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theme/themeOverride2.xml" ContentType="application/vnd.openxmlformats-officedocument.themeOverride+xml"/>
  <Override PartName="/xl/drawings/drawing7.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F3310B89-0DAA-6C43-5919-0D5897632BE8}"/>
  <workbookPr codeName="ThisWorkbook" autoCompressPictures="0" defaultThemeVersion="166925"/>
  <mc:AlternateContent xmlns:mc="http://schemas.openxmlformats.org/markup-compatibility/2006">
    <mc:Choice Requires="x15">
      <x15ac:absPath xmlns:x15ac="http://schemas.microsoft.com/office/spreadsheetml/2010/11/ac" url="https://wopi.dropbox.com/wopi/files/oid_14097392839815457792/WOPIServiceId_TP_DROPBOX_PLUS/WOPIUserId_-/"/>
    </mc:Choice>
  </mc:AlternateContent>
  <xr:revisionPtr revIDLastSave="42" documentId="8_{CC667F93-D219-914E-A82D-FF0A0EB5F02A}" xr6:coauthVersionLast="47" xr6:coauthVersionMax="47" xr10:uidLastSave="{73D05990-891A-4D46-8ABD-B5EF57DB6DA4}"/>
  <bookViews>
    <workbookView xWindow="0" yWindow="660" windowWidth="30240" windowHeight="18980" tabRatio="881" activeTab="2" xr2:uid="{00000000-000D-0000-FFFF-FFFF00000000}"/>
  </bookViews>
  <sheets>
    <sheet name="Introduction" sheetId="8" r:id="rId1"/>
    <sheet name="Need Student Count" sheetId="9" r:id="rId2"/>
    <sheet name="Base Aid Ratio" sheetId="13" r:id="rId3"/>
    <sheet name="Regional School District Bonus" sheetId="14" r:id="rId4"/>
    <sheet name="Grant Phase-in" sheetId="15" r:id="rId5"/>
    <sheet name="ECS Projections" sheetId="16" r:id="rId6"/>
    <sheet name="Displaced Student Supplement" sheetId="17" state="veryHidden" r:id="rId7"/>
    <sheet name="FY 27" sheetId="30" state="hidden" r:id="rId8"/>
    <sheet name="FY 26 CL" sheetId="29" state="hidden" r:id="rId9"/>
    <sheet name="FY 24 Adopted" sheetId="25" state="hidden" r:id="rId10"/>
    <sheet name="PIC Index FY 26" sheetId="28" state="hidden" r:id="rId11"/>
    <sheet name="PIC Index FY 23" sheetId="26" state="hidden" r:id="rId12"/>
    <sheet name="FY 22 OFA Shell" sheetId="22" state="hidden" r:id="rId13"/>
    <sheet name="FY 23 OFA Shell" sheetId="21" state="hidden" r:id="rId14"/>
    <sheet name="PIC Index FY 21" sheetId="24" state="hidden" r:id="rId15"/>
    <sheet name="FY 21 OFA Shell" sheetId="19" state="hidden" r:id="rId16"/>
    <sheet name="PIC Index FY 20" sheetId="20" state="veryHidden" r:id="rId17"/>
    <sheet name="Clean Data (FY 2020)" sheetId="1" state="veryHidden" r:id="rId18"/>
  </sheets>
  <definedNames>
    <definedName name="_xlnm._FilterDatabase" localSheetId="17" hidden="1">'Clean Data (FY 2020)'!$A$1:$BH$170</definedName>
    <definedName name="_xlnm.Print_Area" localSheetId="16">'PIC Index FY 20'!$A$6:$O$174</definedName>
    <definedName name="_xlnm.Print_Area" localSheetId="14">'PIC Index FY 21'!$A$6:$O$174</definedName>
    <definedName name="_xlnm.Print_Area" localSheetId="11">'PIC Index FY 23'!$A$6:$O$174</definedName>
    <definedName name="_xlnm.Print_Titles" localSheetId="16">'PIC Index FY 20'!$1:$5</definedName>
    <definedName name="_xlnm.Print_Titles" localSheetId="14">'PIC Index FY 21'!$1:$5</definedName>
    <definedName name="_xlnm.Print_Titles" localSheetId="11">'PIC Index FY 23'!$1:$5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U41" i="30" l="1"/>
  <c r="L14" i="15"/>
  <c r="L10" i="15"/>
  <c r="I12" i="14"/>
  <c r="I13" i="14" s="1"/>
  <c r="I11" i="14"/>
  <c r="I7" i="14"/>
  <c r="I8" i="14" s="1"/>
  <c r="I6" i="14"/>
  <c r="H11" i="13"/>
  <c r="H9" i="13"/>
  <c r="H8" i="13"/>
  <c r="J7" i="13"/>
  <c r="H7" i="13"/>
  <c r="J6" i="13"/>
  <c r="H6" i="13"/>
  <c r="J12" i="9"/>
  <c r="G15" i="9" s="1"/>
  <c r="J15" i="9" s="1"/>
  <c r="J9" i="9"/>
  <c r="J8" i="9"/>
  <c r="H8" i="9"/>
  <c r="J7" i="9"/>
  <c r="H7" i="9"/>
  <c r="H6" i="9"/>
  <c r="J6" i="9" s="1"/>
  <c r="AO195" i="30"/>
  <c r="AL195" i="30"/>
  <c r="AH195" i="30"/>
  <c r="AB195" i="30"/>
  <c r="X195" i="30"/>
  <c r="W195" i="30"/>
  <c r="R195" i="30"/>
  <c r="S195" i="30" s="1"/>
  <c r="T195" i="30" s="1"/>
  <c r="U195" i="30" s="1"/>
  <c r="O195" i="30"/>
  <c r="P195" i="30" s="1"/>
  <c r="Q195" i="30" s="1"/>
  <c r="N195" i="30"/>
  <c r="Y195" i="30" s="1"/>
  <c r="AO194" i="30"/>
  <c r="AL194" i="30"/>
  <c r="AH194" i="30"/>
  <c r="AB194" i="30"/>
  <c r="X194" i="30"/>
  <c r="W194" i="30"/>
  <c r="R194" i="30"/>
  <c r="S194" i="30" s="1"/>
  <c r="T194" i="30" s="1"/>
  <c r="U194" i="30" s="1"/>
  <c r="O194" i="30"/>
  <c r="P194" i="30" s="1"/>
  <c r="Q194" i="30" s="1"/>
  <c r="N194" i="30"/>
  <c r="AO193" i="30"/>
  <c r="AL193" i="30"/>
  <c r="AH193" i="30"/>
  <c r="AB193" i="30"/>
  <c r="X193" i="30"/>
  <c r="W193" i="30"/>
  <c r="R193" i="30"/>
  <c r="S193" i="30" s="1"/>
  <c r="T193" i="30" s="1"/>
  <c r="U193" i="30" s="1"/>
  <c r="O193" i="30"/>
  <c r="P193" i="30" s="1"/>
  <c r="Q193" i="30" s="1"/>
  <c r="N193" i="30"/>
  <c r="AO192" i="30"/>
  <c r="AL192" i="30"/>
  <c r="AH192" i="30"/>
  <c r="AB192" i="30"/>
  <c r="X192" i="30"/>
  <c r="W192" i="30"/>
  <c r="R192" i="30"/>
  <c r="S192" i="30" s="1"/>
  <c r="T192" i="30" s="1"/>
  <c r="U192" i="30" s="1"/>
  <c r="O192" i="30"/>
  <c r="P192" i="30" s="1"/>
  <c r="Q192" i="30" s="1"/>
  <c r="N192" i="30"/>
  <c r="AO191" i="30"/>
  <c r="AL191" i="30"/>
  <c r="AH191" i="30"/>
  <c r="AB191" i="30"/>
  <c r="X191" i="30"/>
  <c r="W191" i="30"/>
  <c r="R191" i="30"/>
  <c r="S191" i="30" s="1"/>
  <c r="T191" i="30" s="1"/>
  <c r="U191" i="30" s="1"/>
  <c r="O191" i="30"/>
  <c r="P191" i="30" s="1"/>
  <c r="Q191" i="30" s="1"/>
  <c r="N191" i="30"/>
  <c r="Y191" i="30" s="1"/>
  <c r="AO190" i="30"/>
  <c r="AL190" i="30"/>
  <c r="AH190" i="30"/>
  <c r="AB190" i="30"/>
  <c r="X190" i="30"/>
  <c r="W190" i="30"/>
  <c r="R190" i="30"/>
  <c r="S190" i="30" s="1"/>
  <c r="T190" i="30" s="1"/>
  <c r="U190" i="30" s="1"/>
  <c r="O190" i="30"/>
  <c r="P190" i="30" s="1"/>
  <c r="Q190" i="30" s="1"/>
  <c r="N190" i="30"/>
  <c r="AO189" i="30"/>
  <c r="AL189" i="30"/>
  <c r="AH189" i="30"/>
  <c r="AB189" i="30"/>
  <c r="X189" i="30"/>
  <c r="W189" i="30"/>
  <c r="R189" i="30"/>
  <c r="S189" i="30" s="1"/>
  <c r="T189" i="30" s="1"/>
  <c r="U189" i="30" s="1"/>
  <c r="O189" i="30"/>
  <c r="P189" i="30" s="1"/>
  <c r="Q189" i="30" s="1"/>
  <c r="N189" i="30"/>
  <c r="AO188" i="30"/>
  <c r="AL188" i="30"/>
  <c r="AH188" i="30"/>
  <c r="AB188" i="30"/>
  <c r="X188" i="30"/>
  <c r="W188" i="30"/>
  <c r="R188" i="30"/>
  <c r="S188" i="30" s="1"/>
  <c r="T188" i="30" s="1"/>
  <c r="U188" i="30" s="1"/>
  <c r="O188" i="30"/>
  <c r="P188" i="30" s="1"/>
  <c r="Q188" i="30" s="1"/>
  <c r="N188" i="30"/>
  <c r="AO187" i="30"/>
  <c r="AL187" i="30"/>
  <c r="AH187" i="30"/>
  <c r="AB187" i="30"/>
  <c r="X187" i="30"/>
  <c r="W187" i="30"/>
  <c r="R187" i="30"/>
  <c r="S187" i="30" s="1"/>
  <c r="T187" i="30" s="1"/>
  <c r="U187" i="30" s="1"/>
  <c r="O187" i="30"/>
  <c r="P187" i="30" s="1"/>
  <c r="Q187" i="30" s="1"/>
  <c r="N187" i="30"/>
  <c r="AO186" i="30"/>
  <c r="AL186" i="30"/>
  <c r="AH186" i="30"/>
  <c r="AB186" i="30"/>
  <c r="X186" i="30"/>
  <c r="W186" i="30"/>
  <c r="R186" i="30"/>
  <c r="S186" i="30" s="1"/>
  <c r="T186" i="30" s="1"/>
  <c r="U186" i="30" s="1"/>
  <c r="O186" i="30"/>
  <c r="P186" i="30" s="1"/>
  <c r="Q186" i="30" s="1"/>
  <c r="N186" i="30"/>
  <c r="AO185" i="30"/>
  <c r="AL185" i="30"/>
  <c r="AH185" i="30"/>
  <c r="AB185" i="30"/>
  <c r="X185" i="30"/>
  <c r="W185" i="30"/>
  <c r="R185" i="30"/>
  <c r="S185" i="30" s="1"/>
  <c r="T185" i="30" s="1"/>
  <c r="U185" i="30" s="1"/>
  <c r="O185" i="30"/>
  <c r="P185" i="30" s="1"/>
  <c r="Q185" i="30" s="1"/>
  <c r="N185" i="30"/>
  <c r="AO184" i="30"/>
  <c r="AL184" i="30"/>
  <c r="AH184" i="30"/>
  <c r="AB184" i="30"/>
  <c r="X184" i="30"/>
  <c r="W184" i="30"/>
  <c r="R184" i="30"/>
  <c r="S184" i="30" s="1"/>
  <c r="T184" i="30" s="1"/>
  <c r="U184" i="30" s="1"/>
  <c r="O184" i="30"/>
  <c r="P184" i="30" s="1"/>
  <c r="Q184" i="30" s="1"/>
  <c r="N184" i="30"/>
  <c r="AO183" i="30"/>
  <c r="AL183" i="30"/>
  <c r="AH183" i="30"/>
  <c r="AB183" i="30"/>
  <c r="X183" i="30"/>
  <c r="W183" i="30"/>
  <c r="R183" i="30"/>
  <c r="S183" i="30" s="1"/>
  <c r="T183" i="30" s="1"/>
  <c r="U183" i="30" s="1"/>
  <c r="O183" i="30"/>
  <c r="P183" i="30" s="1"/>
  <c r="Q183" i="30" s="1"/>
  <c r="N183" i="30"/>
  <c r="AO182" i="30"/>
  <c r="AL182" i="30"/>
  <c r="AH182" i="30"/>
  <c r="AB182" i="30"/>
  <c r="X182" i="30"/>
  <c r="W182" i="30"/>
  <c r="R182" i="30"/>
  <c r="S182" i="30" s="1"/>
  <c r="T182" i="30" s="1"/>
  <c r="U182" i="30" s="1"/>
  <c r="O182" i="30"/>
  <c r="P182" i="30" s="1"/>
  <c r="Q182" i="30" s="1"/>
  <c r="N182" i="30"/>
  <c r="AO181" i="30"/>
  <c r="AL181" i="30"/>
  <c r="AH181" i="30"/>
  <c r="AB181" i="30"/>
  <c r="X181" i="30"/>
  <c r="W181" i="30"/>
  <c r="R181" i="30"/>
  <c r="S181" i="30" s="1"/>
  <c r="T181" i="30" s="1"/>
  <c r="U181" i="30" s="1"/>
  <c r="O181" i="30"/>
  <c r="P181" i="30" s="1"/>
  <c r="Q181" i="30" s="1"/>
  <c r="N181" i="30"/>
  <c r="AO180" i="30"/>
  <c r="AL180" i="30"/>
  <c r="AH180" i="30"/>
  <c r="AB180" i="30"/>
  <c r="X180" i="30"/>
  <c r="W180" i="30"/>
  <c r="R180" i="30"/>
  <c r="S180" i="30" s="1"/>
  <c r="T180" i="30" s="1"/>
  <c r="U180" i="30" s="1"/>
  <c r="O180" i="30"/>
  <c r="P180" i="30" s="1"/>
  <c r="Q180" i="30" s="1"/>
  <c r="Y180" i="30" s="1"/>
  <c r="N180" i="30"/>
  <c r="AO179" i="30"/>
  <c r="AL179" i="30"/>
  <c r="AH179" i="30"/>
  <c r="AB179" i="30"/>
  <c r="X179" i="30"/>
  <c r="W179" i="30"/>
  <c r="R179" i="30"/>
  <c r="S179" i="30" s="1"/>
  <c r="T179" i="30" s="1"/>
  <c r="U179" i="30" s="1"/>
  <c r="O179" i="30"/>
  <c r="P179" i="30" s="1"/>
  <c r="Q179" i="30" s="1"/>
  <c r="N179" i="30"/>
  <c r="AO178" i="30"/>
  <c r="AL178" i="30"/>
  <c r="AH178" i="30"/>
  <c r="AB178" i="30"/>
  <c r="X178" i="30"/>
  <c r="W178" i="30"/>
  <c r="R178" i="30"/>
  <c r="S178" i="30" s="1"/>
  <c r="T178" i="30" s="1"/>
  <c r="U178" i="30" s="1"/>
  <c r="O178" i="30"/>
  <c r="P178" i="30" s="1"/>
  <c r="Q178" i="30" s="1"/>
  <c r="N178" i="30"/>
  <c r="AO177" i="30"/>
  <c r="AL177" i="30"/>
  <c r="AH177" i="30"/>
  <c r="AB177" i="30"/>
  <c r="X177" i="30"/>
  <c r="W177" i="30"/>
  <c r="R177" i="30"/>
  <c r="S177" i="30" s="1"/>
  <c r="T177" i="30" s="1"/>
  <c r="U177" i="30" s="1"/>
  <c r="O177" i="30"/>
  <c r="P177" i="30" s="1"/>
  <c r="Q177" i="30" s="1"/>
  <c r="N177" i="30"/>
  <c r="AO176" i="30"/>
  <c r="AL176" i="30"/>
  <c r="AH176" i="30"/>
  <c r="AB176" i="30"/>
  <c r="X176" i="30"/>
  <c r="W176" i="30"/>
  <c r="R176" i="30"/>
  <c r="S176" i="30" s="1"/>
  <c r="T176" i="30" s="1"/>
  <c r="U176" i="30" s="1"/>
  <c r="O176" i="30"/>
  <c r="P176" i="30" s="1"/>
  <c r="Q176" i="30" s="1"/>
  <c r="N176" i="30"/>
  <c r="AO175" i="30"/>
  <c r="AL175" i="30"/>
  <c r="AH175" i="30"/>
  <c r="AB175" i="30"/>
  <c r="X175" i="30"/>
  <c r="W175" i="30"/>
  <c r="R175" i="30"/>
  <c r="S175" i="30" s="1"/>
  <c r="T175" i="30" s="1"/>
  <c r="U175" i="30" s="1"/>
  <c r="O175" i="30"/>
  <c r="P175" i="30" s="1"/>
  <c r="Q175" i="30" s="1"/>
  <c r="N175" i="30"/>
  <c r="AO174" i="30"/>
  <c r="AL174" i="30"/>
  <c r="AH174" i="30"/>
  <c r="AB174" i="30"/>
  <c r="X174" i="30"/>
  <c r="W174" i="30"/>
  <c r="R174" i="30"/>
  <c r="S174" i="30" s="1"/>
  <c r="T174" i="30" s="1"/>
  <c r="U174" i="30" s="1"/>
  <c r="O174" i="30"/>
  <c r="P174" i="30" s="1"/>
  <c r="Q174" i="30" s="1"/>
  <c r="N174" i="30"/>
  <c r="AO173" i="30"/>
  <c r="AL173" i="30"/>
  <c r="AH173" i="30"/>
  <c r="AB173" i="30"/>
  <c r="X173" i="30"/>
  <c r="W173" i="30"/>
  <c r="R173" i="30"/>
  <c r="S173" i="30" s="1"/>
  <c r="T173" i="30" s="1"/>
  <c r="U173" i="30" s="1"/>
  <c r="O173" i="30"/>
  <c r="P173" i="30" s="1"/>
  <c r="Q173" i="30" s="1"/>
  <c r="N173" i="30"/>
  <c r="AO172" i="30"/>
  <c r="AL172" i="30"/>
  <c r="AH172" i="30"/>
  <c r="AB172" i="30"/>
  <c r="X172" i="30"/>
  <c r="W172" i="30"/>
  <c r="R172" i="30"/>
  <c r="S172" i="30" s="1"/>
  <c r="T172" i="30" s="1"/>
  <c r="U172" i="30" s="1"/>
  <c r="O172" i="30"/>
  <c r="P172" i="30" s="1"/>
  <c r="Q172" i="30" s="1"/>
  <c r="N172" i="30"/>
  <c r="AO171" i="30"/>
  <c r="AL171" i="30"/>
  <c r="AH171" i="30"/>
  <c r="AB171" i="30"/>
  <c r="X171" i="30"/>
  <c r="W171" i="30"/>
  <c r="R171" i="30"/>
  <c r="S171" i="30" s="1"/>
  <c r="T171" i="30" s="1"/>
  <c r="U171" i="30" s="1"/>
  <c r="O171" i="30"/>
  <c r="P171" i="30" s="1"/>
  <c r="Q171" i="30" s="1"/>
  <c r="N171" i="30"/>
  <c r="AO170" i="30"/>
  <c r="AL170" i="30"/>
  <c r="AH170" i="30"/>
  <c r="AB170" i="30"/>
  <c r="X170" i="30"/>
  <c r="W170" i="30"/>
  <c r="R170" i="30"/>
  <c r="S170" i="30" s="1"/>
  <c r="T170" i="30" s="1"/>
  <c r="U170" i="30" s="1"/>
  <c r="O170" i="30"/>
  <c r="P170" i="30" s="1"/>
  <c r="Q170" i="30" s="1"/>
  <c r="N170" i="30"/>
  <c r="AO169" i="30"/>
  <c r="AL169" i="30"/>
  <c r="AH169" i="30"/>
  <c r="AB169" i="30"/>
  <c r="X169" i="30"/>
  <c r="W169" i="30"/>
  <c r="R169" i="30"/>
  <c r="S169" i="30" s="1"/>
  <c r="T169" i="30" s="1"/>
  <c r="U169" i="30" s="1"/>
  <c r="O169" i="30"/>
  <c r="P169" i="30" s="1"/>
  <c r="Q169" i="30" s="1"/>
  <c r="N169" i="30"/>
  <c r="AO168" i="30"/>
  <c r="AL168" i="30"/>
  <c r="AH168" i="30"/>
  <c r="AB168" i="30"/>
  <c r="X168" i="30"/>
  <c r="W168" i="30"/>
  <c r="S168" i="30"/>
  <c r="T168" i="30" s="1"/>
  <c r="U168" i="30" s="1"/>
  <c r="R168" i="30"/>
  <c r="O168" i="30"/>
  <c r="P168" i="30" s="1"/>
  <c r="Q168" i="30" s="1"/>
  <c r="N168" i="30"/>
  <c r="AO167" i="30"/>
  <c r="AL167" i="30"/>
  <c r="AH167" i="30"/>
  <c r="AB167" i="30"/>
  <c r="X167" i="30"/>
  <c r="W167" i="30"/>
  <c r="R167" i="30"/>
  <c r="S167" i="30" s="1"/>
  <c r="T167" i="30" s="1"/>
  <c r="U167" i="30" s="1"/>
  <c r="O167" i="30"/>
  <c r="P167" i="30" s="1"/>
  <c r="Q167" i="30" s="1"/>
  <c r="N167" i="30"/>
  <c r="AO166" i="30"/>
  <c r="AL166" i="30"/>
  <c r="AH166" i="30"/>
  <c r="AB166" i="30"/>
  <c r="X166" i="30"/>
  <c r="W166" i="30"/>
  <c r="R166" i="30"/>
  <c r="S166" i="30" s="1"/>
  <c r="T166" i="30" s="1"/>
  <c r="U166" i="30" s="1"/>
  <c r="O166" i="30"/>
  <c r="P166" i="30" s="1"/>
  <c r="Q166" i="30" s="1"/>
  <c r="N166" i="30"/>
  <c r="AO165" i="30"/>
  <c r="AL165" i="30"/>
  <c r="AH165" i="30"/>
  <c r="AB165" i="30"/>
  <c r="X165" i="30"/>
  <c r="W165" i="30"/>
  <c r="R165" i="30"/>
  <c r="S165" i="30" s="1"/>
  <c r="T165" i="30" s="1"/>
  <c r="U165" i="30" s="1"/>
  <c r="O165" i="30"/>
  <c r="P165" i="30" s="1"/>
  <c r="Q165" i="30" s="1"/>
  <c r="N165" i="30"/>
  <c r="AO164" i="30"/>
  <c r="AL164" i="30"/>
  <c r="AH164" i="30"/>
  <c r="AB164" i="30"/>
  <c r="X164" i="30"/>
  <c r="W164" i="30"/>
  <c r="R164" i="30"/>
  <c r="S164" i="30" s="1"/>
  <c r="T164" i="30" s="1"/>
  <c r="U164" i="30" s="1"/>
  <c r="O164" i="30"/>
  <c r="P164" i="30" s="1"/>
  <c r="Q164" i="30" s="1"/>
  <c r="N164" i="30"/>
  <c r="AO163" i="30"/>
  <c r="AL163" i="30"/>
  <c r="AH163" i="30"/>
  <c r="AB163" i="30"/>
  <c r="X163" i="30"/>
  <c r="W163" i="30"/>
  <c r="R163" i="30"/>
  <c r="S163" i="30" s="1"/>
  <c r="T163" i="30" s="1"/>
  <c r="U163" i="30" s="1"/>
  <c r="O163" i="30"/>
  <c r="P163" i="30" s="1"/>
  <c r="Q163" i="30" s="1"/>
  <c r="N163" i="30"/>
  <c r="AO162" i="30"/>
  <c r="AL162" i="30"/>
  <c r="AH162" i="30"/>
  <c r="AB162" i="30"/>
  <c r="X162" i="30"/>
  <c r="W162" i="30"/>
  <c r="R162" i="30"/>
  <c r="S162" i="30" s="1"/>
  <c r="T162" i="30" s="1"/>
  <c r="U162" i="30" s="1"/>
  <c r="O162" i="30"/>
  <c r="P162" i="30" s="1"/>
  <c r="Q162" i="30" s="1"/>
  <c r="N162" i="30"/>
  <c r="AO161" i="30"/>
  <c r="AL161" i="30"/>
  <c r="AH161" i="30"/>
  <c r="AB161" i="30"/>
  <c r="X161" i="30"/>
  <c r="W161" i="30"/>
  <c r="R161" i="30"/>
  <c r="S161" i="30" s="1"/>
  <c r="T161" i="30" s="1"/>
  <c r="U161" i="30" s="1"/>
  <c r="O161" i="30"/>
  <c r="P161" i="30" s="1"/>
  <c r="Q161" i="30" s="1"/>
  <c r="N161" i="30"/>
  <c r="AO160" i="30"/>
  <c r="AL160" i="30"/>
  <c r="AH160" i="30"/>
  <c r="AB160" i="30"/>
  <c r="X160" i="30"/>
  <c r="W160" i="30"/>
  <c r="R160" i="30"/>
  <c r="S160" i="30" s="1"/>
  <c r="T160" i="30" s="1"/>
  <c r="U160" i="30" s="1"/>
  <c r="O160" i="30"/>
  <c r="P160" i="30" s="1"/>
  <c r="Q160" i="30" s="1"/>
  <c r="N160" i="30"/>
  <c r="AO159" i="30"/>
  <c r="AL159" i="30"/>
  <c r="AH159" i="30"/>
  <c r="AB159" i="30"/>
  <c r="X159" i="30"/>
  <c r="W159" i="30"/>
  <c r="R159" i="30"/>
  <c r="S159" i="30" s="1"/>
  <c r="T159" i="30" s="1"/>
  <c r="U159" i="30" s="1"/>
  <c r="O159" i="30"/>
  <c r="P159" i="30" s="1"/>
  <c r="Q159" i="30" s="1"/>
  <c r="N159" i="30"/>
  <c r="AO158" i="30"/>
  <c r="AL158" i="30"/>
  <c r="AH158" i="30"/>
  <c r="AB158" i="30"/>
  <c r="X158" i="30"/>
  <c r="W158" i="30"/>
  <c r="R158" i="30"/>
  <c r="S158" i="30" s="1"/>
  <c r="T158" i="30" s="1"/>
  <c r="U158" i="30" s="1"/>
  <c r="O158" i="30"/>
  <c r="P158" i="30" s="1"/>
  <c r="Q158" i="30" s="1"/>
  <c r="N158" i="30"/>
  <c r="AO157" i="30"/>
  <c r="AL157" i="30"/>
  <c r="AH157" i="30"/>
  <c r="AB157" i="30"/>
  <c r="X157" i="30"/>
  <c r="W157" i="30"/>
  <c r="R157" i="30"/>
  <c r="S157" i="30" s="1"/>
  <c r="T157" i="30" s="1"/>
  <c r="U157" i="30" s="1"/>
  <c r="O157" i="30"/>
  <c r="P157" i="30" s="1"/>
  <c r="Q157" i="30" s="1"/>
  <c r="N157" i="30"/>
  <c r="AO156" i="30"/>
  <c r="AL156" i="30"/>
  <c r="AH156" i="30"/>
  <c r="AB156" i="30"/>
  <c r="X156" i="30"/>
  <c r="W156" i="30"/>
  <c r="R156" i="30"/>
  <c r="S156" i="30" s="1"/>
  <c r="T156" i="30" s="1"/>
  <c r="U156" i="30" s="1"/>
  <c r="O156" i="30"/>
  <c r="P156" i="30" s="1"/>
  <c r="Q156" i="30" s="1"/>
  <c r="N156" i="30"/>
  <c r="AO155" i="30"/>
  <c r="AL155" i="30"/>
  <c r="AH155" i="30"/>
  <c r="AB155" i="30"/>
  <c r="X155" i="30"/>
  <c r="W155" i="30"/>
  <c r="R155" i="30"/>
  <c r="S155" i="30" s="1"/>
  <c r="T155" i="30" s="1"/>
  <c r="U155" i="30" s="1"/>
  <c r="O155" i="30"/>
  <c r="P155" i="30" s="1"/>
  <c r="Q155" i="30" s="1"/>
  <c r="N155" i="30"/>
  <c r="AO154" i="30"/>
  <c r="AL154" i="30"/>
  <c r="AH154" i="30"/>
  <c r="AB154" i="30"/>
  <c r="X154" i="30"/>
  <c r="W154" i="30"/>
  <c r="R154" i="30"/>
  <c r="S154" i="30" s="1"/>
  <c r="T154" i="30" s="1"/>
  <c r="U154" i="30" s="1"/>
  <c r="O154" i="30"/>
  <c r="P154" i="30" s="1"/>
  <c r="Q154" i="30" s="1"/>
  <c r="N154" i="30"/>
  <c r="AO153" i="30"/>
  <c r="AL153" i="30"/>
  <c r="AH153" i="30"/>
  <c r="AB153" i="30"/>
  <c r="X153" i="30"/>
  <c r="W153" i="30"/>
  <c r="R153" i="30"/>
  <c r="S153" i="30" s="1"/>
  <c r="T153" i="30" s="1"/>
  <c r="U153" i="30" s="1"/>
  <c r="O153" i="30"/>
  <c r="P153" i="30" s="1"/>
  <c r="Q153" i="30" s="1"/>
  <c r="N153" i="30"/>
  <c r="AO152" i="30"/>
  <c r="AL152" i="30"/>
  <c r="AH152" i="30"/>
  <c r="AB152" i="30"/>
  <c r="X152" i="30"/>
  <c r="W152" i="30"/>
  <c r="R152" i="30"/>
  <c r="S152" i="30" s="1"/>
  <c r="T152" i="30" s="1"/>
  <c r="U152" i="30" s="1"/>
  <c r="O152" i="30"/>
  <c r="P152" i="30" s="1"/>
  <c r="Q152" i="30" s="1"/>
  <c r="N152" i="30"/>
  <c r="AO151" i="30"/>
  <c r="AL151" i="30"/>
  <c r="AH151" i="30"/>
  <c r="AB151" i="30"/>
  <c r="X151" i="30"/>
  <c r="W151" i="30"/>
  <c r="R151" i="30"/>
  <c r="S151" i="30" s="1"/>
  <c r="T151" i="30" s="1"/>
  <c r="U151" i="30" s="1"/>
  <c r="O151" i="30"/>
  <c r="P151" i="30" s="1"/>
  <c r="Q151" i="30" s="1"/>
  <c r="N151" i="30"/>
  <c r="AO150" i="30"/>
  <c r="AL150" i="30"/>
  <c r="AH150" i="30"/>
  <c r="AB150" i="30"/>
  <c r="X150" i="30"/>
  <c r="W150" i="30"/>
  <c r="R150" i="30"/>
  <c r="S150" i="30" s="1"/>
  <c r="T150" i="30" s="1"/>
  <c r="U150" i="30" s="1"/>
  <c r="O150" i="30"/>
  <c r="P150" i="30" s="1"/>
  <c r="Q150" i="30" s="1"/>
  <c r="N150" i="30"/>
  <c r="AO149" i="30"/>
  <c r="AL149" i="30"/>
  <c r="AH149" i="30"/>
  <c r="AB149" i="30"/>
  <c r="X149" i="30"/>
  <c r="W149" i="30"/>
  <c r="R149" i="30"/>
  <c r="S149" i="30" s="1"/>
  <c r="T149" i="30" s="1"/>
  <c r="U149" i="30" s="1"/>
  <c r="O149" i="30"/>
  <c r="P149" i="30" s="1"/>
  <c r="Q149" i="30" s="1"/>
  <c r="N149" i="30"/>
  <c r="AO148" i="30"/>
  <c r="AL148" i="30"/>
  <c r="AH148" i="30"/>
  <c r="AB148" i="30"/>
  <c r="X148" i="30"/>
  <c r="W148" i="30"/>
  <c r="R148" i="30"/>
  <c r="S148" i="30" s="1"/>
  <c r="T148" i="30" s="1"/>
  <c r="U148" i="30" s="1"/>
  <c r="O148" i="30"/>
  <c r="P148" i="30" s="1"/>
  <c r="Q148" i="30" s="1"/>
  <c r="N148" i="30"/>
  <c r="AO147" i="30"/>
  <c r="AL147" i="30"/>
  <c r="AH147" i="30"/>
  <c r="AB147" i="30"/>
  <c r="X147" i="30"/>
  <c r="W147" i="30"/>
  <c r="R147" i="30"/>
  <c r="S147" i="30" s="1"/>
  <c r="T147" i="30" s="1"/>
  <c r="U147" i="30" s="1"/>
  <c r="O147" i="30"/>
  <c r="P147" i="30" s="1"/>
  <c r="Q147" i="30" s="1"/>
  <c r="N147" i="30"/>
  <c r="AO146" i="30"/>
  <c r="AL146" i="30"/>
  <c r="AH146" i="30"/>
  <c r="AB146" i="30"/>
  <c r="X146" i="30"/>
  <c r="W146" i="30"/>
  <c r="R146" i="30"/>
  <c r="S146" i="30" s="1"/>
  <c r="T146" i="30" s="1"/>
  <c r="U146" i="30" s="1"/>
  <c r="O146" i="30"/>
  <c r="P146" i="30" s="1"/>
  <c r="Q146" i="30" s="1"/>
  <c r="N146" i="30"/>
  <c r="AO145" i="30"/>
  <c r="AL145" i="30"/>
  <c r="AH145" i="30"/>
  <c r="AB145" i="30"/>
  <c r="X145" i="30"/>
  <c r="W145" i="30"/>
  <c r="R145" i="30"/>
  <c r="S145" i="30" s="1"/>
  <c r="T145" i="30" s="1"/>
  <c r="U145" i="30" s="1"/>
  <c r="O145" i="30"/>
  <c r="P145" i="30" s="1"/>
  <c r="Q145" i="30" s="1"/>
  <c r="N145" i="30"/>
  <c r="AO144" i="30"/>
  <c r="AL144" i="30"/>
  <c r="AH144" i="30"/>
  <c r="AB144" i="30"/>
  <c r="X144" i="30"/>
  <c r="W144" i="30"/>
  <c r="R144" i="30"/>
  <c r="S144" i="30" s="1"/>
  <c r="T144" i="30" s="1"/>
  <c r="U144" i="30" s="1"/>
  <c r="O144" i="30"/>
  <c r="P144" i="30" s="1"/>
  <c r="Q144" i="30" s="1"/>
  <c r="N144" i="30"/>
  <c r="AO143" i="30"/>
  <c r="AL143" i="30"/>
  <c r="AH143" i="30"/>
  <c r="AB143" i="30"/>
  <c r="X143" i="30"/>
  <c r="W143" i="30"/>
  <c r="R143" i="30"/>
  <c r="S143" i="30" s="1"/>
  <c r="T143" i="30" s="1"/>
  <c r="U143" i="30" s="1"/>
  <c r="O143" i="30"/>
  <c r="P143" i="30" s="1"/>
  <c r="Q143" i="30" s="1"/>
  <c r="N143" i="30"/>
  <c r="AO142" i="30"/>
  <c r="AL142" i="30"/>
  <c r="AH142" i="30"/>
  <c r="AB142" i="30"/>
  <c r="X142" i="30"/>
  <c r="W142" i="30"/>
  <c r="R142" i="30"/>
  <c r="S142" i="30" s="1"/>
  <c r="T142" i="30" s="1"/>
  <c r="U142" i="30" s="1"/>
  <c r="O142" i="30"/>
  <c r="P142" i="30" s="1"/>
  <c r="Q142" i="30" s="1"/>
  <c r="N142" i="30"/>
  <c r="Y142" i="30" s="1"/>
  <c r="AO141" i="30"/>
  <c r="AL141" i="30"/>
  <c r="AH141" i="30"/>
  <c r="AB141" i="30"/>
  <c r="X141" i="30"/>
  <c r="W141" i="30"/>
  <c r="R141" i="30"/>
  <c r="S141" i="30" s="1"/>
  <c r="T141" i="30" s="1"/>
  <c r="U141" i="30" s="1"/>
  <c r="O141" i="30"/>
  <c r="P141" i="30" s="1"/>
  <c r="Q141" i="30" s="1"/>
  <c r="N141" i="30"/>
  <c r="Y141" i="30" s="1"/>
  <c r="AO140" i="30"/>
  <c r="AL140" i="30"/>
  <c r="AH140" i="30"/>
  <c r="AB140" i="30"/>
  <c r="X140" i="30"/>
  <c r="W140" i="30"/>
  <c r="R140" i="30"/>
  <c r="S140" i="30" s="1"/>
  <c r="T140" i="30" s="1"/>
  <c r="U140" i="30" s="1"/>
  <c r="O140" i="30"/>
  <c r="P140" i="30" s="1"/>
  <c r="Q140" i="30" s="1"/>
  <c r="N140" i="30"/>
  <c r="Y140" i="30" s="1"/>
  <c r="AO139" i="30"/>
  <c r="AL139" i="30"/>
  <c r="AH139" i="30"/>
  <c r="AB139" i="30"/>
  <c r="X139" i="30"/>
  <c r="W139" i="30"/>
  <c r="R139" i="30"/>
  <c r="S139" i="30" s="1"/>
  <c r="T139" i="30" s="1"/>
  <c r="U139" i="30" s="1"/>
  <c r="O139" i="30"/>
  <c r="P139" i="30" s="1"/>
  <c r="Q139" i="30" s="1"/>
  <c r="N139" i="30"/>
  <c r="Y139" i="30" s="1"/>
  <c r="AO138" i="30"/>
  <c r="AL138" i="30"/>
  <c r="AH138" i="30"/>
  <c r="AB138" i="30"/>
  <c r="X138" i="30"/>
  <c r="W138" i="30"/>
  <c r="R138" i="30"/>
  <c r="S138" i="30" s="1"/>
  <c r="T138" i="30" s="1"/>
  <c r="U138" i="30" s="1"/>
  <c r="O138" i="30"/>
  <c r="P138" i="30" s="1"/>
  <c r="Q138" i="30" s="1"/>
  <c r="N138" i="30"/>
  <c r="Y138" i="30" s="1"/>
  <c r="AO137" i="30"/>
  <c r="AL137" i="30"/>
  <c r="AH137" i="30"/>
  <c r="AB137" i="30"/>
  <c r="X137" i="30"/>
  <c r="W137" i="30"/>
  <c r="R137" i="30"/>
  <c r="S137" i="30" s="1"/>
  <c r="T137" i="30" s="1"/>
  <c r="U137" i="30" s="1"/>
  <c r="O137" i="30"/>
  <c r="P137" i="30" s="1"/>
  <c r="Q137" i="30" s="1"/>
  <c r="N137" i="30"/>
  <c r="Y137" i="30" s="1"/>
  <c r="AO136" i="30"/>
  <c r="AL136" i="30"/>
  <c r="AH136" i="30"/>
  <c r="AB136" i="30"/>
  <c r="X136" i="30"/>
  <c r="W136" i="30"/>
  <c r="R136" i="30"/>
  <c r="S136" i="30" s="1"/>
  <c r="T136" i="30" s="1"/>
  <c r="U136" i="30" s="1"/>
  <c r="O136" i="30"/>
  <c r="P136" i="30" s="1"/>
  <c r="Q136" i="30" s="1"/>
  <c r="N136" i="30"/>
  <c r="Y136" i="30" s="1"/>
  <c r="AO135" i="30"/>
  <c r="AL135" i="30"/>
  <c r="AH135" i="30"/>
  <c r="AB135" i="30"/>
  <c r="X135" i="30"/>
  <c r="W135" i="30"/>
  <c r="R135" i="30"/>
  <c r="S135" i="30" s="1"/>
  <c r="T135" i="30" s="1"/>
  <c r="U135" i="30" s="1"/>
  <c r="O135" i="30"/>
  <c r="P135" i="30" s="1"/>
  <c r="Q135" i="30" s="1"/>
  <c r="N135" i="30"/>
  <c r="Y135" i="30" s="1"/>
  <c r="AO134" i="30"/>
  <c r="AL134" i="30"/>
  <c r="AH134" i="30"/>
  <c r="AB134" i="30"/>
  <c r="X134" i="30"/>
  <c r="W134" i="30"/>
  <c r="R134" i="30"/>
  <c r="S134" i="30" s="1"/>
  <c r="T134" i="30" s="1"/>
  <c r="U134" i="30" s="1"/>
  <c r="O134" i="30"/>
  <c r="P134" i="30" s="1"/>
  <c r="Q134" i="30" s="1"/>
  <c r="N134" i="30"/>
  <c r="Y134" i="30" s="1"/>
  <c r="AO133" i="30"/>
  <c r="AL133" i="30"/>
  <c r="AH133" i="30"/>
  <c r="AB133" i="30"/>
  <c r="X133" i="30"/>
  <c r="W133" i="30"/>
  <c r="R133" i="30"/>
  <c r="S133" i="30" s="1"/>
  <c r="T133" i="30" s="1"/>
  <c r="U133" i="30" s="1"/>
  <c r="O133" i="30"/>
  <c r="P133" i="30" s="1"/>
  <c r="Q133" i="30" s="1"/>
  <c r="N133" i="30"/>
  <c r="Y133" i="30" s="1"/>
  <c r="AO132" i="30"/>
  <c r="AL132" i="30"/>
  <c r="AH132" i="30"/>
  <c r="AB132" i="30"/>
  <c r="X132" i="30"/>
  <c r="W132" i="30"/>
  <c r="R132" i="30"/>
  <c r="S132" i="30" s="1"/>
  <c r="T132" i="30" s="1"/>
  <c r="U132" i="30" s="1"/>
  <c r="O132" i="30"/>
  <c r="P132" i="30" s="1"/>
  <c r="Q132" i="30" s="1"/>
  <c r="N132" i="30"/>
  <c r="Y132" i="30" s="1"/>
  <c r="AO131" i="30"/>
  <c r="AL131" i="30"/>
  <c r="AH131" i="30"/>
  <c r="AB131" i="30"/>
  <c r="X131" i="30"/>
  <c r="W131" i="30"/>
  <c r="R131" i="30"/>
  <c r="S131" i="30" s="1"/>
  <c r="T131" i="30" s="1"/>
  <c r="U131" i="30" s="1"/>
  <c r="O131" i="30"/>
  <c r="P131" i="30" s="1"/>
  <c r="Q131" i="30" s="1"/>
  <c r="N131" i="30"/>
  <c r="Y131" i="30" s="1"/>
  <c r="AO130" i="30"/>
  <c r="AL130" i="30"/>
  <c r="AH130" i="30"/>
  <c r="AB130" i="30"/>
  <c r="X130" i="30"/>
  <c r="W130" i="30"/>
  <c r="R130" i="30"/>
  <c r="S130" i="30" s="1"/>
  <c r="T130" i="30" s="1"/>
  <c r="U130" i="30" s="1"/>
  <c r="O130" i="30"/>
  <c r="P130" i="30" s="1"/>
  <c r="Q130" i="30" s="1"/>
  <c r="N130" i="30"/>
  <c r="Y130" i="30" s="1"/>
  <c r="AO129" i="30"/>
  <c r="AL129" i="30"/>
  <c r="AH129" i="30"/>
  <c r="AB129" i="30"/>
  <c r="X129" i="30"/>
  <c r="W129" i="30"/>
  <c r="R129" i="30"/>
  <c r="S129" i="30" s="1"/>
  <c r="T129" i="30" s="1"/>
  <c r="U129" i="30" s="1"/>
  <c r="O129" i="30"/>
  <c r="P129" i="30" s="1"/>
  <c r="Q129" i="30" s="1"/>
  <c r="N129" i="30"/>
  <c r="Y129" i="30" s="1"/>
  <c r="AO128" i="30"/>
  <c r="AL128" i="30"/>
  <c r="AH128" i="30"/>
  <c r="AB128" i="30"/>
  <c r="X128" i="30"/>
  <c r="W128" i="30"/>
  <c r="R128" i="30"/>
  <c r="S128" i="30" s="1"/>
  <c r="T128" i="30" s="1"/>
  <c r="U128" i="30" s="1"/>
  <c r="O128" i="30"/>
  <c r="P128" i="30" s="1"/>
  <c r="Q128" i="30" s="1"/>
  <c r="N128" i="30"/>
  <c r="Y128" i="30" s="1"/>
  <c r="AO127" i="30"/>
  <c r="AL127" i="30"/>
  <c r="AH127" i="30"/>
  <c r="AB127" i="30"/>
  <c r="X127" i="30"/>
  <c r="W127" i="30"/>
  <c r="R127" i="30"/>
  <c r="S127" i="30" s="1"/>
  <c r="T127" i="30" s="1"/>
  <c r="U127" i="30" s="1"/>
  <c r="O127" i="30"/>
  <c r="P127" i="30" s="1"/>
  <c r="Q127" i="30" s="1"/>
  <c r="N127" i="30"/>
  <c r="Y127" i="30" s="1"/>
  <c r="AO126" i="30"/>
  <c r="AL126" i="30"/>
  <c r="AH126" i="30"/>
  <c r="AB126" i="30"/>
  <c r="X126" i="30"/>
  <c r="W126" i="30"/>
  <c r="R126" i="30"/>
  <c r="S126" i="30" s="1"/>
  <c r="T126" i="30" s="1"/>
  <c r="U126" i="30" s="1"/>
  <c r="O126" i="30"/>
  <c r="P126" i="30" s="1"/>
  <c r="Q126" i="30" s="1"/>
  <c r="N126" i="30"/>
  <c r="Y126" i="30" s="1"/>
  <c r="AO125" i="30"/>
  <c r="AL125" i="30"/>
  <c r="AH125" i="30"/>
  <c r="AB125" i="30"/>
  <c r="X125" i="30"/>
  <c r="W125" i="30"/>
  <c r="R125" i="30"/>
  <c r="S125" i="30" s="1"/>
  <c r="T125" i="30" s="1"/>
  <c r="U125" i="30" s="1"/>
  <c r="O125" i="30"/>
  <c r="P125" i="30" s="1"/>
  <c r="Q125" i="30" s="1"/>
  <c r="N125" i="30"/>
  <c r="Y125" i="30" s="1"/>
  <c r="AO124" i="30"/>
  <c r="AL124" i="30"/>
  <c r="AH124" i="30"/>
  <c r="AB124" i="30"/>
  <c r="X124" i="30"/>
  <c r="W124" i="30"/>
  <c r="R124" i="30"/>
  <c r="S124" i="30" s="1"/>
  <c r="T124" i="30" s="1"/>
  <c r="U124" i="30" s="1"/>
  <c r="O124" i="30"/>
  <c r="P124" i="30" s="1"/>
  <c r="Q124" i="30" s="1"/>
  <c r="N124" i="30"/>
  <c r="AO123" i="30"/>
  <c r="AL123" i="30"/>
  <c r="AH123" i="30"/>
  <c r="AB123" i="30"/>
  <c r="X123" i="30"/>
  <c r="W123" i="30"/>
  <c r="R123" i="30"/>
  <c r="S123" i="30" s="1"/>
  <c r="T123" i="30" s="1"/>
  <c r="U123" i="30" s="1"/>
  <c r="O123" i="30"/>
  <c r="P123" i="30" s="1"/>
  <c r="Q123" i="30" s="1"/>
  <c r="N123" i="30"/>
  <c r="AO122" i="30"/>
  <c r="AL122" i="30"/>
  <c r="AH122" i="30"/>
  <c r="AB122" i="30"/>
  <c r="X122" i="30"/>
  <c r="W122" i="30"/>
  <c r="R122" i="30"/>
  <c r="S122" i="30" s="1"/>
  <c r="T122" i="30" s="1"/>
  <c r="U122" i="30" s="1"/>
  <c r="O122" i="30"/>
  <c r="P122" i="30" s="1"/>
  <c r="Q122" i="30" s="1"/>
  <c r="N122" i="30"/>
  <c r="AO121" i="30"/>
  <c r="AL121" i="30"/>
  <c r="AH121" i="30"/>
  <c r="AB121" i="30"/>
  <c r="X121" i="30"/>
  <c r="W121" i="30"/>
  <c r="R121" i="30"/>
  <c r="S121" i="30" s="1"/>
  <c r="T121" i="30" s="1"/>
  <c r="U121" i="30" s="1"/>
  <c r="O121" i="30"/>
  <c r="P121" i="30" s="1"/>
  <c r="Q121" i="30" s="1"/>
  <c r="N121" i="30"/>
  <c r="AO120" i="30"/>
  <c r="AL120" i="30"/>
  <c r="AH120" i="30"/>
  <c r="AB120" i="30"/>
  <c r="AC120" i="30" s="1"/>
  <c r="X120" i="30"/>
  <c r="W120" i="30"/>
  <c r="R120" i="30"/>
  <c r="S120" i="30" s="1"/>
  <c r="T120" i="30" s="1"/>
  <c r="U120" i="30" s="1"/>
  <c r="O120" i="30"/>
  <c r="P120" i="30" s="1"/>
  <c r="Q120" i="30" s="1"/>
  <c r="N120" i="30"/>
  <c r="AO119" i="30"/>
  <c r="AL119" i="30"/>
  <c r="AH119" i="30"/>
  <c r="AB119" i="30"/>
  <c r="AC119" i="30" s="1"/>
  <c r="X119" i="30"/>
  <c r="W119" i="30"/>
  <c r="R119" i="30"/>
  <c r="S119" i="30" s="1"/>
  <c r="T119" i="30" s="1"/>
  <c r="U119" i="30" s="1"/>
  <c r="O119" i="30"/>
  <c r="P119" i="30" s="1"/>
  <c r="Q119" i="30" s="1"/>
  <c r="N119" i="30"/>
  <c r="AO118" i="30"/>
  <c r="AL118" i="30"/>
  <c r="AH118" i="30"/>
  <c r="AB118" i="30"/>
  <c r="AC118" i="30" s="1"/>
  <c r="X118" i="30"/>
  <c r="W118" i="30"/>
  <c r="R118" i="30"/>
  <c r="S118" i="30" s="1"/>
  <c r="T118" i="30" s="1"/>
  <c r="U118" i="30" s="1"/>
  <c r="O118" i="30"/>
  <c r="P118" i="30" s="1"/>
  <c r="Q118" i="30" s="1"/>
  <c r="N118" i="30"/>
  <c r="AO117" i="30"/>
  <c r="AL117" i="30"/>
  <c r="AH117" i="30"/>
  <c r="AB117" i="30"/>
  <c r="AC117" i="30" s="1"/>
  <c r="X117" i="30"/>
  <c r="W117" i="30"/>
  <c r="R117" i="30"/>
  <c r="S117" i="30" s="1"/>
  <c r="T117" i="30" s="1"/>
  <c r="U117" i="30" s="1"/>
  <c r="O117" i="30"/>
  <c r="P117" i="30" s="1"/>
  <c r="Q117" i="30" s="1"/>
  <c r="N117" i="30"/>
  <c r="AO116" i="30"/>
  <c r="AL116" i="30"/>
  <c r="AH116" i="30"/>
  <c r="AB116" i="30"/>
  <c r="AC116" i="30" s="1"/>
  <c r="X116" i="30"/>
  <c r="W116" i="30"/>
  <c r="R116" i="30"/>
  <c r="S116" i="30" s="1"/>
  <c r="T116" i="30" s="1"/>
  <c r="U116" i="30" s="1"/>
  <c r="O116" i="30"/>
  <c r="P116" i="30" s="1"/>
  <c r="Q116" i="30" s="1"/>
  <c r="N116" i="30"/>
  <c r="AO115" i="30"/>
  <c r="AL115" i="30"/>
  <c r="AH115" i="30"/>
  <c r="AB115" i="30"/>
  <c r="AC115" i="30" s="1"/>
  <c r="X115" i="30"/>
  <c r="W115" i="30"/>
  <c r="R115" i="30"/>
  <c r="S115" i="30" s="1"/>
  <c r="T115" i="30" s="1"/>
  <c r="U115" i="30" s="1"/>
  <c r="O115" i="30"/>
  <c r="P115" i="30" s="1"/>
  <c r="Q115" i="30" s="1"/>
  <c r="N115" i="30"/>
  <c r="Y115" i="30" s="1"/>
  <c r="AO114" i="30"/>
  <c r="AL114" i="30"/>
  <c r="AH114" i="30"/>
  <c r="AB114" i="30"/>
  <c r="X114" i="30"/>
  <c r="W114" i="30"/>
  <c r="R114" i="30"/>
  <c r="S114" i="30" s="1"/>
  <c r="T114" i="30" s="1"/>
  <c r="U114" i="30" s="1"/>
  <c r="O114" i="30"/>
  <c r="P114" i="30" s="1"/>
  <c r="Q114" i="30" s="1"/>
  <c r="N114" i="30"/>
  <c r="Y114" i="30" s="1"/>
  <c r="AO113" i="30"/>
  <c r="AL113" i="30"/>
  <c r="AH113" i="30"/>
  <c r="AB113" i="30"/>
  <c r="X113" i="30"/>
  <c r="W113" i="30"/>
  <c r="R113" i="30"/>
  <c r="S113" i="30" s="1"/>
  <c r="T113" i="30" s="1"/>
  <c r="U113" i="30" s="1"/>
  <c r="O113" i="30"/>
  <c r="P113" i="30" s="1"/>
  <c r="Q113" i="30" s="1"/>
  <c r="N113" i="30"/>
  <c r="Y113" i="30" s="1"/>
  <c r="AO112" i="30"/>
  <c r="AL112" i="30"/>
  <c r="AH112" i="30"/>
  <c r="AB112" i="30"/>
  <c r="X112" i="30"/>
  <c r="W112" i="30"/>
  <c r="R112" i="30"/>
  <c r="S112" i="30" s="1"/>
  <c r="T112" i="30" s="1"/>
  <c r="U112" i="30" s="1"/>
  <c r="O112" i="30"/>
  <c r="P112" i="30" s="1"/>
  <c r="Q112" i="30" s="1"/>
  <c r="N112" i="30"/>
  <c r="Y112" i="30" s="1"/>
  <c r="AO111" i="30"/>
  <c r="AL111" i="30"/>
  <c r="AH111" i="30"/>
  <c r="AB111" i="30"/>
  <c r="X111" i="30"/>
  <c r="W111" i="30"/>
  <c r="R111" i="30"/>
  <c r="S111" i="30" s="1"/>
  <c r="T111" i="30" s="1"/>
  <c r="U111" i="30" s="1"/>
  <c r="O111" i="30"/>
  <c r="P111" i="30" s="1"/>
  <c r="Q111" i="30" s="1"/>
  <c r="N111" i="30"/>
  <c r="Y111" i="30" s="1"/>
  <c r="AO110" i="30"/>
  <c r="AL110" i="30"/>
  <c r="AH110" i="30"/>
  <c r="AB110" i="30"/>
  <c r="X110" i="30"/>
  <c r="W110" i="30"/>
  <c r="R110" i="30"/>
  <c r="S110" i="30" s="1"/>
  <c r="T110" i="30" s="1"/>
  <c r="U110" i="30" s="1"/>
  <c r="O110" i="30"/>
  <c r="P110" i="30" s="1"/>
  <c r="Q110" i="30" s="1"/>
  <c r="N110" i="30"/>
  <c r="Y110" i="30" s="1"/>
  <c r="AO109" i="30"/>
  <c r="AL109" i="30"/>
  <c r="AH109" i="30"/>
  <c r="AB109" i="30"/>
  <c r="X109" i="30"/>
  <c r="W109" i="30"/>
  <c r="R109" i="30"/>
  <c r="S109" i="30" s="1"/>
  <c r="T109" i="30" s="1"/>
  <c r="U109" i="30" s="1"/>
  <c r="O109" i="30"/>
  <c r="P109" i="30" s="1"/>
  <c r="Q109" i="30" s="1"/>
  <c r="N109" i="30"/>
  <c r="Y109" i="30" s="1"/>
  <c r="AO108" i="30"/>
  <c r="AL108" i="30"/>
  <c r="AH108" i="30"/>
  <c r="AB108" i="30"/>
  <c r="X108" i="30"/>
  <c r="W108" i="30"/>
  <c r="R108" i="30"/>
  <c r="S108" i="30" s="1"/>
  <c r="T108" i="30" s="1"/>
  <c r="U108" i="30" s="1"/>
  <c r="O108" i="30"/>
  <c r="P108" i="30" s="1"/>
  <c r="Q108" i="30" s="1"/>
  <c r="N108" i="30"/>
  <c r="Y108" i="30" s="1"/>
  <c r="AO107" i="30"/>
  <c r="AL107" i="30"/>
  <c r="AH107" i="30"/>
  <c r="AB107" i="30"/>
  <c r="X107" i="30"/>
  <c r="W107" i="30"/>
  <c r="R107" i="30"/>
  <c r="S107" i="30" s="1"/>
  <c r="T107" i="30" s="1"/>
  <c r="U107" i="30" s="1"/>
  <c r="O107" i="30"/>
  <c r="P107" i="30" s="1"/>
  <c r="Q107" i="30" s="1"/>
  <c r="N107" i="30"/>
  <c r="Y107" i="30" s="1"/>
  <c r="AO106" i="30"/>
  <c r="AL106" i="30"/>
  <c r="AH106" i="30"/>
  <c r="AB106" i="30"/>
  <c r="X106" i="30"/>
  <c r="W106" i="30"/>
  <c r="R106" i="30"/>
  <c r="S106" i="30" s="1"/>
  <c r="T106" i="30" s="1"/>
  <c r="U106" i="30" s="1"/>
  <c r="O106" i="30"/>
  <c r="P106" i="30" s="1"/>
  <c r="Q106" i="30" s="1"/>
  <c r="N106" i="30"/>
  <c r="Y106" i="30" s="1"/>
  <c r="AO105" i="30"/>
  <c r="AL105" i="30"/>
  <c r="AH105" i="30"/>
  <c r="AB105" i="30"/>
  <c r="X105" i="30"/>
  <c r="W105" i="30"/>
  <c r="R105" i="30"/>
  <c r="S105" i="30" s="1"/>
  <c r="T105" i="30" s="1"/>
  <c r="U105" i="30" s="1"/>
  <c r="O105" i="30"/>
  <c r="P105" i="30" s="1"/>
  <c r="Q105" i="30" s="1"/>
  <c r="N105" i="30"/>
  <c r="Y105" i="30" s="1"/>
  <c r="AO104" i="30"/>
  <c r="AL104" i="30"/>
  <c r="AH104" i="30"/>
  <c r="AB104" i="30"/>
  <c r="X104" i="30"/>
  <c r="W104" i="30"/>
  <c r="R104" i="30"/>
  <c r="S104" i="30" s="1"/>
  <c r="T104" i="30" s="1"/>
  <c r="U104" i="30" s="1"/>
  <c r="O104" i="30"/>
  <c r="P104" i="30" s="1"/>
  <c r="Q104" i="30" s="1"/>
  <c r="N104" i="30"/>
  <c r="Y104" i="30" s="1"/>
  <c r="AO103" i="30"/>
  <c r="AL103" i="30"/>
  <c r="AH103" i="30"/>
  <c r="AB103" i="30"/>
  <c r="X103" i="30"/>
  <c r="W103" i="30"/>
  <c r="R103" i="30"/>
  <c r="S103" i="30" s="1"/>
  <c r="T103" i="30" s="1"/>
  <c r="U103" i="30" s="1"/>
  <c r="O103" i="30"/>
  <c r="P103" i="30" s="1"/>
  <c r="Q103" i="30" s="1"/>
  <c r="N103" i="30"/>
  <c r="Y103" i="30" s="1"/>
  <c r="AO102" i="30"/>
  <c r="AL102" i="30"/>
  <c r="AH102" i="30"/>
  <c r="AB102" i="30"/>
  <c r="X102" i="30"/>
  <c r="W102" i="30"/>
  <c r="R102" i="30"/>
  <c r="S102" i="30" s="1"/>
  <c r="T102" i="30" s="1"/>
  <c r="U102" i="30" s="1"/>
  <c r="O102" i="30"/>
  <c r="P102" i="30" s="1"/>
  <c r="Q102" i="30" s="1"/>
  <c r="N102" i="30"/>
  <c r="Y102" i="30" s="1"/>
  <c r="AO101" i="30"/>
  <c r="AL101" i="30"/>
  <c r="AH101" i="30"/>
  <c r="AB101" i="30"/>
  <c r="X101" i="30"/>
  <c r="W101" i="30"/>
  <c r="R101" i="30"/>
  <c r="S101" i="30" s="1"/>
  <c r="T101" i="30" s="1"/>
  <c r="U101" i="30" s="1"/>
  <c r="O101" i="30"/>
  <c r="P101" i="30" s="1"/>
  <c r="Q101" i="30" s="1"/>
  <c r="N101" i="30"/>
  <c r="Y101" i="30" s="1"/>
  <c r="AO100" i="30"/>
  <c r="AL100" i="30"/>
  <c r="AH100" i="30"/>
  <c r="AB100" i="30"/>
  <c r="X100" i="30"/>
  <c r="W100" i="30"/>
  <c r="R100" i="30"/>
  <c r="S100" i="30" s="1"/>
  <c r="T100" i="30" s="1"/>
  <c r="U100" i="30" s="1"/>
  <c r="O100" i="30"/>
  <c r="P100" i="30" s="1"/>
  <c r="Q100" i="30" s="1"/>
  <c r="N100" i="30"/>
  <c r="Y100" i="30" s="1"/>
  <c r="AO99" i="30"/>
  <c r="AL99" i="30"/>
  <c r="AH99" i="30"/>
  <c r="AB99" i="30"/>
  <c r="X99" i="30"/>
  <c r="W99" i="30"/>
  <c r="R99" i="30"/>
  <c r="S99" i="30" s="1"/>
  <c r="T99" i="30" s="1"/>
  <c r="U99" i="30" s="1"/>
  <c r="O99" i="30"/>
  <c r="P99" i="30" s="1"/>
  <c r="Q99" i="30" s="1"/>
  <c r="N99" i="30"/>
  <c r="Y99" i="30" s="1"/>
  <c r="AO98" i="30"/>
  <c r="AL98" i="30"/>
  <c r="AH98" i="30"/>
  <c r="AB98" i="30"/>
  <c r="X98" i="30"/>
  <c r="W98" i="30"/>
  <c r="R98" i="30"/>
  <c r="S98" i="30" s="1"/>
  <c r="T98" i="30" s="1"/>
  <c r="U98" i="30" s="1"/>
  <c r="O98" i="30"/>
  <c r="P98" i="30" s="1"/>
  <c r="Q98" i="30" s="1"/>
  <c r="N98" i="30"/>
  <c r="Y98" i="30" s="1"/>
  <c r="AO97" i="30"/>
  <c r="AL97" i="30"/>
  <c r="AH97" i="30"/>
  <c r="AB97" i="30"/>
  <c r="X97" i="30"/>
  <c r="W97" i="30"/>
  <c r="R97" i="30"/>
  <c r="S97" i="30" s="1"/>
  <c r="T97" i="30" s="1"/>
  <c r="U97" i="30" s="1"/>
  <c r="O97" i="30"/>
  <c r="P97" i="30" s="1"/>
  <c r="Q97" i="30" s="1"/>
  <c r="N97" i="30"/>
  <c r="Y97" i="30" s="1"/>
  <c r="AO96" i="30"/>
  <c r="AL96" i="30"/>
  <c r="AH96" i="30"/>
  <c r="AB96" i="30"/>
  <c r="X96" i="30"/>
  <c r="W96" i="30"/>
  <c r="R96" i="30"/>
  <c r="S96" i="30" s="1"/>
  <c r="T96" i="30" s="1"/>
  <c r="U96" i="30" s="1"/>
  <c r="O96" i="30"/>
  <c r="P96" i="30" s="1"/>
  <c r="Q96" i="30" s="1"/>
  <c r="N96" i="30"/>
  <c r="Y96" i="30" s="1"/>
  <c r="AO95" i="30"/>
  <c r="AL95" i="30"/>
  <c r="AH95" i="30"/>
  <c r="AB95" i="30"/>
  <c r="X95" i="30"/>
  <c r="W95" i="30"/>
  <c r="R95" i="30"/>
  <c r="S95" i="30" s="1"/>
  <c r="T95" i="30" s="1"/>
  <c r="U95" i="30" s="1"/>
  <c r="O95" i="30"/>
  <c r="P95" i="30" s="1"/>
  <c r="Q95" i="30" s="1"/>
  <c r="N95" i="30"/>
  <c r="Y95" i="30" s="1"/>
  <c r="AO94" i="30"/>
  <c r="AL94" i="30"/>
  <c r="AH94" i="30"/>
  <c r="AB94" i="30"/>
  <c r="X94" i="30"/>
  <c r="W94" i="30"/>
  <c r="R94" i="30"/>
  <c r="S94" i="30" s="1"/>
  <c r="T94" i="30" s="1"/>
  <c r="U94" i="30" s="1"/>
  <c r="O94" i="30"/>
  <c r="P94" i="30" s="1"/>
  <c r="Q94" i="30" s="1"/>
  <c r="N94" i="30"/>
  <c r="Y94" i="30" s="1"/>
  <c r="AO93" i="30"/>
  <c r="AL93" i="30"/>
  <c r="AH93" i="30"/>
  <c r="AB93" i="30"/>
  <c r="X93" i="30"/>
  <c r="W93" i="30"/>
  <c r="R93" i="30"/>
  <c r="S93" i="30" s="1"/>
  <c r="T93" i="30" s="1"/>
  <c r="U93" i="30" s="1"/>
  <c r="O93" i="30"/>
  <c r="P93" i="30" s="1"/>
  <c r="Q93" i="30" s="1"/>
  <c r="N93" i="30"/>
  <c r="Y93" i="30" s="1"/>
  <c r="AO92" i="30"/>
  <c r="AL92" i="30"/>
  <c r="AH92" i="30"/>
  <c r="AB92" i="30"/>
  <c r="X92" i="30"/>
  <c r="W92" i="30"/>
  <c r="R92" i="30"/>
  <c r="S92" i="30" s="1"/>
  <c r="T92" i="30" s="1"/>
  <c r="U92" i="30" s="1"/>
  <c r="O92" i="30"/>
  <c r="P92" i="30" s="1"/>
  <c r="Q92" i="30" s="1"/>
  <c r="N92" i="30"/>
  <c r="Y92" i="30" s="1"/>
  <c r="AO91" i="30"/>
  <c r="AL91" i="30"/>
  <c r="AH91" i="30"/>
  <c r="AB91" i="30"/>
  <c r="X91" i="30"/>
  <c r="W91" i="30"/>
  <c r="R91" i="30"/>
  <c r="S91" i="30" s="1"/>
  <c r="T91" i="30" s="1"/>
  <c r="U91" i="30" s="1"/>
  <c r="O91" i="30"/>
  <c r="P91" i="30" s="1"/>
  <c r="Q91" i="30" s="1"/>
  <c r="N91" i="30"/>
  <c r="Y91" i="30" s="1"/>
  <c r="AO90" i="30"/>
  <c r="AL90" i="30"/>
  <c r="AH90" i="30"/>
  <c r="AB90" i="30"/>
  <c r="AC90" i="30" s="1"/>
  <c r="X90" i="30"/>
  <c r="W90" i="30"/>
  <c r="R90" i="30"/>
  <c r="S90" i="30" s="1"/>
  <c r="T90" i="30" s="1"/>
  <c r="U90" i="30" s="1"/>
  <c r="O90" i="30"/>
  <c r="P90" i="30" s="1"/>
  <c r="Q90" i="30" s="1"/>
  <c r="N90" i="30"/>
  <c r="Y90" i="30" s="1"/>
  <c r="AO89" i="30"/>
  <c r="AL89" i="30"/>
  <c r="AH89" i="30"/>
  <c r="AB89" i="30"/>
  <c r="AC89" i="30" s="1"/>
  <c r="X89" i="30"/>
  <c r="W89" i="30"/>
  <c r="R89" i="30"/>
  <c r="S89" i="30" s="1"/>
  <c r="T89" i="30" s="1"/>
  <c r="U89" i="30" s="1"/>
  <c r="O89" i="30"/>
  <c r="P89" i="30" s="1"/>
  <c r="Q89" i="30" s="1"/>
  <c r="N89" i="30"/>
  <c r="AO88" i="30"/>
  <c r="AL88" i="30"/>
  <c r="AH88" i="30"/>
  <c r="AB88" i="30"/>
  <c r="X88" i="30"/>
  <c r="W88" i="30"/>
  <c r="R88" i="30"/>
  <c r="S88" i="30" s="1"/>
  <c r="T88" i="30" s="1"/>
  <c r="U88" i="30" s="1"/>
  <c r="O88" i="30"/>
  <c r="P88" i="30" s="1"/>
  <c r="Q88" i="30" s="1"/>
  <c r="N88" i="30"/>
  <c r="Y88" i="30" s="1"/>
  <c r="AO87" i="30"/>
  <c r="AL87" i="30"/>
  <c r="AH87" i="30"/>
  <c r="AB87" i="30"/>
  <c r="X87" i="30"/>
  <c r="W87" i="30"/>
  <c r="R87" i="30"/>
  <c r="S87" i="30" s="1"/>
  <c r="T87" i="30" s="1"/>
  <c r="U87" i="30" s="1"/>
  <c r="O87" i="30"/>
  <c r="P87" i="30" s="1"/>
  <c r="Q87" i="30" s="1"/>
  <c r="N87" i="30"/>
  <c r="Y87" i="30" s="1"/>
  <c r="AO86" i="30"/>
  <c r="AL86" i="30"/>
  <c r="AH86" i="30"/>
  <c r="AB86" i="30"/>
  <c r="AC86" i="30" s="1"/>
  <c r="X86" i="30"/>
  <c r="W86" i="30"/>
  <c r="R86" i="30"/>
  <c r="S86" i="30" s="1"/>
  <c r="T86" i="30" s="1"/>
  <c r="U86" i="30" s="1"/>
  <c r="O86" i="30"/>
  <c r="P86" i="30" s="1"/>
  <c r="Q86" i="30" s="1"/>
  <c r="N86" i="30"/>
  <c r="Y86" i="30" s="1"/>
  <c r="AO85" i="30"/>
  <c r="AL85" i="30"/>
  <c r="AH85" i="30"/>
  <c r="AB85" i="30"/>
  <c r="AC85" i="30" s="1"/>
  <c r="X85" i="30"/>
  <c r="W85" i="30"/>
  <c r="R85" i="30"/>
  <c r="S85" i="30" s="1"/>
  <c r="T85" i="30" s="1"/>
  <c r="U85" i="30" s="1"/>
  <c r="O85" i="30"/>
  <c r="P85" i="30" s="1"/>
  <c r="Q85" i="30" s="1"/>
  <c r="N85" i="30"/>
  <c r="AO84" i="30"/>
  <c r="AL84" i="30"/>
  <c r="AH84" i="30"/>
  <c r="AB84" i="30"/>
  <c r="AC84" i="30" s="1"/>
  <c r="X84" i="30"/>
  <c r="W84" i="30"/>
  <c r="R84" i="30"/>
  <c r="S84" i="30" s="1"/>
  <c r="T84" i="30" s="1"/>
  <c r="U84" i="30" s="1"/>
  <c r="O84" i="30"/>
  <c r="P84" i="30" s="1"/>
  <c r="Q84" i="30" s="1"/>
  <c r="N84" i="30"/>
  <c r="Y84" i="30" s="1"/>
  <c r="AO83" i="30"/>
  <c r="AL83" i="30"/>
  <c r="AH83" i="30"/>
  <c r="AB83" i="30"/>
  <c r="AC83" i="30" s="1"/>
  <c r="X83" i="30"/>
  <c r="W83" i="30"/>
  <c r="R83" i="30"/>
  <c r="S83" i="30" s="1"/>
  <c r="T83" i="30" s="1"/>
  <c r="U83" i="30" s="1"/>
  <c r="O83" i="30"/>
  <c r="P83" i="30" s="1"/>
  <c r="Q83" i="30" s="1"/>
  <c r="N83" i="30"/>
  <c r="AO82" i="30"/>
  <c r="AL82" i="30"/>
  <c r="AH82" i="30"/>
  <c r="AB82" i="30"/>
  <c r="AC82" i="30" s="1"/>
  <c r="X82" i="30"/>
  <c r="W82" i="30"/>
  <c r="R82" i="30"/>
  <c r="S82" i="30" s="1"/>
  <c r="T82" i="30" s="1"/>
  <c r="U82" i="30" s="1"/>
  <c r="O82" i="30"/>
  <c r="P82" i="30" s="1"/>
  <c r="Q82" i="30" s="1"/>
  <c r="N82" i="30"/>
  <c r="AO81" i="30"/>
  <c r="AL81" i="30"/>
  <c r="AH81" i="30"/>
  <c r="AB81" i="30"/>
  <c r="AC81" i="30" s="1"/>
  <c r="X81" i="30"/>
  <c r="W81" i="30"/>
  <c r="R81" i="30"/>
  <c r="S81" i="30" s="1"/>
  <c r="T81" i="30" s="1"/>
  <c r="U81" i="30" s="1"/>
  <c r="O81" i="30"/>
  <c r="P81" i="30" s="1"/>
  <c r="Q81" i="30" s="1"/>
  <c r="N81" i="30"/>
  <c r="Y81" i="30" s="1"/>
  <c r="AO80" i="30"/>
  <c r="AL80" i="30"/>
  <c r="AH80" i="30"/>
  <c r="AB80" i="30"/>
  <c r="AC80" i="30" s="1"/>
  <c r="X80" i="30"/>
  <c r="W80" i="30"/>
  <c r="R80" i="30"/>
  <c r="S80" i="30" s="1"/>
  <c r="T80" i="30" s="1"/>
  <c r="U80" i="30" s="1"/>
  <c r="O80" i="30"/>
  <c r="P80" i="30" s="1"/>
  <c r="Q80" i="30" s="1"/>
  <c r="N80" i="30"/>
  <c r="AO79" i="30"/>
  <c r="AL79" i="30"/>
  <c r="AH79" i="30"/>
  <c r="AB79" i="30"/>
  <c r="AC79" i="30" s="1"/>
  <c r="X79" i="30"/>
  <c r="W79" i="30"/>
  <c r="R79" i="30"/>
  <c r="S79" i="30" s="1"/>
  <c r="T79" i="30" s="1"/>
  <c r="U79" i="30" s="1"/>
  <c r="O79" i="30"/>
  <c r="P79" i="30" s="1"/>
  <c r="Q79" i="30" s="1"/>
  <c r="N79" i="30"/>
  <c r="AO78" i="30"/>
  <c r="AL78" i="30"/>
  <c r="AH78" i="30"/>
  <c r="AB78" i="30"/>
  <c r="AC78" i="30" s="1"/>
  <c r="X78" i="30"/>
  <c r="W78" i="30"/>
  <c r="R78" i="30"/>
  <c r="S78" i="30" s="1"/>
  <c r="T78" i="30" s="1"/>
  <c r="U78" i="30" s="1"/>
  <c r="O78" i="30"/>
  <c r="P78" i="30" s="1"/>
  <c r="Q78" i="30" s="1"/>
  <c r="N78" i="30"/>
  <c r="AO77" i="30"/>
  <c r="AL77" i="30"/>
  <c r="AH77" i="30"/>
  <c r="AB77" i="30"/>
  <c r="AC77" i="30" s="1"/>
  <c r="X77" i="30"/>
  <c r="W77" i="30"/>
  <c r="R77" i="30"/>
  <c r="S77" i="30" s="1"/>
  <c r="T77" i="30" s="1"/>
  <c r="U77" i="30" s="1"/>
  <c r="O77" i="30"/>
  <c r="P77" i="30" s="1"/>
  <c r="Q77" i="30" s="1"/>
  <c r="N77" i="30"/>
  <c r="AO76" i="30"/>
  <c r="AL76" i="30"/>
  <c r="AH76" i="30"/>
  <c r="AB76" i="30"/>
  <c r="AC76" i="30" s="1"/>
  <c r="X76" i="30"/>
  <c r="W76" i="30"/>
  <c r="R76" i="30"/>
  <c r="S76" i="30" s="1"/>
  <c r="T76" i="30" s="1"/>
  <c r="U76" i="30" s="1"/>
  <c r="O76" i="30"/>
  <c r="P76" i="30" s="1"/>
  <c r="Q76" i="30" s="1"/>
  <c r="N76" i="30"/>
  <c r="AO75" i="30"/>
  <c r="AL75" i="30"/>
  <c r="AH75" i="30"/>
  <c r="AB75" i="30"/>
  <c r="AC75" i="30" s="1"/>
  <c r="X75" i="30"/>
  <c r="W75" i="30"/>
  <c r="R75" i="30"/>
  <c r="S75" i="30" s="1"/>
  <c r="T75" i="30" s="1"/>
  <c r="U75" i="30" s="1"/>
  <c r="O75" i="30"/>
  <c r="P75" i="30" s="1"/>
  <c r="Q75" i="30" s="1"/>
  <c r="N75" i="30"/>
  <c r="AO74" i="30"/>
  <c r="AL74" i="30"/>
  <c r="AH74" i="30"/>
  <c r="AB74" i="30"/>
  <c r="AC74" i="30" s="1"/>
  <c r="X74" i="30"/>
  <c r="W74" i="30"/>
  <c r="R74" i="30"/>
  <c r="S74" i="30" s="1"/>
  <c r="T74" i="30" s="1"/>
  <c r="U74" i="30" s="1"/>
  <c r="O74" i="30"/>
  <c r="P74" i="30" s="1"/>
  <c r="Q74" i="30" s="1"/>
  <c r="N74" i="30"/>
  <c r="AO73" i="30"/>
  <c r="AL73" i="30"/>
  <c r="AH73" i="30"/>
  <c r="AB73" i="30"/>
  <c r="AC73" i="30" s="1"/>
  <c r="X73" i="30"/>
  <c r="W73" i="30"/>
  <c r="R73" i="30"/>
  <c r="S73" i="30" s="1"/>
  <c r="T73" i="30" s="1"/>
  <c r="U73" i="30" s="1"/>
  <c r="O73" i="30"/>
  <c r="P73" i="30" s="1"/>
  <c r="Q73" i="30" s="1"/>
  <c r="N73" i="30"/>
  <c r="AO72" i="30"/>
  <c r="AL72" i="30"/>
  <c r="AH72" i="30"/>
  <c r="AB72" i="30"/>
  <c r="AC72" i="30" s="1"/>
  <c r="X72" i="30"/>
  <c r="W72" i="30"/>
  <c r="R72" i="30"/>
  <c r="S72" i="30" s="1"/>
  <c r="T72" i="30" s="1"/>
  <c r="U72" i="30" s="1"/>
  <c r="O72" i="30"/>
  <c r="P72" i="30" s="1"/>
  <c r="Q72" i="30" s="1"/>
  <c r="N72" i="30"/>
  <c r="AO71" i="30"/>
  <c r="AL71" i="30"/>
  <c r="AH71" i="30"/>
  <c r="AB71" i="30"/>
  <c r="AC71" i="30" s="1"/>
  <c r="X71" i="30"/>
  <c r="W71" i="30"/>
  <c r="R71" i="30"/>
  <c r="S71" i="30" s="1"/>
  <c r="T71" i="30" s="1"/>
  <c r="U71" i="30" s="1"/>
  <c r="O71" i="30"/>
  <c r="P71" i="30" s="1"/>
  <c r="Q71" i="30" s="1"/>
  <c r="N71" i="30"/>
  <c r="AO70" i="30"/>
  <c r="AL70" i="30"/>
  <c r="AH70" i="30"/>
  <c r="AB70" i="30"/>
  <c r="AC70" i="30" s="1"/>
  <c r="X70" i="30"/>
  <c r="W70" i="30"/>
  <c r="R70" i="30"/>
  <c r="S70" i="30" s="1"/>
  <c r="T70" i="30" s="1"/>
  <c r="U70" i="30" s="1"/>
  <c r="O70" i="30"/>
  <c r="P70" i="30" s="1"/>
  <c r="Q70" i="30" s="1"/>
  <c r="N70" i="30"/>
  <c r="AO69" i="30"/>
  <c r="AL69" i="30"/>
  <c r="AH69" i="30"/>
  <c r="AB69" i="30"/>
  <c r="AC69" i="30" s="1"/>
  <c r="X69" i="30"/>
  <c r="W69" i="30"/>
  <c r="R69" i="30"/>
  <c r="S69" i="30" s="1"/>
  <c r="T69" i="30" s="1"/>
  <c r="U69" i="30" s="1"/>
  <c r="O69" i="30"/>
  <c r="P69" i="30" s="1"/>
  <c r="Q69" i="30" s="1"/>
  <c r="N69" i="30"/>
  <c r="AO68" i="30"/>
  <c r="AL68" i="30"/>
  <c r="AH68" i="30"/>
  <c r="AB68" i="30"/>
  <c r="AC68" i="30" s="1"/>
  <c r="X68" i="30"/>
  <c r="W68" i="30"/>
  <c r="R68" i="30"/>
  <c r="S68" i="30" s="1"/>
  <c r="T68" i="30" s="1"/>
  <c r="U68" i="30" s="1"/>
  <c r="O68" i="30"/>
  <c r="P68" i="30" s="1"/>
  <c r="Q68" i="30" s="1"/>
  <c r="N68" i="30"/>
  <c r="AO67" i="30"/>
  <c r="AL67" i="30"/>
  <c r="AH67" i="30"/>
  <c r="AB67" i="30"/>
  <c r="AC67" i="30" s="1"/>
  <c r="X67" i="30"/>
  <c r="W67" i="30"/>
  <c r="R67" i="30"/>
  <c r="S67" i="30" s="1"/>
  <c r="T67" i="30" s="1"/>
  <c r="U67" i="30" s="1"/>
  <c r="O67" i="30"/>
  <c r="P67" i="30" s="1"/>
  <c r="Q67" i="30" s="1"/>
  <c r="N67" i="30"/>
  <c r="AO66" i="30"/>
  <c r="AL66" i="30"/>
  <c r="AH66" i="30"/>
  <c r="AB66" i="30"/>
  <c r="AC66" i="30" s="1"/>
  <c r="X66" i="30"/>
  <c r="W66" i="30"/>
  <c r="R66" i="30"/>
  <c r="S66" i="30" s="1"/>
  <c r="T66" i="30" s="1"/>
  <c r="U66" i="30" s="1"/>
  <c r="O66" i="30"/>
  <c r="P66" i="30" s="1"/>
  <c r="Q66" i="30" s="1"/>
  <c r="N66" i="30"/>
  <c r="AO65" i="30"/>
  <c r="AL65" i="30"/>
  <c r="AH65" i="30"/>
  <c r="AB65" i="30"/>
  <c r="AC65" i="30" s="1"/>
  <c r="X65" i="30"/>
  <c r="W65" i="30"/>
  <c r="R65" i="30"/>
  <c r="S65" i="30" s="1"/>
  <c r="T65" i="30" s="1"/>
  <c r="U65" i="30" s="1"/>
  <c r="O65" i="30"/>
  <c r="P65" i="30" s="1"/>
  <c r="Q65" i="30" s="1"/>
  <c r="N65" i="30"/>
  <c r="AO64" i="30"/>
  <c r="AL64" i="30"/>
  <c r="AH64" i="30"/>
  <c r="AB64" i="30"/>
  <c r="AC64" i="30" s="1"/>
  <c r="X64" i="30"/>
  <c r="W64" i="30"/>
  <c r="R64" i="30"/>
  <c r="S64" i="30" s="1"/>
  <c r="T64" i="30" s="1"/>
  <c r="U64" i="30" s="1"/>
  <c r="O64" i="30"/>
  <c r="P64" i="30" s="1"/>
  <c r="Q64" i="30" s="1"/>
  <c r="N64" i="30"/>
  <c r="AO63" i="30"/>
  <c r="AL63" i="30"/>
  <c r="AH63" i="30"/>
  <c r="AB63" i="30"/>
  <c r="AC63" i="30" s="1"/>
  <c r="X63" i="30"/>
  <c r="W63" i="30"/>
  <c r="R63" i="30"/>
  <c r="S63" i="30" s="1"/>
  <c r="T63" i="30" s="1"/>
  <c r="U63" i="30" s="1"/>
  <c r="O63" i="30"/>
  <c r="P63" i="30" s="1"/>
  <c r="Q63" i="30" s="1"/>
  <c r="N63" i="30"/>
  <c r="AO62" i="30"/>
  <c r="AL62" i="30"/>
  <c r="AH62" i="30"/>
  <c r="AB62" i="30"/>
  <c r="AC62" i="30" s="1"/>
  <c r="X62" i="30"/>
  <c r="W62" i="30"/>
  <c r="R62" i="30"/>
  <c r="S62" i="30" s="1"/>
  <c r="T62" i="30" s="1"/>
  <c r="U62" i="30" s="1"/>
  <c r="O62" i="30"/>
  <c r="P62" i="30" s="1"/>
  <c r="Q62" i="30" s="1"/>
  <c r="N62" i="30"/>
  <c r="AO61" i="30"/>
  <c r="AL61" i="30"/>
  <c r="AH61" i="30"/>
  <c r="AB61" i="30"/>
  <c r="X61" i="30"/>
  <c r="W61" i="30"/>
  <c r="R61" i="30"/>
  <c r="S61" i="30" s="1"/>
  <c r="T61" i="30" s="1"/>
  <c r="U61" i="30" s="1"/>
  <c r="O61" i="30"/>
  <c r="P61" i="30" s="1"/>
  <c r="Q61" i="30" s="1"/>
  <c r="N61" i="30"/>
  <c r="Y61" i="30" s="1"/>
  <c r="AO60" i="30"/>
  <c r="AL60" i="30"/>
  <c r="AH60" i="30"/>
  <c r="AB60" i="30"/>
  <c r="X60" i="30"/>
  <c r="W60" i="30"/>
  <c r="R60" i="30"/>
  <c r="S60" i="30" s="1"/>
  <c r="T60" i="30" s="1"/>
  <c r="U60" i="30" s="1"/>
  <c r="O60" i="30"/>
  <c r="P60" i="30" s="1"/>
  <c r="Q60" i="30" s="1"/>
  <c r="N60" i="30"/>
  <c r="Y60" i="30" s="1"/>
  <c r="AO59" i="30"/>
  <c r="AL59" i="30"/>
  <c r="AH59" i="30"/>
  <c r="AB59" i="30"/>
  <c r="X59" i="30"/>
  <c r="W59" i="30"/>
  <c r="R59" i="30"/>
  <c r="S59" i="30" s="1"/>
  <c r="T59" i="30" s="1"/>
  <c r="U59" i="30" s="1"/>
  <c r="O59" i="30"/>
  <c r="P59" i="30" s="1"/>
  <c r="Q59" i="30" s="1"/>
  <c r="N59" i="30"/>
  <c r="Y59" i="30" s="1"/>
  <c r="AO58" i="30"/>
  <c r="AL58" i="30"/>
  <c r="AH58" i="30"/>
  <c r="AB58" i="30"/>
  <c r="X58" i="30"/>
  <c r="W58" i="30"/>
  <c r="R58" i="30"/>
  <c r="S58" i="30" s="1"/>
  <c r="T58" i="30" s="1"/>
  <c r="U58" i="30" s="1"/>
  <c r="O58" i="30"/>
  <c r="P58" i="30" s="1"/>
  <c r="Q58" i="30" s="1"/>
  <c r="N58" i="30"/>
  <c r="Y58" i="30" s="1"/>
  <c r="AO57" i="30"/>
  <c r="AL57" i="30"/>
  <c r="AH57" i="30"/>
  <c r="AB57" i="30"/>
  <c r="X57" i="30"/>
  <c r="W57" i="30"/>
  <c r="R57" i="30"/>
  <c r="S57" i="30" s="1"/>
  <c r="T57" i="30" s="1"/>
  <c r="U57" i="30" s="1"/>
  <c r="O57" i="30"/>
  <c r="P57" i="30" s="1"/>
  <c r="Q57" i="30" s="1"/>
  <c r="N57" i="30"/>
  <c r="Y57" i="30" s="1"/>
  <c r="AO56" i="30"/>
  <c r="AL56" i="30"/>
  <c r="AH56" i="30"/>
  <c r="AB56" i="30"/>
  <c r="X56" i="30"/>
  <c r="W56" i="30"/>
  <c r="R56" i="30"/>
  <c r="S56" i="30" s="1"/>
  <c r="T56" i="30" s="1"/>
  <c r="U56" i="30" s="1"/>
  <c r="O56" i="30"/>
  <c r="P56" i="30" s="1"/>
  <c r="Q56" i="30" s="1"/>
  <c r="N56" i="30"/>
  <c r="Y56" i="30" s="1"/>
  <c r="AO55" i="30"/>
  <c r="AL55" i="30"/>
  <c r="AH55" i="30"/>
  <c r="AB55" i="30"/>
  <c r="X55" i="30"/>
  <c r="W55" i="30"/>
  <c r="R55" i="30"/>
  <c r="S55" i="30" s="1"/>
  <c r="T55" i="30" s="1"/>
  <c r="U55" i="30" s="1"/>
  <c r="O55" i="30"/>
  <c r="P55" i="30" s="1"/>
  <c r="Q55" i="30" s="1"/>
  <c r="N55" i="30"/>
  <c r="Y55" i="30" s="1"/>
  <c r="AO54" i="30"/>
  <c r="AL54" i="30"/>
  <c r="AH54" i="30"/>
  <c r="AB54" i="30"/>
  <c r="X54" i="30"/>
  <c r="W54" i="30"/>
  <c r="R54" i="30"/>
  <c r="S54" i="30" s="1"/>
  <c r="T54" i="30" s="1"/>
  <c r="U54" i="30" s="1"/>
  <c r="O54" i="30"/>
  <c r="P54" i="30" s="1"/>
  <c r="Q54" i="30" s="1"/>
  <c r="N54" i="30"/>
  <c r="Y54" i="30" s="1"/>
  <c r="AO53" i="30"/>
  <c r="AL53" i="30"/>
  <c r="AH53" i="30"/>
  <c r="AB53" i="30"/>
  <c r="X53" i="30"/>
  <c r="W53" i="30"/>
  <c r="R53" i="30"/>
  <c r="S53" i="30" s="1"/>
  <c r="T53" i="30" s="1"/>
  <c r="U53" i="30" s="1"/>
  <c r="O53" i="30"/>
  <c r="P53" i="30" s="1"/>
  <c r="Q53" i="30" s="1"/>
  <c r="N53" i="30"/>
  <c r="Y53" i="30" s="1"/>
  <c r="AO52" i="30"/>
  <c r="AL52" i="30"/>
  <c r="AH52" i="30"/>
  <c r="AB52" i="30"/>
  <c r="X52" i="30"/>
  <c r="W52" i="30"/>
  <c r="R52" i="30"/>
  <c r="S52" i="30" s="1"/>
  <c r="T52" i="30" s="1"/>
  <c r="U52" i="30" s="1"/>
  <c r="O52" i="30"/>
  <c r="P52" i="30" s="1"/>
  <c r="Q52" i="30" s="1"/>
  <c r="N52" i="30"/>
  <c r="Y52" i="30" s="1"/>
  <c r="AO51" i="30"/>
  <c r="AL51" i="30"/>
  <c r="AH51" i="30"/>
  <c r="AB51" i="30"/>
  <c r="X51" i="30"/>
  <c r="W51" i="30"/>
  <c r="R51" i="30"/>
  <c r="S51" i="30" s="1"/>
  <c r="T51" i="30" s="1"/>
  <c r="U51" i="30" s="1"/>
  <c r="O51" i="30"/>
  <c r="P51" i="30" s="1"/>
  <c r="Q51" i="30" s="1"/>
  <c r="N51" i="30"/>
  <c r="Y51" i="30" s="1"/>
  <c r="AO50" i="30"/>
  <c r="AL50" i="30"/>
  <c r="AH50" i="30"/>
  <c r="AB50" i="30"/>
  <c r="X50" i="30"/>
  <c r="W50" i="30"/>
  <c r="R50" i="30"/>
  <c r="S50" i="30" s="1"/>
  <c r="T50" i="30" s="1"/>
  <c r="U50" i="30" s="1"/>
  <c r="O50" i="30"/>
  <c r="P50" i="30" s="1"/>
  <c r="Q50" i="30" s="1"/>
  <c r="N50" i="30"/>
  <c r="Y50" i="30" s="1"/>
  <c r="AO49" i="30"/>
  <c r="AL49" i="30"/>
  <c r="AH49" i="30"/>
  <c r="AB49" i="30"/>
  <c r="X49" i="30"/>
  <c r="W49" i="30"/>
  <c r="R49" i="30"/>
  <c r="S49" i="30" s="1"/>
  <c r="T49" i="30" s="1"/>
  <c r="U49" i="30" s="1"/>
  <c r="O49" i="30"/>
  <c r="P49" i="30" s="1"/>
  <c r="Q49" i="30" s="1"/>
  <c r="N49" i="30"/>
  <c r="Y49" i="30" s="1"/>
  <c r="AO48" i="30"/>
  <c r="AL48" i="30"/>
  <c r="AH48" i="30"/>
  <c r="AB48" i="30"/>
  <c r="X48" i="30"/>
  <c r="W48" i="30"/>
  <c r="R48" i="30"/>
  <c r="S48" i="30" s="1"/>
  <c r="T48" i="30" s="1"/>
  <c r="U48" i="30" s="1"/>
  <c r="O48" i="30"/>
  <c r="P48" i="30" s="1"/>
  <c r="Q48" i="30" s="1"/>
  <c r="N48" i="30"/>
  <c r="Y48" i="30" s="1"/>
  <c r="AO47" i="30"/>
  <c r="AL47" i="30"/>
  <c r="AH47" i="30"/>
  <c r="AB47" i="30"/>
  <c r="X47" i="30"/>
  <c r="W47" i="30"/>
  <c r="R47" i="30"/>
  <c r="S47" i="30" s="1"/>
  <c r="T47" i="30" s="1"/>
  <c r="U47" i="30" s="1"/>
  <c r="O47" i="30"/>
  <c r="P47" i="30" s="1"/>
  <c r="Q47" i="30" s="1"/>
  <c r="N47" i="30"/>
  <c r="Y47" i="30" s="1"/>
  <c r="AO46" i="30"/>
  <c r="AL46" i="30"/>
  <c r="AH46" i="30"/>
  <c r="AB46" i="30"/>
  <c r="X46" i="30"/>
  <c r="W46" i="30"/>
  <c r="R46" i="30"/>
  <c r="S46" i="30" s="1"/>
  <c r="T46" i="30" s="1"/>
  <c r="U46" i="30" s="1"/>
  <c r="O46" i="30"/>
  <c r="P46" i="30" s="1"/>
  <c r="Q46" i="30" s="1"/>
  <c r="N46" i="30"/>
  <c r="Y46" i="30" s="1"/>
  <c r="AO45" i="30"/>
  <c r="AL45" i="30"/>
  <c r="AH45" i="30"/>
  <c r="AB45" i="30"/>
  <c r="X45" i="30"/>
  <c r="W45" i="30"/>
  <c r="R45" i="30"/>
  <c r="S45" i="30" s="1"/>
  <c r="T45" i="30" s="1"/>
  <c r="U45" i="30" s="1"/>
  <c r="O45" i="30"/>
  <c r="P45" i="30" s="1"/>
  <c r="Q45" i="30" s="1"/>
  <c r="N45" i="30"/>
  <c r="Y45" i="30" s="1"/>
  <c r="AO44" i="30"/>
  <c r="AL44" i="30"/>
  <c r="AH44" i="30"/>
  <c r="AB44" i="30"/>
  <c r="X44" i="30"/>
  <c r="W44" i="30"/>
  <c r="R44" i="30"/>
  <c r="S44" i="30" s="1"/>
  <c r="T44" i="30" s="1"/>
  <c r="U44" i="30" s="1"/>
  <c r="O44" i="30"/>
  <c r="P44" i="30" s="1"/>
  <c r="Q44" i="30" s="1"/>
  <c r="N44" i="30"/>
  <c r="Y44" i="30" s="1"/>
  <c r="AO43" i="30"/>
  <c r="AL43" i="30"/>
  <c r="AH43" i="30"/>
  <c r="AB43" i="30"/>
  <c r="X43" i="30"/>
  <c r="W43" i="30"/>
  <c r="R43" i="30"/>
  <c r="S43" i="30" s="1"/>
  <c r="T43" i="30" s="1"/>
  <c r="U43" i="30" s="1"/>
  <c r="O43" i="30"/>
  <c r="P43" i="30" s="1"/>
  <c r="Q43" i="30" s="1"/>
  <c r="N43" i="30"/>
  <c r="Y43" i="30" s="1"/>
  <c r="AO42" i="30"/>
  <c r="AL42" i="30"/>
  <c r="AH42" i="30"/>
  <c r="AB42" i="30"/>
  <c r="X42" i="30"/>
  <c r="W42" i="30"/>
  <c r="R42" i="30"/>
  <c r="S42" i="30" s="1"/>
  <c r="T42" i="30" s="1"/>
  <c r="U42" i="30" s="1"/>
  <c r="O42" i="30"/>
  <c r="P42" i="30" s="1"/>
  <c r="Q42" i="30" s="1"/>
  <c r="N42" i="30"/>
  <c r="Y42" i="30" s="1"/>
  <c r="AO41" i="30"/>
  <c r="AL41" i="30"/>
  <c r="AH41" i="30"/>
  <c r="AB41" i="30"/>
  <c r="X41" i="30"/>
  <c r="W41" i="30"/>
  <c r="R41" i="30"/>
  <c r="S41" i="30" s="1"/>
  <c r="T41" i="30" s="1"/>
  <c r="U41" i="30" s="1"/>
  <c r="O41" i="30"/>
  <c r="P41" i="30" s="1"/>
  <c r="Q41" i="30" s="1"/>
  <c r="N41" i="30"/>
  <c r="Y41" i="30" s="1"/>
  <c r="AO40" i="30"/>
  <c r="AL40" i="30"/>
  <c r="AH40" i="30"/>
  <c r="AB40" i="30"/>
  <c r="X40" i="30"/>
  <c r="W40" i="30"/>
  <c r="R40" i="30"/>
  <c r="S40" i="30" s="1"/>
  <c r="T40" i="30" s="1"/>
  <c r="U40" i="30" s="1"/>
  <c r="O40" i="30"/>
  <c r="P40" i="30" s="1"/>
  <c r="Q40" i="30" s="1"/>
  <c r="N40" i="30"/>
  <c r="Y40" i="30" s="1"/>
  <c r="AO39" i="30"/>
  <c r="AL39" i="30"/>
  <c r="AH39" i="30"/>
  <c r="AB39" i="30"/>
  <c r="X39" i="30"/>
  <c r="W39" i="30"/>
  <c r="R39" i="30"/>
  <c r="S39" i="30" s="1"/>
  <c r="T39" i="30" s="1"/>
  <c r="U39" i="30" s="1"/>
  <c r="O39" i="30"/>
  <c r="P39" i="30" s="1"/>
  <c r="Q39" i="30" s="1"/>
  <c r="N39" i="30"/>
  <c r="Y39" i="30" s="1"/>
  <c r="AO38" i="30"/>
  <c r="AL38" i="30"/>
  <c r="AH38" i="30"/>
  <c r="AB38" i="30"/>
  <c r="X38" i="30"/>
  <c r="W38" i="30"/>
  <c r="R38" i="30"/>
  <c r="S38" i="30" s="1"/>
  <c r="T38" i="30" s="1"/>
  <c r="U38" i="30" s="1"/>
  <c r="O38" i="30"/>
  <c r="P38" i="30" s="1"/>
  <c r="Q38" i="30" s="1"/>
  <c r="N38" i="30"/>
  <c r="Y38" i="30" s="1"/>
  <c r="AO37" i="30"/>
  <c r="AL37" i="30"/>
  <c r="AH37" i="30"/>
  <c r="AB37" i="30"/>
  <c r="X37" i="30"/>
  <c r="W37" i="30"/>
  <c r="R37" i="30"/>
  <c r="S37" i="30" s="1"/>
  <c r="T37" i="30" s="1"/>
  <c r="U37" i="30" s="1"/>
  <c r="O37" i="30"/>
  <c r="P37" i="30" s="1"/>
  <c r="Q37" i="30" s="1"/>
  <c r="N37" i="30"/>
  <c r="Y37" i="30" s="1"/>
  <c r="AO36" i="30"/>
  <c r="AL36" i="30"/>
  <c r="AH36" i="30"/>
  <c r="AB36" i="30"/>
  <c r="X36" i="30"/>
  <c r="W36" i="30"/>
  <c r="R36" i="30"/>
  <c r="S36" i="30" s="1"/>
  <c r="T36" i="30" s="1"/>
  <c r="U36" i="30" s="1"/>
  <c r="O36" i="30"/>
  <c r="P36" i="30" s="1"/>
  <c r="Q36" i="30" s="1"/>
  <c r="N36" i="30"/>
  <c r="Y36" i="30" s="1"/>
  <c r="AO35" i="30"/>
  <c r="AL35" i="30"/>
  <c r="AH35" i="30"/>
  <c r="AB35" i="30"/>
  <c r="X35" i="30"/>
  <c r="W35" i="30"/>
  <c r="R35" i="30"/>
  <c r="S35" i="30" s="1"/>
  <c r="T35" i="30" s="1"/>
  <c r="U35" i="30" s="1"/>
  <c r="O35" i="30"/>
  <c r="P35" i="30" s="1"/>
  <c r="Q35" i="30" s="1"/>
  <c r="N35" i="30"/>
  <c r="Y35" i="30" s="1"/>
  <c r="AO34" i="30"/>
  <c r="AL34" i="30"/>
  <c r="AH34" i="30"/>
  <c r="AB34" i="30"/>
  <c r="X34" i="30"/>
  <c r="W34" i="30"/>
  <c r="R34" i="30"/>
  <c r="S34" i="30" s="1"/>
  <c r="T34" i="30" s="1"/>
  <c r="U34" i="30" s="1"/>
  <c r="O34" i="30"/>
  <c r="P34" i="30" s="1"/>
  <c r="Q34" i="30" s="1"/>
  <c r="N34" i="30"/>
  <c r="Y34" i="30" s="1"/>
  <c r="AO33" i="30"/>
  <c r="AL33" i="30"/>
  <c r="AH33" i="30"/>
  <c r="AB33" i="30"/>
  <c r="X33" i="30"/>
  <c r="W33" i="30"/>
  <c r="R33" i="30"/>
  <c r="S33" i="30" s="1"/>
  <c r="T33" i="30" s="1"/>
  <c r="U33" i="30" s="1"/>
  <c r="O33" i="30"/>
  <c r="P33" i="30" s="1"/>
  <c r="Q33" i="30" s="1"/>
  <c r="N33" i="30"/>
  <c r="Y33" i="30" s="1"/>
  <c r="AO32" i="30"/>
  <c r="AL32" i="30"/>
  <c r="AH32" i="30"/>
  <c r="AB32" i="30"/>
  <c r="X32" i="30"/>
  <c r="W32" i="30"/>
  <c r="R32" i="30"/>
  <c r="S32" i="30" s="1"/>
  <c r="T32" i="30" s="1"/>
  <c r="U32" i="30" s="1"/>
  <c r="O32" i="30"/>
  <c r="P32" i="30" s="1"/>
  <c r="Q32" i="30" s="1"/>
  <c r="N32" i="30"/>
  <c r="Y32" i="30" s="1"/>
  <c r="AO31" i="30"/>
  <c r="AL31" i="30"/>
  <c r="AH31" i="30"/>
  <c r="AB31" i="30"/>
  <c r="X31" i="30"/>
  <c r="W31" i="30"/>
  <c r="R31" i="30"/>
  <c r="S31" i="30" s="1"/>
  <c r="T31" i="30" s="1"/>
  <c r="U31" i="30" s="1"/>
  <c r="O31" i="30"/>
  <c r="P31" i="30" s="1"/>
  <c r="Q31" i="30" s="1"/>
  <c r="N31" i="30"/>
  <c r="Y31" i="30" s="1"/>
  <c r="AO30" i="30"/>
  <c r="AL30" i="30"/>
  <c r="AH30" i="30"/>
  <c r="AB30" i="30"/>
  <c r="X30" i="30"/>
  <c r="W30" i="30"/>
  <c r="R30" i="30"/>
  <c r="S30" i="30" s="1"/>
  <c r="T30" i="30" s="1"/>
  <c r="U30" i="30" s="1"/>
  <c r="O30" i="30"/>
  <c r="P30" i="30" s="1"/>
  <c r="Q30" i="30" s="1"/>
  <c r="N30" i="30"/>
  <c r="Y30" i="30" s="1"/>
  <c r="AO29" i="30"/>
  <c r="AL29" i="30"/>
  <c r="AH29" i="30"/>
  <c r="AB29" i="30"/>
  <c r="X29" i="30"/>
  <c r="W29" i="30"/>
  <c r="R29" i="30"/>
  <c r="S29" i="30" s="1"/>
  <c r="T29" i="30" s="1"/>
  <c r="U29" i="30" s="1"/>
  <c r="O29" i="30"/>
  <c r="P29" i="30" s="1"/>
  <c r="Q29" i="30" s="1"/>
  <c r="N29" i="30"/>
  <c r="Y29" i="30" s="1"/>
  <c r="AO28" i="30"/>
  <c r="AL28" i="30"/>
  <c r="AH28" i="30"/>
  <c r="AB28" i="30"/>
  <c r="X28" i="30"/>
  <c r="W28" i="30"/>
  <c r="R28" i="30"/>
  <c r="S28" i="30" s="1"/>
  <c r="T28" i="30" s="1"/>
  <c r="U28" i="30" s="1"/>
  <c r="O28" i="30"/>
  <c r="P28" i="30" s="1"/>
  <c r="Q28" i="30" s="1"/>
  <c r="N28" i="30"/>
  <c r="Y28" i="30" s="1"/>
  <c r="AO27" i="30"/>
  <c r="AL27" i="30"/>
  <c r="AH27" i="30"/>
  <c r="AB27" i="30"/>
  <c r="X27" i="30"/>
  <c r="W27" i="30"/>
  <c r="R27" i="30"/>
  <c r="S27" i="30" s="1"/>
  <c r="T27" i="30" s="1"/>
  <c r="U27" i="30" s="1"/>
  <c r="O27" i="30"/>
  <c r="P27" i="30" s="1"/>
  <c r="N27" i="30"/>
  <c r="AP21" i="30"/>
  <c r="AD20" i="30"/>
  <c r="AE21" i="30" s="1"/>
  <c r="AB20" i="30"/>
  <c r="AC21" i="30" s="1"/>
  <c r="AA18" i="30"/>
  <c r="AB18" i="30" s="1"/>
  <c r="AC18" i="30" s="1"/>
  <c r="AD18" i="30" s="1"/>
  <c r="AE18" i="30" s="1"/>
  <c r="AF18" i="30" s="1"/>
  <c r="AG18" i="30" s="1"/>
  <c r="AH18" i="30" s="1"/>
  <c r="AI18" i="30" s="1"/>
  <c r="AJ18" i="30" s="1"/>
  <c r="AK18" i="30" s="1"/>
  <c r="AL18" i="30" s="1"/>
  <c r="AM18" i="30" s="1"/>
  <c r="AN18" i="30" s="1"/>
  <c r="AO18" i="30" s="1"/>
  <c r="AP18" i="30" s="1"/>
  <c r="AQ18" i="30" s="1"/>
  <c r="AR18" i="30" s="1"/>
  <c r="AS18" i="30" s="1"/>
  <c r="AT18" i="30" s="1"/>
  <c r="AU18" i="30" s="1"/>
  <c r="AV18" i="30" s="1"/>
  <c r="AW18" i="30" s="1"/>
  <c r="AX18" i="30" s="1"/>
  <c r="M18" i="30"/>
  <c r="N18" i="30" s="1"/>
  <c r="O18" i="30" s="1"/>
  <c r="P18" i="30" s="1"/>
  <c r="Q18" i="30" s="1"/>
  <c r="V18" i="30" s="1"/>
  <c r="W18" i="30" s="1"/>
  <c r="AT17" i="30"/>
  <c r="AR17" i="30"/>
  <c r="AO17" i="30"/>
  <c r="AN17" i="30"/>
  <c r="AM17" i="30"/>
  <c r="AL17" i="30"/>
  <c r="AK17" i="30"/>
  <c r="AJ17" i="30"/>
  <c r="AD17" i="30"/>
  <c r="AB17" i="30"/>
  <c r="AA17" i="30"/>
  <c r="Z17" i="30"/>
  <c r="X17" i="30"/>
  <c r="W17" i="30"/>
  <c r="V17" i="30"/>
  <c r="O17" i="30"/>
  <c r="N17" i="30"/>
  <c r="M17" i="30"/>
  <c r="L17" i="30"/>
  <c r="K17" i="30"/>
  <c r="E17" i="30"/>
  <c r="D17" i="30"/>
  <c r="C17" i="30"/>
  <c r="AO16" i="30"/>
  <c r="AO195" i="29"/>
  <c r="AL195" i="29"/>
  <c r="AH195" i="29"/>
  <c r="AB195" i="29"/>
  <c r="X195" i="29"/>
  <c r="W195" i="29"/>
  <c r="R195" i="29"/>
  <c r="S195" i="29" s="1"/>
  <c r="T195" i="29" s="1"/>
  <c r="U195" i="29" s="1"/>
  <c r="O195" i="29"/>
  <c r="P195" i="29" s="1"/>
  <c r="Q195" i="29" s="1"/>
  <c r="N195" i="29"/>
  <c r="AO194" i="29"/>
  <c r="AL194" i="29"/>
  <c r="AH194" i="29"/>
  <c r="AB194" i="29"/>
  <c r="X194" i="29"/>
  <c r="W194" i="29"/>
  <c r="R194" i="29"/>
  <c r="S194" i="29" s="1"/>
  <c r="T194" i="29" s="1"/>
  <c r="U194" i="29" s="1"/>
  <c r="O194" i="29"/>
  <c r="P194" i="29" s="1"/>
  <c r="Q194" i="29" s="1"/>
  <c r="N194" i="29"/>
  <c r="AO193" i="29"/>
  <c r="AL193" i="29"/>
  <c r="AH193" i="29"/>
  <c r="AB193" i="29"/>
  <c r="X193" i="29"/>
  <c r="W193" i="29"/>
  <c r="R193" i="29"/>
  <c r="S193" i="29" s="1"/>
  <c r="T193" i="29" s="1"/>
  <c r="U193" i="29" s="1"/>
  <c r="O193" i="29"/>
  <c r="P193" i="29" s="1"/>
  <c r="Q193" i="29" s="1"/>
  <c r="N193" i="29"/>
  <c r="AO192" i="29"/>
  <c r="AL192" i="29"/>
  <c r="AH192" i="29"/>
  <c r="AB192" i="29"/>
  <c r="X192" i="29"/>
  <c r="W192" i="29"/>
  <c r="Y192" i="29" s="1"/>
  <c r="S192" i="29"/>
  <c r="T192" i="29" s="1"/>
  <c r="U192" i="29" s="1"/>
  <c r="R192" i="29"/>
  <c r="Q192" i="29"/>
  <c r="P192" i="29"/>
  <c r="O192" i="29"/>
  <c r="N192" i="29"/>
  <c r="AO191" i="29"/>
  <c r="AL191" i="29"/>
  <c r="AH191" i="29"/>
  <c r="AB191" i="29"/>
  <c r="X191" i="29"/>
  <c r="W191" i="29"/>
  <c r="R191" i="29"/>
  <c r="S191" i="29" s="1"/>
  <c r="T191" i="29" s="1"/>
  <c r="U191" i="29" s="1"/>
  <c r="O191" i="29"/>
  <c r="P191" i="29" s="1"/>
  <c r="Q191" i="29" s="1"/>
  <c r="N191" i="29"/>
  <c r="AO190" i="29"/>
  <c r="AL190" i="29"/>
  <c r="AH190" i="29"/>
  <c r="AB190" i="29"/>
  <c r="X190" i="29"/>
  <c r="W190" i="29"/>
  <c r="R190" i="29"/>
  <c r="S190" i="29" s="1"/>
  <c r="T190" i="29" s="1"/>
  <c r="U190" i="29" s="1"/>
  <c r="O190" i="29"/>
  <c r="P190" i="29" s="1"/>
  <c r="Q190" i="29" s="1"/>
  <c r="Y190" i="29" s="1"/>
  <c r="N190" i="29"/>
  <c r="AO189" i="29"/>
  <c r="AL189" i="29"/>
  <c r="AH189" i="29"/>
  <c r="AB189" i="29"/>
  <c r="X189" i="29"/>
  <c r="W189" i="29"/>
  <c r="S189" i="29"/>
  <c r="T189" i="29" s="1"/>
  <c r="U189" i="29" s="1"/>
  <c r="R189" i="29"/>
  <c r="O189" i="29"/>
  <c r="P189" i="29" s="1"/>
  <c r="Q189" i="29" s="1"/>
  <c r="N189" i="29"/>
  <c r="AO188" i="29"/>
  <c r="AL188" i="29"/>
  <c r="AH188" i="29"/>
  <c r="AB188" i="29"/>
  <c r="X188" i="29"/>
  <c r="W188" i="29"/>
  <c r="R188" i="29"/>
  <c r="S188" i="29" s="1"/>
  <c r="T188" i="29" s="1"/>
  <c r="U188" i="29" s="1"/>
  <c r="O188" i="29"/>
  <c r="P188" i="29" s="1"/>
  <c r="Q188" i="29" s="1"/>
  <c r="N188" i="29"/>
  <c r="AO187" i="29"/>
  <c r="AL187" i="29"/>
  <c r="AH187" i="29"/>
  <c r="AB187" i="29"/>
  <c r="X187" i="29"/>
  <c r="W187" i="29"/>
  <c r="R187" i="29"/>
  <c r="S187" i="29" s="1"/>
  <c r="T187" i="29" s="1"/>
  <c r="U187" i="29" s="1"/>
  <c r="O187" i="29"/>
  <c r="P187" i="29" s="1"/>
  <c r="Q187" i="29" s="1"/>
  <c r="N187" i="29"/>
  <c r="AO186" i="29"/>
  <c r="AL186" i="29"/>
  <c r="AH186" i="29"/>
  <c r="AB186" i="29"/>
  <c r="X186" i="29"/>
  <c r="W186" i="29"/>
  <c r="S186" i="29"/>
  <c r="T186" i="29" s="1"/>
  <c r="U186" i="29" s="1"/>
  <c r="R186" i="29"/>
  <c r="O186" i="29"/>
  <c r="P186" i="29" s="1"/>
  <c r="Q186" i="29" s="1"/>
  <c r="N186" i="29"/>
  <c r="AO185" i="29"/>
  <c r="AL185" i="29"/>
  <c r="AH185" i="29"/>
  <c r="AB185" i="29"/>
  <c r="X185" i="29"/>
  <c r="W185" i="29"/>
  <c r="R185" i="29"/>
  <c r="S185" i="29" s="1"/>
  <c r="T185" i="29" s="1"/>
  <c r="U185" i="29" s="1"/>
  <c r="O185" i="29"/>
  <c r="P185" i="29" s="1"/>
  <c r="Q185" i="29" s="1"/>
  <c r="N185" i="29"/>
  <c r="AO184" i="29"/>
  <c r="AL184" i="29"/>
  <c r="AH184" i="29"/>
  <c r="AB184" i="29"/>
  <c r="X184" i="29"/>
  <c r="W184" i="29"/>
  <c r="R184" i="29"/>
  <c r="S184" i="29" s="1"/>
  <c r="T184" i="29" s="1"/>
  <c r="U184" i="29" s="1"/>
  <c r="P184" i="29"/>
  <c r="Q184" i="29" s="1"/>
  <c r="O184" i="29"/>
  <c r="N184" i="29"/>
  <c r="AO183" i="29"/>
  <c r="AL183" i="29"/>
  <c r="AH183" i="29"/>
  <c r="AB183" i="29"/>
  <c r="X183" i="29"/>
  <c r="W183" i="29"/>
  <c r="R183" i="29"/>
  <c r="S183" i="29" s="1"/>
  <c r="T183" i="29" s="1"/>
  <c r="U183" i="29" s="1"/>
  <c r="O183" i="29"/>
  <c r="P183" i="29" s="1"/>
  <c r="Q183" i="29" s="1"/>
  <c r="N183" i="29"/>
  <c r="Y183" i="29" s="1"/>
  <c r="AO182" i="29"/>
  <c r="AL182" i="29"/>
  <c r="AH182" i="29"/>
  <c r="AB182" i="29"/>
  <c r="X182" i="29"/>
  <c r="W182" i="29"/>
  <c r="R182" i="29"/>
  <c r="S182" i="29" s="1"/>
  <c r="T182" i="29" s="1"/>
  <c r="U182" i="29" s="1"/>
  <c r="O182" i="29"/>
  <c r="P182" i="29" s="1"/>
  <c r="Q182" i="29" s="1"/>
  <c r="N182" i="29"/>
  <c r="AO181" i="29"/>
  <c r="AL181" i="29"/>
  <c r="AH181" i="29"/>
  <c r="AE181" i="29"/>
  <c r="AB181" i="29"/>
  <c r="X181" i="29"/>
  <c r="W181" i="29"/>
  <c r="R181" i="29"/>
  <c r="S181" i="29" s="1"/>
  <c r="T181" i="29" s="1"/>
  <c r="U181" i="29" s="1"/>
  <c r="O181" i="29"/>
  <c r="P181" i="29" s="1"/>
  <c r="Q181" i="29" s="1"/>
  <c r="Y181" i="29" s="1"/>
  <c r="N181" i="29"/>
  <c r="AO180" i="29"/>
  <c r="AL180" i="29"/>
  <c r="AH180" i="29"/>
  <c r="AB180" i="29"/>
  <c r="X180" i="29"/>
  <c r="W180" i="29"/>
  <c r="R180" i="29"/>
  <c r="S180" i="29" s="1"/>
  <c r="T180" i="29" s="1"/>
  <c r="U180" i="29" s="1"/>
  <c r="O180" i="29"/>
  <c r="P180" i="29" s="1"/>
  <c r="Q180" i="29" s="1"/>
  <c r="N180" i="29"/>
  <c r="AO179" i="29"/>
  <c r="AL179" i="29"/>
  <c r="AH179" i="29"/>
  <c r="AB179" i="29"/>
  <c r="X179" i="29"/>
  <c r="W179" i="29"/>
  <c r="R179" i="29"/>
  <c r="S179" i="29" s="1"/>
  <c r="T179" i="29" s="1"/>
  <c r="U179" i="29" s="1"/>
  <c r="O179" i="29"/>
  <c r="P179" i="29" s="1"/>
  <c r="Q179" i="29" s="1"/>
  <c r="N179" i="29"/>
  <c r="AO178" i="29"/>
  <c r="AL178" i="29"/>
  <c r="AH178" i="29"/>
  <c r="AB178" i="29"/>
  <c r="X178" i="29"/>
  <c r="W178" i="29"/>
  <c r="R178" i="29"/>
  <c r="S178" i="29" s="1"/>
  <c r="T178" i="29" s="1"/>
  <c r="U178" i="29" s="1"/>
  <c r="O178" i="29"/>
  <c r="P178" i="29" s="1"/>
  <c r="Q178" i="29" s="1"/>
  <c r="N178" i="29"/>
  <c r="AO177" i="29"/>
  <c r="AL177" i="29"/>
  <c r="AH177" i="29"/>
  <c r="AB177" i="29"/>
  <c r="X177" i="29"/>
  <c r="W177" i="29"/>
  <c r="R177" i="29"/>
  <c r="S177" i="29" s="1"/>
  <c r="T177" i="29" s="1"/>
  <c r="U177" i="29" s="1"/>
  <c r="O177" i="29"/>
  <c r="P177" i="29" s="1"/>
  <c r="Q177" i="29" s="1"/>
  <c r="N177" i="29"/>
  <c r="AO176" i="29"/>
  <c r="AL176" i="29"/>
  <c r="AH176" i="29"/>
  <c r="AB176" i="29"/>
  <c r="X176" i="29"/>
  <c r="W176" i="29"/>
  <c r="Y176" i="29" s="1"/>
  <c r="R176" i="29"/>
  <c r="S176" i="29" s="1"/>
  <c r="T176" i="29" s="1"/>
  <c r="U176" i="29" s="1"/>
  <c r="O176" i="29"/>
  <c r="P176" i="29" s="1"/>
  <c r="Q176" i="29" s="1"/>
  <c r="N176" i="29"/>
  <c r="AO175" i="29"/>
  <c r="AL175" i="29"/>
  <c r="AH175" i="29"/>
  <c r="AB175" i="29"/>
  <c r="X175" i="29"/>
  <c r="W175" i="29"/>
  <c r="R175" i="29"/>
  <c r="S175" i="29" s="1"/>
  <c r="T175" i="29" s="1"/>
  <c r="U175" i="29" s="1"/>
  <c r="P175" i="29"/>
  <c r="Q175" i="29" s="1"/>
  <c r="O175" i="29"/>
  <c r="N175" i="29"/>
  <c r="AO174" i="29"/>
  <c r="AL174" i="29"/>
  <c r="AH174" i="29"/>
  <c r="AB174" i="29"/>
  <c r="X174" i="29"/>
  <c r="W174" i="29"/>
  <c r="R174" i="29"/>
  <c r="S174" i="29" s="1"/>
  <c r="T174" i="29" s="1"/>
  <c r="U174" i="29" s="1"/>
  <c r="O174" i="29"/>
  <c r="P174" i="29" s="1"/>
  <c r="Q174" i="29" s="1"/>
  <c r="Y174" i="29" s="1"/>
  <c r="N174" i="29"/>
  <c r="AO173" i="29"/>
  <c r="AL173" i="29"/>
  <c r="AH173" i="29"/>
  <c r="AB173" i="29"/>
  <c r="X173" i="29"/>
  <c r="W173" i="29"/>
  <c r="S173" i="29"/>
  <c r="T173" i="29" s="1"/>
  <c r="U173" i="29" s="1"/>
  <c r="R173" i="29"/>
  <c r="O173" i="29"/>
  <c r="P173" i="29" s="1"/>
  <c r="Q173" i="29" s="1"/>
  <c r="N173" i="29"/>
  <c r="AO172" i="29"/>
  <c r="AL172" i="29"/>
  <c r="AH172" i="29"/>
  <c r="AB172" i="29"/>
  <c r="X172" i="29"/>
  <c r="W172" i="29"/>
  <c r="R172" i="29"/>
  <c r="S172" i="29" s="1"/>
  <c r="T172" i="29" s="1"/>
  <c r="U172" i="29" s="1"/>
  <c r="P172" i="29"/>
  <c r="Q172" i="29" s="1"/>
  <c r="Y172" i="29" s="1"/>
  <c r="O172" i="29"/>
  <c r="N172" i="29"/>
  <c r="AO171" i="29"/>
  <c r="AL171" i="29"/>
  <c r="AH171" i="29"/>
  <c r="AB171" i="29"/>
  <c r="X171" i="29"/>
  <c r="W171" i="29"/>
  <c r="R171" i="29"/>
  <c r="S171" i="29" s="1"/>
  <c r="T171" i="29" s="1"/>
  <c r="U171" i="29" s="1"/>
  <c r="O171" i="29"/>
  <c r="P171" i="29" s="1"/>
  <c r="Q171" i="29" s="1"/>
  <c r="N171" i="29"/>
  <c r="Y171" i="29" s="1"/>
  <c r="AO170" i="29"/>
  <c r="AL170" i="29"/>
  <c r="AH170" i="29"/>
  <c r="AB170" i="29"/>
  <c r="X170" i="29"/>
  <c r="W170" i="29"/>
  <c r="R170" i="29"/>
  <c r="S170" i="29" s="1"/>
  <c r="T170" i="29" s="1"/>
  <c r="U170" i="29" s="1"/>
  <c r="O170" i="29"/>
  <c r="P170" i="29" s="1"/>
  <c r="Q170" i="29" s="1"/>
  <c r="N170" i="29"/>
  <c r="AO169" i="29"/>
  <c r="AL169" i="29"/>
  <c r="AH169" i="29"/>
  <c r="AB169" i="29"/>
  <c r="X169" i="29"/>
  <c r="W169" i="29"/>
  <c r="R169" i="29"/>
  <c r="S169" i="29" s="1"/>
  <c r="T169" i="29" s="1"/>
  <c r="U169" i="29" s="1"/>
  <c r="O169" i="29"/>
  <c r="P169" i="29" s="1"/>
  <c r="Q169" i="29" s="1"/>
  <c r="Y169" i="29" s="1"/>
  <c r="N169" i="29"/>
  <c r="AO168" i="29"/>
  <c r="AL168" i="29"/>
  <c r="AH168" i="29"/>
  <c r="AB168" i="29"/>
  <c r="X168" i="29"/>
  <c r="W168" i="29"/>
  <c r="R168" i="29"/>
  <c r="S168" i="29" s="1"/>
  <c r="T168" i="29" s="1"/>
  <c r="U168" i="29" s="1"/>
  <c r="O168" i="29"/>
  <c r="P168" i="29" s="1"/>
  <c r="Q168" i="29" s="1"/>
  <c r="N168" i="29"/>
  <c r="AO167" i="29"/>
  <c r="AL167" i="29"/>
  <c r="AH167" i="29"/>
  <c r="AB167" i="29"/>
  <c r="X167" i="29"/>
  <c r="W167" i="29"/>
  <c r="S167" i="29"/>
  <c r="T167" i="29" s="1"/>
  <c r="U167" i="29" s="1"/>
  <c r="R167" i="29"/>
  <c r="O167" i="29"/>
  <c r="P167" i="29" s="1"/>
  <c r="Q167" i="29" s="1"/>
  <c r="N167" i="29"/>
  <c r="AO166" i="29"/>
  <c r="AL166" i="29"/>
  <c r="AH166" i="29"/>
  <c r="AB166" i="29"/>
  <c r="X166" i="29"/>
  <c r="W166" i="29"/>
  <c r="R166" i="29"/>
  <c r="S166" i="29" s="1"/>
  <c r="T166" i="29" s="1"/>
  <c r="U166" i="29" s="1"/>
  <c r="O166" i="29"/>
  <c r="P166" i="29" s="1"/>
  <c r="Q166" i="29" s="1"/>
  <c r="N166" i="29"/>
  <c r="Y166" i="29" s="1"/>
  <c r="AO165" i="29"/>
  <c r="AL165" i="29"/>
  <c r="AH165" i="29"/>
  <c r="AB165" i="29"/>
  <c r="X165" i="29"/>
  <c r="W165" i="29"/>
  <c r="R165" i="29"/>
  <c r="S165" i="29" s="1"/>
  <c r="T165" i="29" s="1"/>
  <c r="U165" i="29" s="1"/>
  <c r="O165" i="29"/>
  <c r="P165" i="29" s="1"/>
  <c r="Q165" i="29" s="1"/>
  <c r="N165" i="29"/>
  <c r="AO164" i="29"/>
  <c r="AL164" i="29"/>
  <c r="AH164" i="29"/>
  <c r="AB164" i="29"/>
  <c r="X164" i="29"/>
  <c r="W164" i="29"/>
  <c r="U164" i="29"/>
  <c r="R164" i="29"/>
  <c r="S164" i="29" s="1"/>
  <c r="T164" i="29" s="1"/>
  <c r="O164" i="29"/>
  <c r="P164" i="29" s="1"/>
  <c r="Q164" i="29" s="1"/>
  <c r="N164" i="29"/>
  <c r="AO163" i="29"/>
  <c r="AL163" i="29"/>
  <c r="AH163" i="29"/>
  <c r="AB163" i="29"/>
  <c r="X163" i="29"/>
  <c r="W163" i="29"/>
  <c r="R163" i="29"/>
  <c r="S163" i="29" s="1"/>
  <c r="T163" i="29" s="1"/>
  <c r="U163" i="29" s="1"/>
  <c r="O163" i="29"/>
  <c r="P163" i="29" s="1"/>
  <c r="Q163" i="29" s="1"/>
  <c r="N163" i="29"/>
  <c r="AO162" i="29"/>
  <c r="AL162" i="29"/>
  <c r="AH162" i="29"/>
  <c r="AB162" i="29"/>
  <c r="X162" i="29"/>
  <c r="W162" i="29"/>
  <c r="R162" i="29"/>
  <c r="S162" i="29" s="1"/>
  <c r="T162" i="29" s="1"/>
  <c r="U162" i="29" s="1"/>
  <c r="O162" i="29"/>
  <c r="P162" i="29" s="1"/>
  <c r="Q162" i="29" s="1"/>
  <c r="N162" i="29"/>
  <c r="AO161" i="29"/>
  <c r="AL161" i="29"/>
  <c r="AH161" i="29"/>
  <c r="AB161" i="29"/>
  <c r="X161" i="29"/>
  <c r="W161" i="29"/>
  <c r="T161" i="29"/>
  <c r="U161" i="29" s="1"/>
  <c r="S161" i="29"/>
  <c r="R161" i="29"/>
  <c r="Q161" i="29"/>
  <c r="O161" i="29"/>
  <c r="P161" i="29" s="1"/>
  <c r="N161" i="29"/>
  <c r="AO160" i="29"/>
  <c r="AL160" i="29"/>
  <c r="AH160" i="29"/>
  <c r="AB160" i="29"/>
  <c r="X160" i="29"/>
  <c r="W160" i="29"/>
  <c r="R160" i="29"/>
  <c r="S160" i="29" s="1"/>
  <c r="T160" i="29" s="1"/>
  <c r="U160" i="29" s="1"/>
  <c r="Q160" i="29"/>
  <c r="P160" i="29"/>
  <c r="O160" i="29"/>
  <c r="N160" i="29"/>
  <c r="AO159" i="29"/>
  <c r="AL159" i="29"/>
  <c r="AH159" i="29"/>
  <c r="AB159" i="29"/>
  <c r="X159" i="29"/>
  <c r="W159" i="29"/>
  <c r="R159" i="29"/>
  <c r="S159" i="29" s="1"/>
  <c r="T159" i="29" s="1"/>
  <c r="U159" i="29" s="1"/>
  <c r="O159" i="29"/>
  <c r="P159" i="29" s="1"/>
  <c r="Q159" i="29" s="1"/>
  <c r="Y159" i="29" s="1"/>
  <c r="N159" i="29"/>
  <c r="AO158" i="29"/>
  <c r="AL158" i="29"/>
  <c r="AH158" i="29"/>
  <c r="AB158" i="29"/>
  <c r="X158" i="29"/>
  <c r="W158" i="29"/>
  <c r="R158" i="29"/>
  <c r="S158" i="29" s="1"/>
  <c r="T158" i="29" s="1"/>
  <c r="U158" i="29" s="1"/>
  <c r="O158" i="29"/>
  <c r="P158" i="29" s="1"/>
  <c r="Q158" i="29" s="1"/>
  <c r="N158" i="29"/>
  <c r="AO157" i="29"/>
  <c r="AL157" i="29"/>
  <c r="AH157" i="29"/>
  <c r="AB157" i="29"/>
  <c r="Y157" i="29"/>
  <c r="X157" i="29"/>
  <c r="W157" i="29"/>
  <c r="R157" i="29"/>
  <c r="S157" i="29" s="1"/>
  <c r="T157" i="29" s="1"/>
  <c r="U157" i="29" s="1"/>
  <c r="O157" i="29"/>
  <c r="P157" i="29" s="1"/>
  <c r="Q157" i="29" s="1"/>
  <c r="N157" i="29"/>
  <c r="AO156" i="29"/>
  <c r="AL156" i="29"/>
  <c r="AH156" i="29"/>
  <c r="AB156" i="29"/>
  <c r="X156" i="29"/>
  <c r="W156" i="29"/>
  <c r="R156" i="29"/>
  <c r="S156" i="29" s="1"/>
  <c r="T156" i="29" s="1"/>
  <c r="U156" i="29" s="1"/>
  <c r="O156" i="29"/>
  <c r="P156" i="29" s="1"/>
  <c r="Q156" i="29" s="1"/>
  <c r="N156" i="29"/>
  <c r="AO155" i="29"/>
  <c r="AL155" i="29"/>
  <c r="AH155" i="29"/>
  <c r="AB155" i="29"/>
  <c r="X155" i="29"/>
  <c r="W155" i="29"/>
  <c r="R155" i="29"/>
  <c r="S155" i="29" s="1"/>
  <c r="T155" i="29" s="1"/>
  <c r="U155" i="29" s="1"/>
  <c r="O155" i="29"/>
  <c r="P155" i="29" s="1"/>
  <c r="Q155" i="29" s="1"/>
  <c r="N155" i="29"/>
  <c r="AO154" i="29"/>
  <c r="AL154" i="29"/>
  <c r="AH154" i="29"/>
  <c r="AB154" i="29"/>
  <c r="X154" i="29"/>
  <c r="W154" i="29"/>
  <c r="R154" i="29"/>
  <c r="S154" i="29" s="1"/>
  <c r="T154" i="29" s="1"/>
  <c r="U154" i="29" s="1"/>
  <c r="O154" i="29"/>
  <c r="P154" i="29" s="1"/>
  <c r="Q154" i="29" s="1"/>
  <c r="Y154" i="29" s="1"/>
  <c r="N154" i="29"/>
  <c r="AO153" i="29"/>
  <c r="AL153" i="29"/>
  <c r="AH153" i="29"/>
  <c r="AB153" i="29"/>
  <c r="X153" i="29"/>
  <c r="W153" i="29"/>
  <c r="R153" i="29"/>
  <c r="S153" i="29" s="1"/>
  <c r="T153" i="29" s="1"/>
  <c r="U153" i="29" s="1"/>
  <c r="O153" i="29"/>
  <c r="P153" i="29" s="1"/>
  <c r="Q153" i="29" s="1"/>
  <c r="N153" i="29"/>
  <c r="Y153" i="29" s="1"/>
  <c r="AO152" i="29"/>
  <c r="AL152" i="29"/>
  <c r="AH152" i="29"/>
  <c r="AB152" i="29"/>
  <c r="X152" i="29"/>
  <c r="W152" i="29"/>
  <c r="R152" i="29"/>
  <c r="S152" i="29" s="1"/>
  <c r="T152" i="29" s="1"/>
  <c r="U152" i="29" s="1"/>
  <c r="O152" i="29"/>
  <c r="P152" i="29" s="1"/>
  <c r="Q152" i="29" s="1"/>
  <c r="N152" i="29"/>
  <c r="AO151" i="29"/>
  <c r="AL151" i="29"/>
  <c r="AH151" i="29"/>
  <c r="AB151" i="29"/>
  <c r="X151" i="29"/>
  <c r="W151" i="29"/>
  <c r="R151" i="29"/>
  <c r="S151" i="29" s="1"/>
  <c r="T151" i="29" s="1"/>
  <c r="U151" i="29" s="1"/>
  <c r="O151" i="29"/>
  <c r="P151" i="29" s="1"/>
  <c r="Q151" i="29" s="1"/>
  <c r="Y151" i="29" s="1"/>
  <c r="N151" i="29"/>
  <c r="AO150" i="29"/>
  <c r="AL150" i="29"/>
  <c r="AH150" i="29"/>
  <c r="AB150" i="29"/>
  <c r="Y150" i="29"/>
  <c r="X150" i="29"/>
  <c r="W150" i="29"/>
  <c r="R150" i="29"/>
  <c r="S150" i="29" s="1"/>
  <c r="T150" i="29" s="1"/>
  <c r="U150" i="29" s="1"/>
  <c r="O150" i="29"/>
  <c r="P150" i="29" s="1"/>
  <c r="Q150" i="29" s="1"/>
  <c r="N150" i="29"/>
  <c r="AO149" i="29"/>
  <c r="AL149" i="29"/>
  <c r="AH149" i="29"/>
  <c r="AB149" i="29"/>
  <c r="X149" i="29"/>
  <c r="W149" i="29"/>
  <c r="R149" i="29"/>
  <c r="S149" i="29" s="1"/>
  <c r="T149" i="29" s="1"/>
  <c r="U149" i="29" s="1"/>
  <c r="P149" i="29"/>
  <c r="Q149" i="29" s="1"/>
  <c r="O149" i="29"/>
  <c r="N149" i="29"/>
  <c r="AO148" i="29"/>
  <c r="AL148" i="29"/>
  <c r="AH148" i="29"/>
  <c r="AB148" i="29"/>
  <c r="X148" i="29"/>
  <c r="W148" i="29"/>
  <c r="R148" i="29"/>
  <c r="S148" i="29" s="1"/>
  <c r="T148" i="29" s="1"/>
  <c r="U148" i="29" s="1"/>
  <c r="O148" i="29"/>
  <c r="P148" i="29" s="1"/>
  <c r="Q148" i="29" s="1"/>
  <c r="N148" i="29"/>
  <c r="AO147" i="29"/>
  <c r="AL147" i="29"/>
  <c r="AH147" i="29"/>
  <c r="AB147" i="29"/>
  <c r="X147" i="29"/>
  <c r="W147" i="29"/>
  <c r="T147" i="29"/>
  <c r="U147" i="29" s="1"/>
  <c r="R147" i="29"/>
  <c r="S147" i="29" s="1"/>
  <c r="O147" i="29"/>
  <c r="P147" i="29" s="1"/>
  <c r="Q147" i="29" s="1"/>
  <c r="N147" i="29"/>
  <c r="AO146" i="29"/>
  <c r="AL146" i="29"/>
  <c r="AH146" i="29"/>
  <c r="AB146" i="29"/>
  <c r="X146" i="29"/>
  <c r="W146" i="29"/>
  <c r="R146" i="29"/>
  <c r="S146" i="29" s="1"/>
  <c r="T146" i="29" s="1"/>
  <c r="U146" i="29" s="1"/>
  <c r="O146" i="29"/>
  <c r="P146" i="29" s="1"/>
  <c r="Q146" i="29" s="1"/>
  <c r="N146" i="29"/>
  <c r="AO145" i="29"/>
  <c r="AL145" i="29"/>
  <c r="AH145" i="29"/>
  <c r="AB145" i="29"/>
  <c r="X145" i="29"/>
  <c r="W145" i="29"/>
  <c r="R145" i="29"/>
  <c r="S145" i="29" s="1"/>
  <c r="T145" i="29" s="1"/>
  <c r="U145" i="29" s="1"/>
  <c r="O145" i="29"/>
  <c r="P145" i="29" s="1"/>
  <c r="Q145" i="29" s="1"/>
  <c r="N145" i="29"/>
  <c r="AO144" i="29"/>
  <c r="AL144" i="29"/>
  <c r="AH144" i="29"/>
  <c r="AB144" i="29"/>
  <c r="X144" i="29"/>
  <c r="W144" i="29"/>
  <c r="S144" i="29"/>
  <c r="T144" i="29" s="1"/>
  <c r="U144" i="29" s="1"/>
  <c r="R144" i="29"/>
  <c r="P144" i="29"/>
  <c r="Q144" i="29" s="1"/>
  <c r="Y144" i="29" s="1"/>
  <c r="O144" i="29"/>
  <c r="N144" i="29"/>
  <c r="AO143" i="29"/>
  <c r="AL143" i="29"/>
  <c r="AH143" i="29"/>
  <c r="AB143" i="29"/>
  <c r="X143" i="29"/>
  <c r="W143" i="29"/>
  <c r="R143" i="29"/>
  <c r="S143" i="29" s="1"/>
  <c r="T143" i="29" s="1"/>
  <c r="U143" i="29" s="1"/>
  <c r="P143" i="29"/>
  <c r="Q143" i="29" s="1"/>
  <c r="O143" i="29"/>
  <c r="N143" i="29"/>
  <c r="AO142" i="29"/>
  <c r="AL142" i="29"/>
  <c r="AH142" i="29"/>
  <c r="AB142" i="29"/>
  <c r="X142" i="29"/>
  <c r="W142" i="29"/>
  <c r="R142" i="29"/>
  <c r="S142" i="29" s="1"/>
  <c r="T142" i="29" s="1"/>
  <c r="U142" i="29" s="1"/>
  <c r="O142" i="29"/>
  <c r="P142" i="29" s="1"/>
  <c r="Q142" i="29" s="1"/>
  <c r="N142" i="29"/>
  <c r="AO141" i="29"/>
  <c r="AL141" i="29"/>
  <c r="AH141" i="29"/>
  <c r="AB141" i="29"/>
  <c r="X141" i="29"/>
  <c r="W141" i="29"/>
  <c r="T141" i="29"/>
  <c r="U141" i="29" s="1"/>
  <c r="R141" i="29"/>
  <c r="S141" i="29" s="1"/>
  <c r="P141" i="29"/>
  <c r="Q141" i="29" s="1"/>
  <c r="Y141" i="29" s="1"/>
  <c r="O141" i="29"/>
  <c r="N141" i="29"/>
  <c r="AO140" i="29"/>
  <c r="AL140" i="29"/>
  <c r="AH140" i="29"/>
  <c r="AB140" i="29"/>
  <c r="X140" i="29"/>
  <c r="W140" i="29"/>
  <c r="R140" i="29"/>
  <c r="S140" i="29" s="1"/>
  <c r="T140" i="29" s="1"/>
  <c r="U140" i="29" s="1"/>
  <c r="O140" i="29"/>
  <c r="P140" i="29" s="1"/>
  <c r="Q140" i="29" s="1"/>
  <c r="Y140" i="29" s="1"/>
  <c r="N140" i="29"/>
  <c r="AO139" i="29"/>
  <c r="AL139" i="29"/>
  <c r="AH139" i="29"/>
  <c r="AB139" i="29"/>
  <c r="X139" i="29"/>
  <c r="W139" i="29"/>
  <c r="R139" i="29"/>
  <c r="S139" i="29" s="1"/>
  <c r="T139" i="29" s="1"/>
  <c r="U139" i="29" s="1"/>
  <c r="O139" i="29"/>
  <c r="P139" i="29" s="1"/>
  <c r="Q139" i="29" s="1"/>
  <c r="N139" i="29"/>
  <c r="AO138" i="29"/>
  <c r="AL138" i="29"/>
  <c r="AH138" i="29"/>
  <c r="AB138" i="29"/>
  <c r="Y138" i="29"/>
  <c r="X138" i="29"/>
  <c r="W138" i="29"/>
  <c r="S138" i="29"/>
  <c r="T138" i="29" s="1"/>
  <c r="U138" i="29" s="1"/>
  <c r="R138" i="29"/>
  <c r="O138" i="29"/>
  <c r="P138" i="29" s="1"/>
  <c r="Q138" i="29" s="1"/>
  <c r="N138" i="29"/>
  <c r="AO137" i="29"/>
  <c r="AL137" i="29"/>
  <c r="AH137" i="29"/>
  <c r="AB137" i="29"/>
  <c r="X137" i="29"/>
  <c r="W137" i="29"/>
  <c r="R137" i="29"/>
  <c r="S137" i="29" s="1"/>
  <c r="T137" i="29" s="1"/>
  <c r="U137" i="29" s="1"/>
  <c r="O137" i="29"/>
  <c r="P137" i="29" s="1"/>
  <c r="Q137" i="29" s="1"/>
  <c r="N137" i="29"/>
  <c r="AO136" i="29"/>
  <c r="AL136" i="29"/>
  <c r="AH136" i="29"/>
  <c r="AB136" i="29"/>
  <c r="X136" i="29"/>
  <c r="W136" i="29"/>
  <c r="R136" i="29"/>
  <c r="S136" i="29" s="1"/>
  <c r="T136" i="29" s="1"/>
  <c r="U136" i="29" s="1"/>
  <c r="O136" i="29"/>
  <c r="P136" i="29" s="1"/>
  <c r="Q136" i="29" s="1"/>
  <c r="N136" i="29"/>
  <c r="Y136" i="29" s="1"/>
  <c r="AO135" i="29"/>
  <c r="AL135" i="29"/>
  <c r="AH135" i="29"/>
  <c r="AB135" i="29"/>
  <c r="X135" i="29"/>
  <c r="W135" i="29"/>
  <c r="R135" i="29"/>
  <c r="S135" i="29" s="1"/>
  <c r="T135" i="29" s="1"/>
  <c r="U135" i="29" s="1"/>
  <c r="O135" i="29"/>
  <c r="P135" i="29" s="1"/>
  <c r="Q135" i="29" s="1"/>
  <c r="N135" i="29"/>
  <c r="AO134" i="29"/>
  <c r="AL134" i="29"/>
  <c r="AH134" i="29"/>
  <c r="AB134" i="29"/>
  <c r="X134" i="29"/>
  <c r="W134" i="29"/>
  <c r="R134" i="29"/>
  <c r="S134" i="29" s="1"/>
  <c r="T134" i="29" s="1"/>
  <c r="U134" i="29" s="1"/>
  <c r="O134" i="29"/>
  <c r="P134" i="29" s="1"/>
  <c r="Q134" i="29" s="1"/>
  <c r="N134" i="29"/>
  <c r="AO133" i="29"/>
  <c r="AL133" i="29"/>
  <c r="AH133" i="29"/>
  <c r="AB133" i="29"/>
  <c r="X133" i="29"/>
  <c r="W133" i="29"/>
  <c r="R133" i="29"/>
  <c r="S133" i="29" s="1"/>
  <c r="T133" i="29" s="1"/>
  <c r="U133" i="29" s="1"/>
  <c r="O133" i="29"/>
  <c r="P133" i="29" s="1"/>
  <c r="Q133" i="29" s="1"/>
  <c r="N133" i="29"/>
  <c r="AO132" i="29"/>
  <c r="AL132" i="29"/>
  <c r="AH132" i="29"/>
  <c r="AB132" i="29"/>
  <c r="X132" i="29"/>
  <c r="W132" i="29"/>
  <c r="R132" i="29"/>
  <c r="S132" i="29" s="1"/>
  <c r="T132" i="29" s="1"/>
  <c r="U132" i="29" s="1"/>
  <c r="O132" i="29"/>
  <c r="P132" i="29" s="1"/>
  <c r="Q132" i="29" s="1"/>
  <c r="N132" i="29"/>
  <c r="AO131" i="29"/>
  <c r="AL131" i="29"/>
  <c r="AH131" i="29"/>
  <c r="AB131" i="29"/>
  <c r="X131" i="29"/>
  <c r="W131" i="29"/>
  <c r="R131" i="29"/>
  <c r="S131" i="29" s="1"/>
  <c r="T131" i="29" s="1"/>
  <c r="U131" i="29" s="1"/>
  <c r="O131" i="29"/>
  <c r="P131" i="29" s="1"/>
  <c r="Q131" i="29" s="1"/>
  <c r="N131" i="29"/>
  <c r="AO130" i="29"/>
  <c r="AL130" i="29"/>
  <c r="AH130" i="29"/>
  <c r="AB130" i="29"/>
  <c r="X130" i="29"/>
  <c r="W130" i="29"/>
  <c r="T130" i="29"/>
  <c r="U130" i="29" s="1"/>
  <c r="R130" i="29"/>
  <c r="S130" i="29" s="1"/>
  <c r="O130" i="29"/>
  <c r="P130" i="29" s="1"/>
  <c r="Q130" i="29" s="1"/>
  <c r="N130" i="29"/>
  <c r="AO129" i="29"/>
  <c r="AL129" i="29"/>
  <c r="AH129" i="29"/>
  <c r="AB129" i="29"/>
  <c r="X129" i="29"/>
  <c r="W129" i="29"/>
  <c r="R129" i="29"/>
  <c r="S129" i="29" s="1"/>
  <c r="T129" i="29" s="1"/>
  <c r="U129" i="29" s="1"/>
  <c r="O129" i="29"/>
  <c r="P129" i="29" s="1"/>
  <c r="Q129" i="29" s="1"/>
  <c r="N129" i="29"/>
  <c r="AO128" i="29"/>
  <c r="AL128" i="29"/>
  <c r="AH128" i="29"/>
  <c r="AB128" i="29"/>
  <c r="X128" i="29"/>
  <c r="W128" i="29"/>
  <c r="R128" i="29"/>
  <c r="S128" i="29" s="1"/>
  <c r="T128" i="29" s="1"/>
  <c r="U128" i="29" s="1"/>
  <c r="O128" i="29"/>
  <c r="P128" i="29" s="1"/>
  <c r="Q128" i="29" s="1"/>
  <c r="N128" i="29"/>
  <c r="AO127" i="29"/>
  <c r="AL127" i="29"/>
  <c r="AH127" i="29"/>
  <c r="AB127" i="29"/>
  <c r="X127" i="29"/>
  <c r="W127" i="29"/>
  <c r="Y127" i="29" s="1"/>
  <c r="S127" i="29"/>
  <c r="T127" i="29" s="1"/>
  <c r="U127" i="29" s="1"/>
  <c r="R127" i="29"/>
  <c r="O127" i="29"/>
  <c r="P127" i="29" s="1"/>
  <c r="Q127" i="29" s="1"/>
  <c r="N127" i="29"/>
  <c r="AO126" i="29"/>
  <c r="AL126" i="29"/>
  <c r="AH126" i="29"/>
  <c r="AB126" i="29"/>
  <c r="X126" i="29"/>
  <c r="W126" i="29"/>
  <c r="R126" i="29"/>
  <c r="S126" i="29" s="1"/>
  <c r="T126" i="29" s="1"/>
  <c r="U126" i="29" s="1"/>
  <c r="O126" i="29"/>
  <c r="P126" i="29" s="1"/>
  <c r="Q126" i="29" s="1"/>
  <c r="N126" i="29"/>
  <c r="AO125" i="29"/>
  <c r="AL125" i="29"/>
  <c r="AH125" i="29"/>
  <c r="AB125" i="29"/>
  <c r="X125" i="29"/>
  <c r="W125" i="29"/>
  <c r="R125" i="29"/>
  <c r="S125" i="29" s="1"/>
  <c r="T125" i="29" s="1"/>
  <c r="U125" i="29" s="1"/>
  <c r="O125" i="29"/>
  <c r="P125" i="29" s="1"/>
  <c r="Q125" i="29" s="1"/>
  <c r="N125" i="29"/>
  <c r="AO124" i="29"/>
  <c r="AL124" i="29"/>
  <c r="AH124" i="29"/>
  <c r="AB124" i="29"/>
  <c r="X124" i="29"/>
  <c r="W124" i="29"/>
  <c r="T124" i="29"/>
  <c r="U124" i="29" s="1"/>
  <c r="S124" i="29"/>
  <c r="R124" i="29"/>
  <c r="O124" i="29"/>
  <c r="P124" i="29" s="1"/>
  <c r="Q124" i="29" s="1"/>
  <c r="N124" i="29"/>
  <c r="AO123" i="29"/>
  <c r="AL123" i="29"/>
  <c r="AH123" i="29"/>
  <c r="AB123" i="29"/>
  <c r="X123" i="29"/>
  <c r="W123" i="29"/>
  <c r="R123" i="29"/>
  <c r="S123" i="29" s="1"/>
  <c r="T123" i="29" s="1"/>
  <c r="U123" i="29" s="1"/>
  <c r="O123" i="29"/>
  <c r="P123" i="29" s="1"/>
  <c r="Q123" i="29" s="1"/>
  <c r="N123" i="29"/>
  <c r="AO122" i="29"/>
  <c r="AL122" i="29"/>
  <c r="AH122" i="29"/>
  <c r="AB122" i="29"/>
  <c r="X122" i="29"/>
  <c r="W122" i="29"/>
  <c r="S122" i="29"/>
  <c r="T122" i="29" s="1"/>
  <c r="U122" i="29" s="1"/>
  <c r="R122" i="29"/>
  <c r="O122" i="29"/>
  <c r="P122" i="29" s="1"/>
  <c r="Q122" i="29" s="1"/>
  <c r="N122" i="29"/>
  <c r="AO121" i="29"/>
  <c r="AL121" i="29"/>
  <c r="AH121" i="29"/>
  <c r="AB121" i="29"/>
  <c r="X121" i="29"/>
  <c r="W121" i="29"/>
  <c r="U121" i="29"/>
  <c r="R121" i="29"/>
  <c r="S121" i="29" s="1"/>
  <c r="T121" i="29" s="1"/>
  <c r="Q121" i="29"/>
  <c r="O121" i="29"/>
  <c r="P121" i="29" s="1"/>
  <c r="N121" i="29"/>
  <c r="AO120" i="29"/>
  <c r="AL120" i="29"/>
  <c r="AH120" i="29"/>
  <c r="AB120" i="29"/>
  <c r="X120" i="29"/>
  <c r="W120" i="29"/>
  <c r="R120" i="29"/>
  <c r="S120" i="29" s="1"/>
  <c r="T120" i="29" s="1"/>
  <c r="U120" i="29" s="1"/>
  <c r="O120" i="29"/>
  <c r="P120" i="29" s="1"/>
  <c r="Q120" i="29" s="1"/>
  <c r="N120" i="29"/>
  <c r="AO119" i="29"/>
  <c r="AL119" i="29"/>
  <c r="AH119" i="29"/>
  <c r="AB119" i="29"/>
  <c r="X119" i="29"/>
  <c r="W119" i="29"/>
  <c r="R119" i="29"/>
  <c r="S119" i="29" s="1"/>
  <c r="T119" i="29" s="1"/>
  <c r="U119" i="29" s="1"/>
  <c r="O119" i="29"/>
  <c r="P119" i="29" s="1"/>
  <c r="Q119" i="29" s="1"/>
  <c r="N119" i="29"/>
  <c r="AO118" i="29"/>
  <c r="AL118" i="29"/>
  <c r="AH118" i="29"/>
  <c r="AB118" i="29"/>
  <c r="X118" i="29"/>
  <c r="W118" i="29"/>
  <c r="R118" i="29"/>
  <c r="S118" i="29" s="1"/>
  <c r="T118" i="29" s="1"/>
  <c r="U118" i="29" s="1"/>
  <c r="O118" i="29"/>
  <c r="P118" i="29" s="1"/>
  <c r="Q118" i="29" s="1"/>
  <c r="N118" i="29"/>
  <c r="AO117" i="29"/>
  <c r="AL117" i="29"/>
  <c r="AH117" i="29"/>
  <c r="AB117" i="29"/>
  <c r="X117" i="29"/>
  <c r="W117" i="29"/>
  <c r="R117" i="29"/>
  <c r="S117" i="29" s="1"/>
  <c r="T117" i="29" s="1"/>
  <c r="U117" i="29" s="1"/>
  <c r="O117" i="29"/>
  <c r="P117" i="29" s="1"/>
  <c r="Q117" i="29" s="1"/>
  <c r="N117" i="29"/>
  <c r="AO116" i="29"/>
  <c r="AL116" i="29"/>
  <c r="AH116" i="29"/>
  <c r="AB116" i="29"/>
  <c r="X116" i="29"/>
  <c r="W116" i="29"/>
  <c r="R116" i="29"/>
  <c r="S116" i="29" s="1"/>
  <c r="T116" i="29" s="1"/>
  <c r="U116" i="29" s="1"/>
  <c r="O116" i="29"/>
  <c r="P116" i="29" s="1"/>
  <c r="Q116" i="29" s="1"/>
  <c r="N116" i="29"/>
  <c r="AO115" i="29"/>
  <c r="AL115" i="29"/>
  <c r="AH115" i="29"/>
  <c r="AB115" i="29"/>
  <c r="X115" i="29"/>
  <c r="W115" i="29"/>
  <c r="R115" i="29"/>
  <c r="S115" i="29" s="1"/>
  <c r="T115" i="29" s="1"/>
  <c r="U115" i="29" s="1"/>
  <c r="O115" i="29"/>
  <c r="P115" i="29" s="1"/>
  <c r="Q115" i="29" s="1"/>
  <c r="N115" i="29"/>
  <c r="AO114" i="29"/>
  <c r="AL114" i="29"/>
  <c r="AH114" i="29"/>
  <c r="AB114" i="29"/>
  <c r="X114" i="29"/>
  <c r="W114" i="29"/>
  <c r="R114" i="29"/>
  <c r="S114" i="29" s="1"/>
  <c r="T114" i="29" s="1"/>
  <c r="U114" i="29" s="1"/>
  <c r="O114" i="29"/>
  <c r="P114" i="29" s="1"/>
  <c r="Q114" i="29" s="1"/>
  <c r="N114" i="29"/>
  <c r="AO113" i="29"/>
  <c r="AL113" i="29"/>
  <c r="AH113" i="29"/>
  <c r="AB113" i="29"/>
  <c r="X113" i="29"/>
  <c r="W113" i="29"/>
  <c r="R113" i="29"/>
  <c r="S113" i="29" s="1"/>
  <c r="T113" i="29" s="1"/>
  <c r="U113" i="29" s="1"/>
  <c r="O113" i="29"/>
  <c r="P113" i="29" s="1"/>
  <c r="Q113" i="29" s="1"/>
  <c r="Y113" i="29" s="1"/>
  <c r="N113" i="29"/>
  <c r="AO112" i="29"/>
  <c r="AL112" i="29"/>
  <c r="AH112" i="29"/>
  <c r="AB112" i="29"/>
  <c r="X112" i="29"/>
  <c r="W112" i="29"/>
  <c r="R112" i="29"/>
  <c r="S112" i="29" s="1"/>
  <c r="T112" i="29" s="1"/>
  <c r="U112" i="29" s="1"/>
  <c r="O112" i="29"/>
  <c r="P112" i="29" s="1"/>
  <c r="Q112" i="29" s="1"/>
  <c r="N112" i="29"/>
  <c r="AO111" i="29"/>
  <c r="AL111" i="29"/>
  <c r="AH111" i="29"/>
  <c r="AB111" i="29"/>
  <c r="X111" i="29"/>
  <c r="W111" i="29"/>
  <c r="T111" i="29"/>
  <c r="U111" i="29" s="1"/>
  <c r="R111" i="29"/>
  <c r="S111" i="29" s="1"/>
  <c r="O111" i="29"/>
  <c r="P111" i="29" s="1"/>
  <c r="Q111" i="29" s="1"/>
  <c r="N111" i="29"/>
  <c r="AO110" i="29"/>
  <c r="AL110" i="29"/>
  <c r="AH110" i="29"/>
  <c r="AB110" i="29"/>
  <c r="X110" i="29"/>
  <c r="W110" i="29"/>
  <c r="S110" i="29"/>
  <c r="T110" i="29" s="1"/>
  <c r="U110" i="29" s="1"/>
  <c r="R110" i="29"/>
  <c r="P110" i="29"/>
  <c r="Q110" i="29" s="1"/>
  <c r="Y110" i="29" s="1"/>
  <c r="O110" i="29"/>
  <c r="N110" i="29"/>
  <c r="AO109" i="29"/>
  <c r="AL109" i="29"/>
  <c r="AH109" i="29"/>
  <c r="AE109" i="29"/>
  <c r="AB109" i="29"/>
  <c r="X109" i="29"/>
  <c r="W109" i="29"/>
  <c r="U109" i="29"/>
  <c r="R109" i="29"/>
  <c r="S109" i="29" s="1"/>
  <c r="T109" i="29" s="1"/>
  <c r="O109" i="29"/>
  <c r="P109" i="29" s="1"/>
  <c r="Q109" i="29" s="1"/>
  <c r="N109" i="29"/>
  <c r="AO108" i="29"/>
  <c r="AL108" i="29"/>
  <c r="AH108" i="29"/>
  <c r="AB108" i="29"/>
  <c r="X108" i="29"/>
  <c r="W108" i="29"/>
  <c r="R108" i="29"/>
  <c r="S108" i="29" s="1"/>
  <c r="T108" i="29" s="1"/>
  <c r="U108" i="29" s="1"/>
  <c r="O108" i="29"/>
  <c r="P108" i="29" s="1"/>
  <c r="Q108" i="29" s="1"/>
  <c r="N108" i="29"/>
  <c r="Y108" i="29" s="1"/>
  <c r="AO107" i="29"/>
  <c r="AL107" i="29"/>
  <c r="AH107" i="29"/>
  <c r="AB107" i="29"/>
  <c r="X107" i="29"/>
  <c r="W107" i="29"/>
  <c r="R107" i="29"/>
  <c r="S107" i="29" s="1"/>
  <c r="T107" i="29" s="1"/>
  <c r="U107" i="29" s="1"/>
  <c r="O107" i="29"/>
  <c r="P107" i="29" s="1"/>
  <c r="Q107" i="29" s="1"/>
  <c r="Y107" i="29" s="1"/>
  <c r="N107" i="29"/>
  <c r="AO106" i="29"/>
  <c r="AL106" i="29"/>
  <c r="AH106" i="29"/>
  <c r="AB106" i="29"/>
  <c r="X106" i="29"/>
  <c r="W106" i="29"/>
  <c r="R106" i="29"/>
  <c r="S106" i="29" s="1"/>
  <c r="T106" i="29" s="1"/>
  <c r="U106" i="29" s="1"/>
  <c r="O106" i="29"/>
  <c r="P106" i="29" s="1"/>
  <c r="Q106" i="29" s="1"/>
  <c r="N106" i="29"/>
  <c r="AO105" i="29"/>
  <c r="AL105" i="29"/>
  <c r="AH105" i="29"/>
  <c r="AB105" i="29"/>
  <c r="X105" i="29"/>
  <c r="W105" i="29"/>
  <c r="R105" i="29"/>
  <c r="S105" i="29" s="1"/>
  <c r="T105" i="29" s="1"/>
  <c r="U105" i="29" s="1"/>
  <c r="O105" i="29"/>
  <c r="P105" i="29" s="1"/>
  <c r="Q105" i="29" s="1"/>
  <c r="N105" i="29"/>
  <c r="AO104" i="29"/>
  <c r="AL104" i="29"/>
  <c r="AH104" i="29"/>
  <c r="AB104" i="29"/>
  <c r="X104" i="29"/>
  <c r="W104" i="29"/>
  <c r="R104" i="29"/>
  <c r="S104" i="29" s="1"/>
  <c r="T104" i="29" s="1"/>
  <c r="U104" i="29" s="1"/>
  <c r="O104" i="29"/>
  <c r="P104" i="29" s="1"/>
  <c r="Q104" i="29" s="1"/>
  <c r="Y104" i="29" s="1"/>
  <c r="N104" i="29"/>
  <c r="AO103" i="29"/>
  <c r="AL103" i="29"/>
  <c r="AH103" i="29"/>
  <c r="AB103" i="29"/>
  <c r="X103" i="29"/>
  <c r="W103" i="29"/>
  <c r="R103" i="29"/>
  <c r="S103" i="29" s="1"/>
  <c r="T103" i="29" s="1"/>
  <c r="U103" i="29" s="1"/>
  <c r="O103" i="29"/>
  <c r="P103" i="29" s="1"/>
  <c r="Q103" i="29" s="1"/>
  <c r="N103" i="29"/>
  <c r="Y103" i="29" s="1"/>
  <c r="AO102" i="29"/>
  <c r="AL102" i="29"/>
  <c r="AH102" i="29"/>
  <c r="AB102" i="29"/>
  <c r="X102" i="29"/>
  <c r="W102" i="29"/>
  <c r="R102" i="29"/>
  <c r="S102" i="29" s="1"/>
  <c r="T102" i="29" s="1"/>
  <c r="U102" i="29" s="1"/>
  <c r="O102" i="29"/>
  <c r="P102" i="29" s="1"/>
  <c r="Q102" i="29" s="1"/>
  <c r="Y102" i="29" s="1"/>
  <c r="N102" i="29"/>
  <c r="AO101" i="29"/>
  <c r="AL101" i="29"/>
  <c r="AH101" i="29"/>
  <c r="AB101" i="29"/>
  <c r="X101" i="29"/>
  <c r="W101" i="29"/>
  <c r="R101" i="29"/>
  <c r="S101" i="29" s="1"/>
  <c r="T101" i="29" s="1"/>
  <c r="U101" i="29" s="1"/>
  <c r="Q101" i="29"/>
  <c r="O101" i="29"/>
  <c r="P101" i="29" s="1"/>
  <c r="N101" i="29"/>
  <c r="AO100" i="29"/>
  <c r="AL100" i="29"/>
  <c r="AH100" i="29"/>
  <c r="AB100" i="29"/>
  <c r="X100" i="29"/>
  <c r="W100" i="29"/>
  <c r="R100" i="29"/>
  <c r="S100" i="29" s="1"/>
  <c r="T100" i="29" s="1"/>
  <c r="U100" i="29" s="1"/>
  <c r="O100" i="29"/>
  <c r="P100" i="29" s="1"/>
  <c r="Q100" i="29" s="1"/>
  <c r="N100" i="29"/>
  <c r="AO99" i="29"/>
  <c r="AL99" i="29"/>
  <c r="AH99" i="29"/>
  <c r="AB99" i="29"/>
  <c r="X99" i="29"/>
  <c r="W99" i="29"/>
  <c r="R99" i="29"/>
  <c r="S99" i="29" s="1"/>
  <c r="T99" i="29" s="1"/>
  <c r="U99" i="29" s="1"/>
  <c r="O99" i="29"/>
  <c r="P99" i="29" s="1"/>
  <c r="Q99" i="29" s="1"/>
  <c r="N99" i="29"/>
  <c r="AO98" i="29"/>
  <c r="AL98" i="29"/>
  <c r="AH98" i="29"/>
  <c r="AB98" i="29"/>
  <c r="X98" i="29"/>
  <c r="W98" i="29"/>
  <c r="R98" i="29"/>
  <c r="S98" i="29" s="1"/>
  <c r="T98" i="29" s="1"/>
  <c r="U98" i="29" s="1"/>
  <c r="O98" i="29"/>
  <c r="P98" i="29" s="1"/>
  <c r="Q98" i="29" s="1"/>
  <c r="N98" i="29"/>
  <c r="AO97" i="29"/>
  <c r="AL97" i="29"/>
  <c r="AH97" i="29"/>
  <c r="AB97" i="29"/>
  <c r="X97" i="29"/>
  <c r="W97" i="29"/>
  <c r="R97" i="29"/>
  <c r="S97" i="29" s="1"/>
  <c r="T97" i="29" s="1"/>
  <c r="U97" i="29" s="1"/>
  <c r="O97" i="29"/>
  <c r="P97" i="29" s="1"/>
  <c r="Q97" i="29" s="1"/>
  <c r="N97" i="29"/>
  <c r="AO96" i="29"/>
  <c r="AL96" i="29"/>
  <c r="AH96" i="29"/>
  <c r="AB96" i="29"/>
  <c r="X96" i="29"/>
  <c r="W96" i="29"/>
  <c r="R96" i="29"/>
  <c r="S96" i="29" s="1"/>
  <c r="T96" i="29" s="1"/>
  <c r="U96" i="29" s="1"/>
  <c r="O96" i="29"/>
  <c r="P96" i="29" s="1"/>
  <c r="Q96" i="29" s="1"/>
  <c r="N96" i="29"/>
  <c r="AO95" i="29"/>
  <c r="AL95" i="29"/>
  <c r="AH95" i="29"/>
  <c r="AB95" i="29"/>
  <c r="X95" i="29"/>
  <c r="W95" i="29"/>
  <c r="R95" i="29"/>
  <c r="S95" i="29" s="1"/>
  <c r="T95" i="29" s="1"/>
  <c r="U95" i="29" s="1"/>
  <c r="O95" i="29"/>
  <c r="P95" i="29" s="1"/>
  <c r="Q95" i="29" s="1"/>
  <c r="N95" i="29"/>
  <c r="AO94" i="29"/>
  <c r="AL94" i="29"/>
  <c r="AH94" i="29"/>
  <c r="AB94" i="29"/>
  <c r="X94" i="29"/>
  <c r="W94" i="29"/>
  <c r="R94" i="29"/>
  <c r="S94" i="29" s="1"/>
  <c r="T94" i="29" s="1"/>
  <c r="U94" i="29" s="1"/>
  <c r="O94" i="29"/>
  <c r="P94" i="29" s="1"/>
  <c r="Q94" i="29" s="1"/>
  <c r="N94" i="29"/>
  <c r="AO93" i="29"/>
  <c r="AL93" i="29"/>
  <c r="AH93" i="29"/>
  <c r="AB93" i="29"/>
  <c r="X93" i="29"/>
  <c r="W93" i="29"/>
  <c r="S93" i="29"/>
  <c r="T93" i="29" s="1"/>
  <c r="U93" i="29" s="1"/>
  <c r="R93" i="29"/>
  <c r="O93" i="29"/>
  <c r="P93" i="29" s="1"/>
  <c r="Q93" i="29" s="1"/>
  <c r="N93" i="29"/>
  <c r="AO92" i="29"/>
  <c r="AL92" i="29"/>
  <c r="AH92" i="29"/>
  <c r="AB92" i="29"/>
  <c r="X92" i="29"/>
  <c r="W92" i="29"/>
  <c r="R92" i="29"/>
  <c r="S92" i="29" s="1"/>
  <c r="T92" i="29" s="1"/>
  <c r="U92" i="29" s="1"/>
  <c r="O92" i="29"/>
  <c r="P92" i="29" s="1"/>
  <c r="Q92" i="29" s="1"/>
  <c r="N92" i="29"/>
  <c r="AO91" i="29"/>
  <c r="AL91" i="29"/>
  <c r="AH91" i="29"/>
  <c r="AB91" i="29"/>
  <c r="X91" i="29"/>
  <c r="W91" i="29"/>
  <c r="R91" i="29"/>
  <c r="S91" i="29" s="1"/>
  <c r="T91" i="29" s="1"/>
  <c r="U91" i="29" s="1"/>
  <c r="O91" i="29"/>
  <c r="P91" i="29" s="1"/>
  <c r="Q91" i="29" s="1"/>
  <c r="N91" i="29"/>
  <c r="Y91" i="29" s="1"/>
  <c r="AO90" i="29"/>
  <c r="AL90" i="29"/>
  <c r="AH90" i="29"/>
  <c r="AB90" i="29"/>
  <c r="X90" i="29"/>
  <c r="W90" i="29"/>
  <c r="S90" i="29"/>
  <c r="T90" i="29" s="1"/>
  <c r="U90" i="29" s="1"/>
  <c r="R90" i="29"/>
  <c r="P90" i="29"/>
  <c r="Q90" i="29" s="1"/>
  <c r="O90" i="29"/>
  <c r="N90" i="29"/>
  <c r="AO89" i="29"/>
  <c r="AL89" i="29"/>
  <c r="AH89" i="29"/>
  <c r="AB89" i="29"/>
  <c r="X89" i="29"/>
  <c r="W89" i="29"/>
  <c r="R89" i="29"/>
  <c r="S89" i="29" s="1"/>
  <c r="T89" i="29" s="1"/>
  <c r="U89" i="29" s="1"/>
  <c r="O89" i="29"/>
  <c r="P89" i="29" s="1"/>
  <c r="Q89" i="29" s="1"/>
  <c r="Y89" i="29" s="1"/>
  <c r="N89" i="29"/>
  <c r="AO88" i="29"/>
  <c r="AL88" i="29"/>
  <c r="AH88" i="29"/>
  <c r="AB88" i="29"/>
  <c r="X88" i="29"/>
  <c r="W88" i="29"/>
  <c r="R88" i="29"/>
  <c r="S88" i="29" s="1"/>
  <c r="T88" i="29" s="1"/>
  <c r="U88" i="29" s="1"/>
  <c r="O88" i="29"/>
  <c r="P88" i="29" s="1"/>
  <c r="Q88" i="29" s="1"/>
  <c r="N88" i="29"/>
  <c r="Y88" i="29" s="1"/>
  <c r="AO87" i="29"/>
  <c r="AL87" i="29"/>
  <c r="AH87" i="29"/>
  <c r="AB87" i="29"/>
  <c r="X87" i="29"/>
  <c r="W87" i="29"/>
  <c r="R87" i="29"/>
  <c r="S87" i="29" s="1"/>
  <c r="T87" i="29" s="1"/>
  <c r="U87" i="29" s="1"/>
  <c r="O87" i="29"/>
  <c r="P87" i="29" s="1"/>
  <c r="Q87" i="29" s="1"/>
  <c r="N87" i="29"/>
  <c r="AO86" i="29"/>
  <c r="AL86" i="29"/>
  <c r="AH86" i="29"/>
  <c r="AB86" i="29"/>
  <c r="X86" i="29"/>
  <c r="W86" i="29"/>
  <c r="R86" i="29"/>
  <c r="S86" i="29" s="1"/>
  <c r="T86" i="29" s="1"/>
  <c r="U86" i="29" s="1"/>
  <c r="O86" i="29"/>
  <c r="P86" i="29" s="1"/>
  <c r="Q86" i="29" s="1"/>
  <c r="N86" i="29"/>
  <c r="AO85" i="29"/>
  <c r="AL85" i="29"/>
  <c r="AH85" i="29"/>
  <c r="AB85" i="29"/>
  <c r="X85" i="29"/>
  <c r="W85" i="29"/>
  <c r="R85" i="29"/>
  <c r="S85" i="29" s="1"/>
  <c r="T85" i="29" s="1"/>
  <c r="U85" i="29" s="1"/>
  <c r="O85" i="29"/>
  <c r="P85" i="29" s="1"/>
  <c r="Q85" i="29" s="1"/>
  <c r="N85" i="29"/>
  <c r="AO84" i="29"/>
  <c r="AL84" i="29"/>
  <c r="AH84" i="29"/>
  <c r="AB84" i="29"/>
  <c r="X84" i="29"/>
  <c r="W84" i="29"/>
  <c r="R84" i="29"/>
  <c r="S84" i="29" s="1"/>
  <c r="T84" i="29" s="1"/>
  <c r="U84" i="29" s="1"/>
  <c r="O84" i="29"/>
  <c r="P84" i="29" s="1"/>
  <c r="Q84" i="29" s="1"/>
  <c r="N84" i="29"/>
  <c r="Y84" i="29" s="1"/>
  <c r="AO83" i="29"/>
  <c r="AL83" i="29"/>
  <c r="AH83" i="29"/>
  <c r="AB83" i="29"/>
  <c r="X83" i="29"/>
  <c r="W83" i="29"/>
  <c r="R83" i="29"/>
  <c r="S83" i="29" s="1"/>
  <c r="T83" i="29" s="1"/>
  <c r="U83" i="29" s="1"/>
  <c r="O83" i="29"/>
  <c r="P83" i="29" s="1"/>
  <c r="Q83" i="29" s="1"/>
  <c r="N83" i="29"/>
  <c r="AO82" i="29"/>
  <c r="AL82" i="29"/>
  <c r="AH82" i="29"/>
  <c r="AB82" i="29"/>
  <c r="X82" i="29"/>
  <c r="W82" i="29"/>
  <c r="R82" i="29"/>
  <c r="S82" i="29" s="1"/>
  <c r="T82" i="29" s="1"/>
  <c r="U82" i="29" s="1"/>
  <c r="O82" i="29"/>
  <c r="P82" i="29" s="1"/>
  <c r="Q82" i="29" s="1"/>
  <c r="Y82" i="29" s="1"/>
  <c r="N82" i="29"/>
  <c r="AO81" i="29"/>
  <c r="AL81" i="29"/>
  <c r="AH81" i="29"/>
  <c r="AB81" i="29"/>
  <c r="X81" i="29"/>
  <c r="W81" i="29"/>
  <c r="R81" i="29"/>
  <c r="S81" i="29" s="1"/>
  <c r="T81" i="29" s="1"/>
  <c r="U81" i="29" s="1"/>
  <c r="O81" i="29"/>
  <c r="P81" i="29" s="1"/>
  <c r="Q81" i="29" s="1"/>
  <c r="N81" i="29"/>
  <c r="AO80" i="29"/>
  <c r="AL80" i="29"/>
  <c r="AH80" i="29"/>
  <c r="AB80" i="29"/>
  <c r="X80" i="29"/>
  <c r="W80" i="29"/>
  <c r="U80" i="29"/>
  <c r="R80" i="29"/>
  <c r="S80" i="29" s="1"/>
  <c r="T80" i="29" s="1"/>
  <c r="O80" i="29"/>
  <c r="P80" i="29" s="1"/>
  <c r="Q80" i="29" s="1"/>
  <c r="N80" i="29"/>
  <c r="AO79" i="29"/>
  <c r="AL79" i="29"/>
  <c r="AH79" i="29"/>
  <c r="AB79" i="29"/>
  <c r="X79" i="29"/>
  <c r="W79" i="29"/>
  <c r="R79" i="29"/>
  <c r="S79" i="29" s="1"/>
  <c r="T79" i="29" s="1"/>
  <c r="U79" i="29" s="1"/>
  <c r="O79" i="29"/>
  <c r="P79" i="29" s="1"/>
  <c r="Q79" i="29" s="1"/>
  <c r="N79" i="29"/>
  <c r="AO78" i="29"/>
  <c r="AL78" i="29"/>
  <c r="AH78" i="29"/>
  <c r="AB78" i="29"/>
  <c r="X78" i="29"/>
  <c r="W78" i="29"/>
  <c r="R78" i="29"/>
  <c r="S78" i="29" s="1"/>
  <c r="T78" i="29" s="1"/>
  <c r="U78" i="29" s="1"/>
  <c r="O78" i="29"/>
  <c r="P78" i="29" s="1"/>
  <c r="Q78" i="29" s="1"/>
  <c r="N78" i="29"/>
  <c r="AO77" i="29"/>
  <c r="AL77" i="29"/>
  <c r="AH77" i="29"/>
  <c r="AB77" i="29"/>
  <c r="X77" i="29"/>
  <c r="W77" i="29"/>
  <c r="R77" i="29"/>
  <c r="S77" i="29" s="1"/>
  <c r="T77" i="29" s="1"/>
  <c r="U77" i="29" s="1"/>
  <c r="O77" i="29"/>
  <c r="P77" i="29" s="1"/>
  <c r="Q77" i="29" s="1"/>
  <c r="N77" i="29"/>
  <c r="AO76" i="29"/>
  <c r="AL76" i="29"/>
  <c r="AH76" i="29"/>
  <c r="AB76" i="29"/>
  <c r="X76" i="29"/>
  <c r="W76" i="29"/>
  <c r="R76" i="29"/>
  <c r="S76" i="29" s="1"/>
  <c r="T76" i="29" s="1"/>
  <c r="U76" i="29" s="1"/>
  <c r="O76" i="29"/>
  <c r="P76" i="29" s="1"/>
  <c r="Q76" i="29" s="1"/>
  <c r="N76" i="29"/>
  <c r="AO75" i="29"/>
  <c r="AL75" i="29"/>
  <c r="AH75" i="29"/>
  <c r="AB75" i="29"/>
  <c r="X75" i="29"/>
  <c r="W75" i="29"/>
  <c r="S75" i="29"/>
  <c r="T75" i="29" s="1"/>
  <c r="U75" i="29" s="1"/>
  <c r="R75" i="29"/>
  <c r="O75" i="29"/>
  <c r="P75" i="29" s="1"/>
  <c r="Q75" i="29" s="1"/>
  <c r="N75" i="29"/>
  <c r="AO74" i="29"/>
  <c r="AL74" i="29"/>
  <c r="AH74" i="29"/>
  <c r="AE74" i="29"/>
  <c r="AB74" i="29"/>
  <c r="X74" i="29"/>
  <c r="W74" i="29"/>
  <c r="R74" i="29"/>
  <c r="S74" i="29" s="1"/>
  <c r="T74" i="29" s="1"/>
  <c r="U74" i="29" s="1"/>
  <c r="O74" i="29"/>
  <c r="P74" i="29" s="1"/>
  <c r="Q74" i="29" s="1"/>
  <c r="N74" i="29"/>
  <c r="AO73" i="29"/>
  <c r="AL73" i="29"/>
  <c r="AH73" i="29"/>
  <c r="AB73" i="29"/>
  <c r="X73" i="29"/>
  <c r="W73" i="29"/>
  <c r="R73" i="29"/>
  <c r="S73" i="29" s="1"/>
  <c r="T73" i="29" s="1"/>
  <c r="U73" i="29" s="1"/>
  <c r="O73" i="29"/>
  <c r="P73" i="29" s="1"/>
  <c r="Q73" i="29" s="1"/>
  <c r="Y73" i="29" s="1"/>
  <c r="N73" i="29"/>
  <c r="AO72" i="29"/>
  <c r="AL72" i="29"/>
  <c r="AH72" i="29"/>
  <c r="AB72" i="29"/>
  <c r="X72" i="29"/>
  <c r="W72" i="29"/>
  <c r="R72" i="29"/>
  <c r="S72" i="29" s="1"/>
  <c r="T72" i="29" s="1"/>
  <c r="U72" i="29" s="1"/>
  <c r="O72" i="29"/>
  <c r="P72" i="29" s="1"/>
  <c r="Q72" i="29" s="1"/>
  <c r="N72" i="29"/>
  <c r="AO71" i="29"/>
  <c r="AL71" i="29"/>
  <c r="AH71" i="29"/>
  <c r="AB71" i="29"/>
  <c r="X71" i="29"/>
  <c r="W71" i="29"/>
  <c r="R71" i="29"/>
  <c r="S71" i="29" s="1"/>
  <c r="T71" i="29" s="1"/>
  <c r="U71" i="29" s="1"/>
  <c r="O71" i="29"/>
  <c r="P71" i="29" s="1"/>
  <c r="Q71" i="29" s="1"/>
  <c r="N71" i="29"/>
  <c r="AO70" i="29"/>
  <c r="AL70" i="29"/>
  <c r="AH70" i="29"/>
  <c r="AB70" i="29"/>
  <c r="X70" i="29"/>
  <c r="W70" i="29"/>
  <c r="R70" i="29"/>
  <c r="S70" i="29" s="1"/>
  <c r="T70" i="29" s="1"/>
  <c r="U70" i="29" s="1"/>
  <c r="O70" i="29"/>
  <c r="P70" i="29" s="1"/>
  <c r="Q70" i="29" s="1"/>
  <c r="N70" i="29"/>
  <c r="AO69" i="29"/>
  <c r="AL69" i="29"/>
  <c r="AH69" i="29"/>
  <c r="AB69" i="29"/>
  <c r="X69" i="29"/>
  <c r="W69" i="29"/>
  <c r="R69" i="29"/>
  <c r="S69" i="29" s="1"/>
  <c r="T69" i="29" s="1"/>
  <c r="U69" i="29" s="1"/>
  <c r="O69" i="29"/>
  <c r="P69" i="29" s="1"/>
  <c r="Q69" i="29" s="1"/>
  <c r="Y69" i="29" s="1"/>
  <c r="N69" i="29"/>
  <c r="AO68" i="29"/>
  <c r="AL68" i="29"/>
  <c r="AH68" i="29"/>
  <c r="AB68" i="29"/>
  <c r="X68" i="29"/>
  <c r="W68" i="29"/>
  <c r="R68" i="29"/>
  <c r="S68" i="29" s="1"/>
  <c r="T68" i="29" s="1"/>
  <c r="U68" i="29" s="1"/>
  <c r="O68" i="29"/>
  <c r="P68" i="29" s="1"/>
  <c r="Q68" i="29" s="1"/>
  <c r="N68" i="29"/>
  <c r="AO67" i="29"/>
  <c r="AL67" i="29"/>
  <c r="AH67" i="29"/>
  <c r="AB67" i="29"/>
  <c r="X67" i="29"/>
  <c r="W67" i="29"/>
  <c r="S67" i="29"/>
  <c r="T67" i="29" s="1"/>
  <c r="U67" i="29" s="1"/>
  <c r="R67" i="29"/>
  <c r="O67" i="29"/>
  <c r="P67" i="29" s="1"/>
  <c r="Q67" i="29" s="1"/>
  <c r="N67" i="29"/>
  <c r="AO66" i="29"/>
  <c r="AL66" i="29"/>
  <c r="AH66" i="29"/>
  <c r="AB66" i="29"/>
  <c r="X66" i="29"/>
  <c r="W66" i="29"/>
  <c r="R66" i="29"/>
  <c r="S66" i="29" s="1"/>
  <c r="T66" i="29" s="1"/>
  <c r="U66" i="29" s="1"/>
  <c r="O66" i="29"/>
  <c r="P66" i="29" s="1"/>
  <c r="Q66" i="29" s="1"/>
  <c r="N66" i="29"/>
  <c r="AO65" i="29"/>
  <c r="AL65" i="29"/>
  <c r="AH65" i="29"/>
  <c r="AB65" i="29"/>
  <c r="X65" i="29"/>
  <c r="W65" i="29"/>
  <c r="R65" i="29"/>
  <c r="S65" i="29" s="1"/>
  <c r="T65" i="29" s="1"/>
  <c r="U65" i="29" s="1"/>
  <c r="O65" i="29"/>
  <c r="P65" i="29" s="1"/>
  <c r="Q65" i="29" s="1"/>
  <c r="N65" i="29"/>
  <c r="AO64" i="29"/>
  <c r="AL64" i="29"/>
  <c r="AH64" i="29"/>
  <c r="AB64" i="29"/>
  <c r="X64" i="29"/>
  <c r="W64" i="29"/>
  <c r="R64" i="29"/>
  <c r="S64" i="29" s="1"/>
  <c r="T64" i="29" s="1"/>
  <c r="U64" i="29" s="1"/>
  <c r="P64" i="29"/>
  <c r="Q64" i="29" s="1"/>
  <c r="Y64" i="29" s="1"/>
  <c r="O64" i="29"/>
  <c r="N64" i="29"/>
  <c r="AO63" i="29"/>
  <c r="AL63" i="29"/>
  <c r="AH63" i="29"/>
  <c r="AB63" i="29"/>
  <c r="X63" i="29"/>
  <c r="W63" i="29"/>
  <c r="R63" i="29"/>
  <c r="S63" i="29" s="1"/>
  <c r="T63" i="29" s="1"/>
  <c r="U63" i="29" s="1"/>
  <c r="O63" i="29"/>
  <c r="P63" i="29" s="1"/>
  <c r="Q63" i="29" s="1"/>
  <c r="N63" i="29"/>
  <c r="AO62" i="29"/>
  <c r="AL62" i="29"/>
  <c r="AH62" i="29"/>
  <c r="AB62" i="29"/>
  <c r="X62" i="29"/>
  <c r="W62" i="29"/>
  <c r="S62" i="29"/>
  <c r="T62" i="29" s="1"/>
  <c r="U62" i="29" s="1"/>
  <c r="R62" i="29"/>
  <c r="O62" i="29"/>
  <c r="P62" i="29" s="1"/>
  <c r="Q62" i="29" s="1"/>
  <c r="Y62" i="29" s="1"/>
  <c r="N62" i="29"/>
  <c r="AO61" i="29"/>
  <c r="AL61" i="29"/>
  <c r="AH61" i="29"/>
  <c r="AB61" i="29"/>
  <c r="X61" i="29"/>
  <c r="W61" i="29"/>
  <c r="R61" i="29"/>
  <c r="S61" i="29" s="1"/>
  <c r="T61" i="29" s="1"/>
  <c r="U61" i="29" s="1"/>
  <c r="O61" i="29"/>
  <c r="P61" i="29" s="1"/>
  <c r="Q61" i="29" s="1"/>
  <c r="N61" i="29"/>
  <c r="AO60" i="29"/>
  <c r="AL60" i="29"/>
  <c r="AH60" i="29"/>
  <c r="AB60" i="29"/>
  <c r="X60" i="29"/>
  <c r="W60" i="29"/>
  <c r="R60" i="29"/>
  <c r="S60" i="29" s="1"/>
  <c r="T60" i="29" s="1"/>
  <c r="U60" i="29" s="1"/>
  <c r="O60" i="29"/>
  <c r="P60" i="29" s="1"/>
  <c r="Q60" i="29" s="1"/>
  <c r="N60" i="29"/>
  <c r="AO59" i="29"/>
  <c r="AL59" i="29"/>
  <c r="AH59" i="29"/>
  <c r="AB59" i="29"/>
  <c r="X59" i="29"/>
  <c r="W59" i="29"/>
  <c r="Y59" i="29" s="1"/>
  <c r="S59" i="29"/>
  <c r="T59" i="29" s="1"/>
  <c r="U59" i="29" s="1"/>
  <c r="R59" i="29"/>
  <c r="O59" i="29"/>
  <c r="P59" i="29" s="1"/>
  <c r="Q59" i="29" s="1"/>
  <c r="N59" i="29"/>
  <c r="AO58" i="29"/>
  <c r="AL58" i="29"/>
  <c r="AH58" i="29"/>
  <c r="AB58" i="29"/>
  <c r="X58" i="29"/>
  <c r="W58" i="29"/>
  <c r="R58" i="29"/>
  <c r="S58" i="29" s="1"/>
  <c r="T58" i="29" s="1"/>
  <c r="U58" i="29" s="1"/>
  <c r="O58" i="29"/>
  <c r="P58" i="29" s="1"/>
  <c r="Q58" i="29" s="1"/>
  <c r="N58" i="29"/>
  <c r="AO57" i="29"/>
  <c r="AL57" i="29"/>
  <c r="AH57" i="29"/>
  <c r="AB57" i="29"/>
  <c r="X57" i="29"/>
  <c r="W57" i="29"/>
  <c r="S57" i="29"/>
  <c r="T57" i="29" s="1"/>
  <c r="U57" i="29" s="1"/>
  <c r="R57" i="29"/>
  <c r="O57" i="29"/>
  <c r="P57" i="29" s="1"/>
  <c r="Q57" i="29" s="1"/>
  <c r="Y57" i="29" s="1"/>
  <c r="N57" i="29"/>
  <c r="AO56" i="29"/>
  <c r="AL56" i="29"/>
  <c r="AH56" i="29"/>
  <c r="AB56" i="29"/>
  <c r="X56" i="29"/>
  <c r="W56" i="29"/>
  <c r="R56" i="29"/>
  <c r="S56" i="29" s="1"/>
  <c r="T56" i="29" s="1"/>
  <c r="U56" i="29" s="1"/>
  <c r="O56" i="29"/>
  <c r="P56" i="29" s="1"/>
  <c r="Q56" i="29" s="1"/>
  <c r="N56" i="29"/>
  <c r="AO55" i="29"/>
  <c r="AL55" i="29"/>
  <c r="AH55" i="29"/>
  <c r="AB55" i="29"/>
  <c r="X55" i="29"/>
  <c r="W55" i="29"/>
  <c r="R55" i="29"/>
  <c r="S55" i="29" s="1"/>
  <c r="T55" i="29" s="1"/>
  <c r="U55" i="29" s="1"/>
  <c r="O55" i="29"/>
  <c r="P55" i="29" s="1"/>
  <c r="Q55" i="29" s="1"/>
  <c r="N55" i="29"/>
  <c r="AO54" i="29"/>
  <c r="AL54" i="29"/>
  <c r="AH54" i="29"/>
  <c r="AB54" i="29"/>
  <c r="X54" i="29"/>
  <c r="W54" i="29"/>
  <c r="R54" i="29"/>
  <c r="S54" i="29" s="1"/>
  <c r="T54" i="29" s="1"/>
  <c r="U54" i="29" s="1"/>
  <c r="O54" i="29"/>
  <c r="P54" i="29" s="1"/>
  <c r="Q54" i="29" s="1"/>
  <c r="N54" i="29"/>
  <c r="AO53" i="29"/>
  <c r="AL53" i="29"/>
  <c r="AH53" i="29"/>
  <c r="AB53" i="29"/>
  <c r="X53" i="29"/>
  <c r="W53" i="29"/>
  <c r="R53" i="29"/>
  <c r="S53" i="29" s="1"/>
  <c r="T53" i="29" s="1"/>
  <c r="U53" i="29" s="1"/>
  <c r="O53" i="29"/>
  <c r="P53" i="29" s="1"/>
  <c r="Q53" i="29" s="1"/>
  <c r="N53" i="29"/>
  <c r="AO52" i="29"/>
  <c r="AL52" i="29"/>
  <c r="AH52" i="29"/>
  <c r="AB52" i="29"/>
  <c r="X52" i="29"/>
  <c r="W52" i="29"/>
  <c r="R52" i="29"/>
  <c r="S52" i="29" s="1"/>
  <c r="T52" i="29" s="1"/>
  <c r="U52" i="29" s="1"/>
  <c r="O52" i="29"/>
  <c r="P52" i="29" s="1"/>
  <c r="Q52" i="29" s="1"/>
  <c r="N52" i="29"/>
  <c r="Y52" i="29" s="1"/>
  <c r="AO51" i="29"/>
  <c r="AL51" i="29"/>
  <c r="AH51" i="29"/>
  <c r="AB51" i="29"/>
  <c r="X51" i="29"/>
  <c r="W51" i="29"/>
  <c r="R51" i="29"/>
  <c r="S51" i="29" s="1"/>
  <c r="T51" i="29" s="1"/>
  <c r="U51" i="29" s="1"/>
  <c r="O51" i="29"/>
  <c r="P51" i="29" s="1"/>
  <c r="Q51" i="29" s="1"/>
  <c r="N51" i="29"/>
  <c r="AO50" i="29"/>
  <c r="AL50" i="29"/>
  <c r="AH50" i="29"/>
  <c r="AB50" i="29"/>
  <c r="X50" i="29"/>
  <c r="W50" i="29"/>
  <c r="R50" i="29"/>
  <c r="S50" i="29" s="1"/>
  <c r="T50" i="29" s="1"/>
  <c r="U50" i="29" s="1"/>
  <c r="O50" i="29"/>
  <c r="P50" i="29" s="1"/>
  <c r="Q50" i="29" s="1"/>
  <c r="N50" i="29"/>
  <c r="AO49" i="29"/>
  <c r="AL49" i="29"/>
  <c r="AH49" i="29"/>
  <c r="AB49" i="29"/>
  <c r="X49" i="29"/>
  <c r="W49" i="29"/>
  <c r="R49" i="29"/>
  <c r="S49" i="29" s="1"/>
  <c r="T49" i="29" s="1"/>
  <c r="U49" i="29" s="1"/>
  <c r="O49" i="29"/>
  <c r="P49" i="29" s="1"/>
  <c r="Q49" i="29" s="1"/>
  <c r="N49" i="29"/>
  <c r="AO48" i="29"/>
  <c r="AL48" i="29"/>
  <c r="AH48" i="29"/>
  <c r="AB48" i="29"/>
  <c r="X48" i="29"/>
  <c r="W48" i="29"/>
  <c r="R48" i="29"/>
  <c r="S48" i="29" s="1"/>
  <c r="T48" i="29" s="1"/>
  <c r="U48" i="29" s="1"/>
  <c r="O48" i="29"/>
  <c r="P48" i="29" s="1"/>
  <c r="Q48" i="29" s="1"/>
  <c r="N48" i="29"/>
  <c r="AO47" i="29"/>
  <c r="AL47" i="29"/>
  <c r="AH47" i="29"/>
  <c r="AB47" i="29"/>
  <c r="X47" i="29"/>
  <c r="W47" i="29"/>
  <c r="R47" i="29"/>
  <c r="S47" i="29" s="1"/>
  <c r="T47" i="29" s="1"/>
  <c r="U47" i="29" s="1"/>
  <c r="O47" i="29"/>
  <c r="P47" i="29" s="1"/>
  <c r="Q47" i="29" s="1"/>
  <c r="N47" i="29"/>
  <c r="AO46" i="29"/>
  <c r="AL46" i="29"/>
  <c r="AH46" i="29"/>
  <c r="AB46" i="29"/>
  <c r="X46" i="29"/>
  <c r="W46" i="29"/>
  <c r="R46" i="29"/>
  <c r="S46" i="29" s="1"/>
  <c r="T46" i="29" s="1"/>
  <c r="U46" i="29" s="1"/>
  <c r="O46" i="29"/>
  <c r="P46" i="29" s="1"/>
  <c r="Q46" i="29" s="1"/>
  <c r="N46" i="29"/>
  <c r="AO45" i="29"/>
  <c r="AL45" i="29"/>
  <c r="AH45" i="29"/>
  <c r="AB45" i="29"/>
  <c r="X45" i="29"/>
  <c r="W45" i="29"/>
  <c r="R45" i="29"/>
  <c r="S45" i="29" s="1"/>
  <c r="T45" i="29" s="1"/>
  <c r="U45" i="29" s="1"/>
  <c r="O45" i="29"/>
  <c r="P45" i="29" s="1"/>
  <c r="Q45" i="29" s="1"/>
  <c r="N45" i="29"/>
  <c r="AO44" i="29"/>
  <c r="AL44" i="29"/>
  <c r="AH44" i="29"/>
  <c r="AB44" i="29"/>
  <c r="X44" i="29"/>
  <c r="W44" i="29"/>
  <c r="R44" i="29"/>
  <c r="S44" i="29" s="1"/>
  <c r="T44" i="29" s="1"/>
  <c r="U44" i="29" s="1"/>
  <c r="O44" i="29"/>
  <c r="P44" i="29" s="1"/>
  <c r="Q44" i="29" s="1"/>
  <c r="N44" i="29"/>
  <c r="AO43" i="29"/>
  <c r="AL43" i="29"/>
  <c r="AH43" i="29"/>
  <c r="AB43" i="29"/>
  <c r="X43" i="29"/>
  <c r="W43" i="29"/>
  <c r="S43" i="29"/>
  <c r="T43" i="29" s="1"/>
  <c r="U43" i="29" s="1"/>
  <c r="R43" i="29"/>
  <c r="O43" i="29"/>
  <c r="P43" i="29" s="1"/>
  <c r="Q43" i="29" s="1"/>
  <c r="N43" i="29"/>
  <c r="AO42" i="29"/>
  <c r="AL42" i="29"/>
  <c r="AH42" i="29"/>
  <c r="AB42" i="29"/>
  <c r="X42" i="29"/>
  <c r="W42" i="29"/>
  <c r="R42" i="29"/>
  <c r="S42" i="29" s="1"/>
  <c r="T42" i="29" s="1"/>
  <c r="U42" i="29" s="1"/>
  <c r="O42" i="29"/>
  <c r="P42" i="29" s="1"/>
  <c r="Q42" i="29" s="1"/>
  <c r="N42" i="29"/>
  <c r="AO41" i="29"/>
  <c r="AL41" i="29"/>
  <c r="AH41" i="29"/>
  <c r="AB41" i="29"/>
  <c r="X41" i="29"/>
  <c r="W41" i="29"/>
  <c r="R41" i="29"/>
  <c r="S41" i="29" s="1"/>
  <c r="T41" i="29" s="1"/>
  <c r="U41" i="29" s="1"/>
  <c r="O41" i="29"/>
  <c r="P41" i="29" s="1"/>
  <c r="Q41" i="29" s="1"/>
  <c r="Y41" i="29" s="1"/>
  <c r="N41" i="29"/>
  <c r="AO40" i="29"/>
  <c r="AL40" i="29"/>
  <c r="AH40" i="29"/>
  <c r="AB40" i="29"/>
  <c r="X40" i="29"/>
  <c r="W40" i="29"/>
  <c r="Y40" i="29" s="1"/>
  <c r="R40" i="29"/>
  <c r="S40" i="29" s="1"/>
  <c r="T40" i="29" s="1"/>
  <c r="U40" i="29" s="1"/>
  <c r="O40" i="29"/>
  <c r="P40" i="29" s="1"/>
  <c r="Q40" i="29" s="1"/>
  <c r="N40" i="29"/>
  <c r="AO39" i="29"/>
  <c r="AL39" i="29"/>
  <c r="AH39" i="29"/>
  <c r="AB39" i="29"/>
  <c r="X39" i="29"/>
  <c r="W39" i="29"/>
  <c r="R39" i="29"/>
  <c r="S39" i="29" s="1"/>
  <c r="T39" i="29" s="1"/>
  <c r="U39" i="29" s="1"/>
  <c r="O39" i="29"/>
  <c r="P39" i="29" s="1"/>
  <c r="Q39" i="29" s="1"/>
  <c r="N39" i="29"/>
  <c r="AO38" i="29"/>
  <c r="AL38" i="29"/>
  <c r="AH38" i="29"/>
  <c r="AE38" i="29"/>
  <c r="AB38" i="29"/>
  <c r="X38" i="29"/>
  <c r="W38" i="29"/>
  <c r="R38" i="29"/>
  <c r="S38" i="29" s="1"/>
  <c r="T38" i="29" s="1"/>
  <c r="U38" i="29" s="1"/>
  <c r="O38" i="29"/>
  <c r="P38" i="29" s="1"/>
  <c r="Q38" i="29" s="1"/>
  <c r="Y38" i="29" s="1"/>
  <c r="N38" i="29"/>
  <c r="AO37" i="29"/>
  <c r="AL37" i="29"/>
  <c r="AH37" i="29"/>
  <c r="AB37" i="29"/>
  <c r="X37" i="29"/>
  <c r="W37" i="29"/>
  <c r="R37" i="29"/>
  <c r="S37" i="29" s="1"/>
  <c r="T37" i="29" s="1"/>
  <c r="U37" i="29" s="1"/>
  <c r="O37" i="29"/>
  <c r="P37" i="29" s="1"/>
  <c r="Q37" i="29" s="1"/>
  <c r="N37" i="29"/>
  <c r="AO36" i="29"/>
  <c r="AL36" i="29"/>
  <c r="AH36" i="29"/>
  <c r="AB36" i="29"/>
  <c r="X36" i="29"/>
  <c r="W36" i="29"/>
  <c r="R36" i="29"/>
  <c r="S36" i="29" s="1"/>
  <c r="T36" i="29" s="1"/>
  <c r="U36" i="29" s="1"/>
  <c r="O36" i="29"/>
  <c r="P36" i="29" s="1"/>
  <c r="Q36" i="29" s="1"/>
  <c r="N36" i="29"/>
  <c r="AO35" i="29"/>
  <c r="AL35" i="29"/>
  <c r="AH35" i="29"/>
  <c r="AB35" i="29"/>
  <c r="X35" i="29"/>
  <c r="W35" i="29"/>
  <c r="R35" i="29"/>
  <c r="S35" i="29" s="1"/>
  <c r="T35" i="29" s="1"/>
  <c r="U35" i="29" s="1"/>
  <c r="O35" i="29"/>
  <c r="P35" i="29" s="1"/>
  <c r="Q35" i="29" s="1"/>
  <c r="N35" i="29"/>
  <c r="AO34" i="29"/>
  <c r="AL34" i="29"/>
  <c r="AH34" i="29"/>
  <c r="AB34" i="29"/>
  <c r="X34" i="29"/>
  <c r="W34" i="29"/>
  <c r="R34" i="29"/>
  <c r="S34" i="29" s="1"/>
  <c r="T34" i="29" s="1"/>
  <c r="U34" i="29" s="1"/>
  <c r="O34" i="29"/>
  <c r="P34" i="29" s="1"/>
  <c r="Q34" i="29" s="1"/>
  <c r="Y34" i="29" s="1"/>
  <c r="N34" i="29"/>
  <c r="AO33" i="29"/>
  <c r="AL33" i="29"/>
  <c r="AH33" i="29"/>
  <c r="AB33" i="29"/>
  <c r="X33" i="29"/>
  <c r="W33" i="29"/>
  <c r="R33" i="29"/>
  <c r="S33" i="29" s="1"/>
  <c r="T33" i="29" s="1"/>
  <c r="U33" i="29" s="1"/>
  <c r="O33" i="29"/>
  <c r="P33" i="29" s="1"/>
  <c r="Q33" i="29" s="1"/>
  <c r="Y33" i="29" s="1"/>
  <c r="N33" i="29"/>
  <c r="AO32" i="29"/>
  <c r="AL32" i="29"/>
  <c r="AH32" i="29"/>
  <c r="AB32" i="29"/>
  <c r="X32" i="29"/>
  <c r="W32" i="29"/>
  <c r="R32" i="29"/>
  <c r="S32" i="29" s="1"/>
  <c r="T32" i="29" s="1"/>
  <c r="U32" i="29" s="1"/>
  <c r="P32" i="29"/>
  <c r="Q32" i="29" s="1"/>
  <c r="O32" i="29"/>
  <c r="N32" i="29"/>
  <c r="AO31" i="29"/>
  <c r="AL31" i="29"/>
  <c r="AH31" i="29"/>
  <c r="AB31" i="29"/>
  <c r="X31" i="29"/>
  <c r="W31" i="29"/>
  <c r="R31" i="29"/>
  <c r="S31" i="29" s="1"/>
  <c r="T31" i="29" s="1"/>
  <c r="U31" i="29" s="1"/>
  <c r="O31" i="29"/>
  <c r="P31" i="29" s="1"/>
  <c r="Q31" i="29" s="1"/>
  <c r="N31" i="29"/>
  <c r="AO30" i="29"/>
  <c r="AL30" i="29"/>
  <c r="AH30" i="29"/>
  <c r="AB30" i="29"/>
  <c r="X30" i="29"/>
  <c r="W30" i="29"/>
  <c r="R30" i="29"/>
  <c r="S30" i="29" s="1"/>
  <c r="T30" i="29" s="1"/>
  <c r="U30" i="29" s="1"/>
  <c r="O30" i="29"/>
  <c r="P30" i="29" s="1"/>
  <c r="Q30" i="29" s="1"/>
  <c r="Y30" i="29" s="1"/>
  <c r="N30" i="29"/>
  <c r="AO29" i="29"/>
  <c r="AL29" i="29"/>
  <c r="AH29" i="29"/>
  <c r="AB29" i="29"/>
  <c r="X29" i="29"/>
  <c r="W29" i="29"/>
  <c r="R29" i="29"/>
  <c r="S29" i="29" s="1"/>
  <c r="T29" i="29" s="1"/>
  <c r="U29" i="29" s="1"/>
  <c r="O29" i="29"/>
  <c r="P29" i="29" s="1"/>
  <c r="Q29" i="29" s="1"/>
  <c r="N29" i="29"/>
  <c r="AO28" i="29"/>
  <c r="AL28" i="29"/>
  <c r="AH28" i="29"/>
  <c r="AB28" i="29"/>
  <c r="X28" i="29"/>
  <c r="W28" i="29"/>
  <c r="R28" i="29"/>
  <c r="S28" i="29" s="1"/>
  <c r="T28" i="29" s="1"/>
  <c r="U28" i="29" s="1"/>
  <c r="O28" i="29"/>
  <c r="P28" i="29" s="1"/>
  <c r="Q28" i="29" s="1"/>
  <c r="N28" i="29"/>
  <c r="AO27" i="29"/>
  <c r="AL27" i="29"/>
  <c r="AH27" i="29"/>
  <c r="AB27" i="29"/>
  <c r="X27" i="29"/>
  <c r="W27" i="29"/>
  <c r="S27" i="29"/>
  <c r="T27" i="29" s="1"/>
  <c r="U27" i="29" s="1"/>
  <c r="R27" i="29"/>
  <c r="O27" i="29"/>
  <c r="N27" i="29"/>
  <c r="AP21" i="29"/>
  <c r="AD20" i="29"/>
  <c r="AE21" i="29" s="1"/>
  <c r="AE192" i="29" s="1"/>
  <c r="AA18" i="29"/>
  <c r="AB18" i="29" s="1"/>
  <c r="AC18" i="29" s="1"/>
  <c r="AD18" i="29" s="1"/>
  <c r="AE18" i="29" s="1"/>
  <c r="AF18" i="29" s="1"/>
  <c r="AG18" i="29" s="1"/>
  <c r="AH18" i="29" s="1"/>
  <c r="AI18" i="29" s="1"/>
  <c r="AJ18" i="29" s="1"/>
  <c r="AK18" i="29" s="1"/>
  <c r="AL18" i="29" s="1"/>
  <c r="AM18" i="29" s="1"/>
  <c r="AN18" i="29" s="1"/>
  <c r="AO18" i="29" s="1"/>
  <c r="AP18" i="29" s="1"/>
  <c r="AQ18" i="29" s="1"/>
  <c r="AR18" i="29" s="1"/>
  <c r="AS18" i="29" s="1"/>
  <c r="AT18" i="29" s="1"/>
  <c r="AU18" i="29" s="1"/>
  <c r="AV18" i="29" s="1"/>
  <c r="AW18" i="29" s="1"/>
  <c r="AX18" i="29" s="1"/>
  <c r="M18" i="29"/>
  <c r="N18" i="29" s="1"/>
  <c r="O18" i="29" s="1"/>
  <c r="P18" i="29" s="1"/>
  <c r="Q18" i="29" s="1"/>
  <c r="V18" i="29" s="1"/>
  <c r="W18" i="29" s="1"/>
  <c r="AT17" i="29"/>
  <c r="AR17" i="29"/>
  <c r="AN17" i="29"/>
  <c r="AM17" i="29"/>
  <c r="AK17" i="29"/>
  <c r="AJ17" i="29"/>
  <c r="AD17" i="29"/>
  <c r="AA17" i="29"/>
  <c r="Z17" i="29"/>
  <c r="V17" i="29"/>
  <c r="M17" i="29"/>
  <c r="L17" i="29"/>
  <c r="K17" i="29"/>
  <c r="E17" i="29"/>
  <c r="D17" i="29"/>
  <c r="C17" i="29"/>
  <c r="H10" i="13"/>
  <c r="H9" i="9" l="1"/>
  <c r="I9" i="14"/>
  <c r="BB195" i="30"/>
  <c r="BB191" i="30"/>
  <c r="BB180" i="30"/>
  <c r="BB142" i="30"/>
  <c r="BB141" i="30"/>
  <c r="BB140" i="30"/>
  <c r="BB139" i="30"/>
  <c r="BB138" i="30"/>
  <c r="BB137" i="30"/>
  <c r="BB136" i="30"/>
  <c r="BB135" i="30"/>
  <c r="BB134" i="30"/>
  <c r="BB133" i="30"/>
  <c r="BB132" i="30"/>
  <c r="BB131" i="30"/>
  <c r="BB130" i="30"/>
  <c r="BB129" i="30"/>
  <c r="BB128" i="30"/>
  <c r="BB127" i="30"/>
  <c r="BB126" i="30"/>
  <c r="BB125" i="30"/>
  <c r="BB115" i="30"/>
  <c r="BB114" i="30"/>
  <c r="BB113" i="30"/>
  <c r="BB112" i="30"/>
  <c r="BB111" i="30"/>
  <c r="BB110" i="30"/>
  <c r="BB109" i="30"/>
  <c r="BB108" i="30"/>
  <c r="BB107" i="30"/>
  <c r="BB106" i="30"/>
  <c r="BB105" i="30"/>
  <c r="BB104" i="30"/>
  <c r="BB103" i="30"/>
  <c r="BB102" i="30"/>
  <c r="BB101" i="30"/>
  <c r="BB100" i="30"/>
  <c r="BB99" i="30"/>
  <c r="BB98" i="30"/>
  <c r="BB97" i="30"/>
  <c r="BB96" i="30"/>
  <c r="BB95" i="30"/>
  <c r="BB94" i="30"/>
  <c r="BB93" i="30"/>
  <c r="BB92" i="30"/>
  <c r="BB91" i="30"/>
  <c r="BB90" i="30"/>
  <c r="BB88" i="30"/>
  <c r="BB87" i="30"/>
  <c r="BB86" i="30"/>
  <c r="BB84" i="30"/>
  <c r="BB81" i="30"/>
  <c r="BB61" i="30"/>
  <c r="BB60" i="30"/>
  <c r="BB59" i="30"/>
  <c r="BB58" i="30"/>
  <c r="BB57" i="30"/>
  <c r="BB56" i="30"/>
  <c r="BB55" i="30"/>
  <c r="BB54" i="30"/>
  <c r="BB53" i="30"/>
  <c r="BB52" i="30"/>
  <c r="BB51" i="30"/>
  <c r="BB50" i="30"/>
  <c r="BB49" i="30"/>
  <c r="BB48" i="30"/>
  <c r="BB47" i="30"/>
  <c r="BB46" i="30"/>
  <c r="BB45" i="30"/>
  <c r="BB44" i="30"/>
  <c r="BB43" i="30"/>
  <c r="BB42" i="30"/>
  <c r="BB41" i="30"/>
  <c r="BB40" i="30"/>
  <c r="BB39" i="30"/>
  <c r="BB38" i="30"/>
  <c r="BB37" i="30"/>
  <c r="BB36" i="30"/>
  <c r="BB35" i="30"/>
  <c r="BB34" i="30"/>
  <c r="BB33" i="30"/>
  <c r="BB32" i="30"/>
  <c r="BB31" i="30"/>
  <c r="BB30" i="30"/>
  <c r="BB29" i="30"/>
  <c r="BB28" i="30"/>
  <c r="P17" i="30"/>
  <c r="Q27" i="30"/>
  <c r="AE117" i="30"/>
  <c r="AF117" i="30" s="1"/>
  <c r="AG117" i="30" s="1"/>
  <c r="AI117" i="30" s="1"/>
  <c r="AE122" i="30"/>
  <c r="AE123" i="30"/>
  <c r="AE124" i="30"/>
  <c r="AE125" i="30"/>
  <c r="AE126" i="30"/>
  <c r="AE127" i="30"/>
  <c r="AE128" i="30"/>
  <c r="AE129" i="30"/>
  <c r="AE130" i="30"/>
  <c r="AE131" i="30"/>
  <c r="AE132" i="30"/>
  <c r="AE88" i="30"/>
  <c r="AE142" i="30"/>
  <c r="AE143" i="30"/>
  <c r="AE144" i="30"/>
  <c r="AE145" i="30"/>
  <c r="AE146" i="30"/>
  <c r="AE147" i="30"/>
  <c r="AE148" i="30"/>
  <c r="AE158" i="30"/>
  <c r="AE159" i="30"/>
  <c r="AE160" i="30"/>
  <c r="AE161" i="30"/>
  <c r="AE162" i="30"/>
  <c r="AE163" i="30"/>
  <c r="AE86" i="30"/>
  <c r="AF86" i="30" s="1"/>
  <c r="AG86" i="30" s="1"/>
  <c r="AE91" i="30"/>
  <c r="AE121" i="30"/>
  <c r="AE177" i="30"/>
  <c r="AE178" i="30"/>
  <c r="AE179" i="30"/>
  <c r="AE27" i="30"/>
  <c r="AE168" i="30"/>
  <c r="AE169" i="30"/>
  <c r="AE170" i="30"/>
  <c r="AE171" i="30"/>
  <c r="AE172" i="30"/>
  <c r="AE173" i="30"/>
  <c r="AE174" i="30"/>
  <c r="AE175" i="30"/>
  <c r="AE187" i="30"/>
  <c r="AE195" i="30"/>
  <c r="AE90" i="30"/>
  <c r="AF90" i="30" s="1"/>
  <c r="AG90" i="30" s="1"/>
  <c r="AE92" i="30"/>
  <c r="AE134" i="30"/>
  <c r="AE137" i="30"/>
  <c r="AE138" i="30"/>
  <c r="AE140" i="30"/>
  <c r="AE152" i="30"/>
  <c r="AE155" i="30"/>
  <c r="AE156" i="30"/>
  <c r="AE192" i="30"/>
  <c r="AE193" i="30"/>
  <c r="AE194" i="30"/>
  <c r="AE118" i="30"/>
  <c r="AF118" i="30" s="1"/>
  <c r="AG118" i="30" s="1"/>
  <c r="AE119" i="30"/>
  <c r="AF119" i="30" s="1"/>
  <c r="AG119" i="30" s="1"/>
  <c r="AE133" i="30"/>
  <c r="AE136" i="30"/>
  <c r="AE139" i="30"/>
  <c r="AE141" i="30"/>
  <c r="AE149" i="30"/>
  <c r="AE151" i="30"/>
  <c r="AE153" i="30"/>
  <c r="AE188" i="30"/>
  <c r="AE191" i="30"/>
  <c r="AE176" i="30"/>
  <c r="AE180" i="30"/>
  <c r="AE181" i="30"/>
  <c r="AE87" i="30"/>
  <c r="AE135" i="30"/>
  <c r="AE150" i="30"/>
  <c r="AE154" i="30"/>
  <c r="AE157" i="30"/>
  <c r="AE164" i="30"/>
  <c r="AE165" i="30"/>
  <c r="AE166" i="30"/>
  <c r="AE167" i="30"/>
  <c r="AE182" i="30"/>
  <c r="AE120" i="30"/>
  <c r="AF120" i="30" s="1"/>
  <c r="AG120" i="30" s="1"/>
  <c r="AI120" i="30" s="1"/>
  <c r="AE183" i="30"/>
  <c r="AE184" i="30"/>
  <c r="AE185" i="30"/>
  <c r="AE186" i="30"/>
  <c r="AE189" i="30"/>
  <c r="AE190" i="30"/>
  <c r="AE28" i="30"/>
  <c r="AE29" i="30"/>
  <c r="AE30" i="30"/>
  <c r="AE31" i="30"/>
  <c r="AE32" i="30"/>
  <c r="AE33" i="30"/>
  <c r="AE34" i="30"/>
  <c r="AE35" i="30"/>
  <c r="AE36" i="30"/>
  <c r="AE38" i="30"/>
  <c r="AE43" i="30"/>
  <c r="AE50" i="30"/>
  <c r="AE51" i="30"/>
  <c r="AE52" i="30"/>
  <c r="AE39" i="30"/>
  <c r="AE42" i="30"/>
  <c r="AE47" i="30"/>
  <c r="AE48" i="30"/>
  <c r="AE49" i="30"/>
  <c r="AE56" i="30"/>
  <c r="AE57" i="30"/>
  <c r="AE58" i="30"/>
  <c r="AE59" i="30"/>
  <c r="AE60" i="30"/>
  <c r="AE61" i="30"/>
  <c r="AE62" i="30"/>
  <c r="AF62" i="30" s="1"/>
  <c r="AG62" i="30" s="1"/>
  <c r="AI62" i="30" s="1"/>
  <c r="AE63" i="30"/>
  <c r="AF63" i="30" s="1"/>
  <c r="AG63" i="30" s="1"/>
  <c r="AI63" i="30" s="1"/>
  <c r="AE64" i="30"/>
  <c r="AF64" i="30" s="1"/>
  <c r="AG64" i="30" s="1"/>
  <c r="AI64" i="30" s="1"/>
  <c r="AE65" i="30"/>
  <c r="AF65" i="30" s="1"/>
  <c r="AG65" i="30" s="1"/>
  <c r="AE66" i="30"/>
  <c r="AF66" i="30" s="1"/>
  <c r="AG66" i="30" s="1"/>
  <c r="AE67" i="30"/>
  <c r="AF67" i="30" s="1"/>
  <c r="AG67" i="30" s="1"/>
  <c r="AI67" i="30" s="1"/>
  <c r="AE68" i="30"/>
  <c r="AF68" i="30" s="1"/>
  <c r="AG68" i="30" s="1"/>
  <c r="AI68" i="30" s="1"/>
  <c r="AE37" i="30"/>
  <c r="AE40" i="30"/>
  <c r="AE41" i="30"/>
  <c r="AE44" i="30"/>
  <c r="AE45" i="30"/>
  <c r="AE46" i="30"/>
  <c r="AE53" i="30"/>
  <c r="AE54" i="30"/>
  <c r="AE55" i="30"/>
  <c r="AE69" i="30"/>
  <c r="AF69" i="30" s="1"/>
  <c r="AG69" i="30" s="1"/>
  <c r="AI69" i="30" s="1"/>
  <c r="AE70" i="30"/>
  <c r="AF70" i="30" s="1"/>
  <c r="AG70" i="30" s="1"/>
  <c r="AI70" i="30" s="1"/>
  <c r="AE71" i="30"/>
  <c r="AF71" i="30" s="1"/>
  <c r="AG71" i="30" s="1"/>
  <c r="AI71" i="30" s="1"/>
  <c r="AE72" i="30"/>
  <c r="AF72" i="30" s="1"/>
  <c r="AG72" i="30" s="1"/>
  <c r="AI72" i="30" s="1"/>
  <c r="AE73" i="30"/>
  <c r="AF73" i="30" s="1"/>
  <c r="AG73" i="30" s="1"/>
  <c r="AE74" i="30"/>
  <c r="AF74" i="30" s="1"/>
  <c r="AG74" i="30" s="1"/>
  <c r="AI74" i="30" s="1"/>
  <c r="AE75" i="30"/>
  <c r="AF75" i="30" s="1"/>
  <c r="AG75" i="30" s="1"/>
  <c r="AE76" i="30"/>
  <c r="AF76" i="30" s="1"/>
  <c r="AG76" i="30" s="1"/>
  <c r="AE77" i="30"/>
  <c r="AF77" i="30" s="1"/>
  <c r="AG77" i="30" s="1"/>
  <c r="AE78" i="30"/>
  <c r="AF78" i="30" s="1"/>
  <c r="AG78" i="30" s="1"/>
  <c r="AE79" i="30"/>
  <c r="AF79" i="30" s="1"/>
  <c r="AG79" i="30" s="1"/>
  <c r="AE80" i="30"/>
  <c r="AF80" i="30" s="1"/>
  <c r="AG80" i="30" s="1"/>
  <c r="AI80" i="30" s="1"/>
  <c r="AE81" i="30"/>
  <c r="AF81" i="30" s="1"/>
  <c r="AG81" i="30" s="1"/>
  <c r="AI81" i="30" s="1"/>
  <c r="AP81" i="30" s="1"/>
  <c r="AQ81" i="30" s="1"/>
  <c r="AE82" i="30"/>
  <c r="AF82" i="30" s="1"/>
  <c r="AG82" i="30" s="1"/>
  <c r="AI82" i="30" s="1"/>
  <c r="AE83" i="30"/>
  <c r="AF83" i="30" s="1"/>
  <c r="AG83" i="30" s="1"/>
  <c r="AI83" i="30" s="1"/>
  <c r="AE84" i="30"/>
  <c r="AF84" i="30" s="1"/>
  <c r="AG84" i="30" s="1"/>
  <c r="AE94" i="30"/>
  <c r="AE95" i="30"/>
  <c r="AE96" i="30"/>
  <c r="AE97" i="30"/>
  <c r="AE98" i="30"/>
  <c r="AE99" i="30"/>
  <c r="AE100" i="30"/>
  <c r="AE85" i="30"/>
  <c r="AF85" i="30" s="1"/>
  <c r="AG85" i="30" s="1"/>
  <c r="AE89" i="30"/>
  <c r="AF89" i="30" s="1"/>
  <c r="AG89" i="30" s="1"/>
  <c r="AE93" i="30"/>
  <c r="AE101" i="30"/>
  <c r="AE102" i="30"/>
  <c r="AE103" i="30"/>
  <c r="AE104" i="30"/>
  <c r="AE105" i="30"/>
  <c r="AE106" i="30"/>
  <c r="AE107" i="30"/>
  <c r="AE108" i="30"/>
  <c r="AE109" i="30"/>
  <c r="AE110" i="30"/>
  <c r="AE111" i="30"/>
  <c r="AE112" i="30"/>
  <c r="AE113" i="30"/>
  <c r="AE114" i="30"/>
  <c r="AE115" i="30"/>
  <c r="AF115" i="30" s="1"/>
  <c r="AG115" i="30" s="1"/>
  <c r="AE116" i="30"/>
  <c r="AF116" i="30" s="1"/>
  <c r="AG116" i="30" s="1"/>
  <c r="AI116" i="30" s="1"/>
  <c r="AI76" i="30"/>
  <c r="Y66" i="30"/>
  <c r="AC141" i="30"/>
  <c r="AF141" i="30" s="1"/>
  <c r="AG141" i="30" s="1"/>
  <c r="AI141" i="30" s="1"/>
  <c r="AP141" i="30" s="1"/>
  <c r="AQ141" i="30" s="1"/>
  <c r="AC140" i="30"/>
  <c r="AF140" i="30" s="1"/>
  <c r="AG140" i="30" s="1"/>
  <c r="AI140" i="30" s="1"/>
  <c r="AP140" i="30" s="1"/>
  <c r="AQ140" i="30" s="1"/>
  <c r="AC139" i="30"/>
  <c r="AF139" i="30" s="1"/>
  <c r="AG139" i="30" s="1"/>
  <c r="AI139" i="30" s="1"/>
  <c r="AP139" i="30" s="1"/>
  <c r="AQ139" i="30" s="1"/>
  <c r="AC138" i="30"/>
  <c r="AF138" i="30" s="1"/>
  <c r="AG138" i="30" s="1"/>
  <c r="AI138" i="30" s="1"/>
  <c r="AP138" i="30" s="1"/>
  <c r="AQ138" i="30" s="1"/>
  <c r="AC137" i="30"/>
  <c r="AF137" i="30" s="1"/>
  <c r="AG137" i="30" s="1"/>
  <c r="AI137" i="30" s="1"/>
  <c r="AP137" i="30" s="1"/>
  <c r="AQ137" i="30" s="1"/>
  <c r="AC136" i="30"/>
  <c r="AF136" i="30" s="1"/>
  <c r="AG136" i="30" s="1"/>
  <c r="AI136" i="30" s="1"/>
  <c r="AP136" i="30" s="1"/>
  <c r="AQ136" i="30" s="1"/>
  <c r="AC135" i="30"/>
  <c r="AF135" i="30" s="1"/>
  <c r="AG135" i="30" s="1"/>
  <c r="AI135" i="30" s="1"/>
  <c r="AP135" i="30" s="1"/>
  <c r="AQ135" i="30" s="1"/>
  <c r="AC134" i="30"/>
  <c r="AF134" i="30" s="1"/>
  <c r="AG134" i="30" s="1"/>
  <c r="AI134" i="30" s="1"/>
  <c r="AP134" i="30" s="1"/>
  <c r="AQ134" i="30" s="1"/>
  <c r="AC133" i="30"/>
  <c r="AF133" i="30" s="1"/>
  <c r="AG133" i="30" s="1"/>
  <c r="AI133" i="30" s="1"/>
  <c r="AP133" i="30" s="1"/>
  <c r="AQ133" i="30" s="1"/>
  <c r="AC132" i="30"/>
  <c r="AF132" i="30" s="1"/>
  <c r="AG132" i="30" s="1"/>
  <c r="AI132" i="30" s="1"/>
  <c r="AP132" i="30" s="1"/>
  <c r="AQ132" i="30" s="1"/>
  <c r="AC131" i="30"/>
  <c r="AF131" i="30" s="1"/>
  <c r="AG131" i="30" s="1"/>
  <c r="AI131" i="30" s="1"/>
  <c r="AP131" i="30" s="1"/>
  <c r="AQ131" i="30" s="1"/>
  <c r="AC130" i="30"/>
  <c r="AF130" i="30" s="1"/>
  <c r="AG130" i="30" s="1"/>
  <c r="AI130" i="30" s="1"/>
  <c r="AP130" i="30" s="1"/>
  <c r="AQ130" i="30" s="1"/>
  <c r="AC129" i="30"/>
  <c r="AF129" i="30" s="1"/>
  <c r="AG129" i="30" s="1"/>
  <c r="AI129" i="30" s="1"/>
  <c r="AP129" i="30" s="1"/>
  <c r="AQ129" i="30" s="1"/>
  <c r="AC128" i="30"/>
  <c r="AF128" i="30" s="1"/>
  <c r="AG128" i="30" s="1"/>
  <c r="AI128" i="30" s="1"/>
  <c r="AP128" i="30" s="1"/>
  <c r="AQ128" i="30" s="1"/>
  <c r="AC127" i="30"/>
  <c r="AF127" i="30" s="1"/>
  <c r="AG127" i="30" s="1"/>
  <c r="AI127" i="30" s="1"/>
  <c r="AP127" i="30" s="1"/>
  <c r="AQ127" i="30" s="1"/>
  <c r="AC126" i="30"/>
  <c r="AF126" i="30" s="1"/>
  <c r="AG126" i="30" s="1"/>
  <c r="AI126" i="30" s="1"/>
  <c r="AP126" i="30" s="1"/>
  <c r="AQ126" i="30" s="1"/>
  <c r="AC125" i="30"/>
  <c r="AF125" i="30" s="1"/>
  <c r="AG125" i="30" s="1"/>
  <c r="AI125" i="30" s="1"/>
  <c r="AP125" i="30" s="1"/>
  <c r="AQ125" i="30" s="1"/>
  <c r="AC124" i="30"/>
  <c r="AF124" i="30" s="1"/>
  <c r="AG124" i="30" s="1"/>
  <c r="AI124" i="30" s="1"/>
  <c r="AC122" i="30"/>
  <c r="AF122" i="30" s="1"/>
  <c r="AG122" i="30" s="1"/>
  <c r="AI122" i="30" s="1"/>
  <c r="AI115" i="30"/>
  <c r="AP115" i="30" s="1"/>
  <c r="AQ115" i="30" s="1"/>
  <c r="AI79" i="30"/>
  <c r="AI78" i="30"/>
  <c r="Y75" i="30"/>
  <c r="Y71" i="30"/>
  <c r="AI66" i="30"/>
  <c r="AC114" i="30"/>
  <c r="AF114" i="30" s="1"/>
  <c r="AG114" i="30" s="1"/>
  <c r="AI114" i="30" s="1"/>
  <c r="AP114" i="30" s="1"/>
  <c r="AQ114" i="30" s="1"/>
  <c r="AC113" i="30"/>
  <c r="AF113" i="30" s="1"/>
  <c r="AG113" i="30" s="1"/>
  <c r="AI113" i="30" s="1"/>
  <c r="AP113" i="30" s="1"/>
  <c r="AQ113" i="30" s="1"/>
  <c r="AC112" i="30"/>
  <c r="AF112" i="30" s="1"/>
  <c r="AG112" i="30" s="1"/>
  <c r="AI112" i="30" s="1"/>
  <c r="AP112" i="30" s="1"/>
  <c r="AQ112" i="30" s="1"/>
  <c r="AC111" i="30"/>
  <c r="AF111" i="30" s="1"/>
  <c r="AG111" i="30" s="1"/>
  <c r="AI111" i="30" s="1"/>
  <c r="AP111" i="30" s="1"/>
  <c r="AQ111" i="30" s="1"/>
  <c r="AC110" i="30"/>
  <c r="AF110" i="30" s="1"/>
  <c r="AG110" i="30" s="1"/>
  <c r="AI110" i="30" s="1"/>
  <c r="AP110" i="30" s="1"/>
  <c r="AQ110" i="30" s="1"/>
  <c r="AC109" i="30"/>
  <c r="AF109" i="30" s="1"/>
  <c r="AG109" i="30" s="1"/>
  <c r="AI109" i="30" s="1"/>
  <c r="AP109" i="30" s="1"/>
  <c r="AQ109" i="30" s="1"/>
  <c r="AC108" i="30"/>
  <c r="AF108" i="30" s="1"/>
  <c r="AG108" i="30" s="1"/>
  <c r="AI108" i="30" s="1"/>
  <c r="AP108" i="30" s="1"/>
  <c r="AQ108" i="30" s="1"/>
  <c r="AC107" i="30"/>
  <c r="AF107" i="30" s="1"/>
  <c r="AG107" i="30" s="1"/>
  <c r="AI107" i="30" s="1"/>
  <c r="AP107" i="30" s="1"/>
  <c r="AQ107" i="30" s="1"/>
  <c r="AC106" i="30"/>
  <c r="AF106" i="30" s="1"/>
  <c r="AG106" i="30" s="1"/>
  <c r="AI106" i="30" s="1"/>
  <c r="AP106" i="30" s="1"/>
  <c r="AQ106" i="30" s="1"/>
  <c r="AC105" i="30"/>
  <c r="AF105" i="30" s="1"/>
  <c r="AG105" i="30" s="1"/>
  <c r="AI105" i="30" s="1"/>
  <c r="AP105" i="30" s="1"/>
  <c r="AQ105" i="30" s="1"/>
  <c r="AC104" i="30"/>
  <c r="AF104" i="30" s="1"/>
  <c r="AG104" i="30" s="1"/>
  <c r="AI104" i="30" s="1"/>
  <c r="AP104" i="30" s="1"/>
  <c r="AQ104" i="30" s="1"/>
  <c r="AC103" i="30"/>
  <c r="AF103" i="30" s="1"/>
  <c r="AG103" i="30" s="1"/>
  <c r="AI103" i="30" s="1"/>
  <c r="AP103" i="30" s="1"/>
  <c r="AQ103" i="30" s="1"/>
  <c r="AC102" i="30"/>
  <c r="AF102" i="30" s="1"/>
  <c r="AG102" i="30" s="1"/>
  <c r="AI102" i="30" s="1"/>
  <c r="AP102" i="30" s="1"/>
  <c r="AQ102" i="30" s="1"/>
  <c r="AC101" i="30"/>
  <c r="AF101" i="30" s="1"/>
  <c r="AG101" i="30" s="1"/>
  <c r="AI101" i="30" s="1"/>
  <c r="AP101" i="30" s="1"/>
  <c r="AQ101" i="30" s="1"/>
  <c r="AC100" i="30"/>
  <c r="AF100" i="30" s="1"/>
  <c r="AG100" i="30" s="1"/>
  <c r="AI100" i="30" s="1"/>
  <c r="AP100" i="30" s="1"/>
  <c r="AQ100" i="30" s="1"/>
  <c r="AC99" i="30"/>
  <c r="AF99" i="30" s="1"/>
  <c r="AG99" i="30" s="1"/>
  <c r="AI99" i="30" s="1"/>
  <c r="AP99" i="30" s="1"/>
  <c r="AQ99" i="30" s="1"/>
  <c r="AC98" i="30"/>
  <c r="AF98" i="30" s="1"/>
  <c r="AG98" i="30" s="1"/>
  <c r="AI98" i="30" s="1"/>
  <c r="AP98" i="30" s="1"/>
  <c r="AQ98" i="30" s="1"/>
  <c r="AC97" i="30"/>
  <c r="AF97" i="30" s="1"/>
  <c r="AG97" i="30" s="1"/>
  <c r="AI97" i="30" s="1"/>
  <c r="AP97" i="30" s="1"/>
  <c r="AQ97" i="30" s="1"/>
  <c r="AC96" i="30"/>
  <c r="AF96" i="30" s="1"/>
  <c r="AG96" i="30" s="1"/>
  <c r="AI96" i="30" s="1"/>
  <c r="AP96" i="30" s="1"/>
  <c r="AQ96" i="30" s="1"/>
  <c r="AC95" i="30"/>
  <c r="AF95" i="30" s="1"/>
  <c r="AG95" i="30" s="1"/>
  <c r="AI95" i="30" s="1"/>
  <c r="AP95" i="30" s="1"/>
  <c r="AQ95" i="30" s="1"/>
  <c r="AC94" i="30"/>
  <c r="AF94" i="30" s="1"/>
  <c r="AG94" i="30" s="1"/>
  <c r="AI94" i="30" s="1"/>
  <c r="AP94" i="30" s="1"/>
  <c r="AQ94" i="30" s="1"/>
  <c r="AC93" i="30"/>
  <c r="AF93" i="30" s="1"/>
  <c r="AG93" i="30" s="1"/>
  <c r="AI93" i="30" s="1"/>
  <c r="AP93" i="30" s="1"/>
  <c r="AQ93" i="30" s="1"/>
  <c r="AC92" i="30"/>
  <c r="AF92" i="30" s="1"/>
  <c r="AG92" i="30" s="1"/>
  <c r="AI92" i="30" s="1"/>
  <c r="AP92" i="30" s="1"/>
  <c r="AQ92" i="30" s="1"/>
  <c r="AC91" i="30"/>
  <c r="AF91" i="30" s="1"/>
  <c r="AG91" i="30" s="1"/>
  <c r="AI91" i="30" s="1"/>
  <c r="AP91" i="30" s="1"/>
  <c r="AQ91" i="30" s="1"/>
  <c r="AI90" i="30"/>
  <c r="AP90" i="30" s="1"/>
  <c r="AQ90" i="30" s="1"/>
  <c r="AI89" i="30"/>
  <c r="Y89" i="30"/>
  <c r="AI84" i="30"/>
  <c r="AP84" i="30" s="1"/>
  <c r="AQ84" i="30" s="1"/>
  <c r="Y76" i="30"/>
  <c r="Y68" i="30"/>
  <c r="AC88" i="30"/>
  <c r="AF88" i="30" s="1"/>
  <c r="AG88" i="30" s="1"/>
  <c r="AI88" i="30" s="1"/>
  <c r="AP88" i="30" s="1"/>
  <c r="AQ88" i="30" s="1"/>
  <c r="AC87" i="30"/>
  <c r="AF87" i="30" s="1"/>
  <c r="AG87" i="30" s="1"/>
  <c r="AI87" i="30" s="1"/>
  <c r="AP87" i="30" s="1"/>
  <c r="AQ87" i="30" s="1"/>
  <c r="AI86" i="30"/>
  <c r="AP86" i="30" s="1"/>
  <c r="AQ86" i="30" s="1"/>
  <c r="AI85" i="30"/>
  <c r="Y83" i="30"/>
  <c r="Y73" i="30"/>
  <c r="AI65" i="30"/>
  <c r="Y65" i="30"/>
  <c r="AC61" i="30"/>
  <c r="AF61" i="30" s="1"/>
  <c r="AG61" i="30" s="1"/>
  <c r="AI61" i="30" s="1"/>
  <c r="AP61" i="30" s="1"/>
  <c r="AQ61" i="30" s="1"/>
  <c r="AC60" i="30"/>
  <c r="AF60" i="30" s="1"/>
  <c r="AG60" i="30" s="1"/>
  <c r="AI60" i="30" s="1"/>
  <c r="AP60" i="30" s="1"/>
  <c r="AQ60" i="30" s="1"/>
  <c r="AC59" i="30"/>
  <c r="AF59" i="30" s="1"/>
  <c r="AG59" i="30" s="1"/>
  <c r="AI59" i="30" s="1"/>
  <c r="AP59" i="30" s="1"/>
  <c r="AQ59" i="30" s="1"/>
  <c r="AC58" i="30"/>
  <c r="AF58" i="30" s="1"/>
  <c r="AG58" i="30" s="1"/>
  <c r="AI58" i="30" s="1"/>
  <c r="AP58" i="30" s="1"/>
  <c r="AQ58" i="30" s="1"/>
  <c r="AC57" i="30"/>
  <c r="AF57" i="30" s="1"/>
  <c r="AG57" i="30" s="1"/>
  <c r="AI57" i="30" s="1"/>
  <c r="AP57" i="30" s="1"/>
  <c r="AQ57" i="30" s="1"/>
  <c r="AC56" i="30"/>
  <c r="AF56" i="30" s="1"/>
  <c r="AG56" i="30" s="1"/>
  <c r="AI56" i="30" s="1"/>
  <c r="AP56" i="30" s="1"/>
  <c r="AQ56" i="30" s="1"/>
  <c r="AC55" i="30"/>
  <c r="AF55" i="30" s="1"/>
  <c r="AG55" i="30" s="1"/>
  <c r="AI55" i="30" s="1"/>
  <c r="AP55" i="30" s="1"/>
  <c r="AQ55" i="30" s="1"/>
  <c r="AC54" i="30"/>
  <c r="AF54" i="30" s="1"/>
  <c r="AG54" i="30" s="1"/>
  <c r="AI54" i="30" s="1"/>
  <c r="AP54" i="30" s="1"/>
  <c r="AQ54" i="30" s="1"/>
  <c r="AC53" i="30"/>
  <c r="AF53" i="30" s="1"/>
  <c r="AG53" i="30" s="1"/>
  <c r="AI53" i="30" s="1"/>
  <c r="AP53" i="30" s="1"/>
  <c r="AQ53" i="30" s="1"/>
  <c r="AC52" i="30"/>
  <c r="AF52" i="30" s="1"/>
  <c r="AG52" i="30" s="1"/>
  <c r="AI52" i="30" s="1"/>
  <c r="AP52" i="30" s="1"/>
  <c r="AQ52" i="30" s="1"/>
  <c r="AC51" i="30"/>
  <c r="AF51" i="30" s="1"/>
  <c r="AG51" i="30" s="1"/>
  <c r="AI51" i="30" s="1"/>
  <c r="AP51" i="30" s="1"/>
  <c r="AQ51" i="30" s="1"/>
  <c r="AC50" i="30"/>
  <c r="AF50" i="30" s="1"/>
  <c r="AG50" i="30" s="1"/>
  <c r="AI50" i="30" s="1"/>
  <c r="AP50" i="30" s="1"/>
  <c r="AQ50" i="30" s="1"/>
  <c r="AC49" i="30"/>
  <c r="AF49" i="30" s="1"/>
  <c r="AG49" i="30" s="1"/>
  <c r="AI49" i="30" s="1"/>
  <c r="AP49" i="30" s="1"/>
  <c r="AQ49" i="30" s="1"/>
  <c r="AC48" i="30"/>
  <c r="AF48" i="30" s="1"/>
  <c r="AG48" i="30" s="1"/>
  <c r="AI48" i="30" s="1"/>
  <c r="AP48" i="30" s="1"/>
  <c r="AQ48" i="30" s="1"/>
  <c r="AC47" i="30"/>
  <c r="AF47" i="30" s="1"/>
  <c r="AG47" i="30" s="1"/>
  <c r="AI47" i="30" s="1"/>
  <c r="AP47" i="30" s="1"/>
  <c r="AQ47" i="30" s="1"/>
  <c r="AC46" i="30"/>
  <c r="AF46" i="30" s="1"/>
  <c r="AG46" i="30" s="1"/>
  <c r="AI46" i="30" s="1"/>
  <c r="AP46" i="30" s="1"/>
  <c r="AQ46" i="30" s="1"/>
  <c r="AC45" i="30"/>
  <c r="AF45" i="30" s="1"/>
  <c r="AG45" i="30" s="1"/>
  <c r="AI45" i="30" s="1"/>
  <c r="AP45" i="30" s="1"/>
  <c r="AQ45" i="30" s="1"/>
  <c r="AC44" i="30"/>
  <c r="AF44" i="30" s="1"/>
  <c r="AG44" i="30" s="1"/>
  <c r="AI44" i="30" s="1"/>
  <c r="AP44" i="30" s="1"/>
  <c r="AQ44" i="30" s="1"/>
  <c r="AC43" i="30"/>
  <c r="AF43" i="30" s="1"/>
  <c r="AG43" i="30" s="1"/>
  <c r="AI43" i="30" s="1"/>
  <c r="AP43" i="30" s="1"/>
  <c r="AQ43" i="30" s="1"/>
  <c r="AC42" i="30"/>
  <c r="AF42" i="30" s="1"/>
  <c r="AG42" i="30" s="1"/>
  <c r="AI42" i="30" s="1"/>
  <c r="AP42" i="30" s="1"/>
  <c r="AQ42" i="30" s="1"/>
  <c r="AC41" i="30"/>
  <c r="AF41" i="30" s="1"/>
  <c r="AG41" i="30" s="1"/>
  <c r="AI41" i="30" s="1"/>
  <c r="AP41" i="30" s="1"/>
  <c r="AQ41" i="30" s="1"/>
  <c r="AC40" i="30"/>
  <c r="AF40" i="30" s="1"/>
  <c r="AG40" i="30" s="1"/>
  <c r="AI40" i="30" s="1"/>
  <c r="AP40" i="30" s="1"/>
  <c r="AQ40" i="30" s="1"/>
  <c r="AC39" i="30"/>
  <c r="AC38" i="30"/>
  <c r="AC37" i="30"/>
  <c r="AC36" i="30"/>
  <c r="AC35" i="30"/>
  <c r="AC33" i="30"/>
  <c r="AC32" i="30"/>
  <c r="AC31" i="30"/>
  <c r="AC30" i="30"/>
  <c r="U17" i="30"/>
  <c r="Y78" i="30"/>
  <c r="Y77" i="30"/>
  <c r="Y72" i="30"/>
  <c r="Y67" i="30"/>
  <c r="AC34" i="30"/>
  <c r="AC29" i="30"/>
  <c r="AC28" i="30"/>
  <c r="AC27" i="30"/>
  <c r="Y64" i="30"/>
  <c r="Y63" i="30"/>
  <c r="AC192" i="30"/>
  <c r="AF192" i="30" s="1"/>
  <c r="AG192" i="30" s="1"/>
  <c r="AI192" i="30" s="1"/>
  <c r="Y192" i="30"/>
  <c r="AC190" i="30"/>
  <c r="Y190" i="30"/>
  <c r="AC185" i="30"/>
  <c r="AF185" i="30" s="1"/>
  <c r="AG185" i="30" s="1"/>
  <c r="AI185" i="30" s="1"/>
  <c r="Y185" i="30"/>
  <c r="AC179" i="30"/>
  <c r="AF179" i="30" s="1"/>
  <c r="AG179" i="30" s="1"/>
  <c r="AI179" i="30" s="1"/>
  <c r="Y178" i="30"/>
  <c r="Y175" i="30"/>
  <c r="Y173" i="30"/>
  <c r="AC172" i="30"/>
  <c r="AF172" i="30" s="1"/>
  <c r="AG172" i="30" s="1"/>
  <c r="AI172" i="30" s="1"/>
  <c r="AC171" i="30"/>
  <c r="AF171" i="30" s="1"/>
  <c r="AG171" i="30" s="1"/>
  <c r="AI171" i="30" s="1"/>
  <c r="AC170" i="30"/>
  <c r="AF170" i="30" s="1"/>
  <c r="AG170" i="30" s="1"/>
  <c r="AI170" i="30" s="1"/>
  <c r="Y168" i="30"/>
  <c r="Y167" i="30"/>
  <c r="AC166" i="30"/>
  <c r="AF166" i="30" s="1"/>
  <c r="AG166" i="30" s="1"/>
  <c r="AI166" i="30" s="1"/>
  <c r="Y166" i="30"/>
  <c r="AC165" i="30"/>
  <c r="AF165" i="30" s="1"/>
  <c r="AG165" i="30" s="1"/>
  <c r="AI165" i="30" s="1"/>
  <c r="AC163" i="30"/>
  <c r="AF163" i="30" s="1"/>
  <c r="AG163" i="30" s="1"/>
  <c r="AI163" i="30" s="1"/>
  <c r="Y161" i="30"/>
  <c r="AC160" i="30"/>
  <c r="AF160" i="30" s="1"/>
  <c r="AG160" i="30" s="1"/>
  <c r="AI160" i="30" s="1"/>
  <c r="Y152" i="30"/>
  <c r="AC151" i="30"/>
  <c r="AF151" i="30" s="1"/>
  <c r="AG151" i="30" s="1"/>
  <c r="AI151" i="30" s="1"/>
  <c r="AC146" i="30"/>
  <c r="AF146" i="30" s="1"/>
  <c r="AG146" i="30" s="1"/>
  <c r="AI146" i="30" s="1"/>
  <c r="Y124" i="30"/>
  <c r="Y122" i="30"/>
  <c r="AI118" i="30"/>
  <c r="Y79" i="30"/>
  <c r="AI77" i="30"/>
  <c r="AI75" i="30"/>
  <c r="AC195" i="30"/>
  <c r="AF195" i="30" s="1"/>
  <c r="AG195" i="30" s="1"/>
  <c r="AI195" i="30" s="1"/>
  <c r="AP195" i="30" s="1"/>
  <c r="AQ195" i="30" s="1"/>
  <c r="AC194" i="30"/>
  <c r="AF194" i="30" s="1"/>
  <c r="AG194" i="30" s="1"/>
  <c r="AI194" i="30" s="1"/>
  <c r="Y194" i="30"/>
  <c r="AC193" i="30"/>
  <c r="AF193" i="30" s="1"/>
  <c r="AG193" i="30" s="1"/>
  <c r="AI193" i="30" s="1"/>
  <c r="Y193" i="30"/>
  <c r="AC191" i="30"/>
  <c r="AF191" i="30" s="1"/>
  <c r="AG191" i="30" s="1"/>
  <c r="AI191" i="30" s="1"/>
  <c r="AP191" i="30" s="1"/>
  <c r="AQ191" i="30" s="1"/>
  <c r="Y187" i="30"/>
  <c r="AC186" i="30"/>
  <c r="AF186" i="30" s="1"/>
  <c r="AG186" i="30" s="1"/>
  <c r="AI186" i="30" s="1"/>
  <c r="AC184" i="30"/>
  <c r="AF184" i="30" s="1"/>
  <c r="AG184" i="30" s="1"/>
  <c r="AI184" i="30" s="1"/>
  <c r="Y184" i="30"/>
  <c r="AC180" i="30"/>
  <c r="AF180" i="30" s="1"/>
  <c r="AG180" i="30" s="1"/>
  <c r="AI180" i="30" s="1"/>
  <c r="AP180" i="30" s="1"/>
  <c r="AQ180" i="30" s="1"/>
  <c r="AC177" i="30"/>
  <c r="AF177" i="30" s="1"/>
  <c r="AG177" i="30" s="1"/>
  <c r="AI177" i="30" s="1"/>
  <c r="Y177" i="30"/>
  <c r="AC176" i="30"/>
  <c r="AF176" i="30" s="1"/>
  <c r="AG176" i="30" s="1"/>
  <c r="AI176" i="30" s="1"/>
  <c r="Y174" i="30"/>
  <c r="AC173" i="30"/>
  <c r="AF173" i="30" s="1"/>
  <c r="AG173" i="30" s="1"/>
  <c r="AI173" i="30" s="1"/>
  <c r="Y169" i="30"/>
  <c r="AC168" i="30"/>
  <c r="AF168" i="30" s="1"/>
  <c r="AG168" i="30" s="1"/>
  <c r="AI168" i="30" s="1"/>
  <c r="Y159" i="30"/>
  <c r="AC148" i="30"/>
  <c r="AF148" i="30" s="1"/>
  <c r="AG148" i="30" s="1"/>
  <c r="AI148" i="30" s="1"/>
  <c r="AC143" i="30"/>
  <c r="AF143" i="30" s="1"/>
  <c r="AG143" i="30" s="1"/>
  <c r="AI143" i="30" s="1"/>
  <c r="AC121" i="30"/>
  <c r="AF121" i="30" s="1"/>
  <c r="AG121" i="30" s="1"/>
  <c r="AI121" i="30" s="1"/>
  <c r="Y118" i="30"/>
  <c r="Y70" i="30"/>
  <c r="Y189" i="30"/>
  <c r="Y188" i="30"/>
  <c r="AC183" i="30"/>
  <c r="AF183" i="30" s="1"/>
  <c r="AG183" i="30" s="1"/>
  <c r="AI183" i="30" s="1"/>
  <c r="Y179" i="30"/>
  <c r="AC178" i="30"/>
  <c r="AF178" i="30" s="1"/>
  <c r="AG178" i="30" s="1"/>
  <c r="AI178" i="30" s="1"/>
  <c r="Y176" i="30"/>
  <c r="Y171" i="30"/>
  <c r="AC167" i="30"/>
  <c r="AF167" i="30" s="1"/>
  <c r="AG167" i="30" s="1"/>
  <c r="AI167" i="30" s="1"/>
  <c r="Y157" i="30"/>
  <c r="AC149" i="30"/>
  <c r="AF149" i="30" s="1"/>
  <c r="AG149" i="30" s="1"/>
  <c r="AI149" i="30" s="1"/>
  <c r="Y148" i="30"/>
  <c r="Y147" i="30"/>
  <c r="Y85" i="30"/>
  <c r="AI73" i="30"/>
  <c r="AC189" i="30"/>
  <c r="AF189" i="30" s="1"/>
  <c r="AG189" i="30" s="1"/>
  <c r="AI189" i="30" s="1"/>
  <c r="AC188" i="30"/>
  <c r="AF188" i="30" s="1"/>
  <c r="AG188" i="30" s="1"/>
  <c r="AI188" i="30" s="1"/>
  <c r="AC187" i="30"/>
  <c r="AF187" i="30" s="1"/>
  <c r="AG187" i="30" s="1"/>
  <c r="AI187" i="30" s="1"/>
  <c r="AC182" i="30"/>
  <c r="AF182" i="30" s="1"/>
  <c r="AG182" i="30" s="1"/>
  <c r="AI182" i="30" s="1"/>
  <c r="AC174" i="30"/>
  <c r="AF174" i="30" s="1"/>
  <c r="AG174" i="30" s="1"/>
  <c r="AI174" i="30" s="1"/>
  <c r="Y172" i="30"/>
  <c r="AC162" i="30"/>
  <c r="AF162" i="30" s="1"/>
  <c r="AG162" i="30" s="1"/>
  <c r="AI162" i="30" s="1"/>
  <c r="Y162" i="30"/>
  <c r="Y160" i="30"/>
  <c r="AC155" i="30"/>
  <c r="AF155" i="30" s="1"/>
  <c r="AG155" i="30" s="1"/>
  <c r="AI155" i="30" s="1"/>
  <c r="Y150" i="30"/>
  <c r="AC147" i="30"/>
  <c r="AF147" i="30" s="1"/>
  <c r="AG147" i="30" s="1"/>
  <c r="AI147" i="30" s="1"/>
  <c r="Y144" i="30"/>
  <c r="Y143" i="30"/>
  <c r="AC142" i="30"/>
  <c r="AF142" i="30" s="1"/>
  <c r="AG142" i="30" s="1"/>
  <c r="AI142" i="30" s="1"/>
  <c r="AP142" i="30" s="1"/>
  <c r="AQ142" i="30" s="1"/>
  <c r="AC123" i="30"/>
  <c r="AF123" i="30" s="1"/>
  <c r="AG123" i="30" s="1"/>
  <c r="AI123" i="30" s="1"/>
  <c r="AI119" i="30"/>
  <c r="Y119" i="30"/>
  <c r="Y116" i="30"/>
  <c r="Y80" i="30"/>
  <c r="Y62" i="30"/>
  <c r="Y158" i="30"/>
  <c r="AC157" i="30"/>
  <c r="AF157" i="30" s="1"/>
  <c r="AG157" i="30" s="1"/>
  <c r="AI157" i="30" s="1"/>
  <c r="AC156" i="30"/>
  <c r="AF156" i="30" s="1"/>
  <c r="AG156" i="30" s="1"/>
  <c r="AI156" i="30" s="1"/>
  <c r="Y156" i="30"/>
  <c r="Y154" i="30"/>
  <c r="AC153" i="30"/>
  <c r="AF153" i="30" s="1"/>
  <c r="AG153" i="30" s="1"/>
  <c r="AI153" i="30" s="1"/>
  <c r="Y153" i="30"/>
  <c r="AC152" i="30"/>
  <c r="AF152" i="30" s="1"/>
  <c r="AG152" i="30" s="1"/>
  <c r="AI152" i="30" s="1"/>
  <c r="Y146" i="30"/>
  <c r="Y145" i="30"/>
  <c r="Y123" i="30"/>
  <c r="Y120" i="30"/>
  <c r="Y69" i="30"/>
  <c r="Y186" i="30"/>
  <c r="Y183" i="30"/>
  <c r="Y182" i="30"/>
  <c r="Y181" i="30"/>
  <c r="Y170" i="30"/>
  <c r="AC169" i="30"/>
  <c r="AF169" i="30" s="1"/>
  <c r="AG169" i="30" s="1"/>
  <c r="AI169" i="30" s="1"/>
  <c r="Y165" i="30"/>
  <c r="AC164" i="30"/>
  <c r="AF164" i="30" s="1"/>
  <c r="AG164" i="30" s="1"/>
  <c r="AI164" i="30" s="1"/>
  <c r="Y163" i="30"/>
  <c r="AC159" i="30"/>
  <c r="AF159" i="30" s="1"/>
  <c r="AG159" i="30" s="1"/>
  <c r="AI159" i="30" s="1"/>
  <c r="AC154" i="30"/>
  <c r="AF154" i="30" s="1"/>
  <c r="AG154" i="30" s="1"/>
  <c r="AI154" i="30" s="1"/>
  <c r="Y151" i="30"/>
  <c r="AC150" i="30"/>
  <c r="AF150" i="30" s="1"/>
  <c r="AG150" i="30" s="1"/>
  <c r="AI150" i="30" s="1"/>
  <c r="AC145" i="30"/>
  <c r="AF145" i="30" s="1"/>
  <c r="AG145" i="30" s="1"/>
  <c r="AI145" i="30" s="1"/>
  <c r="AC144" i="30"/>
  <c r="AF144" i="30" s="1"/>
  <c r="AG144" i="30" s="1"/>
  <c r="AI144" i="30" s="1"/>
  <c r="Y117" i="30"/>
  <c r="Y82" i="30"/>
  <c r="Y74" i="30"/>
  <c r="AC181" i="30"/>
  <c r="AF181" i="30" s="1"/>
  <c r="AG181" i="30" s="1"/>
  <c r="AI181" i="30" s="1"/>
  <c r="AC175" i="30"/>
  <c r="AF175" i="30" s="1"/>
  <c r="AG175" i="30" s="1"/>
  <c r="AI175" i="30" s="1"/>
  <c r="Y164" i="30"/>
  <c r="AC161" i="30"/>
  <c r="AF161" i="30" s="1"/>
  <c r="AG161" i="30" s="1"/>
  <c r="AI161" i="30" s="1"/>
  <c r="AC158" i="30"/>
  <c r="AF158" i="30" s="1"/>
  <c r="AG158" i="30" s="1"/>
  <c r="AI158" i="30" s="1"/>
  <c r="Y155" i="30"/>
  <c r="Y149" i="30"/>
  <c r="Y121" i="30"/>
  <c r="Y165" i="29"/>
  <c r="Y129" i="29"/>
  <c r="Y137" i="29"/>
  <c r="Y156" i="29"/>
  <c r="Y74" i="29"/>
  <c r="Y43" i="29"/>
  <c r="Y48" i="29"/>
  <c r="Y56" i="29"/>
  <c r="Y67" i="29"/>
  <c r="Y80" i="29"/>
  <c r="Y90" i="29"/>
  <c r="Y37" i="29"/>
  <c r="Y42" i="29"/>
  <c r="Y112" i="29"/>
  <c r="Y148" i="29"/>
  <c r="Y63" i="29"/>
  <c r="Y35" i="29"/>
  <c r="AE65" i="29"/>
  <c r="Y98" i="29"/>
  <c r="Y116" i="29"/>
  <c r="Y186" i="29"/>
  <c r="Y185" i="29"/>
  <c r="Y94" i="29"/>
  <c r="Y32" i="29"/>
  <c r="Y106" i="29"/>
  <c r="Y132" i="29"/>
  <c r="Y163" i="29"/>
  <c r="Y191" i="29"/>
  <c r="Y188" i="29"/>
  <c r="Y142" i="29"/>
  <c r="Y54" i="29"/>
  <c r="AE58" i="29"/>
  <c r="AE79" i="29"/>
  <c r="Y97" i="29"/>
  <c r="Y122" i="29"/>
  <c r="Y187" i="29"/>
  <c r="Y47" i="29"/>
  <c r="Y86" i="29"/>
  <c r="Y50" i="29"/>
  <c r="AE108" i="29"/>
  <c r="AE39" i="29"/>
  <c r="Y78" i="29"/>
  <c r="Y83" i="29"/>
  <c r="Y125" i="29"/>
  <c r="Y147" i="29"/>
  <c r="Y155" i="29"/>
  <c r="Y161" i="29"/>
  <c r="Y182" i="29"/>
  <c r="Y55" i="29"/>
  <c r="Y194" i="29"/>
  <c r="Y66" i="29"/>
  <c r="Y31" i="29"/>
  <c r="Y117" i="29"/>
  <c r="AE28" i="29"/>
  <c r="AB20" i="29"/>
  <c r="Y124" i="29"/>
  <c r="Y164" i="29"/>
  <c r="Y173" i="29"/>
  <c r="Y46" i="29"/>
  <c r="Y85" i="29"/>
  <c r="Y96" i="29"/>
  <c r="Y121" i="29"/>
  <c r="Y133" i="29"/>
  <c r="Y170" i="29"/>
  <c r="AO17" i="29"/>
  <c r="AB17" i="29"/>
  <c r="AE43" i="29"/>
  <c r="Y120" i="29"/>
  <c r="Y139" i="29"/>
  <c r="Y99" i="29"/>
  <c r="Y68" i="29"/>
  <c r="AE185" i="29"/>
  <c r="AE169" i="29"/>
  <c r="AE153" i="29"/>
  <c r="AE180" i="29"/>
  <c r="AE164" i="29"/>
  <c r="AE148" i="29"/>
  <c r="AE132" i="29"/>
  <c r="AE195" i="29"/>
  <c r="AE179" i="29"/>
  <c r="AE163" i="29"/>
  <c r="AE147" i="29"/>
  <c r="AE131" i="29"/>
  <c r="AE184" i="29"/>
  <c r="AE177" i="29"/>
  <c r="AE189" i="29"/>
  <c r="AE182" i="29"/>
  <c r="AE129" i="29"/>
  <c r="AE124" i="29"/>
  <c r="AE165" i="29"/>
  <c r="AE155" i="29"/>
  <c r="AE139" i="29"/>
  <c r="AE137" i="29"/>
  <c r="AE115" i="29"/>
  <c r="AE183" i="29"/>
  <c r="AE178" i="29"/>
  <c r="AE175" i="29"/>
  <c r="AE167" i="29"/>
  <c r="AE162" i="29"/>
  <c r="AE188" i="29"/>
  <c r="AE149" i="29"/>
  <c r="AE144" i="29"/>
  <c r="AE127" i="29"/>
  <c r="AE116" i="29"/>
  <c r="AE134" i="29"/>
  <c r="AE118" i="29"/>
  <c r="AE95" i="29"/>
  <c r="AE174" i="29"/>
  <c r="AE161" i="29"/>
  <c r="AE158" i="29"/>
  <c r="AE140" i="29"/>
  <c r="AE120" i="29"/>
  <c r="AE106" i="29"/>
  <c r="AE170" i="29"/>
  <c r="AE157" i="29"/>
  <c r="AE113" i="29"/>
  <c r="AE110" i="29"/>
  <c r="AE96" i="29"/>
  <c r="AE136" i="29"/>
  <c r="AE117" i="29"/>
  <c r="AE93" i="29"/>
  <c r="AE77" i="29"/>
  <c r="AE61" i="29"/>
  <c r="AE45" i="29"/>
  <c r="AE29" i="29"/>
  <c r="AE154" i="29"/>
  <c r="AE141" i="29"/>
  <c r="AE101" i="29"/>
  <c r="AE88" i="29"/>
  <c r="AE72" i="29"/>
  <c r="AE56" i="29"/>
  <c r="AE40" i="29"/>
  <c r="AE194" i="29"/>
  <c r="AE176" i="29"/>
  <c r="AE193" i="29"/>
  <c r="AE152" i="29"/>
  <c r="AE151" i="29"/>
  <c r="AE130" i="29"/>
  <c r="AE112" i="29"/>
  <c r="AE99" i="29"/>
  <c r="AE94" i="29"/>
  <c r="AE78" i="29"/>
  <c r="AE62" i="29"/>
  <c r="AE46" i="29"/>
  <c r="AE30" i="29"/>
  <c r="AE187" i="29"/>
  <c r="AE191" i="29"/>
  <c r="AE107" i="29"/>
  <c r="AE97" i="29"/>
  <c r="AE82" i="29"/>
  <c r="AE75" i="29"/>
  <c r="AE70" i="29"/>
  <c r="AE44" i="29"/>
  <c r="AE42" i="29"/>
  <c r="AE37" i="29"/>
  <c r="AE190" i="29"/>
  <c r="AE150" i="29"/>
  <c r="AE146" i="29"/>
  <c r="AE119" i="29"/>
  <c r="AE63" i="29"/>
  <c r="AE49" i="29"/>
  <c r="AE166" i="29"/>
  <c r="AE123" i="29"/>
  <c r="AE87" i="29"/>
  <c r="AE80" i="29"/>
  <c r="AE73" i="29"/>
  <c r="AE35" i="29"/>
  <c r="AE121" i="29"/>
  <c r="AE103" i="29"/>
  <c r="AE83" i="29"/>
  <c r="AE41" i="29"/>
  <c r="AE143" i="29"/>
  <c r="AE168" i="29"/>
  <c r="AE156" i="29"/>
  <c r="AE111" i="29"/>
  <c r="AE59" i="29"/>
  <c r="AE54" i="29"/>
  <c r="AE90" i="29"/>
  <c r="AE67" i="29"/>
  <c r="AE171" i="29"/>
  <c r="AE142" i="29"/>
  <c r="AE173" i="29"/>
  <c r="AE172" i="29"/>
  <c r="AE102" i="29"/>
  <c r="AE85" i="29"/>
  <c r="AE51" i="29"/>
  <c r="AE159" i="29"/>
  <c r="AE84" i="29"/>
  <c r="AE64" i="29"/>
  <c r="AE53" i="29"/>
  <c r="AE32" i="29"/>
  <c r="AE27" i="29"/>
  <c r="AE47" i="29"/>
  <c r="AE135" i="29"/>
  <c r="AE125" i="29"/>
  <c r="AE100" i="29"/>
  <c r="AE34" i="29"/>
  <c r="AE114" i="29"/>
  <c r="AE92" i="29"/>
  <c r="AE81" i="29"/>
  <c r="AE71" i="29"/>
  <c r="AE33" i="29"/>
  <c r="AE160" i="29"/>
  <c r="AE145" i="29"/>
  <c r="AE105" i="29"/>
  <c r="AE104" i="29"/>
  <c r="AE69" i="29"/>
  <c r="AE133" i="29"/>
  <c r="AE89" i="29"/>
  <c r="AE57" i="29"/>
  <c r="AE52" i="29"/>
  <c r="AE48" i="29"/>
  <c r="AE126" i="29"/>
  <c r="AE66" i="29"/>
  <c r="AE60" i="29"/>
  <c r="AE76" i="29"/>
  <c r="AE55" i="29"/>
  <c r="AE36" i="29"/>
  <c r="AE186" i="29"/>
  <c r="AE138" i="29"/>
  <c r="AE122" i="29"/>
  <c r="AE68" i="29"/>
  <c r="AE31" i="29"/>
  <c r="AE98" i="29"/>
  <c r="AE86" i="29"/>
  <c r="AE50" i="29"/>
  <c r="AE128" i="29"/>
  <c r="AE91" i="29"/>
  <c r="N17" i="29"/>
  <c r="AL17" i="29"/>
  <c r="Y28" i="29"/>
  <c r="Y49" i="29"/>
  <c r="U17" i="29"/>
  <c r="Y65" i="29"/>
  <c r="Y189" i="29"/>
  <c r="Y111" i="29"/>
  <c r="Y29" i="29"/>
  <c r="Y36" i="29"/>
  <c r="Y105" i="29"/>
  <c r="O17" i="29"/>
  <c r="Y44" i="29"/>
  <c r="Y167" i="29"/>
  <c r="W17" i="29"/>
  <c r="Y145" i="29"/>
  <c r="P27" i="29"/>
  <c r="Y70" i="29"/>
  <c r="Y39" i="29"/>
  <c r="Y75" i="29"/>
  <c r="Y60" i="29"/>
  <c r="Y81" i="29"/>
  <c r="Y51" i="29"/>
  <c r="Y93" i="29"/>
  <c r="Y180" i="29"/>
  <c r="Y115" i="29"/>
  <c r="Y128" i="29"/>
  <c r="Y135" i="29"/>
  <c r="Y79" i="29"/>
  <c r="Y100" i="29"/>
  <c r="Y162" i="29"/>
  <c r="Y58" i="29"/>
  <c r="Y77" i="29"/>
  <c r="Y61" i="29"/>
  <c r="Y87" i="29"/>
  <c r="Y152" i="29"/>
  <c r="Y53" i="29"/>
  <c r="Y72" i="29"/>
  <c r="Y92" i="29"/>
  <c r="Y95" i="29"/>
  <c r="Y101" i="29"/>
  <c r="Y45" i="29"/>
  <c r="Y71" i="29"/>
  <c r="Y76" i="29"/>
  <c r="Y109" i="29"/>
  <c r="Y179" i="29"/>
  <c r="X17" i="29"/>
  <c r="Y126" i="29"/>
  <c r="Y143" i="29"/>
  <c r="Y131" i="29"/>
  <c r="Y158" i="29"/>
  <c r="Y118" i="29"/>
  <c r="Y149" i="29"/>
  <c r="Y184" i="29"/>
  <c r="Y114" i="29"/>
  <c r="Y160" i="29"/>
  <c r="Y175" i="29"/>
  <c r="Y119" i="29"/>
  <c r="Y123" i="29"/>
  <c r="Y168" i="29"/>
  <c r="Y193" i="29"/>
  <c r="Y177" i="29"/>
  <c r="Y130" i="29"/>
  <c r="Y134" i="29"/>
  <c r="Y146" i="29"/>
  <c r="Y195" i="29"/>
  <c r="Y178" i="29"/>
  <c r="AS195" i="30" l="1"/>
  <c r="AV195" i="30"/>
  <c r="BE195" i="30"/>
  <c r="BO195" i="30" s="1"/>
  <c r="BX195" i="30" s="1"/>
  <c r="CG195" i="30" s="1"/>
  <c r="BF195" i="30" s="1"/>
  <c r="BP195" i="30" s="1"/>
  <c r="BY195" i="30" s="1"/>
  <c r="CH195" i="30" s="1"/>
  <c r="AU195" i="30"/>
  <c r="AV191" i="30"/>
  <c r="AS191" i="30"/>
  <c r="BE191" i="30"/>
  <c r="BO191" i="30" s="1"/>
  <c r="BX191" i="30" s="1"/>
  <c r="CG191" i="30" s="1"/>
  <c r="BF191" i="30" s="1"/>
  <c r="BP191" i="30" s="1"/>
  <c r="BY191" i="30" s="1"/>
  <c r="CH191" i="30" s="1"/>
  <c r="AU191" i="30"/>
  <c r="AU180" i="30"/>
  <c r="AS180" i="30"/>
  <c r="BE180" i="30"/>
  <c r="BO180" i="30" s="1"/>
  <c r="BX180" i="30" s="1"/>
  <c r="CG180" i="30" s="1"/>
  <c r="AV180" i="30"/>
  <c r="BF180" i="30"/>
  <c r="BP180" i="30" s="1"/>
  <c r="BE142" i="30"/>
  <c r="BO142" i="30" s="1"/>
  <c r="BX142" i="30" s="1"/>
  <c r="CG142" i="30" s="1"/>
  <c r="BF142" i="30" s="1"/>
  <c r="BP142" i="30" s="1"/>
  <c r="BY142" i="30" s="1"/>
  <c r="CH142" i="30" s="1"/>
  <c r="AV142" i="30"/>
  <c r="AU142" i="30"/>
  <c r="AS142" i="30"/>
  <c r="BE141" i="30"/>
  <c r="BO141" i="30" s="1"/>
  <c r="BX141" i="30" s="1"/>
  <c r="CG141" i="30" s="1"/>
  <c r="BF141" i="30" s="1"/>
  <c r="BP141" i="30" s="1"/>
  <c r="BY141" i="30" s="1"/>
  <c r="CH141" i="30" s="1"/>
  <c r="AU141" i="30"/>
  <c r="AS141" i="30"/>
  <c r="AV141" i="30"/>
  <c r="BE140" i="30"/>
  <c r="BO140" i="30" s="1"/>
  <c r="BX140" i="30" s="1"/>
  <c r="CG140" i="30" s="1"/>
  <c r="AV140" i="30"/>
  <c r="AS140" i="30"/>
  <c r="BF140" i="30"/>
  <c r="BP140" i="30" s="1"/>
  <c r="AU140" i="30"/>
  <c r="AS139" i="30"/>
  <c r="BE139" i="30"/>
  <c r="BO139" i="30" s="1"/>
  <c r="BX139" i="30" s="1"/>
  <c r="CG139" i="30" s="1"/>
  <c r="BF139" i="30" s="1"/>
  <c r="BP139" i="30" s="1"/>
  <c r="BY139" i="30" s="1"/>
  <c r="CH139" i="30" s="1"/>
  <c r="AV139" i="30"/>
  <c r="AU139" i="30"/>
  <c r="BE138" i="30"/>
  <c r="BO138" i="30" s="1"/>
  <c r="BX138" i="30" s="1"/>
  <c r="CG138" i="30" s="1"/>
  <c r="AV138" i="30"/>
  <c r="AU138" i="30"/>
  <c r="AS138" i="30"/>
  <c r="BF138" i="30"/>
  <c r="BP138" i="30" s="1"/>
  <c r="BE137" i="30"/>
  <c r="BO137" i="30" s="1"/>
  <c r="BX137" i="30" s="1"/>
  <c r="CG137" i="30" s="1"/>
  <c r="BF137" i="30" s="1"/>
  <c r="BP137" i="30" s="1"/>
  <c r="BY137" i="30" s="1"/>
  <c r="CH137" i="30" s="1"/>
  <c r="AU137" i="30"/>
  <c r="AS137" i="30"/>
  <c r="AV137" i="30"/>
  <c r="AU136" i="30"/>
  <c r="AS136" i="30"/>
  <c r="BE136" i="30"/>
  <c r="BO136" i="30" s="1"/>
  <c r="BX136" i="30" s="1"/>
  <c r="CG136" i="30" s="1"/>
  <c r="BF136" i="30" s="1"/>
  <c r="BP136" i="30" s="1"/>
  <c r="BY136" i="30" s="1"/>
  <c r="CH136" i="30" s="1"/>
  <c r="AV136" i="30"/>
  <c r="AS135" i="30"/>
  <c r="BE135" i="30"/>
  <c r="BO135" i="30" s="1"/>
  <c r="BX135" i="30" s="1"/>
  <c r="CG135" i="30" s="1"/>
  <c r="BF135" i="30" s="1"/>
  <c r="BP135" i="30" s="1"/>
  <c r="BY135" i="30" s="1"/>
  <c r="CH135" i="30" s="1"/>
  <c r="AU135" i="30"/>
  <c r="AV135" i="30"/>
  <c r="BE134" i="30"/>
  <c r="BO134" i="30" s="1"/>
  <c r="BX134" i="30" s="1"/>
  <c r="CG134" i="30" s="1"/>
  <c r="AV134" i="30"/>
  <c r="AS134" i="30"/>
  <c r="BF134" i="30"/>
  <c r="BP134" i="30" s="1"/>
  <c r="AU134" i="30"/>
  <c r="AU133" i="30"/>
  <c r="AS133" i="30"/>
  <c r="BE133" i="30"/>
  <c r="BO133" i="30" s="1"/>
  <c r="BX133" i="30" s="1"/>
  <c r="CG133" i="30" s="1"/>
  <c r="BF133" i="30" s="1"/>
  <c r="BP133" i="30" s="1"/>
  <c r="AV133" i="30"/>
  <c r="AV132" i="30"/>
  <c r="BE132" i="30"/>
  <c r="BO132" i="30" s="1"/>
  <c r="BX132" i="30" s="1"/>
  <c r="CG132" i="30" s="1"/>
  <c r="BF132" i="30" s="1"/>
  <c r="BP132" i="30" s="1"/>
  <c r="BY132" i="30" s="1"/>
  <c r="CH132" i="30" s="1"/>
  <c r="AS132" i="30"/>
  <c r="AU132" i="30"/>
  <c r="BE131" i="30"/>
  <c r="BO131" i="30" s="1"/>
  <c r="BX131" i="30" s="1"/>
  <c r="CG131" i="30" s="1"/>
  <c r="BF131" i="30" s="1"/>
  <c r="BP131" i="30" s="1"/>
  <c r="BY131" i="30" s="1"/>
  <c r="CH131" i="30" s="1"/>
  <c r="AV131" i="30"/>
  <c r="AU131" i="30"/>
  <c r="AS131" i="30"/>
  <c r="BE130" i="30"/>
  <c r="BO130" i="30" s="1"/>
  <c r="BX130" i="30" s="1"/>
  <c r="CG130" i="30" s="1"/>
  <c r="BF130" i="30" s="1"/>
  <c r="BP130" i="30" s="1"/>
  <c r="BY130" i="30" s="1"/>
  <c r="CH130" i="30" s="1"/>
  <c r="AV130" i="30"/>
  <c r="AU130" i="30"/>
  <c r="AS130" i="30"/>
  <c r="BE129" i="30"/>
  <c r="BO129" i="30" s="1"/>
  <c r="BX129" i="30" s="1"/>
  <c r="CG129" i="30" s="1"/>
  <c r="BF129" i="30" s="1"/>
  <c r="BP129" i="30" s="1"/>
  <c r="BY129" i="30" s="1"/>
  <c r="CH129" i="30" s="1"/>
  <c r="AV129" i="30"/>
  <c r="AU129" i="30"/>
  <c r="AS129" i="30"/>
  <c r="BE128" i="30"/>
  <c r="BO128" i="30" s="1"/>
  <c r="BX128" i="30" s="1"/>
  <c r="CG128" i="30" s="1"/>
  <c r="BF128" i="30" s="1"/>
  <c r="BP128" i="30" s="1"/>
  <c r="AV128" i="30"/>
  <c r="AU128" i="30"/>
  <c r="AS128" i="30"/>
  <c r="BE127" i="30"/>
  <c r="BO127" i="30" s="1"/>
  <c r="BX127" i="30" s="1"/>
  <c r="CG127" i="30" s="1"/>
  <c r="BF127" i="30" s="1"/>
  <c r="BP127" i="30" s="1"/>
  <c r="BY127" i="30" s="1"/>
  <c r="CH127" i="30" s="1"/>
  <c r="AV127" i="30"/>
  <c r="AU127" i="30"/>
  <c r="AS127" i="30"/>
  <c r="BE126" i="30"/>
  <c r="BO126" i="30" s="1"/>
  <c r="BX126" i="30" s="1"/>
  <c r="CG126" i="30" s="1"/>
  <c r="BF126" i="30" s="1"/>
  <c r="BP126" i="30" s="1"/>
  <c r="BY126" i="30" s="1"/>
  <c r="CH126" i="30" s="1"/>
  <c r="AV126" i="30"/>
  <c r="AU126" i="30"/>
  <c r="AS126" i="30"/>
  <c r="BE125" i="30"/>
  <c r="BO125" i="30" s="1"/>
  <c r="BX125" i="30" s="1"/>
  <c r="CG125" i="30" s="1"/>
  <c r="BF125" i="30" s="1"/>
  <c r="BP125" i="30" s="1"/>
  <c r="BY125" i="30" s="1"/>
  <c r="CH125" i="30" s="1"/>
  <c r="AV125" i="30"/>
  <c r="AU125" i="30"/>
  <c r="AS125" i="30"/>
  <c r="BE115" i="30"/>
  <c r="BO115" i="30" s="1"/>
  <c r="BX115" i="30" s="1"/>
  <c r="CG115" i="30" s="1"/>
  <c r="BF115" i="30" s="1"/>
  <c r="BP115" i="30" s="1"/>
  <c r="BY115" i="30" s="1"/>
  <c r="CH115" i="30" s="1"/>
  <c r="AV115" i="30"/>
  <c r="AU115" i="30"/>
  <c r="AS115" i="30"/>
  <c r="BE114" i="30"/>
  <c r="BO114" i="30" s="1"/>
  <c r="BX114" i="30" s="1"/>
  <c r="CG114" i="30" s="1"/>
  <c r="BF114" i="30" s="1"/>
  <c r="BP114" i="30" s="1"/>
  <c r="BY114" i="30" s="1"/>
  <c r="CH114" i="30" s="1"/>
  <c r="AV114" i="30"/>
  <c r="AU114" i="30"/>
  <c r="AS114" i="30"/>
  <c r="BE113" i="30"/>
  <c r="BO113" i="30" s="1"/>
  <c r="BX113" i="30" s="1"/>
  <c r="CG113" i="30" s="1"/>
  <c r="BF113" i="30" s="1"/>
  <c r="BP113" i="30" s="1"/>
  <c r="BY113" i="30" s="1"/>
  <c r="CH113" i="30" s="1"/>
  <c r="AV113" i="30"/>
  <c r="AU113" i="30"/>
  <c r="AS113" i="30"/>
  <c r="BE112" i="30"/>
  <c r="BO112" i="30" s="1"/>
  <c r="BX112" i="30" s="1"/>
  <c r="CG112" i="30" s="1"/>
  <c r="BF112" i="30" s="1"/>
  <c r="BP112" i="30" s="1"/>
  <c r="BY112" i="30" s="1"/>
  <c r="CH112" i="30" s="1"/>
  <c r="AV112" i="30"/>
  <c r="AU112" i="30"/>
  <c r="AS112" i="30"/>
  <c r="BE111" i="30"/>
  <c r="BO111" i="30" s="1"/>
  <c r="BX111" i="30" s="1"/>
  <c r="CG111" i="30" s="1"/>
  <c r="BF111" i="30" s="1"/>
  <c r="BP111" i="30" s="1"/>
  <c r="BY111" i="30" s="1"/>
  <c r="CH111" i="30" s="1"/>
  <c r="AV111" i="30"/>
  <c r="AU111" i="30"/>
  <c r="AS111" i="30"/>
  <c r="BE110" i="30"/>
  <c r="BO110" i="30" s="1"/>
  <c r="BX110" i="30" s="1"/>
  <c r="CG110" i="30" s="1"/>
  <c r="BF110" i="30" s="1"/>
  <c r="BP110" i="30" s="1"/>
  <c r="BY110" i="30" s="1"/>
  <c r="CH110" i="30" s="1"/>
  <c r="AV110" i="30"/>
  <c r="AU110" i="30"/>
  <c r="AS110" i="30"/>
  <c r="BE109" i="30"/>
  <c r="BO109" i="30" s="1"/>
  <c r="BX109" i="30" s="1"/>
  <c r="CG109" i="30" s="1"/>
  <c r="BF109" i="30" s="1"/>
  <c r="BP109" i="30" s="1"/>
  <c r="BY109" i="30" s="1"/>
  <c r="CH109" i="30" s="1"/>
  <c r="AV109" i="30"/>
  <c r="AU109" i="30"/>
  <c r="AS109" i="30"/>
  <c r="BE108" i="30"/>
  <c r="BO108" i="30" s="1"/>
  <c r="BX108" i="30" s="1"/>
  <c r="CG108" i="30" s="1"/>
  <c r="BF108" i="30" s="1"/>
  <c r="BP108" i="30" s="1"/>
  <c r="BY108" i="30" s="1"/>
  <c r="CH108" i="30" s="1"/>
  <c r="AV108" i="30"/>
  <c r="AU108" i="30"/>
  <c r="AS108" i="30"/>
  <c r="BE107" i="30"/>
  <c r="BO107" i="30" s="1"/>
  <c r="BX107" i="30" s="1"/>
  <c r="CG107" i="30" s="1"/>
  <c r="BF107" i="30" s="1"/>
  <c r="BP107" i="30" s="1"/>
  <c r="BY107" i="30" s="1"/>
  <c r="CH107" i="30" s="1"/>
  <c r="AV107" i="30"/>
  <c r="AU107" i="30"/>
  <c r="AS107" i="30"/>
  <c r="BE106" i="30"/>
  <c r="BO106" i="30" s="1"/>
  <c r="BX106" i="30" s="1"/>
  <c r="CG106" i="30" s="1"/>
  <c r="BF106" i="30" s="1"/>
  <c r="BP106" i="30" s="1"/>
  <c r="BY106" i="30" s="1"/>
  <c r="CH106" i="30" s="1"/>
  <c r="AV106" i="30"/>
  <c r="AU106" i="30"/>
  <c r="AS106" i="30"/>
  <c r="BE105" i="30"/>
  <c r="BO105" i="30" s="1"/>
  <c r="BX105" i="30" s="1"/>
  <c r="CG105" i="30" s="1"/>
  <c r="BF105" i="30" s="1"/>
  <c r="BP105" i="30" s="1"/>
  <c r="BY105" i="30" s="1"/>
  <c r="CH105" i="30" s="1"/>
  <c r="AV105" i="30"/>
  <c r="AU105" i="30"/>
  <c r="AS105" i="30"/>
  <c r="BE104" i="30"/>
  <c r="BO104" i="30" s="1"/>
  <c r="BX104" i="30" s="1"/>
  <c r="CG104" i="30" s="1"/>
  <c r="BF104" i="30" s="1"/>
  <c r="BP104" i="30" s="1"/>
  <c r="BY104" i="30" s="1"/>
  <c r="CH104" i="30" s="1"/>
  <c r="AV104" i="30"/>
  <c r="AU104" i="30"/>
  <c r="AS104" i="30"/>
  <c r="BE103" i="30"/>
  <c r="BO103" i="30" s="1"/>
  <c r="BX103" i="30" s="1"/>
  <c r="CG103" i="30" s="1"/>
  <c r="BF103" i="30" s="1"/>
  <c r="BP103" i="30" s="1"/>
  <c r="BY103" i="30" s="1"/>
  <c r="CH103" i="30" s="1"/>
  <c r="AV103" i="30"/>
  <c r="AU103" i="30"/>
  <c r="AS103" i="30"/>
  <c r="BE102" i="30"/>
  <c r="BO102" i="30" s="1"/>
  <c r="BX102" i="30" s="1"/>
  <c r="CG102" i="30" s="1"/>
  <c r="BF102" i="30" s="1"/>
  <c r="BP102" i="30" s="1"/>
  <c r="BY102" i="30" s="1"/>
  <c r="CH102" i="30" s="1"/>
  <c r="AV102" i="30"/>
  <c r="AU102" i="30"/>
  <c r="AS102" i="30"/>
  <c r="BE101" i="30"/>
  <c r="BO101" i="30" s="1"/>
  <c r="BX101" i="30" s="1"/>
  <c r="CG101" i="30" s="1"/>
  <c r="BF101" i="30" s="1"/>
  <c r="BP101" i="30" s="1"/>
  <c r="BY101" i="30" s="1"/>
  <c r="CH101" i="30" s="1"/>
  <c r="AV101" i="30"/>
  <c r="AU101" i="30"/>
  <c r="AS101" i="30"/>
  <c r="BE100" i="30"/>
  <c r="BO100" i="30" s="1"/>
  <c r="BX100" i="30" s="1"/>
  <c r="CG100" i="30" s="1"/>
  <c r="BF100" i="30" s="1"/>
  <c r="BP100" i="30" s="1"/>
  <c r="BY100" i="30" s="1"/>
  <c r="CH100" i="30" s="1"/>
  <c r="AV100" i="30"/>
  <c r="AU100" i="30"/>
  <c r="AS100" i="30"/>
  <c r="BE99" i="30"/>
  <c r="BO99" i="30" s="1"/>
  <c r="BX99" i="30" s="1"/>
  <c r="CG99" i="30" s="1"/>
  <c r="BF99" i="30" s="1"/>
  <c r="BP99" i="30" s="1"/>
  <c r="BY99" i="30" s="1"/>
  <c r="CH99" i="30" s="1"/>
  <c r="AV99" i="30"/>
  <c r="AU99" i="30"/>
  <c r="AS99" i="30"/>
  <c r="BE98" i="30"/>
  <c r="BO98" i="30" s="1"/>
  <c r="BX98" i="30" s="1"/>
  <c r="CG98" i="30" s="1"/>
  <c r="BF98" i="30" s="1"/>
  <c r="BP98" i="30" s="1"/>
  <c r="BY98" i="30" s="1"/>
  <c r="CH98" i="30" s="1"/>
  <c r="AV98" i="30"/>
  <c r="AU98" i="30"/>
  <c r="AS98" i="30"/>
  <c r="BE97" i="30"/>
  <c r="BO97" i="30" s="1"/>
  <c r="BX97" i="30" s="1"/>
  <c r="CG97" i="30" s="1"/>
  <c r="BF97" i="30" s="1"/>
  <c r="BP97" i="30" s="1"/>
  <c r="BY97" i="30" s="1"/>
  <c r="CH97" i="30" s="1"/>
  <c r="AV97" i="30"/>
  <c r="AU97" i="30"/>
  <c r="AS97" i="30"/>
  <c r="BE96" i="30"/>
  <c r="BO96" i="30" s="1"/>
  <c r="BX96" i="30" s="1"/>
  <c r="CG96" i="30" s="1"/>
  <c r="BF96" i="30" s="1"/>
  <c r="BP96" i="30" s="1"/>
  <c r="BY96" i="30" s="1"/>
  <c r="CH96" i="30" s="1"/>
  <c r="AV96" i="30"/>
  <c r="AU96" i="30"/>
  <c r="AS96" i="30"/>
  <c r="BE95" i="30"/>
  <c r="BO95" i="30" s="1"/>
  <c r="BX95" i="30" s="1"/>
  <c r="CG95" i="30" s="1"/>
  <c r="BF95" i="30" s="1"/>
  <c r="BP95" i="30" s="1"/>
  <c r="BY95" i="30" s="1"/>
  <c r="CH95" i="30" s="1"/>
  <c r="AV95" i="30"/>
  <c r="AU95" i="30"/>
  <c r="AS95" i="30"/>
  <c r="BE94" i="30"/>
  <c r="BO94" i="30" s="1"/>
  <c r="BX94" i="30" s="1"/>
  <c r="CG94" i="30" s="1"/>
  <c r="BF94" i="30" s="1"/>
  <c r="BP94" i="30" s="1"/>
  <c r="AV94" i="30"/>
  <c r="AU94" i="30"/>
  <c r="AS94" i="30"/>
  <c r="BE93" i="30"/>
  <c r="BO93" i="30" s="1"/>
  <c r="BX93" i="30" s="1"/>
  <c r="CG93" i="30" s="1"/>
  <c r="BF93" i="30" s="1"/>
  <c r="BP93" i="30" s="1"/>
  <c r="AV93" i="30"/>
  <c r="AU93" i="30"/>
  <c r="AS93" i="30"/>
  <c r="AS92" i="30"/>
  <c r="BE92" i="30"/>
  <c r="BO92" i="30" s="1"/>
  <c r="BX92" i="30" s="1"/>
  <c r="CG92" i="30" s="1"/>
  <c r="BF92" i="30" s="1"/>
  <c r="BP92" i="30" s="1"/>
  <c r="AV92" i="30"/>
  <c r="AU92" i="30"/>
  <c r="AU91" i="30"/>
  <c r="BE91" i="30"/>
  <c r="BO91" i="30" s="1"/>
  <c r="BX91" i="30" s="1"/>
  <c r="CG91" i="30" s="1"/>
  <c r="BF91" i="30" s="1"/>
  <c r="BP91" i="30" s="1"/>
  <c r="BY91" i="30" s="1"/>
  <c r="CH91" i="30" s="1"/>
  <c r="AV91" i="30"/>
  <c r="AS91" i="30"/>
  <c r="AS90" i="30"/>
  <c r="BE90" i="30"/>
  <c r="BO90" i="30" s="1"/>
  <c r="BX90" i="30" s="1"/>
  <c r="CG90" i="30" s="1"/>
  <c r="BF90" i="30" s="1"/>
  <c r="BP90" i="30" s="1"/>
  <c r="AU90" i="30"/>
  <c r="AV90" i="30"/>
  <c r="AU88" i="30"/>
  <c r="BE88" i="30"/>
  <c r="BO88" i="30" s="1"/>
  <c r="BX88" i="30" s="1"/>
  <c r="CG88" i="30" s="1"/>
  <c r="BF88" i="30" s="1"/>
  <c r="BP88" i="30" s="1"/>
  <c r="BY88" i="30" s="1"/>
  <c r="CH88" i="30" s="1"/>
  <c r="AS88" i="30"/>
  <c r="AV88" i="30"/>
  <c r="AS87" i="30"/>
  <c r="AV87" i="30"/>
  <c r="AU87" i="30"/>
  <c r="BE87" i="30"/>
  <c r="BO87" i="30" s="1"/>
  <c r="BX87" i="30" s="1"/>
  <c r="CG87" i="30" s="1"/>
  <c r="BF87" i="30" s="1"/>
  <c r="BP87" i="30" s="1"/>
  <c r="BY87" i="30" s="1"/>
  <c r="CH87" i="30" s="1"/>
  <c r="AU86" i="30"/>
  <c r="AV86" i="30"/>
  <c r="BE86" i="30"/>
  <c r="BO86" i="30" s="1"/>
  <c r="BX86" i="30" s="1"/>
  <c r="CG86" i="30" s="1"/>
  <c r="BF86" i="30" s="1"/>
  <c r="BP86" i="30" s="1"/>
  <c r="BY86" i="30" s="1"/>
  <c r="CH86" i="30" s="1"/>
  <c r="AS86" i="30"/>
  <c r="BE84" i="30"/>
  <c r="BO84" i="30" s="1"/>
  <c r="BX84" i="30" s="1"/>
  <c r="CG84" i="30" s="1"/>
  <c r="BF84" i="30" s="1"/>
  <c r="BP84" i="30" s="1"/>
  <c r="BY84" i="30" s="1"/>
  <c r="CH84" i="30" s="1"/>
  <c r="AV84" i="30"/>
  <c r="AU84" i="30"/>
  <c r="AS84" i="30"/>
  <c r="BE81" i="30"/>
  <c r="BO81" i="30" s="1"/>
  <c r="BX81" i="30" s="1"/>
  <c r="CG81" i="30" s="1"/>
  <c r="BF81" i="30" s="1"/>
  <c r="BP81" i="30" s="1"/>
  <c r="BY81" i="30" s="1"/>
  <c r="CH81" i="30" s="1"/>
  <c r="AV81" i="30"/>
  <c r="AU81" i="30"/>
  <c r="AS81" i="30"/>
  <c r="BE61" i="30"/>
  <c r="BO61" i="30" s="1"/>
  <c r="BX61" i="30" s="1"/>
  <c r="CG61" i="30" s="1"/>
  <c r="BF61" i="30" s="1"/>
  <c r="BP61" i="30" s="1"/>
  <c r="BY61" i="30" s="1"/>
  <c r="CH61" i="30" s="1"/>
  <c r="AV61" i="30"/>
  <c r="AU61" i="30"/>
  <c r="AS61" i="30"/>
  <c r="BE60" i="30"/>
  <c r="BO60" i="30" s="1"/>
  <c r="BX60" i="30" s="1"/>
  <c r="CG60" i="30" s="1"/>
  <c r="BF60" i="30" s="1"/>
  <c r="BP60" i="30" s="1"/>
  <c r="BY60" i="30" s="1"/>
  <c r="CH60" i="30" s="1"/>
  <c r="AV60" i="30"/>
  <c r="AU60" i="30"/>
  <c r="AS60" i="30"/>
  <c r="BE59" i="30"/>
  <c r="BO59" i="30" s="1"/>
  <c r="BX59" i="30" s="1"/>
  <c r="CG59" i="30" s="1"/>
  <c r="BF59" i="30" s="1"/>
  <c r="BP59" i="30" s="1"/>
  <c r="BY59" i="30" s="1"/>
  <c r="CH59" i="30" s="1"/>
  <c r="AV59" i="30"/>
  <c r="AU59" i="30"/>
  <c r="AS59" i="30"/>
  <c r="BE58" i="30"/>
  <c r="BO58" i="30" s="1"/>
  <c r="BX58" i="30" s="1"/>
  <c r="CG58" i="30" s="1"/>
  <c r="BF58" i="30" s="1"/>
  <c r="BP58" i="30" s="1"/>
  <c r="BY58" i="30" s="1"/>
  <c r="CH58" i="30" s="1"/>
  <c r="AV58" i="30"/>
  <c r="AU58" i="30"/>
  <c r="AS58" i="30"/>
  <c r="BE57" i="30"/>
  <c r="BO57" i="30" s="1"/>
  <c r="BX57" i="30" s="1"/>
  <c r="CG57" i="30" s="1"/>
  <c r="BF57" i="30" s="1"/>
  <c r="BP57" i="30" s="1"/>
  <c r="BY57" i="30" s="1"/>
  <c r="CH57" i="30" s="1"/>
  <c r="AV57" i="30"/>
  <c r="AU57" i="30"/>
  <c r="AS57" i="30"/>
  <c r="BE56" i="30"/>
  <c r="BO56" i="30" s="1"/>
  <c r="BX56" i="30" s="1"/>
  <c r="CG56" i="30" s="1"/>
  <c r="BF56" i="30" s="1"/>
  <c r="BP56" i="30" s="1"/>
  <c r="BY56" i="30" s="1"/>
  <c r="CH56" i="30" s="1"/>
  <c r="AV56" i="30"/>
  <c r="AU56" i="30"/>
  <c r="AS56" i="30"/>
  <c r="BE55" i="30"/>
  <c r="BO55" i="30" s="1"/>
  <c r="BX55" i="30" s="1"/>
  <c r="CG55" i="30" s="1"/>
  <c r="BF55" i="30" s="1"/>
  <c r="BP55" i="30" s="1"/>
  <c r="BY55" i="30" s="1"/>
  <c r="CH55" i="30" s="1"/>
  <c r="AV55" i="30"/>
  <c r="AU55" i="30"/>
  <c r="AS55" i="30"/>
  <c r="BE54" i="30"/>
  <c r="BO54" i="30" s="1"/>
  <c r="BX54" i="30" s="1"/>
  <c r="CG54" i="30" s="1"/>
  <c r="BF54" i="30" s="1"/>
  <c r="BP54" i="30" s="1"/>
  <c r="AV54" i="30"/>
  <c r="AU54" i="30"/>
  <c r="AS54" i="30"/>
  <c r="BE53" i="30"/>
  <c r="BO53" i="30" s="1"/>
  <c r="BX53" i="30" s="1"/>
  <c r="CG53" i="30" s="1"/>
  <c r="BF53" i="30" s="1"/>
  <c r="BP53" i="30" s="1"/>
  <c r="BY53" i="30" s="1"/>
  <c r="CH53" i="30" s="1"/>
  <c r="AV53" i="30"/>
  <c r="AU53" i="30"/>
  <c r="AS53" i="30"/>
  <c r="BE52" i="30"/>
  <c r="BO52" i="30" s="1"/>
  <c r="BX52" i="30" s="1"/>
  <c r="CG52" i="30" s="1"/>
  <c r="BF52" i="30" s="1"/>
  <c r="BP52" i="30" s="1"/>
  <c r="BY52" i="30" s="1"/>
  <c r="CH52" i="30" s="1"/>
  <c r="AV52" i="30"/>
  <c r="AU52" i="30"/>
  <c r="AS52" i="30"/>
  <c r="BE51" i="30"/>
  <c r="BO51" i="30" s="1"/>
  <c r="BX51" i="30" s="1"/>
  <c r="CG51" i="30" s="1"/>
  <c r="BF51" i="30" s="1"/>
  <c r="BP51" i="30" s="1"/>
  <c r="BY51" i="30" s="1"/>
  <c r="CH51" i="30" s="1"/>
  <c r="AV51" i="30"/>
  <c r="AU51" i="30"/>
  <c r="AS51" i="30"/>
  <c r="BE50" i="30"/>
  <c r="BO50" i="30" s="1"/>
  <c r="BX50" i="30" s="1"/>
  <c r="CG50" i="30" s="1"/>
  <c r="BF50" i="30" s="1"/>
  <c r="BP50" i="30" s="1"/>
  <c r="BY50" i="30" s="1"/>
  <c r="CH50" i="30" s="1"/>
  <c r="AV50" i="30"/>
  <c r="AU50" i="30"/>
  <c r="AS50" i="30"/>
  <c r="BE49" i="30"/>
  <c r="BO49" i="30" s="1"/>
  <c r="BX49" i="30" s="1"/>
  <c r="CG49" i="30" s="1"/>
  <c r="AV49" i="30"/>
  <c r="BF49" i="30"/>
  <c r="BP49" i="30" s="1"/>
  <c r="AU49" i="30"/>
  <c r="AS49" i="30"/>
  <c r="BE48" i="30"/>
  <c r="BO48" i="30" s="1"/>
  <c r="BX48" i="30" s="1"/>
  <c r="CG48" i="30" s="1"/>
  <c r="AS48" i="30"/>
  <c r="BF48" i="30"/>
  <c r="BP48" i="30" s="1"/>
  <c r="AV48" i="30"/>
  <c r="AU48" i="30"/>
  <c r="BE47" i="30"/>
  <c r="BO47" i="30" s="1"/>
  <c r="BX47" i="30" s="1"/>
  <c r="CG47" i="30" s="1"/>
  <c r="AU47" i="30"/>
  <c r="BF47" i="30"/>
  <c r="BP47" i="30" s="1"/>
  <c r="AS47" i="30"/>
  <c r="AV47" i="30"/>
  <c r="BE46" i="30"/>
  <c r="BO46" i="30" s="1"/>
  <c r="BX46" i="30" s="1"/>
  <c r="CG46" i="30" s="1"/>
  <c r="BF46" i="30" s="1"/>
  <c r="BP46" i="30" s="1"/>
  <c r="AS46" i="30"/>
  <c r="AU46" i="30"/>
  <c r="AV46" i="30"/>
  <c r="AU45" i="30"/>
  <c r="AV45" i="30"/>
  <c r="AS45" i="30"/>
  <c r="BE45" i="30"/>
  <c r="BO45" i="30" s="1"/>
  <c r="BX45" i="30" s="1"/>
  <c r="CG45" i="30" s="1"/>
  <c r="BF45" i="30" s="1"/>
  <c r="BP45" i="30" s="1"/>
  <c r="AS44" i="30"/>
  <c r="BE44" i="30"/>
  <c r="BO44" i="30" s="1"/>
  <c r="BX44" i="30" s="1"/>
  <c r="CG44" i="30" s="1"/>
  <c r="BF44" i="30" s="1"/>
  <c r="BP44" i="30" s="1"/>
  <c r="BY44" i="30" s="1"/>
  <c r="CH44" i="30" s="1"/>
  <c r="AV44" i="30"/>
  <c r="AU44" i="30"/>
  <c r="AV43" i="30"/>
  <c r="AS43" i="30"/>
  <c r="BE43" i="30"/>
  <c r="BO43" i="30" s="1"/>
  <c r="BX43" i="30" s="1"/>
  <c r="CG43" i="30" s="1"/>
  <c r="BF43" i="30" s="1"/>
  <c r="BP43" i="30" s="1"/>
  <c r="BY43" i="30" s="1"/>
  <c r="CH43" i="30" s="1"/>
  <c r="AU43" i="30"/>
  <c r="AU42" i="30"/>
  <c r="AS42" i="30"/>
  <c r="AV42" i="30"/>
  <c r="BE42" i="30"/>
  <c r="BO42" i="30" s="1"/>
  <c r="BX42" i="30" s="1"/>
  <c r="CG42" i="30" s="1"/>
  <c r="BF42" i="30" s="1"/>
  <c r="BP42" i="30" s="1"/>
  <c r="BY42" i="30" s="1"/>
  <c r="CH42" i="30" s="1"/>
  <c r="BE41" i="30"/>
  <c r="BO41" i="30" s="1"/>
  <c r="BX41" i="30" s="1"/>
  <c r="CG41" i="30" s="1"/>
  <c r="AV41" i="30"/>
  <c r="AS41" i="30"/>
  <c r="BF41" i="30"/>
  <c r="BP41" i="30" s="1"/>
  <c r="AU40" i="30"/>
  <c r="BF40" i="30"/>
  <c r="BP40" i="30" s="1"/>
  <c r="AS40" i="30"/>
  <c r="BE40" i="30"/>
  <c r="BO40" i="30" s="1"/>
  <c r="BX40" i="30" s="1"/>
  <c r="CG40" i="30" s="1"/>
  <c r="AV40" i="30"/>
  <c r="Y27" i="30"/>
  <c r="Q17" i="30"/>
  <c r="BB66" i="30"/>
  <c r="AP66" i="30"/>
  <c r="AQ66" i="30" s="1"/>
  <c r="BB75" i="30"/>
  <c r="AP75" i="30"/>
  <c r="AQ75" i="30" s="1"/>
  <c r="BB71" i="30"/>
  <c r="AP71" i="30"/>
  <c r="AQ71" i="30" s="1"/>
  <c r="AP89" i="30"/>
  <c r="AQ89" i="30" s="1"/>
  <c r="BB89" i="30"/>
  <c r="BB76" i="30"/>
  <c r="AP76" i="30"/>
  <c r="AQ76" i="30" s="1"/>
  <c r="BB68" i="30"/>
  <c r="AP68" i="30"/>
  <c r="AQ68" i="30" s="1"/>
  <c r="BB83" i="30"/>
  <c r="AP83" i="30"/>
  <c r="AQ83" i="30" s="1"/>
  <c r="BB73" i="30"/>
  <c r="AP73" i="30"/>
  <c r="AQ73" i="30" s="1"/>
  <c r="BB65" i="30"/>
  <c r="AP65" i="30"/>
  <c r="AQ65" i="30" s="1"/>
  <c r="BB78" i="30"/>
  <c r="AP78" i="30"/>
  <c r="AQ78" i="30" s="1"/>
  <c r="BB77" i="30"/>
  <c r="AP77" i="30"/>
  <c r="AQ77" i="30" s="1"/>
  <c r="BB72" i="30"/>
  <c r="AP72" i="30"/>
  <c r="AQ72" i="30" s="1"/>
  <c r="BB67" i="30"/>
  <c r="AP67" i="30"/>
  <c r="AQ67" i="30" s="1"/>
  <c r="AF27" i="30"/>
  <c r="AC17" i="30"/>
  <c r="BB64" i="30"/>
  <c r="AP64" i="30"/>
  <c r="AQ64" i="30" s="1"/>
  <c r="BB63" i="30"/>
  <c r="AP63" i="30"/>
  <c r="AQ63" i="30" s="1"/>
  <c r="AP192" i="30"/>
  <c r="AQ192" i="30" s="1"/>
  <c r="BB192" i="30"/>
  <c r="BB190" i="30"/>
  <c r="AP185" i="30"/>
  <c r="AQ185" i="30" s="1"/>
  <c r="BB185" i="30"/>
  <c r="BB178" i="30"/>
  <c r="AP178" i="30"/>
  <c r="AQ178" i="30" s="1"/>
  <c r="BB175" i="30"/>
  <c r="AP175" i="30"/>
  <c r="AQ175" i="30" s="1"/>
  <c r="BB173" i="30"/>
  <c r="AP173" i="30"/>
  <c r="AQ173" i="30" s="1"/>
  <c r="BB168" i="30"/>
  <c r="AP168" i="30"/>
  <c r="AQ168" i="30" s="1"/>
  <c r="BB167" i="30"/>
  <c r="AP167" i="30"/>
  <c r="AQ167" i="30" s="1"/>
  <c r="BB166" i="30"/>
  <c r="AP166" i="30"/>
  <c r="AQ166" i="30" s="1"/>
  <c r="BB161" i="30"/>
  <c r="AP161" i="30"/>
  <c r="AQ161" i="30" s="1"/>
  <c r="AP152" i="30"/>
  <c r="AQ152" i="30" s="1"/>
  <c r="BB152" i="30"/>
  <c r="BB124" i="30"/>
  <c r="AP124" i="30"/>
  <c r="AQ124" i="30" s="1"/>
  <c r="BB122" i="30"/>
  <c r="AP122" i="30"/>
  <c r="AQ122" i="30" s="1"/>
  <c r="BB79" i="30"/>
  <c r="AP79" i="30"/>
  <c r="AQ79" i="30" s="1"/>
  <c r="AP194" i="30"/>
  <c r="AQ194" i="30" s="1"/>
  <c r="BB194" i="30"/>
  <c r="AP193" i="30"/>
  <c r="AQ193" i="30" s="1"/>
  <c r="BB193" i="30"/>
  <c r="BB187" i="30"/>
  <c r="AP187" i="30"/>
  <c r="AQ187" i="30" s="1"/>
  <c r="BB184" i="30"/>
  <c r="AP184" i="30"/>
  <c r="AQ184" i="30" s="1"/>
  <c r="BB177" i="30"/>
  <c r="AP177" i="30"/>
  <c r="AQ177" i="30" s="1"/>
  <c r="BB174" i="30"/>
  <c r="AP174" i="30"/>
  <c r="AQ174" i="30" s="1"/>
  <c r="BB169" i="30"/>
  <c r="AP169" i="30"/>
  <c r="AQ169" i="30" s="1"/>
  <c r="BB159" i="30"/>
  <c r="AP159" i="30"/>
  <c r="AQ159" i="30" s="1"/>
  <c r="BB118" i="30"/>
  <c r="AP118" i="30"/>
  <c r="AQ118" i="30" s="1"/>
  <c r="BB70" i="30"/>
  <c r="AP70" i="30"/>
  <c r="AQ70" i="30" s="1"/>
  <c r="BB189" i="30"/>
  <c r="AP189" i="30"/>
  <c r="AQ189" i="30" s="1"/>
  <c r="BB188" i="30"/>
  <c r="AP188" i="30"/>
  <c r="AQ188" i="30" s="1"/>
  <c r="BB179" i="30"/>
  <c r="AP179" i="30"/>
  <c r="AQ179" i="30" s="1"/>
  <c r="AP176" i="30"/>
  <c r="AQ176" i="30" s="1"/>
  <c r="BB176" i="30"/>
  <c r="BB171" i="30"/>
  <c r="AP171" i="30"/>
  <c r="AQ171" i="30" s="1"/>
  <c r="AP157" i="30"/>
  <c r="AQ157" i="30" s="1"/>
  <c r="BB157" i="30"/>
  <c r="BB148" i="30"/>
  <c r="AP148" i="30"/>
  <c r="AQ148" i="30" s="1"/>
  <c r="BB147" i="30"/>
  <c r="AP147" i="30"/>
  <c r="AQ147" i="30" s="1"/>
  <c r="AP85" i="30"/>
  <c r="AQ85" i="30" s="1"/>
  <c r="BB85" i="30"/>
  <c r="BB172" i="30"/>
  <c r="AP172" i="30"/>
  <c r="AQ172" i="30" s="1"/>
  <c r="BB162" i="30"/>
  <c r="AP162" i="30"/>
  <c r="AQ162" i="30" s="1"/>
  <c r="BB160" i="30"/>
  <c r="AP160" i="30"/>
  <c r="AQ160" i="30" s="1"/>
  <c r="BB150" i="30"/>
  <c r="AP150" i="30"/>
  <c r="AQ150" i="30" s="1"/>
  <c r="BB144" i="30"/>
  <c r="AP144" i="30"/>
  <c r="AQ144" i="30" s="1"/>
  <c r="BB143" i="30"/>
  <c r="AP143" i="30"/>
  <c r="AQ143" i="30" s="1"/>
  <c r="BB119" i="30"/>
  <c r="AP119" i="30"/>
  <c r="AQ119" i="30" s="1"/>
  <c r="BB116" i="30"/>
  <c r="AP116" i="30"/>
  <c r="AQ116" i="30" s="1"/>
  <c r="BB80" i="30"/>
  <c r="AP80" i="30"/>
  <c r="AQ80" i="30" s="1"/>
  <c r="BB62" i="30"/>
  <c r="AP62" i="30"/>
  <c r="AQ62" i="30" s="1"/>
  <c r="BB158" i="30"/>
  <c r="AP158" i="30"/>
  <c r="AQ158" i="30" s="1"/>
  <c r="BB156" i="30"/>
  <c r="AP156" i="30"/>
  <c r="AQ156" i="30" s="1"/>
  <c r="BB154" i="30"/>
  <c r="AP154" i="30"/>
  <c r="AQ154" i="30" s="1"/>
  <c r="BB153" i="30"/>
  <c r="AP153" i="30"/>
  <c r="AQ153" i="30" s="1"/>
  <c r="BB146" i="30"/>
  <c r="AP146" i="30"/>
  <c r="AQ146" i="30" s="1"/>
  <c r="BB145" i="30"/>
  <c r="AP145" i="30"/>
  <c r="AQ145" i="30" s="1"/>
  <c r="BB123" i="30"/>
  <c r="AP123" i="30"/>
  <c r="AQ123" i="30" s="1"/>
  <c r="AP120" i="30"/>
  <c r="AQ120" i="30" s="1"/>
  <c r="BB120" i="30"/>
  <c r="BB69" i="30"/>
  <c r="AP69" i="30"/>
  <c r="AQ69" i="30" s="1"/>
  <c r="BB186" i="30"/>
  <c r="AP186" i="30"/>
  <c r="AQ186" i="30" s="1"/>
  <c r="AP183" i="30"/>
  <c r="AQ183" i="30" s="1"/>
  <c r="BB183" i="30"/>
  <c r="AP182" i="30"/>
  <c r="AQ182" i="30" s="1"/>
  <c r="BB182" i="30"/>
  <c r="BB181" i="30"/>
  <c r="AP181" i="30"/>
  <c r="AQ181" i="30" s="1"/>
  <c r="BB170" i="30"/>
  <c r="AP170" i="30"/>
  <c r="AQ170" i="30" s="1"/>
  <c r="BB165" i="30"/>
  <c r="AP165" i="30"/>
  <c r="AQ165" i="30" s="1"/>
  <c r="BB163" i="30"/>
  <c r="AP163" i="30"/>
  <c r="AQ163" i="30" s="1"/>
  <c r="AP151" i="30"/>
  <c r="AQ151" i="30" s="1"/>
  <c r="BB151" i="30"/>
  <c r="BB117" i="30"/>
  <c r="AP117" i="30"/>
  <c r="AQ117" i="30" s="1"/>
  <c r="BB82" i="30"/>
  <c r="AP82" i="30"/>
  <c r="AQ82" i="30" s="1"/>
  <c r="BB74" i="30"/>
  <c r="AP74" i="30"/>
  <c r="AQ74" i="30" s="1"/>
  <c r="AP164" i="30"/>
  <c r="AQ164" i="30" s="1"/>
  <c r="BB164" i="30"/>
  <c r="BB155" i="30"/>
  <c r="AP155" i="30"/>
  <c r="AQ155" i="30" s="1"/>
  <c r="BB149" i="30"/>
  <c r="AP149" i="30"/>
  <c r="AQ149" i="30" s="1"/>
  <c r="BB121" i="30"/>
  <c r="AP121" i="30"/>
  <c r="AQ121" i="30" s="1"/>
  <c r="AF39" i="30"/>
  <c r="AG39" i="30" s="1"/>
  <c r="AI39" i="30" s="1"/>
  <c r="AP39" i="30" s="1"/>
  <c r="AQ39" i="30" s="1"/>
  <c r="AF38" i="30"/>
  <c r="AG38" i="30" s="1"/>
  <c r="AI38" i="30" s="1"/>
  <c r="AP38" i="30" s="1"/>
  <c r="AQ38" i="30" s="1"/>
  <c r="AF37" i="30"/>
  <c r="AG37" i="30" s="1"/>
  <c r="AI37" i="30" s="1"/>
  <c r="AP37" i="30" s="1"/>
  <c r="AQ37" i="30" s="1"/>
  <c r="AF36" i="30"/>
  <c r="AG36" i="30" s="1"/>
  <c r="AI36" i="30" s="1"/>
  <c r="AP36" i="30" s="1"/>
  <c r="AQ36" i="30" s="1"/>
  <c r="AF35" i="30"/>
  <c r="AG35" i="30" s="1"/>
  <c r="AI35" i="30" s="1"/>
  <c r="AP35" i="30" s="1"/>
  <c r="AQ35" i="30" s="1"/>
  <c r="AF33" i="30"/>
  <c r="AG33" i="30" s="1"/>
  <c r="AI33" i="30" s="1"/>
  <c r="AP33" i="30" s="1"/>
  <c r="AQ33" i="30" s="1"/>
  <c r="AF32" i="30"/>
  <c r="AG32" i="30" s="1"/>
  <c r="AI32" i="30" s="1"/>
  <c r="AP32" i="30" s="1"/>
  <c r="AQ32" i="30" s="1"/>
  <c r="AF31" i="30"/>
  <c r="AG31" i="30" s="1"/>
  <c r="AI31" i="30" s="1"/>
  <c r="AP31" i="30" s="1"/>
  <c r="AQ31" i="30" s="1"/>
  <c r="AF30" i="30"/>
  <c r="AG30" i="30" s="1"/>
  <c r="AI30" i="30" s="1"/>
  <c r="AP30" i="30" s="1"/>
  <c r="AQ30" i="30" s="1"/>
  <c r="AF34" i="30"/>
  <c r="AG34" i="30" s="1"/>
  <c r="AI34" i="30" s="1"/>
  <c r="AP34" i="30" s="1"/>
  <c r="AQ34" i="30" s="1"/>
  <c r="AF29" i="30"/>
  <c r="AG29" i="30" s="1"/>
  <c r="AI29" i="30" s="1"/>
  <c r="AP29" i="30" s="1"/>
  <c r="AQ29" i="30" s="1"/>
  <c r="AF28" i="30"/>
  <c r="AG28" i="30" s="1"/>
  <c r="AI28" i="30" s="1"/>
  <c r="AP28" i="30" s="1"/>
  <c r="AQ28" i="30" s="1"/>
  <c r="AF190" i="30"/>
  <c r="AG190" i="30" s="1"/>
  <c r="AI190" i="30" s="1"/>
  <c r="AP190" i="30" s="1"/>
  <c r="AQ190" i="30" s="1"/>
  <c r="AC21" i="29"/>
  <c r="P17" i="29"/>
  <c r="Q27" i="29"/>
  <c r="AO16" i="29"/>
  <c r="K174" i="26"/>
  <c r="K173" i="26"/>
  <c r="K172" i="26"/>
  <c r="K171" i="26"/>
  <c r="K170" i="26"/>
  <c r="K169" i="26"/>
  <c r="K168" i="26"/>
  <c r="K167" i="26"/>
  <c r="K166" i="26"/>
  <c r="K165" i="26"/>
  <c r="K164" i="26"/>
  <c r="K163" i="26"/>
  <c r="K162" i="26"/>
  <c r="K161" i="26"/>
  <c r="K160" i="26"/>
  <c r="K159" i="26"/>
  <c r="K158" i="26"/>
  <c r="K157" i="26"/>
  <c r="K156" i="26"/>
  <c r="K155" i="26"/>
  <c r="K154" i="26"/>
  <c r="K153" i="26"/>
  <c r="K152" i="26"/>
  <c r="K151" i="26"/>
  <c r="K150" i="26"/>
  <c r="K149" i="26"/>
  <c r="K148" i="26"/>
  <c r="K147" i="26"/>
  <c r="K146" i="26"/>
  <c r="K145" i="26"/>
  <c r="K144" i="26"/>
  <c r="K143" i="26"/>
  <c r="K142" i="26"/>
  <c r="K141" i="26"/>
  <c r="K140" i="26"/>
  <c r="K139" i="26"/>
  <c r="K138" i="26"/>
  <c r="K137" i="26"/>
  <c r="K136" i="26"/>
  <c r="K135" i="26"/>
  <c r="K134" i="26"/>
  <c r="K133" i="26"/>
  <c r="K132" i="26"/>
  <c r="K131" i="26"/>
  <c r="K130" i="26"/>
  <c r="K129" i="26"/>
  <c r="K128" i="26"/>
  <c r="K127" i="26"/>
  <c r="K126" i="26"/>
  <c r="K125" i="26"/>
  <c r="K124" i="26"/>
  <c r="K123" i="26"/>
  <c r="K122" i="26"/>
  <c r="K121" i="26"/>
  <c r="K120" i="26"/>
  <c r="K119" i="26"/>
  <c r="K118" i="26"/>
  <c r="K117" i="26"/>
  <c r="K116" i="26"/>
  <c r="K115" i="26"/>
  <c r="K114" i="26"/>
  <c r="K113" i="26"/>
  <c r="K112" i="26"/>
  <c r="K111" i="26"/>
  <c r="K110" i="26"/>
  <c r="K109" i="26"/>
  <c r="K108" i="26"/>
  <c r="K107" i="26"/>
  <c r="K106" i="26"/>
  <c r="K105" i="26"/>
  <c r="K104" i="26"/>
  <c r="K103" i="26"/>
  <c r="K102" i="26"/>
  <c r="K101" i="26"/>
  <c r="K100" i="26"/>
  <c r="K99" i="26"/>
  <c r="K98" i="26"/>
  <c r="K97" i="26"/>
  <c r="K96" i="26"/>
  <c r="K95" i="26"/>
  <c r="K94" i="26"/>
  <c r="K93" i="26"/>
  <c r="K92" i="26"/>
  <c r="K91" i="26"/>
  <c r="K90" i="26"/>
  <c r="K89" i="26"/>
  <c r="K88" i="26"/>
  <c r="K87" i="26"/>
  <c r="K86" i="26"/>
  <c r="K85" i="26"/>
  <c r="K84" i="26"/>
  <c r="K83" i="26"/>
  <c r="K82" i="26"/>
  <c r="K81" i="26"/>
  <c r="K80" i="26"/>
  <c r="K79" i="26"/>
  <c r="K78" i="26"/>
  <c r="K77" i="26"/>
  <c r="K76" i="26"/>
  <c r="K75" i="26"/>
  <c r="K74" i="26"/>
  <c r="K73" i="26"/>
  <c r="K72" i="26"/>
  <c r="K71" i="26"/>
  <c r="K70" i="26"/>
  <c r="K69" i="26"/>
  <c r="K68" i="26"/>
  <c r="K67" i="26"/>
  <c r="K66" i="26"/>
  <c r="K65" i="26"/>
  <c r="K64" i="26"/>
  <c r="K63" i="26"/>
  <c r="K62" i="26"/>
  <c r="K61" i="26"/>
  <c r="K60" i="26"/>
  <c r="K59" i="26"/>
  <c r="K58" i="26"/>
  <c r="K57" i="26"/>
  <c r="K56" i="26"/>
  <c r="K55" i="26"/>
  <c r="K54" i="26"/>
  <c r="K53" i="26"/>
  <c r="K52" i="26"/>
  <c r="K51" i="26"/>
  <c r="K50" i="26"/>
  <c r="K49" i="26"/>
  <c r="K48" i="26"/>
  <c r="K47" i="26"/>
  <c r="K46" i="26"/>
  <c r="K45" i="26"/>
  <c r="K44" i="26"/>
  <c r="K43" i="26"/>
  <c r="K42" i="26"/>
  <c r="K41" i="26"/>
  <c r="K40" i="26"/>
  <c r="K39" i="26"/>
  <c r="K38" i="26"/>
  <c r="K37" i="26"/>
  <c r="K36" i="26"/>
  <c r="K35" i="26"/>
  <c r="K34" i="26"/>
  <c r="K33" i="26"/>
  <c r="K32" i="26"/>
  <c r="K31" i="26"/>
  <c r="K30" i="26"/>
  <c r="K29" i="26"/>
  <c r="K28" i="26"/>
  <c r="K27" i="26"/>
  <c r="K26" i="26"/>
  <c r="K25" i="26"/>
  <c r="K24" i="26"/>
  <c r="K23" i="26"/>
  <c r="K22" i="26"/>
  <c r="K21" i="26"/>
  <c r="K20" i="26"/>
  <c r="K19" i="26"/>
  <c r="K18" i="26"/>
  <c r="K17" i="26"/>
  <c r="K16" i="26"/>
  <c r="K15" i="26"/>
  <c r="K14" i="26"/>
  <c r="K13" i="26"/>
  <c r="K12" i="26"/>
  <c r="K11" i="26"/>
  <c r="K10" i="26"/>
  <c r="K9" i="26"/>
  <c r="K8" i="26"/>
  <c r="K7" i="26"/>
  <c r="K6" i="26"/>
  <c r="M2" i="26"/>
  <c r="H2" i="26"/>
  <c r="F2" i="26"/>
  <c r="D2" i="26"/>
  <c r="M1" i="26"/>
  <c r="H1" i="26"/>
  <c r="F1" i="26"/>
  <c r="D1" i="26"/>
  <c r="AW195" i="30" l="1"/>
  <c r="AX195" i="30" s="1"/>
  <c r="AY195" i="30" s="1"/>
  <c r="AX191" i="30"/>
  <c r="AY191" i="30" s="1"/>
  <c r="AW191" i="30"/>
  <c r="AW180" i="30"/>
  <c r="AX180" i="30" s="1"/>
  <c r="AY180" i="30" s="1"/>
  <c r="AW142" i="30"/>
  <c r="AX142" i="30"/>
  <c r="AY142" i="30" s="1"/>
  <c r="AW141" i="30"/>
  <c r="AX141" i="30" s="1"/>
  <c r="AY141" i="30" s="1"/>
  <c r="AW140" i="30"/>
  <c r="AX140" i="30" s="1"/>
  <c r="AY140" i="30" s="1"/>
  <c r="AW139" i="30"/>
  <c r="AX139" i="30"/>
  <c r="AY139" i="30" s="1"/>
  <c r="AW138" i="30"/>
  <c r="AX138" i="30"/>
  <c r="AY138" i="30" s="1"/>
  <c r="AW137" i="30"/>
  <c r="AX137" i="30" s="1"/>
  <c r="AY137" i="30" s="1"/>
  <c r="AW136" i="30"/>
  <c r="AX136" i="30" s="1"/>
  <c r="AY136" i="30" s="1"/>
  <c r="AW135" i="30"/>
  <c r="AX135" i="30" s="1"/>
  <c r="AY135" i="30" s="1"/>
  <c r="AW134" i="30"/>
  <c r="AX134" i="30" s="1"/>
  <c r="AY134" i="30" s="1"/>
  <c r="AW133" i="30"/>
  <c r="AX133" i="30"/>
  <c r="AY133" i="30" s="1"/>
  <c r="AW132" i="30"/>
  <c r="AX132" i="30"/>
  <c r="AY132" i="30" s="1"/>
  <c r="AW131" i="30"/>
  <c r="AX131" i="30"/>
  <c r="AY131" i="30" s="1"/>
  <c r="AW130" i="30"/>
  <c r="AX130" i="30"/>
  <c r="AY130" i="30" s="1"/>
  <c r="AW129" i="30"/>
  <c r="AX129" i="30"/>
  <c r="AY129" i="30" s="1"/>
  <c r="AW128" i="30"/>
  <c r="AX128" i="30"/>
  <c r="AY128" i="30" s="1"/>
  <c r="AW127" i="30"/>
  <c r="AX127" i="30"/>
  <c r="AY127" i="30" s="1"/>
  <c r="AW126" i="30"/>
  <c r="AX126" i="30"/>
  <c r="AY126" i="30" s="1"/>
  <c r="AW125" i="30"/>
  <c r="AX125" i="30"/>
  <c r="AY125" i="30" s="1"/>
  <c r="AW115" i="30"/>
  <c r="AX115" i="30" s="1"/>
  <c r="AY115" i="30" s="1"/>
  <c r="AW114" i="30"/>
  <c r="AX114" i="30" s="1"/>
  <c r="AY114" i="30" s="1"/>
  <c r="AW113" i="30"/>
  <c r="AX113" i="30"/>
  <c r="AY113" i="30" s="1"/>
  <c r="AW112" i="30"/>
  <c r="AX112" i="30"/>
  <c r="AY112" i="30" s="1"/>
  <c r="AW111" i="30"/>
  <c r="AX111" i="30"/>
  <c r="AY111" i="30" s="1"/>
  <c r="AW110" i="30"/>
  <c r="AX110" i="30"/>
  <c r="AY110" i="30" s="1"/>
  <c r="AW109" i="30"/>
  <c r="AX109" i="30"/>
  <c r="AY109" i="30" s="1"/>
  <c r="AW108" i="30"/>
  <c r="AX108" i="30"/>
  <c r="AY108" i="30" s="1"/>
  <c r="AW107" i="30"/>
  <c r="AX107" i="30"/>
  <c r="AY107" i="30" s="1"/>
  <c r="AW106" i="30"/>
  <c r="AX106" i="30"/>
  <c r="AY106" i="30" s="1"/>
  <c r="AW105" i="30"/>
  <c r="AX105" i="30"/>
  <c r="AY105" i="30" s="1"/>
  <c r="AW104" i="30"/>
  <c r="AX104" i="30"/>
  <c r="AY104" i="30" s="1"/>
  <c r="AW103" i="30"/>
  <c r="AX103" i="30"/>
  <c r="AY103" i="30" s="1"/>
  <c r="AW102" i="30"/>
  <c r="AX102" i="30"/>
  <c r="AY102" i="30" s="1"/>
  <c r="AW101" i="30"/>
  <c r="AX101" i="30" s="1"/>
  <c r="AY101" i="30" s="1"/>
  <c r="AW100" i="30"/>
  <c r="AX100" i="30"/>
  <c r="AY100" i="30" s="1"/>
  <c r="AW99" i="30"/>
  <c r="AX99" i="30"/>
  <c r="AY99" i="30" s="1"/>
  <c r="AW98" i="30"/>
  <c r="AX98" i="30" s="1"/>
  <c r="AY98" i="30" s="1"/>
  <c r="AW97" i="30"/>
  <c r="AX97" i="30"/>
  <c r="AY97" i="30" s="1"/>
  <c r="AW96" i="30"/>
  <c r="AX96" i="30"/>
  <c r="AY96" i="30" s="1"/>
  <c r="AW95" i="30"/>
  <c r="AX95" i="30"/>
  <c r="AY95" i="30" s="1"/>
  <c r="AW94" i="30"/>
  <c r="AX94" i="30" s="1"/>
  <c r="AY94" i="30" s="1"/>
  <c r="AW93" i="30"/>
  <c r="AX93" i="30"/>
  <c r="AY93" i="30" s="1"/>
  <c r="AW92" i="30"/>
  <c r="AX92" i="30" s="1"/>
  <c r="AY92" i="30" s="1"/>
  <c r="AW91" i="30"/>
  <c r="AX91" i="30" s="1"/>
  <c r="AY91" i="30" s="1"/>
  <c r="AW90" i="30"/>
  <c r="AX90" i="30"/>
  <c r="AY90" i="30" s="1"/>
  <c r="AW88" i="30"/>
  <c r="AX88" i="30" s="1"/>
  <c r="AY88" i="30" s="1"/>
  <c r="AW87" i="30"/>
  <c r="AX87" i="30"/>
  <c r="AY87" i="30" s="1"/>
  <c r="AW86" i="30"/>
  <c r="AX86" i="30" s="1"/>
  <c r="AY86" i="30" s="1"/>
  <c r="AW84" i="30"/>
  <c r="AX84" i="30"/>
  <c r="AY84" i="30" s="1"/>
  <c r="AW81" i="30"/>
  <c r="AX81" i="30"/>
  <c r="AY81" i="30" s="1"/>
  <c r="AW61" i="30"/>
  <c r="AX61" i="30"/>
  <c r="AY61" i="30" s="1"/>
  <c r="AW60" i="30"/>
  <c r="AX60" i="30"/>
  <c r="AY60" i="30" s="1"/>
  <c r="AW59" i="30"/>
  <c r="AX59" i="30"/>
  <c r="AY59" i="30" s="1"/>
  <c r="AW58" i="30"/>
  <c r="AX58" i="30"/>
  <c r="AY58" i="30" s="1"/>
  <c r="AW57" i="30"/>
  <c r="AX57" i="30"/>
  <c r="AY57" i="30" s="1"/>
  <c r="AW56" i="30"/>
  <c r="AX56" i="30"/>
  <c r="AY56" i="30" s="1"/>
  <c r="AW55" i="30"/>
  <c r="AX55" i="30" s="1"/>
  <c r="AY55" i="30" s="1"/>
  <c r="AW54" i="30"/>
  <c r="AX54" i="30"/>
  <c r="AY54" i="30" s="1"/>
  <c r="AW53" i="30"/>
  <c r="AX53" i="30"/>
  <c r="AY53" i="30" s="1"/>
  <c r="AW52" i="30"/>
  <c r="AX52" i="30"/>
  <c r="AY52" i="30" s="1"/>
  <c r="AW51" i="30"/>
  <c r="AX51" i="30"/>
  <c r="AY51" i="30" s="1"/>
  <c r="AW50" i="30"/>
  <c r="AX50" i="30" s="1"/>
  <c r="AY50" i="30" s="1"/>
  <c r="AW49" i="30"/>
  <c r="AX49" i="30" s="1"/>
  <c r="AY49" i="30" s="1"/>
  <c r="AW48" i="30"/>
  <c r="AX48" i="30" s="1"/>
  <c r="AY48" i="30" s="1"/>
  <c r="AW47" i="30"/>
  <c r="AX47" i="30" s="1"/>
  <c r="AY47" i="30" s="1"/>
  <c r="AW46" i="30"/>
  <c r="AX46" i="30"/>
  <c r="AY46" i="30" s="1"/>
  <c r="AW45" i="30"/>
  <c r="AX45" i="30" s="1"/>
  <c r="AY45" i="30" s="1"/>
  <c r="AW44" i="30"/>
  <c r="AX44" i="30"/>
  <c r="AY44" i="30" s="1"/>
  <c r="AW43" i="30"/>
  <c r="AX43" i="30" s="1"/>
  <c r="AY43" i="30" s="1"/>
  <c r="AW42" i="30"/>
  <c r="AX42" i="30" s="1"/>
  <c r="AY42" i="30" s="1"/>
  <c r="AW41" i="30"/>
  <c r="AX41" i="30" s="1"/>
  <c r="AY41" i="30" s="1"/>
  <c r="L12" i="15" s="1"/>
  <c r="AW40" i="30"/>
  <c r="AX40" i="30" s="1"/>
  <c r="AY40" i="30" s="1"/>
  <c r="BB27" i="30"/>
  <c r="Y17" i="30"/>
  <c r="BE66" i="30"/>
  <c r="BO66" i="30" s="1"/>
  <c r="BX66" i="30" s="1"/>
  <c r="CG66" i="30" s="1"/>
  <c r="BF66" i="30" s="1"/>
  <c r="BP66" i="30" s="1"/>
  <c r="AV66" i="30"/>
  <c r="AU66" i="30"/>
  <c r="AS66" i="30"/>
  <c r="BE75" i="30"/>
  <c r="BO75" i="30" s="1"/>
  <c r="BX75" i="30" s="1"/>
  <c r="CG75" i="30" s="1"/>
  <c r="BF75" i="30" s="1"/>
  <c r="BP75" i="30" s="1"/>
  <c r="BY75" i="30" s="1"/>
  <c r="CH75" i="30" s="1"/>
  <c r="AV75" i="30"/>
  <c r="AU75" i="30"/>
  <c r="AS75" i="30"/>
  <c r="BE71" i="30"/>
  <c r="BO71" i="30" s="1"/>
  <c r="BX71" i="30" s="1"/>
  <c r="CG71" i="30" s="1"/>
  <c r="BF71" i="30" s="1"/>
  <c r="BP71" i="30" s="1"/>
  <c r="BY71" i="30" s="1"/>
  <c r="CH71" i="30" s="1"/>
  <c r="AV71" i="30"/>
  <c r="AU71" i="30"/>
  <c r="AS71" i="30"/>
  <c r="AS89" i="30"/>
  <c r="BE89" i="30"/>
  <c r="BO89" i="30" s="1"/>
  <c r="BX89" i="30" s="1"/>
  <c r="CG89" i="30" s="1"/>
  <c r="BF89" i="30" s="1"/>
  <c r="BP89" i="30" s="1"/>
  <c r="BY89" i="30" s="1"/>
  <c r="CH89" i="30" s="1"/>
  <c r="AU89" i="30"/>
  <c r="AV89" i="30"/>
  <c r="BE76" i="30"/>
  <c r="BO76" i="30" s="1"/>
  <c r="BX76" i="30" s="1"/>
  <c r="CG76" i="30" s="1"/>
  <c r="BF76" i="30" s="1"/>
  <c r="BP76" i="30" s="1"/>
  <c r="BY76" i="30" s="1"/>
  <c r="CH76" i="30" s="1"/>
  <c r="AV76" i="30"/>
  <c r="AU76" i="30"/>
  <c r="AS76" i="30"/>
  <c r="BE68" i="30"/>
  <c r="BO68" i="30" s="1"/>
  <c r="BX68" i="30" s="1"/>
  <c r="CG68" i="30" s="1"/>
  <c r="BF68" i="30" s="1"/>
  <c r="BP68" i="30" s="1"/>
  <c r="BY68" i="30" s="1"/>
  <c r="CH68" i="30" s="1"/>
  <c r="AV68" i="30"/>
  <c r="AU68" i="30"/>
  <c r="AS68" i="30"/>
  <c r="BE83" i="30"/>
  <c r="BO83" i="30" s="1"/>
  <c r="BX83" i="30" s="1"/>
  <c r="CG83" i="30" s="1"/>
  <c r="BF83" i="30" s="1"/>
  <c r="BP83" i="30" s="1"/>
  <c r="AV83" i="30"/>
  <c r="AU83" i="30"/>
  <c r="AS83" i="30"/>
  <c r="BE73" i="30"/>
  <c r="BO73" i="30" s="1"/>
  <c r="BX73" i="30" s="1"/>
  <c r="CG73" i="30" s="1"/>
  <c r="BF73" i="30" s="1"/>
  <c r="BP73" i="30" s="1"/>
  <c r="BY73" i="30" s="1"/>
  <c r="CH73" i="30" s="1"/>
  <c r="AV73" i="30"/>
  <c r="AU73" i="30"/>
  <c r="AS73" i="30"/>
  <c r="BE65" i="30"/>
  <c r="BO65" i="30" s="1"/>
  <c r="BX65" i="30" s="1"/>
  <c r="CG65" i="30" s="1"/>
  <c r="BF65" i="30" s="1"/>
  <c r="BP65" i="30" s="1"/>
  <c r="AV65" i="30"/>
  <c r="AU65" i="30"/>
  <c r="AS65" i="30"/>
  <c r="BE78" i="30"/>
  <c r="BO78" i="30" s="1"/>
  <c r="BX78" i="30" s="1"/>
  <c r="CG78" i="30" s="1"/>
  <c r="BF78" i="30" s="1"/>
  <c r="BP78" i="30" s="1"/>
  <c r="BY78" i="30" s="1"/>
  <c r="CH78" i="30" s="1"/>
  <c r="AV78" i="30"/>
  <c r="AU78" i="30"/>
  <c r="AS78" i="30"/>
  <c r="BE77" i="30"/>
  <c r="BO77" i="30" s="1"/>
  <c r="BX77" i="30" s="1"/>
  <c r="CG77" i="30" s="1"/>
  <c r="BF77" i="30" s="1"/>
  <c r="BP77" i="30" s="1"/>
  <c r="AV77" i="30"/>
  <c r="AU77" i="30"/>
  <c r="AS77" i="30"/>
  <c r="BE72" i="30"/>
  <c r="BO72" i="30" s="1"/>
  <c r="BX72" i="30" s="1"/>
  <c r="CG72" i="30" s="1"/>
  <c r="BF72" i="30" s="1"/>
  <c r="BP72" i="30" s="1"/>
  <c r="AV72" i="30"/>
  <c r="AU72" i="30"/>
  <c r="AS72" i="30"/>
  <c r="BE67" i="30"/>
  <c r="BO67" i="30" s="1"/>
  <c r="BX67" i="30" s="1"/>
  <c r="CG67" i="30" s="1"/>
  <c r="BF67" i="30" s="1"/>
  <c r="BP67" i="30" s="1"/>
  <c r="BY67" i="30" s="1"/>
  <c r="CH67" i="30" s="1"/>
  <c r="AV67" i="30"/>
  <c r="AU67" i="30"/>
  <c r="AS67" i="30"/>
  <c r="AG27" i="30"/>
  <c r="AF17" i="30"/>
  <c r="BE64" i="30"/>
  <c r="BO64" i="30" s="1"/>
  <c r="BX64" i="30" s="1"/>
  <c r="CG64" i="30" s="1"/>
  <c r="BF64" i="30" s="1"/>
  <c r="BP64" i="30" s="1"/>
  <c r="BY64" i="30" s="1"/>
  <c r="CH64" i="30" s="1"/>
  <c r="AV64" i="30"/>
  <c r="AU64" i="30"/>
  <c r="AS64" i="30"/>
  <c r="BE63" i="30"/>
  <c r="BO63" i="30" s="1"/>
  <c r="BX63" i="30" s="1"/>
  <c r="CG63" i="30" s="1"/>
  <c r="BF63" i="30" s="1"/>
  <c r="BP63" i="30" s="1"/>
  <c r="AV63" i="30"/>
  <c r="AU63" i="30"/>
  <c r="AS63" i="30"/>
  <c r="BE192" i="30"/>
  <c r="BO192" i="30" s="1"/>
  <c r="BX192" i="30" s="1"/>
  <c r="CG192" i="30" s="1"/>
  <c r="BF192" i="30" s="1"/>
  <c r="BP192" i="30" s="1"/>
  <c r="BY192" i="30" s="1"/>
  <c r="CH192" i="30" s="1"/>
  <c r="AU192" i="30"/>
  <c r="AS192" i="30"/>
  <c r="AV192" i="30"/>
  <c r="AU190" i="30"/>
  <c r="AS190" i="30"/>
  <c r="BE190" i="30"/>
  <c r="BO190" i="30" s="1"/>
  <c r="BX190" i="30" s="1"/>
  <c r="CG190" i="30" s="1"/>
  <c r="BF190" i="30" s="1"/>
  <c r="BP190" i="30" s="1"/>
  <c r="BY190" i="30" s="1"/>
  <c r="CH190" i="30" s="1"/>
  <c r="AV190" i="30"/>
  <c r="AV185" i="30"/>
  <c r="AS185" i="30"/>
  <c r="BE185" i="30"/>
  <c r="BO185" i="30" s="1"/>
  <c r="BX185" i="30" s="1"/>
  <c r="CG185" i="30" s="1"/>
  <c r="BF185" i="30" s="1"/>
  <c r="BP185" i="30" s="1"/>
  <c r="AU185" i="30"/>
  <c r="BE178" i="30"/>
  <c r="BO178" i="30" s="1"/>
  <c r="BX178" i="30" s="1"/>
  <c r="CG178" i="30" s="1"/>
  <c r="BF178" i="30" s="1"/>
  <c r="BP178" i="30" s="1"/>
  <c r="BY178" i="30" s="1"/>
  <c r="CH178" i="30" s="1"/>
  <c r="AV178" i="30"/>
  <c r="AU178" i="30"/>
  <c r="AS178" i="30"/>
  <c r="BE175" i="30"/>
  <c r="BO175" i="30" s="1"/>
  <c r="BX175" i="30" s="1"/>
  <c r="CG175" i="30" s="1"/>
  <c r="BF175" i="30" s="1"/>
  <c r="BP175" i="30" s="1"/>
  <c r="AV175" i="30"/>
  <c r="AU175" i="30"/>
  <c r="AS175" i="30"/>
  <c r="BE173" i="30"/>
  <c r="BO173" i="30" s="1"/>
  <c r="BX173" i="30" s="1"/>
  <c r="CG173" i="30" s="1"/>
  <c r="BF173" i="30" s="1"/>
  <c r="BP173" i="30" s="1"/>
  <c r="BY173" i="30" s="1"/>
  <c r="CH173" i="30" s="1"/>
  <c r="AV173" i="30"/>
  <c r="AU173" i="30"/>
  <c r="AS173" i="30"/>
  <c r="BE168" i="30"/>
  <c r="BO168" i="30" s="1"/>
  <c r="BX168" i="30" s="1"/>
  <c r="CG168" i="30" s="1"/>
  <c r="BF168" i="30" s="1"/>
  <c r="BP168" i="30" s="1"/>
  <c r="AV168" i="30"/>
  <c r="AU168" i="30"/>
  <c r="AS168" i="30"/>
  <c r="BE167" i="30"/>
  <c r="BO167" i="30" s="1"/>
  <c r="BX167" i="30" s="1"/>
  <c r="CG167" i="30" s="1"/>
  <c r="BF167" i="30" s="1"/>
  <c r="BP167" i="30" s="1"/>
  <c r="BY167" i="30" s="1"/>
  <c r="CH167" i="30" s="1"/>
  <c r="AV167" i="30"/>
  <c r="AU167" i="30"/>
  <c r="AS167" i="30"/>
  <c r="BE166" i="30"/>
  <c r="BO166" i="30" s="1"/>
  <c r="BX166" i="30" s="1"/>
  <c r="CG166" i="30" s="1"/>
  <c r="BF166" i="30" s="1"/>
  <c r="BP166" i="30" s="1"/>
  <c r="BY166" i="30" s="1"/>
  <c r="CH166" i="30" s="1"/>
  <c r="AV166" i="30"/>
  <c r="AU166" i="30"/>
  <c r="AS166" i="30"/>
  <c r="BE161" i="30"/>
  <c r="BO161" i="30" s="1"/>
  <c r="BX161" i="30" s="1"/>
  <c r="CG161" i="30" s="1"/>
  <c r="BF161" i="30" s="1"/>
  <c r="BP161" i="30" s="1"/>
  <c r="AV161" i="30"/>
  <c r="AU161" i="30"/>
  <c r="AS161" i="30"/>
  <c r="AS152" i="30"/>
  <c r="BE152" i="30"/>
  <c r="BO152" i="30" s="1"/>
  <c r="BX152" i="30" s="1"/>
  <c r="CG152" i="30" s="1"/>
  <c r="BF152" i="30" s="1"/>
  <c r="BP152" i="30" s="1"/>
  <c r="AU152" i="30"/>
  <c r="AV152" i="30"/>
  <c r="BE124" i="30"/>
  <c r="BO124" i="30" s="1"/>
  <c r="BX124" i="30" s="1"/>
  <c r="CG124" i="30" s="1"/>
  <c r="BF124" i="30" s="1"/>
  <c r="BP124" i="30" s="1"/>
  <c r="BY124" i="30" s="1"/>
  <c r="CH124" i="30" s="1"/>
  <c r="AV124" i="30"/>
  <c r="AU124" i="30"/>
  <c r="AS124" i="30"/>
  <c r="BE122" i="30"/>
  <c r="BO122" i="30" s="1"/>
  <c r="BX122" i="30" s="1"/>
  <c r="CG122" i="30" s="1"/>
  <c r="BF122" i="30" s="1"/>
  <c r="BP122" i="30" s="1"/>
  <c r="BY122" i="30" s="1"/>
  <c r="CH122" i="30" s="1"/>
  <c r="AV122" i="30"/>
  <c r="AU122" i="30"/>
  <c r="AS122" i="30"/>
  <c r="BE79" i="30"/>
  <c r="BO79" i="30" s="1"/>
  <c r="BX79" i="30" s="1"/>
  <c r="CG79" i="30" s="1"/>
  <c r="BF79" i="30" s="1"/>
  <c r="BP79" i="30" s="1"/>
  <c r="BY79" i="30" s="1"/>
  <c r="CH79" i="30" s="1"/>
  <c r="AV79" i="30"/>
  <c r="AU79" i="30"/>
  <c r="AS79" i="30"/>
  <c r="BE194" i="30"/>
  <c r="BO194" i="30" s="1"/>
  <c r="BX194" i="30" s="1"/>
  <c r="CG194" i="30" s="1"/>
  <c r="AS194" i="30"/>
  <c r="AU194" i="30"/>
  <c r="BF194" i="30"/>
  <c r="BP194" i="30" s="1"/>
  <c r="AV194" i="30"/>
  <c r="AV193" i="30"/>
  <c r="BE193" i="30"/>
  <c r="BO193" i="30" s="1"/>
  <c r="BX193" i="30" s="1"/>
  <c r="CG193" i="30" s="1"/>
  <c r="BF193" i="30" s="1"/>
  <c r="BP193" i="30" s="1"/>
  <c r="AU193" i="30"/>
  <c r="AS193" i="30"/>
  <c r="AV187" i="30"/>
  <c r="AS187" i="30"/>
  <c r="BE187" i="30"/>
  <c r="BO187" i="30" s="1"/>
  <c r="BX187" i="30" s="1"/>
  <c r="CG187" i="30" s="1"/>
  <c r="BF187" i="30" s="1"/>
  <c r="BP187" i="30" s="1"/>
  <c r="BY187" i="30" s="1"/>
  <c r="CH187" i="30" s="1"/>
  <c r="AU187" i="30"/>
  <c r="AU184" i="30"/>
  <c r="BE184" i="30"/>
  <c r="BO184" i="30" s="1"/>
  <c r="BX184" i="30" s="1"/>
  <c r="CG184" i="30" s="1"/>
  <c r="BF184" i="30" s="1"/>
  <c r="BP184" i="30" s="1"/>
  <c r="AV184" i="30"/>
  <c r="AS184" i="30"/>
  <c r="BE177" i="30"/>
  <c r="BO177" i="30" s="1"/>
  <c r="BX177" i="30" s="1"/>
  <c r="CG177" i="30" s="1"/>
  <c r="BF177" i="30" s="1"/>
  <c r="BP177" i="30" s="1"/>
  <c r="BY177" i="30" s="1"/>
  <c r="CH177" i="30" s="1"/>
  <c r="AV177" i="30"/>
  <c r="AU177" i="30"/>
  <c r="AS177" i="30"/>
  <c r="BE174" i="30"/>
  <c r="BO174" i="30" s="1"/>
  <c r="BX174" i="30" s="1"/>
  <c r="CG174" i="30" s="1"/>
  <c r="BF174" i="30" s="1"/>
  <c r="BP174" i="30" s="1"/>
  <c r="BY174" i="30" s="1"/>
  <c r="CH174" i="30" s="1"/>
  <c r="AV174" i="30"/>
  <c r="AU174" i="30"/>
  <c r="AS174" i="30"/>
  <c r="BE169" i="30"/>
  <c r="BO169" i="30" s="1"/>
  <c r="BX169" i="30" s="1"/>
  <c r="CG169" i="30" s="1"/>
  <c r="BF169" i="30" s="1"/>
  <c r="BP169" i="30" s="1"/>
  <c r="BY169" i="30" s="1"/>
  <c r="CH169" i="30" s="1"/>
  <c r="AV169" i="30"/>
  <c r="AU169" i="30"/>
  <c r="AS169" i="30"/>
  <c r="BE159" i="30"/>
  <c r="BO159" i="30" s="1"/>
  <c r="BX159" i="30" s="1"/>
  <c r="CG159" i="30" s="1"/>
  <c r="BF159" i="30" s="1"/>
  <c r="BP159" i="30" s="1"/>
  <c r="BY159" i="30" s="1"/>
  <c r="CH159" i="30" s="1"/>
  <c r="AV159" i="30"/>
  <c r="AU159" i="30"/>
  <c r="AS159" i="30"/>
  <c r="AS118" i="30"/>
  <c r="BE118" i="30"/>
  <c r="BO118" i="30" s="1"/>
  <c r="BX118" i="30" s="1"/>
  <c r="CG118" i="30" s="1"/>
  <c r="BF118" i="30" s="1"/>
  <c r="BP118" i="30" s="1"/>
  <c r="BY118" i="30" s="1"/>
  <c r="CH118" i="30" s="1"/>
  <c r="AU118" i="30"/>
  <c r="AV118" i="30"/>
  <c r="BE70" i="30"/>
  <c r="BO70" i="30" s="1"/>
  <c r="BX70" i="30" s="1"/>
  <c r="CG70" i="30" s="1"/>
  <c r="BF70" i="30" s="1"/>
  <c r="BP70" i="30" s="1"/>
  <c r="BY70" i="30" s="1"/>
  <c r="CH70" i="30" s="1"/>
  <c r="AV70" i="30"/>
  <c r="AU70" i="30"/>
  <c r="AS70" i="30"/>
  <c r="AV189" i="30"/>
  <c r="AS189" i="30"/>
  <c r="BE189" i="30"/>
  <c r="BO189" i="30" s="1"/>
  <c r="BX189" i="30" s="1"/>
  <c r="CG189" i="30" s="1"/>
  <c r="BF189" i="30" s="1"/>
  <c r="BP189" i="30" s="1"/>
  <c r="BY189" i="30" s="1"/>
  <c r="CH189" i="30" s="1"/>
  <c r="AU189" i="30"/>
  <c r="BE188" i="30"/>
  <c r="BO188" i="30" s="1"/>
  <c r="BX188" i="30" s="1"/>
  <c r="CG188" i="30" s="1"/>
  <c r="BF188" i="30" s="1"/>
  <c r="BP188" i="30" s="1"/>
  <c r="BY188" i="30" s="1"/>
  <c r="CH188" i="30" s="1"/>
  <c r="AV188" i="30"/>
  <c r="AS188" i="30"/>
  <c r="AU188" i="30"/>
  <c r="BE179" i="30"/>
  <c r="BO179" i="30" s="1"/>
  <c r="BX179" i="30" s="1"/>
  <c r="CG179" i="30" s="1"/>
  <c r="BF179" i="30" s="1"/>
  <c r="BP179" i="30" s="1"/>
  <c r="BY179" i="30" s="1"/>
  <c r="CH179" i="30" s="1"/>
  <c r="AV179" i="30"/>
  <c r="AU179" i="30"/>
  <c r="AS179" i="30"/>
  <c r="AV176" i="30"/>
  <c r="AS176" i="30"/>
  <c r="BE176" i="30"/>
  <c r="BO176" i="30" s="1"/>
  <c r="BX176" i="30" s="1"/>
  <c r="CG176" i="30" s="1"/>
  <c r="BF176" i="30" s="1"/>
  <c r="BP176" i="30" s="1"/>
  <c r="BY176" i="30" s="1"/>
  <c r="CH176" i="30" s="1"/>
  <c r="AU176" i="30"/>
  <c r="BE171" i="30"/>
  <c r="BO171" i="30" s="1"/>
  <c r="BX171" i="30" s="1"/>
  <c r="CG171" i="30" s="1"/>
  <c r="BF171" i="30" s="1"/>
  <c r="BP171" i="30" s="1"/>
  <c r="BY171" i="30" s="1"/>
  <c r="CH171" i="30" s="1"/>
  <c r="AV171" i="30"/>
  <c r="AU171" i="30"/>
  <c r="AS171" i="30"/>
  <c r="AV157" i="30"/>
  <c r="AS157" i="30"/>
  <c r="BE157" i="30"/>
  <c r="BO157" i="30" s="1"/>
  <c r="BX157" i="30" s="1"/>
  <c r="CG157" i="30" s="1"/>
  <c r="BF157" i="30" s="1"/>
  <c r="BP157" i="30" s="1"/>
  <c r="BY157" i="30" s="1"/>
  <c r="CH157" i="30" s="1"/>
  <c r="AU157" i="30"/>
  <c r="AS148" i="30"/>
  <c r="AV148" i="30"/>
  <c r="BE148" i="30"/>
  <c r="BO148" i="30" s="1"/>
  <c r="BX148" i="30" s="1"/>
  <c r="CG148" i="30" s="1"/>
  <c r="BF148" i="30" s="1"/>
  <c r="BP148" i="30" s="1"/>
  <c r="BY148" i="30" s="1"/>
  <c r="CH148" i="30" s="1"/>
  <c r="AU148" i="30"/>
  <c r="BE147" i="30"/>
  <c r="BO147" i="30" s="1"/>
  <c r="BX147" i="30" s="1"/>
  <c r="CG147" i="30" s="1"/>
  <c r="BF147" i="30" s="1"/>
  <c r="BP147" i="30" s="1"/>
  <c r="BY147" i="30" s="1"/>
  <c r="CH147" i="30" s="1"/>
  <c r="AV147" i="30"/>
  <c r="AU147" i="30"/>
  <c r="AS147" i="30"/>
  <c r="BE85" i="30"/>
  <c r="BO85" i="30" s="1"/>
  <c r="BX85" i="30" s="1"/>
  <c r="CG85" i="30" s="1"/>
  <c r="AV85" i="30"/>
  <c r="AU85" i="30"/>
  <c r="BF85" i="30"/>
  <c r="BP85" i="30" s="1"/>
  <c r="AS85" i="30"/>
  <c r="BE172" i="30"/>
  <c r="BO172" i="30" s="1"/>
  <c r="BX172" i="30" s="1"/>
  <c r="CG172" i="30" s="1"/>
  <c r="BF172" i="30" s="1"/>
  <c r="BP172" i="30" s="1"/>
  <c r="BY172" i="30" s="1"/>
  <c r="CH172" i="30" s="1"/>
  <c r="AV172" i="30"/>
  <c r="AU172" i="30"/>
  <c r="AS172" i="30"/>
  <c r="BE162" i="30"/>
  <c r="BO162" i="30" s="1"/>
  <c r="BX162" i="30" s="1"/>
  <c r="CG162" i="30" s="1"/>
  <c r="BF162" i="30" s="1"/>
  <c r="BP162" i="30" s="1"/>
  <c r="BY162" i="30" s="1"/>
  <c r="CH162" i="30" s="1"/>
  <c r="AV162" i="30"/>
  <c r="AU162" i="30"/>
  <c r="AS162" i="30"/>
  <c r="BE160" i="30"/>
  <c r="BO160" i="30" s="1"/>
  <c r="BX160" i="30" s="1"/>
  <c r="CG160" i="30" s="1"/>
  <c r="BF160" i="30" s="1"/>
  <c r="BP160" i="30" s="1"/>
  <c r="BY160" i="30" s="1"/>
  <c r="CH160" i="30" s="1"/>
  <c r="AV160" i="30"/>
  <c r="AU160" i="30"/>
  <c r="AS160" i="30"/>
  <c r="BE150" i="30"/>
  <c r="BO150" i="30" s="1"/>
  <c r="BX150" i="30" s="1"/>
  <c r="CG150" i="30" s="1"/>
  <c r="BF150" i="30" s="1"/>
  <c r="BP150" i="30" s="1"/>
  <c r="AV150" i="30"/>
  <c r="AU150" i="30"/>
  <c r="AS150" i="30"/>
  <c r="BE144" i="30"/>
  <c r="BO144" i="30" s="1"/>
  <c r="BX144" i="30" s="1"/>
  <c r="CG144" i="30" s="1"/>
  <c r="BF144" i="30" s="1"/>
  <c r="BP144" i="30" s="1"/>
  <c r="AV144" i="30"/>
  <c r="AU144" i="30"/>
  <c r="AS144" i="30"/>
  <c r="BE143" i="30"/>
  <c r="BO143" i="30" s="1"/>
  <c r="BX143" i="30" s="1"/>
  <c r="CG143" i="30" s="1"/>
  <c r="BF143" i="30" s="1"/>
  <c r="BP143" i="30" s="1"/>
  <c r="AV143" i="30"/>
  <c r="AU143" i="30"/>
  <c r="AS143" i="30"/>
  <c r="AV119" i="30"/>
  <c r="AS119" i="30"/>
  <c r="BE119" i="30"/>
  <c r="BO119" i="30" s="1"/>
  <c r="BX119" i="30" s="1"/>
  <c r="CG119" i="30" s="1"/>
  <c r="BF119" i="30" s="1"/>
  <c r="BP119" i="30" s="1"/>
  <c r="AU119" i="30"/>
  <c r="BE116" i="30"/>
  <c r="BO116" i="30" s="1"/>
  <c r="BX116" i="30" s="1"/>
  <c r="CG116" i="30" s="1"/>
  <c r="BF116" i="30"/>
  <c r="BP116" i="30" s="1"/>
  <c r="AV116" i="30"/>
  <c r="AU116" i="30"/>
  <c r="AS116" i="30"/>
  <c r="BE80" i="30"/>
  <c r="BO80" i="30" s="1"/>
  <c r="BX80" i="30" s="1"/>
  <c r="CG80" i="30" s="1"/>
  <c r="BF80" i="30" s="1"/>
  <c r="BP80" i="30" s="1"/>
  <c r="BY80" i="30" s="1"/>
  <c r="CH80" i="30" s="1"/>
  <c r="AV80" i="30"/>
  <c r="AU80" i="30"/>
  <c r="AS80" i="30"/>
  <c r="BE62" i="30"/>
  <c r="BO62" i="30" s="1"/>
  <c r="BX62" i="30" s="1"/>
  <c r="CG62" i="30" s="1"/>
  <c r="BF62" i="30" s="1"/>
  <c r="BP62" i="30" s="1"/>
  <c r="BY62" i="30" s="1"/>
  <c r="CH62" i="30" s="1"/>
  <c r="AV62" i="30"/>
  <c r="AU62" i="30"/>
  <c r="AS62" i="30"/>
  <c r="BE158" i="30"/>
  <c r="BO158" i="30" s="1"/>
  <c r="BX158" i="30" s="1"/>
  <c r="CG158" i="30" s="1"/>
  <c r="BF158" i="30" s="1"/>
  <c r="BP158" i="30" s="1"/>
  <c r="BY158" i="30" s="1"/>
  <c r="CH158" i="30" s="1"/>
  <c r="AV158" i="30"/>
  <c r="AU158" i="30"/>
  <c r="AS158" i="30"/>
  <c r="AV156" i="30"/>
  <c r="AS156" i="30"/>
  <c r="BE156" i="30"/>
  <c r="BO156" i="30" s="1"/>
  <c r="BX156" i="30" s="1"/>
  <c r="CG156" i="30" s="1"/>
  <c r="BF156" i="30" s="1"/>
  <c r="BP156" i="30" s="1"/>
  <c r="BY156" i="30" s="1"/>
  <c r="CH156" i="30" s="1"/>
  <c r="AU156" i="30"/>
  <c r="AU154" i="30"/>
  <c r="AS154" i="30"/>
  <c r="BE154" i="30"/>
  <c r="BO154" i="30" s="1"/>
  <c r="BX154" i="30" s="1"/>
  <c r="CG154" i="30" s="1"/>
  <c r="BF154" i="30" s="1"/>
  <c r="BP154" i="30" s="1"/>
  <c r="AV154" i="30"/>
  <c r="BE153" i="30"/>
  <c r="BO153" i="30" s="1"/>
  <c r="BX153" i="30" s="1"/>
  <c r="CG153" i="30" s="1"/>
  <c r="BF153" i="30" s="1"/>
  <c r="BP153" i="30" s="1"/>
  <c r="AU153" i="30"/>
  <c r="AS153" i="30"/>
  <c r="AV153" i="30"/>
  <c r="BE146" i="30"/>
  <c r="BO146" i="30" s="1"/>
  <c r="BX146" i="30" s="1"/>
  <c r="CG146" i="30" s="1"/>
  <c r="BF146" i="30" s="1"/>
  <c r="BP146" i="30" s="1"/>
  <c r="AV146" i="30"/>
  <c r="AU146" i="30"/>
  <c r="AS146" i="30"/>
  <c r="BE145" i="30"/>
  <c r="BO145" i="30" s="1"/>
  <c r="BX145" i="30" s="1"/>
  <c r="CG145" i="30" s="1"/>
  <c r="BF145" i="30" s="1"/>
  <c r="BP145" i="30" s="1"/>
  <c r="AV145" i="30"/>
  <c r="AU145" i="30"/>
  <c r="AS145" i="30"/>
  <c r="BE123" i="30"/>
  <c r="BO123" i="30" s="1"/>
  <c r="BX123" i="30" s="1"/>
  <c r="CG123" i="30" s="1"/>
  <c r="BF123" i="30" s="1"/>
  <c r="BP123" i="30" s="1"/>
  <c r="BY123" i="30" s="1"/>
  <c r="CH123" i="30" s="1"/>
  <c r="AV123" i="30"/>
  <c r="AU123" i="30"/>
  <c r="AS123" i="30"/>
  <c r="BE120" i="30"/>
  <c r="BO120" i="30" s="1"/>
  <c r="BX120" i="30" s="1"/>
  <c r="CG120" i="30" s="1"/>
  <c r="BF120" i="30" s="1"/>
  <c r="BP120" i="30" s="1"/>
  <c r="AU120" i="30"/>
  <c r="AV120" i="30"/>
  <c r="AS120" i="30"/>
  <c r="BE69" i="30"/>
  <c r="BO69" i="30" s="1"/>
  <c r="BX69" i="30" s="1"/>
  <c r="CG69" i="30" s="1"/>
  <c r="BF69" i="30" s="1"/>
  <c r="BP69" i="30" s="1"/>
  <c r="AV69" i="30"/>
  <c r="AU69" i="30"/>
  <c r="AS69" i="30"/>
  <c r="AU186" i="30"/>
  <c r="AS186" i="30"/>
  <c r="BE186" i="30"/>
  <c r="BO186" i="30" s="1"/>
  <c r="BX186" i="30" s="1"/>
  <c r="CG186" i="30" s="1"/>
  <c r="BF186" i="30" s="1"/>
  <c r="BP186" i="30" s="1"/>
  <c r="BY186" i="30" s="1"/>
  <c r="CH186" i="30" s="1"/>
  <c r="AV186" i="30"/>
  <c r="BE183" i="30"/>
  <c r="BO183" i="30" s="1"/>
  <c r="BX183" i="30" s="1"/>
  <c r="CG183" i="30" s="1"/>
  <c r="BF183" i="30" s="1"/>
  <c r="BP183" i="30" s="1"/>
  <c r="BY183" i="30" s="1"/>
  <c r="CH183" i="30" s="1"/>
  <c r="AV183" i="30"/>
  <c r="AS183" i="30"/>
  <c r="AU183" i="30"/>
  <c r="AV182" i="30"/>
  <c r="AS182" i="30"/>
  <c r="BE182" i="30"/>
  <c r="BO182" i="30" s="1"/>
  <c r="BX182" i="30" s="1"/>
  <c r="CG182" i="30" s="1"/>
  <c r="BF182" i="30" s="1"/>
  <c r="BP182" i="30" s="1"/>
  <c r="BY182" i="30" s="1"/>
  <c r="CH182" i="30" s="1"/>
  <c r="AU182" i="30"/>
  <c r="AV181" i="30"/>
  <c r="BE181" i="30"/>
  <c r="BO181" i="30" s="1"/>
  <c r="BX181" i="30" s="1"/>
  <c r="CG181" i="30" s="1"/>
  <c r="BF181" i="30" s="1"/>
  <c r="BP181" i="30" s="1"/>
  <c r="AS181" i="30"/>
  <c r="AU181" i="30"/>
  <c r="BE170" i="30"/>
  <c r="BO170" i="30" s="1"/>
  <c r="BX170" i="30" s="1"/>
  <c r="CG170" i="30" s="1"/>
  <c r="BF170" i="30" s="1"/>
  <c r="BP170" i="30" s="1"/>
  <c r="BY170" i="30" s="1"/>
  <c r="CH170" i="30" s="1"/>
  <c r="AV170" i="30"/>
  <c r="AU170" i="30"/>
  <c r="AS170" i="30"/>
  <c r="BE165" i="30"/>
  <c r="BO165" i="30" s="1"/>
  <c r="BX165" i="30" s="1"/>
  <c r="CG165" i="30" s="1"/>
  <c r="BF165" i="30" s="1"/>
  <c r="BP165" i="30" s="1"/>
  <c r="BY165" i="30" s="1"/>
  <c r="CH165" i="30" s="1"/>
  <c r="AV165" i="30"/>
  <c r="AU165" i="30"/>
  <c r="AS165" i="30"/>
  <c r="BE163" i="30"/>
  <c r="BO163" i="30" s="1"/>
  <c r="BX163" i="30" s="1"/>
  <c r="CG163" i="30" s="1"/>
  <c r="BF163" i="30" s="1"/>
  <c r="BP163" i="30" s="1"/>
  <c r="AV163" i="30"/>
  <c r="AU163" i="30"/>
  <c r="AS163" i="30"/>
  <c r="AS151" i="30"/>
  <c r="BE151" i="30"/>
  <c r="BO151" i="30" s="1"/>
  <c r="BX151" i="30" s="1"/>
  <c r="CG151" i="30" s="1"/>
  <c r="BF151" i="30" s="1"/>
  <c r="BP151" i="30" s="1"/>
  <c r="BY151" i="30" s="1"/>
  <c r="CH151" i="30" s="1"/>
  <c r="AV151" i="30"/>
  <c r="AU151" i="30"/>
  <c r="BE117" i="30"/>
  <c r="BO117" i="30" s="1"/>
  <c r="BX117" i="30" s="1"/>
  <c r="CG117" i="30" s="1"/>
  <c r="BF117" i="30" s="1"/>
  <c r="BP117" i="30" s="1"/>
  <c r="AV117" i="30"/>
  <c r="AU117" i="30"/>
  <c r="AS117" i="30"/>
  <c r="BE82" i="30"/>
  <c r="BO82" i="30" s="1"/>
  <c r="BX82" i="30" s="1"/>
  <c r="CG82" i="30" s="1"/>
  <c r="BF82" i="30" s="1"/>
  <c r="BP82" i="30" s="1"/>
  <c r="BY82" i="30" s="1"/>
  <c r="CH82" i="30" s="1"/>
  <c r="AV82" i="30"/>
  <c r="AU82" i="30"/>
  <c r="AS82" i="30"/>
  <c r="BE74" i="30"/>
  <c r="BO74" i="30" s="1"/>
  <c r="BX74" i="30" s="1"/>
  <c r="CG74" i="30" s="1"/>
  <c r="BF74" i="30" s="1"/>
  <c r="BP74" i="30" s="1"/>
  <c r="AV74" i="30"/>
  <c r="AU74" i="30"/>
  <c r="AS74" i="30"/>
  <c r="AV164" i="30"/>
  <c r="AS164" i="30"/>
  <c r="BE164" i="30"/>
  <c r="BO164" i="30" s="1"/>
  <c r="BX164" i="30" s="1"/>
  <c r="CG164" i="30" s="1"/>
  <c r="BF164" i="30" s="1"/>
  <c r="BP164" i="30" s="1"/>
  <c r="BY164" i="30" s="1"/>
  <c r="CH164" i="30" s="1"/>
  <c r="AU164" i="30"/>
  <c r="AV155" i="30"/>
  <c r="AS155" i="30"/>
  <c r="BE155" i="30"/>
  <c r="BO155" i="30" s="1"/>
  <c r="BX155" i="30" s="1"/>
  <c r="CG155" i="30" s="1"/>
  <c r="BF155" i="30" s="1"/>
  <c r="BP155" i="30" s="1"/>
  <c r="AU155" i="30"/>
  <c r="BE149" i="30"/>
  <c r="BO149" i="30" s="1"/>
  <c r="BX149" i="30" s="1"/>
  <c r="CG149" i="30" s="1"/>
  <c r="BF149" i="30" s="1"/>
  <c r="BP149" i="30" s="1"/>
  <c r="AS149" i="30"/>
  <c r="AU149" i="30"/>
  <c r="AV149" i="30"/>
  <c r="BE121" i="30"/>
  <c r="BO121" i="30" s="1"/>
  <c r="BX121" i="30" s="1"/>
  <c r="CG121" i="30" s="1"/>
  <c r="BF121" i="30" s="1"/>
  <c r="BP121" i="30" s="1"/>
  <c r="AS121" i="30"/>
  <c r="AV121" i="30"/>
  <c r="AU121" i="30"/>
  <c r="AV39" i="30"/>
  <c r="BF39" i="30"/>
  <c r="BP39" i="30" s="1"/>
  <c r="AS39" i="30"/>
  <c r="AU39" i="30"/>
  <c r="BE39" i="30"/>
  <c r="BO39" i="30" s="1"/>
  <c r="BX39" i="30" s="1"/>
  <c r="CG39" i="30" s="1"/>
  <c r="AV38" i="30"/>
  <c r="BE38" i="30"/>
  <c r="BO38" i="30" s="1"/>
  <c r="BX38" i="30" s="1"/>
  <c r="CG38" i="30" s="1"/>
  <c r="AU38" i="30"/>
  <c r="AS38" i="30"/>
  <c r="BF38" i="30"/>
  <c r="BP38" i="30" s="1"/>
  <c r="AV37" i="30"/>
  <c r="AS37" i="30"/>
  <c r="AU37" i="30"/>
  <c r="BE37" i="30"/>
  <c r="BO37" i="30" s="1"/>
  <c r="BX37" i="30" s="1"/>
  <c r="CG37" i="30" s="1"/>
  <c r="BF37" i="30" s="1"/>
  <c r="BP37" i="30" s="1"/>
  <c r="BY37" i="30" s="1"/>
  <c r="CH37" i="30" s="1"/>
  <c r="AS36" i="30"/>
  <c r="AU36" i="30"/>
  <c r="AV36" i="30"/>
  <c r="BE36" i="30"/>
  <c r="BO36" i="30" s="1"/>
  <c r="BX36" i="30" s="1"/>
  <c r="CG36" i="30" s="1"/>
  <c r="BF36" i="30"/>
  <c r="BP36" i="30" s="1"/>
  <c r="AS35" i="30"/>
  <c r="AU35" i="30"/>
  <c r="AV35" i="30"/>
  <c r="BE35" i="30"/>
  <c r="BO35" i="30" s="1"/>
  <c r="BX35" i="30" s="1"/>
  <c r="CG35" i="30" s="1"/>
  <c r="BF35" i="30"/>
  <c r="BP35" i="30" s="1"/>
  <c r="AS33" i="30"/>
  <c r="AU33" i="30"/>
  <c r="AV33" i="30"/>
  <c r="BE33" i="30"/>
  <c r="BO33" i="30" s="1"/>
  <c r="BX33" i="30" s="1"/>
  <c r="CG33" i="30" s="1"/>
  <c r="BF33" i="30"/>
  <c r="BP33" i="30" s="1"/>
  <c r="AS32" i="30"/>
  <c r="AU32" i="30"/>
  <c r="AV32" i="30"/>
  <c r="BE32" i="30"/>
  <c r="BO32" i="30" s="1"/>
  <c r="BX32" i="30" s="1"/>
  <c r="CG32" i="30" s="1"/>
  <c r="BF32" i="30"/>
  <c r="BP32" i="30" s="1"/>
  <c r="AS31" i="30"/>
  <c r="AU31" i="30"/>
  <c r="AV31" i="30"/>
  <c r="BE31" i="30"/>
  <c r="BO31" i="30" s="1"/>
  <c r="BX31" i="30" s="1"/>
  <c r="CG31" i="30" s="1"/>
  <c r="BF31" i="30"/>
  <c r="BP31" i="30" s="1"/>
  <c r="AS30" i="30"/>
  <c r="AU30" i="30"/>
  <c r="AV30" i="30"/>
  <c r="BE30" i="30"/>
  <c r="BO30" i="30" s="1"/>
  <c r="BX30" i="30" s="1"/>
  <c r="CG30" i="30" s="1"/>
  <c r="BF30" i="30"/>
  <c r="BP30" i="30" s="1"/>
  <c r="AS34" i="30"/>
  <c r="AU34" i="30"/>
  <c r="AV34" i="30"/>
  <c r="BE34" i="30"/>
  <c r="BO34" i="30" s="1"/>
  <c r="BX34" i="30" s="1"/>
  <c r="CG34" i="30" s="1"/>
  <c r="BF34" i="30"/>
  <c r="BP34" i="30" s="1"/>
  <c r="AS29" i="30"/>
  <c r="AU29" i="30"/>
  <c r="AV29" i="30"/>
  <c r="BE29" i="30"/>
  <c r="BO29" i="30" s="1"/>
  <c r="BX29" i="30" s="1"/>
  <c r="CG29" i="30" s="1"/>
  <c r="BF29" i="30"/>
  <c r="BP29" i="30" s="1"/>
  <c r="AS28" i="30"/>
  <c r="AU28" i="30"/>
  <c r="AV28" i="30"/>
  <c r="BE28" i="30"/>
  <c r="BO28" i="30" s="1"/>
  <c r="BX28" i="30" s="1"/>
  <c r="CG28" i="30" s="1"/>
  <c r="BF28" i="30"/>
  <c r="BP28" i="30" s="1"/>
  <c r="BY90" i="30"/>
  <c r="CH90" i="30" s="1"/>
  <c r="BY138" i="30"/>
  <c r="CH138" i="30" s="1"/>
  <c r="BY134" i="30"/>
  <c r="CH134" i="30" s="1"/>
  <c r="BY133" i="30"/>
  <c r="CH133" i="30" s="1"/>
  <c r="BY92" i="30"/>
  <c r="CH92" i="30" s="1"/>
  <c r="BY94" i="30"/>
  <c r="CH94" i="30" s="1"/>
  <c r="BY93" i="30"/>
  <c r="CH93" i="30" s="1"/>
  <c r="BY54" i="30"/>
  <c r="CH54" i="30" s="1"/>
  <c r="BY45" i="30"/>
  <c r="CH45" i="30" s="1"/>
  <c r="BY46" i="30"/>
  <c r="CH46" i="30" s="1"/>
  <c r="BY49" i="30"/>
  <c r="CH49" i="30" s="1"/>
  <c r="BY48" i="30"/>
  <c r="CH48" i="30" s="1"/>
  <c r="BY47" i="30"/>
  <c r="CH47" i="30" s="1"/>
  <c r="BY41" i="30"/>
  <c r="CH41" i="30" s="1"/>
  <c r="BY40" i="30"/>
  <c r="CH40" i="30" s="1"/>
  <c r="BY180" i="30"/>
  <c r="CH180" i="30" s="1"/>
  <c r="BY140" i="30"/>
  <c r="CH140" i="30" s="1"/>
  <c r="BY128" i="30"/>
  <c r="CH128" i="30" s="1"/>
  <c r="BG195" i="30"/>
  <c r="BQ195" i="30" s="1"/>
  <c r="BZ195" i="30"/>
  <c r="CI195" i="30" s="1"/>
  <c r="BG191" i="30"/>
  <c r="BQ191" i="30" s="1"/>
  <c r="BZ191" i="30"/>
  <c r="CI191" i="30" s="1"/>
  <c r="BG142" i="30"/>
  <c r="BQ142" i="30" s="1"/>
  <c r="BZ142" i="30"/>
  <c r="CI142" i="30" s="1"/>
  <c r="BG141" i="30"/>
  <c r="BQ141" i="30" s="1"/>
  <c r="BZ141" i="30"/>
  <c r="CI141" i="30" s="1"/>
  <c r="BG139" i="30"/>
  <c r="BQ139" i="30" s="1"/>
  <c r="BZ139" i="30"/>
  <c r="CI139" i="30" s="1"/>
  <c r="BG137" i="30"/>
  <c r="BQ137" i="30" s="1"/>
  <c r="BZ137" i="30"/>
  <c r="CI137" i="30" s="1"/>
  <c r="BG136" i="30"/>
  <c r="BQ136" i="30" s="1"/>
  <c r="BZ136" i="30"/>
  <c r="CI136" i="30" s="1"/>
  <c r="BG135" i="30"/>
  <c r="BQ135" i="30" s="1"/>
  <c r="BZ135" i="30"/>
  <c r="CI135" i="30" s="1"/>
  <c r="BG132" i="30"/>
  <c r="BQ132" i="30" s="1"/>
  <c r="BZ132" i="30"/>
  <c r="CI132" i="30" s="1"/>
  <c r="BG131" i="30"/>
  <c r="BQ131" i="30" s="1"/>
  <c r="BZ131" i="30"/>
  <c r="CI131" i="30" s="1"/>
  <c r="BG130" i="30"/>
  <c r="BQ130" i="30" s="1"/>
  <c r="BZ130" i="30"/>
  <c r="CI130" i="30" s="1"/>
  <c r="BG129" i="30"/>
  <c r="BQ129" i="30" s="1"/>
  <c r="BZ129" i="30"/>
  <c r="CI129" i="30" s="1"/>
  <c r="BG127" i="30"/>
  <c r="BQ127" i="30" s="1"/>
  <c r="BZ127" i="30"/>
  <c r="CI127" i="30" s="1"/>
  <c r="BG126" i="30"/>
  <c r="BQ126" i="30" s="1"/>
  <c r="BZ126" i="30"/>
  <c r="CI126" i="30" s="1"/>
  <c r="BG125" i="30"/>
  <c r="BQ125" i="30" s="1"/>
  <c r="BZ125" i="30"/>
  <c r="CI125" i="30" s="1"/>
  <c r="BG115" i="30"/>
  <c r="BQ115" i="30" s="1"/>
  <c r="BZ115" i="30"/>
  <c r="CI115" i="30" s="1"/>
  <c r="BG114" i="30"/>
  <c r="BQ114" i="30" s="1"/>
  <c r="BZ114" i="30"/>
  <c r="CI114" i="30" s="1"/>
  <c r="BG113" i="30"/>
  <c r="BQ113" i="30" s="1"/>
  <c r="BZ113" i="30"/>
  <c r="CI113" i="30" s="1"/>
  <c r="BG112" i="30"/>
  <c r="BQ112" i="30" s="1"/>
  <c r="BZ112" i="30"/>
  <c r="CI112" i="30" s="1"/>
  <c r="BG111" i="30"/>
  <c r="BQ111" i="30" s="1"/>
  <c r="BZ111" i="30"/>
  <c r="CI111" i="30" s="1"/>
  <c r="BG110" i="30"/>
  <c r="BQ110" i="30" s="1"/>
  <c r="BZ110" i="30"/>
  <c r="CI110" i="30" s="1"/>
  <c r="BG109" i="30"/>
  <c r="BQ109" i="30" s="1"/>
  <c r="BZ109" i="30"/>
  <c r="CI109" i="30" s="1"/>
  <c r="BG108" i="30"/>
  <c r="BQ108" i="30" s="1"/>
  <c r="BZ108" i="30"/>
  <c r="CI108" i="30" s="1"/>
  <c r="BG107" i="30"/>
  <c r="BQ107" i="30" s="1"/>
  <c r="BZ107" i="30"/>
  <c r="CI107" i="30" s="1"/>
  <c r="BG106" i="30"/>
  <c r="BQ106" i="30" s="1"/>
  <c r="BZ106" i="30"/>
  <c r="CI106" i="30" s="1"/>
  <c r="BG105" i="30"/>
  <c r="BQ105" i="30" s="1"/>
  <c r="BZ105" i="30"/>
  <c r="CI105" i="30" s="1"/>
  <c r="BG104" i="30"/>
  <c r="BQ104" i="30" s="1"/>
  <c r="BZ104" i="30"/>
  <c r="CI104" i="30" s="1"/>
  <c r="BG103" i="30"/>
  <c r="BQ103" i="30" s="1"/>
  <c r="BZ103" i="30"/>
  <c r="CI103" i="30" s="1"/>
  <c r="BG102" i="30"/>
  <c r="BQ102" i="30" s="1"/>
  <c r="BZ102" i="30"/>
  <c r="CI102" i="30" s="1"/>
  <c r="BG101" i="30"/>
  <c r="BQ101" i="30" s="1"/>
  <c r="BZ101" i="30"/>
  <c r="CI101" i="30" s="1"/>
  <c r="BG100" i="30"/>
  <c r="BQ100" i="30" s="1"/>
  <c r="BZ100" i="30"/>
  <c r="CI100" i="30" s="1"/>
  <c r="BG99" i="30"/>
  <c r="BQ99" i="30" s="1"/>
  <c r="BZ99" i="30"/>
  <c r="CI99" i="30" s="1"/>
  <c r="BG98" i="30"/>
  <c r="BQ98" i="30" s="1"/>
  <c r="BZ98" i="30"/>
  <c r="CI98" i="30" s="1"/>
  <c r="BG97" i="30"/>
  <c r="BQ97" i="30" s="1"/>
  <c r="BZ97" i="30"/>
  <c r="CI97" i="30" s="1"/>
  <c r="BG96" i="30"/>
  <c r="BQ96" i="30" s="1"/>
  <c r="BZ96" i="30"/>
  <c r="CI96" i="30" s="1"/>
  <c r="BG95" i="30"/>
  <c r="BQ95" i="30" s="1"/>
  <c r="BZ95" i="30"/>
  <c r="CI95" i="30" s="1"/>
  <c r="BG91" i="30"/>
  <c r="BQ91" i="30" s="1"/>
  <c r="BZ91" i="30"/>
  <c r="CI91" i="30" s="1"/>
  <c r="BG88" i="30"/>
  <c r="BQ88" i="30" s="1"/>
  <c r="BZ88" i="30"/>
  <c r="CI88" i="30" s="1"/>
  <c r="BG87" i="30"/>
  <c r="BQ87" i="30" s="1"/>
  <c r="BZ87" i="30"/>
  <c r="CI87" i="30" s="1"/>
  <c r="BG86" i="30"/>
  <c r="BQ86" i="30" s="1"/>
  <c r="BZ86" i="30"/>
  <c r="CI86" i="30" s="1"/>
  <c r="BG84" i="30"/>
  <c r="BQ84" i="30" s="1"/>
  <c r="BZ84" i="30"/>
  <c r="CI84" i="30" s="1"/>
  <c r="BG81" i="30"/>
  <c r="BQ81" i="30" s="1"/>
  <c r="BZ81" i="30"/>
  <c r="CI81" i="30" s="1"/>
  <c r="BG61" i="30"/>
  <c r="BQ61" i="30" s="1"/>
  <c r="BZ61" i="30"/>
  <c r="CI61" i="30" s="1"/>
  <c r="BG60" i="30"/>
  <c r="BQ60" i="30" s="1"/>
  <c r="BZ60" i="30"/>
  <c r="CI60" i="30" s="1"/>
  <c r="BG59" i="30"/>
  <c r="BQ59" i="30" s="1"/>
  <c r="BZ59" i="30"/>
  <c r="CI59" i="30" s="1"/>
  <c r="BG58" i="30"/>
  <c r="BQ58" i="30" s="1"/>
  <c r="BZ58" i="30"/>
  <c r="CI58" i="30" s="1"/>
  <c r="BG57" i="30"/>
  <c r="BQ57" i="30" s="1"/>
  <c r="BZ57" i="30"/>
  <c r="CI57" i="30" s="1"/>
  <c r="BG56" i="30"/>
  <c r="BQ56" i="30" s="1"/>
  <c r="BZ56" i="30"/>
  <c r="CI56" i="30" s="1"/>
  <c r="BG55" i="30"/>
  <c r="BQ55" i="30" s="1"/>
  <c r="BZ55" i="30"/>
  <c r="CI55" i="30" s="1"/>
  <c r="BG53" i="30"/>
  <c r="BQ53" i="30" s="1"/>
  <c r="BZ53" i="30"/>
  <c r="CI53" i="30" s="1"/>
  <c r="BG52" i="30"/>
  <c r="BQ52" i="30" s="1"/>
  <c r="BZ52" i="30"/>
  <c r="CI52" i="30" s="1"/>
  <c r="BG51" i="30"/>
  <c r="BQ51" i="30" s="1"/>
  <c r="BZ51" i="30"/>
  <c r="CI51" i="30" s="1"/>
  <c r="BG50" i="30"/>
  <c r="BQ50" i="30" s="1"/>
  <c r="BZ50" i="30"/>
  <c r="CI50" i="30" s="1"/>
  <c r="BG44" i="30"/>
  <c r="BQ44" i="30" s="1"/>
  <c r="BZ44" i="30"/>
  <c r="CI44" i="30" s="1"/>
  <c r="BG43" i="30"/>
  <c r="BQ43" i="30" s="1"/>
  <c r="BZ43" i="30"/>
  <c r="CI43" i="30" s="1"/>
  <c r="BG42" i="30"/>
  <c r="BQ42" i="30" s="1"/>
  <c r="BZ42" i="30"/>
  <c r="CI42" i="30" s="1"/>
  <c r="AC190" i="29"/>
  <c r="AF190" i="29" s="1"/>
  <c r="AG190" i="29" s="1"/>
  <c r="AI190" i="29" s="1"/>
  <c r="AP190" i="29" s="1"/>
  <c r="AQ190" i="29" s="1"/>
  <c r="AC141" i="29"/>
  <c r="AF141" i="29" s="1"/>
  <c r="AG141" i="29" s="1"/>
  <c r="AI141" i="29" s="1"/>
  <c r="AP141" i="29" s="1"/>
  <c r="AQ141" i="29" s="1"/>
  <c r="AC143" i="29"/>
  <c r="AF143" i="29" s="1"/>
  <c r="AG143" i="29" s="1"/>
  <c r="AI143" i="29" s="1"/>
  <c r="AP143" i="29" s="1"/>
  <c r="AQ143" i="29" s="1"/>
  <c r="AC132" i="29"/>
  <c r="AF132" i="29" s="1"/>
  <c r="AG132" i="29" s="1"/>
  <c r="AI132" i="29" s="1"/>
  <c r="AP132" i="29" s="1"/>
  <c r="AQ132" i="29" s="1"/>
  <c r="AC71" i="29"/>
  <c r="AF71" i="29" s="1"/>
  <c r="AG71" i="29" s="1"/>
  <c r="AI71" i="29" s="1"/>
  <c r="AP71" i="29" s="1"/>
  <c r="AQ71" i="29" s="1"/>
  <c r="AC57" i="29"/>
  <c r="AF57" i="29" s="1"/>
  <c r="AG57" i="29" s="1"/>
  <c r="AI57" i="29" s="1"/>
  <c r="AP57" i="29" s="1"/>
  <c r="AQ57" i="29" s="1"/>
  <c r="AC127" i="29"/>
  <c r="AF127" i="29" s="1"/>
  <c r="AG127" i="29" s="1"/>
  <c r="AI127" i="29" s="1"/>
  <c r="AP127" i="29" s="1"/>
  <c r="AQ127" i="29" s="1"/>
  <c r="AC187" i="29"/>
  <c r="AF187" i="29" s="1"/>
  <c r="AG187" i="29" s="1"/>
  <c r="AI187" i="29" s="1"/>
  <c r="AP187" i="29" s="1"/>
  <c r="AQ187" i="29" s="1"/>
  <c r="AC89" i="29"/>
  <c r="AF89" i="29" s="1"/>
  <c r="AG89" i="29" s="1"/>
  <c r="AI89" i="29" s="1"/>
  <c r="AP89" i="29" s="1"/>
  <c r="AQ89" i="29" s="1"/>
  <c r="AC144" i="29"/>
  <c r="AF144" i="29" s="1"/>
  <c r="AG144" i="29" s="1"/>
  <c r="AI144" i="29" s="1"/>
  <c r="AP144" i="29" s="1"/>
  <c r="AQ144" i="29" s="1"/>
  <c r="AC67" i="29"/>
  <c r="AF67" i="29" s="1"/>
  <c r="AG67" i="29" s="1"/>
  <c r="AI67" i="29" s="1"/>
  <c r="AP67" i="29" s="1"/>
  <c r="AQ67" i="29" s="1"/>
  <c r="AC139" i="29"/>
  <c r="AF139" i="29" s="1"/>
  <c r="AG139" i="29" s="1"/>
  <c r="AI139" i="29" s="1"/>
  <c r="AP139" i="29" s="1"/>
  <c r="AQ139" i="29" s="1"/>
  <c r="AV139" i="29" s="1"/>
  <c r="AC100" i="29"/>
  <c r="AF100" i="29" s="1"/>
  <c r="AG100" i="29" s="1"/>
  <c r="AI100" i="29" s="1"/>
  <c r="AP100" i="29" s="1"/>
  <c r="AQ100" i="29" s="1"/>
  <c r="AS100" i="29" s="1"/>
  <c r="AC178" i="29"/>
  <c r="AF178" i="29" s="1"/>
  <c r="AG178" i="29" s="1"/>
  <c r="AI178" i="29" s="1"/>
  <c r="AP178" i="29" s="1"/>
  <c r="AQ178" i="29" s="1"/>
  <c r="AV178" i="29" s="1"/>
  <c r="AC38" i="29"/>
  <c r="AF38" i="29" s="1"/>
  <c r="AG38" i="29" s="1"/>
  <c r="AI38" i="29" s="1"/>
  <c r="AP38" i="29" s="1"/>
  <c r="AQ38" i="29" s="1"/>
  <c r="AC92" i="29"/>
  <c r="AF92" i="29" s="1"/>
  <c r="AG92" i="29" s="1"/>
  <c r="AI92" i="29" s="1"/>
  <c r="AP92" i="29" s="1"/>
  <c r="AQ92" i="29" s="1"/>
  <c r="AC151" i="29"/>
  <c r="AF151" i="29" s="1"/>
  <c r="AG151" i="29" s="1"/>
  <c r="AI151" i="29" s="1"/>
  <c r="AP151" i="29" s="1"/>
  <c r="AQ151" i="29" s="1"/>
  <c r="AC121" i="29"/>
  <c r="AF121" i="29" s="1"/>
  <c r="AG121" i="29" s="1"/>
  <c r="AI121" i="29" s="1"/>
  <c r="AP121" i="29" s="1"/>
  <c r="AQ121" i="29" s="1"/>
  <c r="AC97" i="29"/>
  <c r="AF97" i="29" s="1"/>
  <c r="AG97" i="29" s="1"/>
  <c r="AI97" i="29" s="1"/>
  <c r="AP97" i="29" s="1"/>
  <c r="AQ97" i="29" s="1"/>
  <c r="AC30" i="29"/>
  <c r="AF30" i="29" s="1"/>
  <c r="AG30" i="29" s="1"/>
  <c r="AI30" i="29" s="1"/>
  <c r="AP30" i="29" s="1"/>
  <c r="AQ30" i="29" s="1"/>
  <c r="AC191" i="29"/>
  <c r="AF191" i="29" s="1"/>
  <c r="AG191" i="29" s="1"/>
  <c r="AI191" i="29" s="1"/>
  <c r="AP191" i="29" s="1"/>
  <c r="AQ191" i="29" s="1"/>
  <c r="AC193" i="29"/>
  <c r="AF193" i="29" s="1"/>
  <c r="AG193" i="29" s="1"/>
  <c r="AI193" i="29" s="1"/>
  <c r="AP193" i="29" s="1"/>
  <c r="AQ193" i="29" s="1"/>
  <c r="AC119" i="29"/>
  <c r="AF119" i="29" s="1"/>
  <c r="AG119" i="29" s="1"/>
  <c r="AI119" i="29" s="1"/>
  <c r="AP119" i="29" s="1"/>
  <c r="AQ119" i="29" s="1"/>
  <c r="AC46" i="29"/>
  <c r="AF46" i="29" s="1"/>
  <c r="AG46" i="29" s="1"/>
  <c r="AI46" i="29" s="1"/>
  <c r="AP46" i="29" s="1"/>
  <c r="AQ46" i="29" s="1"/>
  <c r="AC48" i="29"/>
  <c r="AF48" i="29" s="1"/>
  <c r="AG48" i="29" s="1"/>
  <c r="AI48" i="29" s="1"/>
  <c r="AP48" i="29" s="1"/>
  <c r="AQ48" i="29" s="1"/>
  <c r="AC108" i="29"/>
  <c r="AF108" i="29" s="1"/>
  <c r="AG108" i="29" s="1"/>
  <c r="AI108" i="29" s="1"/>
  <c r="AP108" i="29" s="1"/>
  <c r="AQ108" i="29" s="1"/>
  <c r="AC36" i="29"/>
  <c r="AF36" i="29" s="1"/>
  <c r="AG36" i="29" s="1"/>
  <c r="AI36" i="29" s="1"/>
  <c r="AP36" i="29" s="1"/>
  <c r="AQ36" i="29" s="1"/>
  <c r="AC149" i="29"/>
  <c r="AF149" i="29" s="1"/>
  <c r="AG149" i="29" s="1"/>
  <c r="AI149" i="29" s="1"/>
  <c r="AP149" i="29" s="1"/>
  <c r="AQ149" i="29" s="1"/>
  <c r="AC184" i="29"/>
  <c r="AF184" i="29" s="1"/>
  <c r="AG184" i="29" s="1"/>
  <c r="AI184" i="29" s="1"/>
  <c r="AP184" i="29" s="1"/>
  <c r="AQ184" i="29" s="1"/>
  <c r="AC175" i="29"/>
  <c r="AF175" i="29" s="1"/>
  <c r="AG175" i="29" s="1"/>
  <c r="AI175" i="29" s="1"/>
  <c r="AP175" i="29" s="1"/>
  <c r="AQ175" i="29" s="1"/>
  <c r="AC171" i="29"/>
  <c r="AF171" i="29" s="1"/>
  <c r="AG171" i="29" s="1"/>
  <c r="AI171" i="29" s="1"/>
  <c r="AP171" i="29" s="1"/>
  <c r="AQ171" i="29" s="1"/>
  <c r="AC85" i="29"/>
  <c r="AF85" i="29" s="1"/>
  <c r="AG85" i="29" s="1"/>
  <c r="AI85" i="29" s="1"/>
  <c r="AP85" i="29" s="1"/>
  <c r="AQ85" i="29" s="1"/>
  <c r="AC73" i="29"/>
  <c r="AF73" i="29" s="1"/>
  <c r="AG73" i="29" s="1"/>
  <c r="AI73" i="29" s="1"/>
  <c r="AP73" i="29" s="1"/>
  <c r="AQ73" i="29" s="1"/>
  <c r="AC147" i="29"/>
  <c r="AF147" i="29" s="1"/>
  <c r="AG147" i="29" s="1"/>
  <c r="AI147" i="29" s="1"/>
  <c r="AP147" i="29" s="1"/>
  <c r="AQ147" i="29" s="1"/>
  <c r="AC81" i="29"/>
  <c r="AF81" i="29" s="1"/>
  <c r="AG81" i="29" s="1"/>
  <c r="AI81" i="29" s="1"/>
  <c r="AP81" i="29" s="1"/>
  <c r="AQ81" i="29" s="1"/>
  <c r="AC66" i="29"/>
  <c r="AF66" i="29" s="1"/>
  <c r="AG66" i="29" s="1"/>
  <c r="AI66" i="29" s="1"/>
  <c r="AP66" i="29" s="1"/>
  <c r="AQ66" i="29" s="1"/>
  <c r="AC195" i="29"/>
  <c r="AF195" i="29" s="1"/>
  <c r="AG195" i="29" s="1"/>
  <c r="AI195" i="29" s="1"/>
  <c r="AP195" i="29" s="1"/>
  <c r="AQ195" i="29" s="1"/>
  <c r="AC120" i="29"/>
  <c r="AF120" i="29" s="1"/>
  <c r="AG120" i="29" s="1"/>
  <c r="AI120" i="29" s="1"/>
  <c r="AP120" i="29" s="1"/>
  <c r="AQ120" i="29" s="1"/>
  <c r="AC94" i="29"/>
  <c r="AF94" i="29" s="1"/>
  <c r="AG94" i="29" s="1"/>
  <c r="AI94" i="29" s="1"/>
  <c r="AP94" i="29" s="1"/>
  <c r="AQ94" i="29" s="1"/>
  <c r="AC77" i="29"/>
  <c r="AF77" i="29" s="1"/>
  <c r="AG77" i="29" s="1"/>
  <c r="AI77" i="29" s="1"/>
  <c r="AP77" i="29" s="1"/>
  <c r="AQ77" i="29" s="1"/>
  <c r="AC170" i="29"/>
  <c r="AF170" i="29" s="1"/>
  <c r="AG170" i="29" s="1"/>
  <c r="AI170" i="29" s="1"/>
  <c r="AP170" i="29" s="1"/>
  <c r="AQ170" i="29" s="1"/>
  <c r="AC98" i="29"/>
  <c r="AF98" i="29" s="1"/>
  <c r="AG98" i="29" s="1"/>
  <c r="AI98" i="29" s="1"/>
  <c r="AP98" i="29" s="1"/>
  <c r="AQ98" i="29" s="1"/>
  <c r="AC82" i="29"/>
  <c r="AF82" i="29" s="1"/>
  <c r="AG82" i="29" s="1"/>
  <c r="AI82" i="29" s="1"/>
  <c r="AP82" i="29" s="1"/>
  <c r="AQ82" i="29" s="1"/>
  <c r="AC107" i="29"/>
  <c r="AF107" i="29" s="1"/>
  <c r="AG107" i="29" s="1"/>
  <c r="AI107" i="29" s="1"/>
  <c r="AP107" i="29" s="1"/>
  <c r="AQ107" i="29" s="1"/>
  <c r="AC58" i="29"/>
  <c r="AF58" i="29" s="1"/>
  <c r="AG58" i="29" s="1"/>
  <c r="AI58" i="29" s="1"/>
  <c r="AP58" i="29" s="1"/>
  <c r="AQ58" i="29" s="1"/>
  <c r="AS58" i="29" s="1"/>
  <c r="AC174" i="29"/>
  <c r="AF174" i="29" s="1"/>
  <c r="AG174" i="29" s="1"/>
  <c r="AI174" i="29" s="1"/>
  <c r="AP174" i="29" s="1"/>
  <c r="AQ174" i="29" s="1"/>
  <c r="AC158" i="29"/>
  <c r="AF158" i="29" s="1"/>
  <c r="AG158" i="29" s="1"/>
  <c r="AI158" i="29" s="1"/>
  <c r="AP158" i="29" s="1"/>
  <c r="AQ158" i="29" s="1"/>
  <c r="AV158" i="29" s="1"/>
  <c r="AC181" i="29"/>
  <c r="AF181" i="29" s="1"/>
  <c r="AG181" i="29" s="1"/>
  <c r="AI181" i="29" s="1"/>
  <c r="AP181" i="29" s="1"/>
  <c r="AQ181" i="29" s="1"/>
  <c r="AC63" i="29"/>
  <c r="AF63" i="29" s="1"/>
  <c r="AG63" i="29" s="1"/>
  <c r="AI63" i="29" s="1"/>
  <c r="AP63" i="29" s="1"/>
  <c r="AQ63" i="29" s="1"/>
  <c r="AC74" i="29"/>
  <c r="AF74" i="29" s="1"/>
  <c r="AG74" i="29" s="1"/>
  <c r="AI74" i="29" s="1"/>
  <c r="AP74" i="29" s="1"/>
  <c r="AQ74" i="29" s="1"/>
  <c r="AC146" i="29"/>
  <c r="AF146" i="29" s="1"/>
  <c r="AG146" i="29" s="1"/>
  <c r="AI146" i="29" s="1"/>
  <c r="AP146" i="29" s="1"/>
  <c r="AQ146" i="29" s="1"/>
  <c r="AC122" i="29"/>
  <c r="AF122" i="29" s="1"/>
  <c r="AG122" i="29" s="1"/>
  <c r="AI122" i="29" s="1"/>
  <c r="AP122" i="29" s="1"/>
  <c r="AQ122" i="29" s="1"/>
  <c r="AC102" i="29"/>
  <c r="AF102" i="29" s="1"/>
  <c r="AG102" i="29" s="1"/>
  <c r="AI102" i="29" s="1"/>
  <c r="AP102" i="29" s="1"/>
  <c r="AQ102" i="29" s="1"/>
  <c r="AC34" i="29"/>
  <c r="AF34" i="29" s="1"/>
  <c r="AG34" i="29" s="1"/>
  <c r="AI34" i="29" s="1"/>
  <c r="AP34" i="29" s="1"/>
  <c r="AQ34" i="29" s="1"/>
  <c r="AC56" i="29"/>
  <c r="AF56" i="29" s="1"/>
  <c r="AG56" i="29" s="1"/>
  <c r="AI56" i="29" s="1"/>
  <c r="AP56" i="29" s="1"/>
  <c r="AQ56" i="29" s="1"/>
  <c r="AC95" i="29"/>
  <c r="AF95" i="29" s="1"/>
  <c r="AG95" i="29" s="1"/>
  <c r="AI95" i="29" s="1"/>
  <c r="AP95" i="29" s="1"/>
  <c r="AQ95" i="29" s="1"/>
  <c r="AC140" i="29"/>
  <c r="AF140" i="29" s="1"/>
  <c r="AG140" i="29" s="1"/>
  <c r="AI140" i="29" s="1"/>
  <c r="AP140" i="29" s="1"/>
  <c r="AQ140" i="29" s="1"/>
  <c r="AC182" i="29"/>
  <c r="AF182" i="29" s="1"/>
  <c r="AG182" i="29" s="1"/>
  <c r="AI182" i="29" s="1"/>
  <c r="AP182" i="29" s="1"/>
  <c r="AQ182" i="29" s="1"/>
  <c r="AC78" i="29"/>
  <c r="AF78" i="29" s="1"/>
  <c r="AG78" i="29" s="1"/>
  <c r="AI78" i="29" s="1"/>
  <c r="AP78" i="29" s="1"/>
  <c r="AQ78" i="29" s="1"/>
  <c r="AC162" i="29"/>
  <c r="AF162" i="29" s="1"/>
  <c r="AG162" i="29" s="1"/>
  <c r="AI162" i="29" s="1"/>
  <c r="AP162" i="29" s="1"/>
  <c r="AQ162" i="29" s="1"/>
  <c r="AU162" i="29" s="1"/>
  <c r="AC155" i="29"/>
  <c r="AF155" i="29" s="1"/>
  <c r="AG155" i="29" s="1"/>
  <c r="AI155" i="29" s="1"/>
  <c r="AP155" i="29" s="1"/>
  <c r="AQ155" i="29" s="1"/>
  <c r="AC179" i="29"/>
  <c r="AF179" i="29" s="1"/>
  <c r="AG179" i="29" s="1"/>
  <c r="AI179" i="29" s="1"/>
  <c r="AP179" i="29" s="1"/>
  <c r="AQ179" i="29" s="1"/>
  <c r="AC135" i="29"/>
  <c r="AF135" i="29" s="1"/>
  <c r="AG135" i="29" s="1"/>
  <c r="AI135" i="29" s="1"/>
  <c r="AP135" i="29" s="1"/>
  <c r="AQ135" i="29" s="1"/>
  <c r="AS135" i="29" s="1"/>
  <c r="AC42" i="29"/>
  <c r="AF42" i="29" s="1"/>
  <c r="AG42" i="29" s="1"/>
  <c r="AI42" i="29" s="1"/>
  <c r="AP42" i="29" s="1"/>
  <c r="AQ42" i="29" s="1"/>
  <c r="AV42" i="29" s="1"/>
  <c r="AC183" i="29"/>
  <c r="AF183" i="29" s="1"/>
  <c r="AG183" i="29" s="1"/>
  <c r="AI183" i="29" s="1"/>
  <c r="AP183" i="29" s="1"/>
  <c r="AQ183" i="29" s="1"/>
  <c r="AC99" i="29"/>
  <c r="AF99" i="29" s="1"/>
  <c r="AG99" i="29" s="1"/>
  <c r="AI99" i="29" s="1"/>
  <c r="AP99" i="29" s="1"/>
  <c r="AQ99" i="29" s="1"/>
  <c r="AU99" i="29" s="1"/>
  <c r="AC133" i="29"/>
  <c r="AF133" i="29" s="1"/>
  <c r="AG133" i="29" s="1"/>
  <c r="AI133" i="29" s="1"/>
  <c r="AP133" i="29" s="1"/>
  <c r="AQ133" i="29" s="1"/>
  <c r="AC114" i="29"/>
  <c r="AF114" i="29" s="1"/>
  <c r="AG114" i="29" s="1"/>
  <c r="AI114" i="29" s="1"/>
  <c r="AP114" i="29" s="1"/>
  <c r="AQ114" i="29" s="1"/>
  <c r="AC172" i="29"/>
  <c r="AF172" i="29" s="1"/>
  <c r="AG172" i="29" s="1"/>
  <c r="AI172" i="29" s="1"/>
  <c r="AP172" i="29" s="1"/>
  <c r="AQ172" i="29" s="1"/>
  <c r="AC112" i="29"/>
  <c r="AF112" i="29" s="1"/>
  <c r="AG112" i="29" s="1"/>
  <c r="AI112" i="29" s="1"/>
  <c r="AP112" i="29" s="1"/>
  <c r="AQ112" i="29" s="1"/>
  <c r="AC142" i="29"/>
  <c r="AF142" i="29" s="1"/>
  <c r="AG142" i="29" s="1"/>
  <c r="AI142" i="29" s="1"/>
  <c r="AP142" i="29" s="1"/>
  <c r="AQ142" i="29" s="1"/>
  <c r="AC176" i="29"/>
  <c r="AF176" i="29" s="1"/>
  <c r="AG176" i="29" s="1"/>
  <c r="AI176" i="29" s="1"/>
  <c r="AP176" i="29" s="1"/>
  <c r="AQ176" i="29" s="1"/>
  <c r="AC159" i="29"/>
  <c r="AF159" i="29" s="1"/>
  <c r="AG159" i="29" s="1"/>
  <c r="AI159" i="29" s="1"/>
  <c r="AP159" i="29" s="1"/>
  <c r="AQ159" i="29" s="1"/>
  <c r="AC31" i="29"/>
  <c r="AF31" i="29" s="1"/>
  <c r="AG31" i="29" s="1"/>
  <c r="AI31" i="29" s="1"/>
  <c r="AP31" i="29" s="1"/>
  <c r="AQ31" i="29" s="1"/>
  <c r="AC62" i="29"/>
  <c r="AF62" i="29" s="1"/>
  <c r="AG62" i="29" s="1"/>
  <c r="AI62" i="29" s="1"/>
  <c r="AP62" i="29" s="1"/>
  <c r="AQ62" i="29" s="1"/>
  <c r="AC87" i="29"/>
  <c r="AF87" i="29" s="1"/>
  <c r="AG87" i="29" s="1"/>
  <c r="AI87" i="29" s="1"/>
  <c r="AP87" i="29" s="1"/>
  <c r="AQ87" i="29" s="1"/>
  <c r="AV87" i="29" s="1"/>
  <c r="AC53" i="29"/>
  <c r="AF53" i="29" s="1"/>
  <c r="AG53" i="29" s="1"/>
  <c r="AI53" i="29" s="1"/>
  <c r="AP53" i="29" s="1"/>
  <c r="AQ53" i="29" s="1"/>
  <c r="AS53" i="29" s="1"/>
  <c r="AC186" i="29"/>
  <c r="AF186" i="29" s="1"/>
  <c r="AG186" i="29" s="1"/>
  <c r="AI186" i="29" s="1"/>
  <c r="AP186" i="29" s="1"/>
  <c r="AQ186" i="29" s="1"/>
  <c r="AC39" i="29"/>
  <c r="AF39" i="29" s="1"/>
  <c r="AG39" i="29" s="1"/>
  <c r="AI39" i="29" s="1"/>
  <c r="AP39" i="29" s="1"/>
  <c r="AQ39" i="29" s="1"/>
  <c r="AV39" i="29" s="1"/>
  <c r="AC105" i="29"/>
  <c r="AF105" i="29" s="1"/>
  <c r="AG105" i="29" s="1"/>
  <c r="AI105" i="29" s="1"/>
  <c r="AP105" i="29" s="1"/>
  <c r="AQ105" i="29" s="1"/>
  <c r="AC72" i="29"/>
  <c r="AF72" i="29" s="1"/>
  <c r="AG72" i="29" s="1"/>
  <c r="AI72" i="29" s="1"/>
  <c r="AP72" i="29" s="1"/>
  <c r="AQ72" i="29" s="1"/>
  <c r="AU72" i="29" s="1"/>
  <c r="AC115" i="29"/>
  <c r="AF115" i="29" s="1"/>
  <c r="AG115" i="29" s="1"/>
  <c r="AI115" i="29" s="1"/>
  <c r="AP115" i="29" s="1"/>
  <c r="AQ115" i="29" s="1"/>
  <c r="AU115" i="29" s="1"/>
  <c r="AC70" i="29"/>
  <c r="AF70" i="29" s="1"/>
  <c r="AG70" i="29" s="1"/>
  <c r="AI70" i="29" s="1"/>
  <c r="AP70" i="29" s="1"/>
  <c r="AQ70" i="29" s="1"/>
  <c r="AC52" i="29"/>
  <c r="AF52" i="29" s="1"/>
  <c r="AG52" i="29" s="1"/>
  <c r="AI52" i="29" s="1"/>
  <c r="AP52" i="29" s="1"/>
  <c r="AQ52" i="29" s="1"/>
  <c r="AC164" i="29"/>
  <c r="AF164" i="29" s="1"/>
  <c r="AG164" i="29" s="1"/>
  <c r="AI164" i="29" s="1"/>
  <c r="AP164" i="29" s="1"/>
  <c r="AQ164" i="29" s="1"/>
  <c r="AS164" i="29" s="1"/>
  <c r="AC32" i="29"/>
  <c r="AF32" i="29" s="1"/>
  <c r="AG32" i="29" s="1"/>
  <c r="AI32" i="29" s="1"/>
  <c r="AP32" i="29" s="1"/>
  <c r="AQ32" i="29" s="1"/>
  <c r="AC28" i="29"/>
  <c r="AF28" i="29" s="1"/>
  <c r="AG28" i="29" s="1"/>
  <c r="AI28" i="29" s="1"/>
  <c r="AP28" i="29" s="1"/>
  <c r="AQ28" i="29" s="1"/>
  <c r="AC55" i="29"/>
  <c r="AF55" i="29" s="1"/>
  <c r="AG55" i="29" s="1"/>
  <c r="AI55" i="29" s="1"/>
  <c r="AP55" i="29" s="1"/>
  <c r="AQ55" i="29" s="1"/>
  <c r="AC40" i="29"/>
  <c r="AF40" i="29" s="1"/>
  <c r="AG40" i="29" s="1"/>
  <c r="AI40" i="29" s="1"/>
  <c r="AP40" i="29" s="1"/>
  <c r="AQ40" i="29" s="1"/>
  <c r="AC157" i="29"/>
  <c r="AF157" i="29" s="1"/>
  <c r="AG157" i="29" s="1"/>
  <c r="AI157" i="29" s="1"/>
  <c r="AP157" i="29" s="1"/>
  <c r="AQ157" i="29" s="1"/>
  <c r="AC167" i="29"/>
  <c r="AF167" i="29" s="1"/>
  <c r="AG167" i="29" s="1"/>
  <c r="AI167" i="29" s="1"/>
  <c r="AP167" i="29" s="1"/>
  <c r="AQ167" i="29" s="1"/>
  <c r="AC113" i="29"/>
  <c r="AF113" i="29" s="1"/>
  <c r="AG113" i="29" s="1"/>
  <c r="AI113" i="29" s="1"/>
  <c r="AP113" i="29" s="1"/>
  <c r="AQ113" i="29" s="1"/>
  <c r="AS113" i="29" s="1"/>
  <c r="AC137" i="29"/>
  <c r="AF137" i="29" s="1"/>
  <c r="AG137" i="29" s="1"/>
  <c r="AI137" i="29" s="1"/>
  <c r="AP137" i="29" s="1"/>
  <c r="AQ137" i="29" s="1"/>
  <c r="AV137" i="29" s="1"/>
  <c r="AC124" i="29"/>
  <c r="AF124" i="29" s="1"/>
  <c r="AG124" i="29" s="1"/>
  <c r="AI124" i="29" s="1"/>
  <c r="AP124" i="29" s="1"/>
  <c r="AQ124" i="29" s="1"/>
  <c r="AV124" i="29" s="1"/>
  <c r="AC192" i="29"/>
  <c r="AF192" i="29" s="1"/>
  <c r="AG192" i="29" s="1"/>
  <c r="AI192" i="29" s="1"/>
  <c r="AP192" i="29" s="1"/>
  <c r="AQ192" i="29" s="1"/>
  <c r="AC35" i="29"/>
  <c r="AF35" i="29" s="1"/>
  <c r="AG35" i="29" s="1"/>
  <c r="AI35" i="29" s="1"/>
  <c r="AP35" i="29" s="1"/>
  <c r="AQ35" i="29" s="1"/>
  <c r="AC131" i="29"/>
  <c r="AF131" i="29" s="1"/>
  <c r="AG131" i="29" s="1"/>
  <c r="AI131" i="29" s="1"/>
  <c r="AP131" i="29" s="1"/>
  <c r="AQ131" i="29" s="1"/>
  <c r="AC106" i="29"/>
  <c r="AF106" i="29" s="1"/>
  <c r="AG106" i="29" s="1"/>
  <c r="AI106" i="29" s="1"/>
  <c r="AP106" i="29" s="1"/>
  <c r="AQ106" i="29" s="1"/>
  <c r="AC84" i="29"/>
  <c r="AF84" i="29" s="1"/>
  <c r="AG84" i="29" s="1"/>
  <c r="AI84" i="29" s="1"/>
  <c r="AP84" i="29" s="1"/>
  <c r="AQ84" i="29" s="1"/>
  <c r="AC65" i="29"/>
  <c r="AF65" i="29" s="1"/>
  <c r="AG65" i="29" s="1"/>
  <c r="AI65" i="29" s="1"/>
  <c r="AP65" i="29" s="1"/>
  <c r="AQ65" i="29" s="1"/>
  <c r="AV65" i="29" s="1"/>
  <c r="AC80" i="29"/>
  <c r="AF80" i="29" s="1"/>
  <c r="AG80" i="29" s="1"/>
  <c r="AI80" i="29" s="1"/>
  <c r="AP80" i="29" s="1"/>
  <c r="AQ80" i="29" s="1"/>
  <c r="AC138" i="29"/>
  <c r="AF138" i="29" s="1"/>
  <c r="AG138" i="29" s="1"/>
  <c r="AI138" i="29" s="1"/>
  <c r="AP138" i="29" s="1"/>
  <c r="AQ138" i="29" s="1"/>
  <c r="AC79" i="29"/>
  <c r="AF79" i="29" s="1"/>
  <c r="AG79" i="29" s="1"/>
  <c r="AI79" i="29" s="1"/>
  <c r="AP79" i="29" s="1"/>
  <c r="AQ79" i="29" s="1"/>
  <c r="AC41" i="29"/>
  <c r="AF41" i="29" s="1"/>
  <c r="AG41" i="29" s="1"/>
  <c r="AI41" i="29" s="1"/>
  <c r="AP41" i="29" s="1"/>
  <c r="AQ41" i="29" s="1"/>
  <c r="AC126" i="29"/>
  <c r="AF126" i="29" s="1"/>
  <c r="AG126" i="29" s="1"/>
  <c r="AI126" i="29" s="1"/>
  <c r="AP126" i="29" s="1"/>
  <c r="AQ126" i="29" s="1"/>
  <c r="AC168" i="29"/>
  <c r="AF168" i="29" s="1"/>
  <c r="AG168" i="29" s="1"/>
  <c r="AI168" i="29" s="1"/>
  <c r="AP168" i="29" s="1"/>
  <c r="AQ168" i="29" s="1"/>
  <c r="AC188" i="29"/>
  <c r="AF188" i="29" s="1"/>
  <c r="AG188" i="29" s="1"/>
  <c r="AI188" i="29" s="1"/>
  <c r="AP188" i="29" s="1"/>
  <c r="AQ188" i="29" s="1"/>
  <c r="AC177" i="29"/>
  <c r="AF177" i="29" s="1"/>
  <c r="AG177" i="29" s="1"/>
  <c r="AI177" i="29" s="1"/>
  <c r="AP177" i="29" s="1"/>
  <c r="AQ177" i="29" s="1"/>
  <c r="AS177" i="29" s="1"/>
  <c r="AC185" i="29"/>
  <c r="AF185" i="29" s="1"/>
  <c r="AG185" i="29" s="1"/>
  <c r="AI185" i="29" s="1"/>
  <c r="AP185" i="29" s="1"/>
  <c r="AQ185" i="29" s="1"/>
  <c r="AV185" i="29" s="1"/>
  <c r="AC169" i="29"/>
  <c r="AF169" i="29" s="1"/>
  <c r="AG169" i="29" s="1"/>
  <c r="AI169" i="29" s="1"/>
  <c r="AP169" i="29" s="1"/>
  <c r="AQ169" i="29" s="1"/>
  <c r="AC44" i="29"/>
  <c r="AF44" i="29" s="1"/>
  <c r="AG44" i="29" s="1"/>
  <c r="AI44" i="29" s="1"/>
  <c r="AP44" i="29" s="1"/>
  <c r="AQ44" i="29" s="1"/>
  <c r="AS44" i="29" s="1"/>
  <c r="AC152" i="29"/>
  <c r="AF152" i="29" s="1"/>
  <c r="AG152" i="29" s="1"/>
  <c r="AI152" i="29" s="1"/>
  <c r="AP152" i="29" s="1"/>
  <c r="AQ152" i="29" s="1"/>
  <c r="AS152" i="29" s="1"/>
  <c r="AC128" i="29"/>
  <c r="AF128" i="29" s="1"/>
  <c r="AG128" i="29" s="1"/>
  <c r="AI128" i="29" s="1"/>
  <c r="AP128" i="29" s="1"/>
  <c r="AQ128" i="29" s="1"/>
  <c r="AC96" i="29"/>
  <c r="AF96" i="29" s="1"/>
  <c r="AG96" i="29" s="1"/>
  <c r="AI96" i="29" s="1"/>
  <c r="AP96" i="29" s="1"/>
  <c r="AQ96" i="29" s="1"/>
  <c r="AC180" i="29"/>
  <c r="AF180" i="29" s="1"/>
  <c r="AG180" i="29" s="1"/>
  <c r="AI180" i="29" s="1"/>
  <c r="AP180" i="29" s="1"/>
  <c r="AQ180" i="29" s="1"/>
  <c r="AC90" i="29"/>
  <c r="AF90" i="29" s="1"/>
  <c r="AG90" i="29" s="1"/>
  <c r="AI90" i="29" s="1"/>
  <c r="AP90" i="29" s="1"/>
  <c r="AQ90" i="29" s="1"/>
  <c r="AC103" i="29"/>
  <c r="AF103" i="29" s="1"/>
  <c r="AG103" i="29" s="1"/>
  <c r="AI103" i="29" s="1"/>
  <c r="AP103" i="29" s="1"/>
  <c r="AQ103" i="29" s="1"/>
  <c r="AC136" i="29"/>
  <c r="AF136" i="29" s="1"/>
  <c r="AG136" i="29" s="1"/>
  <c r="AI136" i="29" s="1"/>
  <c r="AP136" i="29" s="1"/>
  <c r="AQ136" i="29" s="1"/>
  <c r="AC45" i="29"/>
  <c r="AF45" i="29" s="1"/>
  <c r="AG45" i="29" s="1"/>
  <c r="AI45" i="29" s="1"/>
  <c r="AP45" i="29" s="1"/>
  <c r="AQ45" i="29" s="1"/>
  <c r="AC60" i="29"/>
  <c r="AF60" i="29" s="1"/>
  <c r="AG60" i="29" s="1"/>
  <c r="AI60" i="29" s="1"/>
  <c r="AP60" i="29" s="1"/>
  <c r="AQ60" i="29" s="1"/>
  <c r="AC134" i="29"/>
  <c r="AF134" i="29" s="1"/>
  <c r="AG134" i="29" s="1"/>
  <c r="AI134" i="29" s="1"/>
  <c r="AP134" i="29" s="1"/>
  <c r="AQ134" i="29" s="1"/>
  <c r="AS134" i="29" s="1"/>
  <c r="AC189" i="29"/>
  <c r="AF189" i="29" s="1"/>
  <c r="AG189" i="29" s="1"/>
  <c r="AI189" i="29" s="1"/>
  <c r="AP189" i="29" s="1"/>
  <c r="AQ189" i="29" s="1"/>
  <c r="AU189" i="29" s="1"/>
  <c r="AC49" i="29"/>
  <c r="AF49" i="29" s="1"/>
  <c r="AG49" i="29" s="1"/>
  <c r="AI49" i="29" s="1"/>
  <c r="AP49" i="29" s="1"/>
  <c r="AQ49" i="29" s="1"/>
  <c r="AC160" i="29"/>
  <c r="AF160" i="29" s="1"/>
  <c r="AG160" i="29" s="1"/>
  <c r="AI160" i="29" s="1"/>
  <c r="AP160" i="29" s="1"/>
  <c r="AQ160" i="29" s="1"/>
  <c r="AS160" i="29" s="1"/>
  <c r="AC130" i="29"/>
  <c r="AF130" i="29" s="1"/>
  <c r="AG130" i="29" s="1"/>
  <c r="AI130" i="29" s="1"/>
  <c r="AP130" i="29" s="1"/>
  <c r="AQ130" i="29" s="1"/>
  <c r="AU130" i="29" s="1"/>
  <c r="AC116" i="29"/>
  <c r="AF116" i="29" s="1"/>
  <c r="AG116" i="29" s="1"/>
  <c r="AI116" i="29" s="1"/>
  <c r="AP116" i="29" s="1"/>
  <c r="AQ116" i="29" s="1"/>
  <c r="AS116" i="29" s="1"/>
  <c r="AC153" i="29"/>
  <c r="AF153" i="29" s="1"/>
  <c r="AG153" i="29" s="1"/>
  <c r="AI153" i="29" s="1"/>
  <c r="AP153" i="29" s="1"/>
  <c r="AQ153" i="29" s="1"/>
  <c r="AC64" i="29"/>
  <c r="AF64" i="29" s="1"/>
  <c r="AG64" i="29" s="1"/>
  <c r="AI64" i="29" s="1"/>
  <c r="AP64" i="29" s="1"/>
  <c r="AQ64" i="29" s="1"/>
  <c r="AS64" i="29" s="1"/>
  <c r="AC148" i="29"/>
  <c r="AF148" i="29" s="1"/>
  <c r="AG148" i="29" s="1"/>
  <c r="AI148" i="29" s="1"/>
  <c r="AP148" i="29" s="1"/>
  <c r="AQ148" i="29" s="1"/>
  <c r="AU148" i="29" s="1"/>
  <c r="AC75" i="29"/>
  <c r="AF75" i="29" s="1"/>
  <c r="AG75" i="29" s="1"/>
  <c r="AI75" i="29" s="1"/>
  <c r="AP75" i="29" s="1"/>
  <c r="AQ75" i="29" s="1"/>
  <c r="AC194" i="29"/>
  <c r="AF194" i="29" s="1"/>
  <c r="AG194" i="29" s="1"/>
  <c r="AI194" i="29" s="1"/>
  <c r="AP194" i="29" s="1"/>
  <c r="AQ194" i="29" s="1"/>
  <c r="AC68" i="29"/>
  <c r="AF68" i="29" s="1"/>
  <c r="AG68" i="29" s="1"/>
  <c r="AI68" i="29" s="1"/>
  <c r="AP68" i="29" s="1"/>
  <c r="AQ68" i="29" s="1"/>
  <c r="AC59" i="29"/>
  <c r="AF59" i="29" s="1"/>
  <c r="AG59" i="29" s="1"/>
  <c r="AI59" i="29" s="1"/>
  <c r="AP59" i="29" s="1"/>
  <c r="AQ59" i="29" s="1"/>
  <c r="AC163" i="29"/>
  <c r="AF163" i="29" s="1"/>
  <c r="AG163" i="29" s="1"/>
  <c r="AI163" i="29" s="1"/>
  <c r="AP163" i="29" s="1"/>
  <c r="AQ163" i="29" s="1"/>
  <c r="AC156" i="29"/>
  <c r="AF156" i="29" s="1"/>
  <c r="AG156" i="29" s="1"/>
  <c r="AI156" i="29" s="1"/>
  <c r="AP156" i="29" s="1"/>
  <c r="AQ156" i="29" s="1"/>
  <c r="AC104" i="29"/>
  <c r="AF104" i="29" s="1"/>
  <c r="AG104" i="29" s="1"/>
  <c r="AI104" i="29" s="1"/>
  <c r="AP104" i="29" s="1"/>
  <c r="AQ104" i="29" s="1"/>
  <c r="AC150" i="29"/>
  <c r="AF150" i="29" s="1"/>
  <c r="AG150" i="29" s="1"/>
  <c r="AI150" i="29" s="1"/>
  <c r="AP150" i="29" s="1"/>
  <c r="AQ150" i="29" s="1"/>
  <c r="AC47" i="29"/>
  <c r="AF47" i="29" s="1"/>
  <c r="AG47" i="29" s="1"/>
  <c r="AI47" i="29" s="1"/>
  <c r="AP47" i="29" s="1"/>
  <c r="AQ47" i="29" s="1"/>
  <c r="AC129" i="29"/>
  <c r="AF129" i="29" s="1"/>
  <c r="AG129" i="29" s="1"/>
  <c r="AI129" i="29" s="1"/>
  <c r="AP129" i="29" s="1"/>
  <c r="AQ129" i="29" s="1"/>
  <c r="AC61" i="29"/>
  <c r="AF61" i="29" s="1"/>
  <c r="AG61" i="29" s="1"/>
  <c r="AI61" i="29" s="1"/>
  <c r="AP61" i="29" s="1"/>
  <c r="AQ61" i="29" s="1"/>
  <c r="AV61" i="29" s="1"/>
  <c r="AC125" i="29"/>
  <c r="AF125" i="29" s="1"/>
  <c r="AG125" i="29" s="1"/>
  <c r="AI125" i="29" s="1"/>
  <c r="AP125" i="29" s="1"/>
  <c r="AQ125" i="29" s="1"/>
  <c r="AC111" i="29"/>
  <c r="AF111" i="29" s="1"/>
  <c r="AG111" i="29" s="1"/>
  <c r="AI111" i="29" s="1"/>
  <c r="AP111" i="29" s="1"/>
  <c r="AQ111" i="29" s="1"/>
  <c r="AU111" i="29" s="1"/>
  <c r="AC145" i="29"/>
  <c r="AF145" i="29" s="1"/>
  <c r="AG145" i="29" s="1"/>
  <c r="AI145" i="29" s="1"/>
  <c r="AP145" i="29" s="1"/>
  <c r="AQ145" i="29" s="1"/>
  <c r="AC88" i="29"/>
  <c r="AF88" i="29" s="1"/>
  <c r="AG88" i="29" s="1"/>
  <c r="AI88" i="29" s="1"/>
  <c r="AP88" i="29" s="1"/>
  <c r="AQ88" i="29" s="1"/>
  <c r="AC69" i="29"/>
  <c r="AF69" i="29" s="1"/>
  <c r="AG69" i="29" s="1"/>
  <c r="AI69" i="29" s="1"/>
  <c r="AP69" i="29" s="1"/>
  <c r="AQ69" i="29" s="1"/>
  <c r="AS69" i="29" s="1"/>
  <c r="AC109" i="29"/>
  <c r="AF109" i="29" s="1"/>
  <c r="AG109" i="29" s="1"/>
  <c r="AI109" i="29" s="1"/>
  <c r="AP109" i="29" s="1"/>
  <c r="AQ109" i="29" s="1"/>
  <c r="AC33" i="29"/>
  <c r="AF33" i="29" s="1"/>
  <c r="AG33" i="29" s="1"/>
  <c r="AI33" i="29" s="1"/>
  <c r="AP33" i="29" s="1"/>
  <c r="AQ33" i="29" s="1"/>
  <c r="AC43" i="29"/>
  <c r="AF43" i="29" s="1"/>
  <c r="AG43" i="29" s="1"/>
  <c r="AI43" i="29" s="1"/>
  <c r="AP43" i="29" s="1"/>
  <c r="AQ43" i="29" s="1"/>
  <c r="AC93" i="29"/>
  <c r="AF93" i="29" s="1"/>
  <c r="AG93" i="29" s="1"/>
  <c r="AI93" i="29" s="1"/>
  <c r="AP93" i="29" s="1"/>
  <c r="AQ93" i="29" s="1"/>
  <c r="AC161" i="29"/>
  <c r="AF161" i="29" s="1"/>
  <c r="AG161" i="29" s="1"/>
  <c r="AI161" i="29" s="1"/>
  <c r="AP161" i="29" s="1"/>
  <c r="AQ161" i="29" s="1"/>
  <c r="AC123" i="29"/>
  <c r="AF123" i="29" s="1"/>
  <c r="AG123" i="29" s="1"/>
  <c r="AI123" i="29" s="1"/>
  <c r="AP123" i="29" s="1"/>
  <c r="AQ123" i="29" s="1"/>
  <c r="AC173" i="29"/>
  <c r="AF173" i="29" s="1"/>
  <c r="AG173" i="29" s="1"/>
  <c r="AI173" i="29" s="1"/>
  <c r="AP173" i="29" s="1"/>
  <c r="AQ173" i="29" s="1"/>
  <c r="AC27" i="29"/>
  <c r="AC91" i="29"/>
  <c r="AF91" i="29" s="1"/>
  <c r="AG91" i="29" s="1"/>
  <c r="AI91" i="29" s="1"/>
  <c r="AP91" i="29" s="1"/>
  <c r="AQ91" i="29" s="1"/>
  <c r="AC86" i="29"/>
  <c r="AF86" i="29" s="1"/>
  <c r="AG86" i="29" s="1"/>
  <c r="AI86" i="29" s="1"/>
  <c r="AP86" i="29" s="1"/>
  <c r="AQ86" i="29" s="1"/>
  <c r="AC29" i="29"/>
  <c r="AF29" i="29" s="1"/>
  <c r="AG29" i="29" s="1"/>
  <c r="AI29" i="29" s="1"/>
  <c r="AP29" i="29" s="1"/>
  <c r="AQ29" i="29" s="1"/>
  <c r="AU29" i="29" s="1"/>
  <c r="AC101" i="29"/>
  <c r="AF101" i="29" s="1"/>
  <c r="AG101" i="29" s="1"/>
  <c r="AI101" i="29" s="1"/>
  <c r="AP101" i="29" s="1"/>
  <c r="AQ101" i="29" s="1"/>
  <c r="AU101" i="29" s="1"/>
  <c r="AC118" i="29"/>
  <c r="AF118" i="29" s="1"/>
  <c r="AG118" i="29" s="1"/>
  <c r="AI118" i="29" s="1"/>
  <c r="AP118" i="29" s="1"/>
  <c r="AQ118" i="29" s="1"/>
  <c r="AS118" i="29" s="1"/>
  <c r="AC154" i="29"/>
  <c r="AF154" i="29" s="1"/>
  <c r="AG154" i="29" s="1"/>
  <c r="AI154" i="29" s="1"/>
  <c r="AP154" i="29" s="1"/>
  <c r="AQ154" i="29" s="1"/>
  <c r="AS154" i="29" s="1"/>
  <c r="AC54" i="29"/>
  <c r="AF54" i="29" s="1"/>
  <c r="AG54" i="29" s="1"/>
  <c r="AI54" i="29" s="1"/>
  <c r="AP54" i="29" s="1"/>
  <c r="AQ54" i="29" s="1"/>
  <c r="AC110" i="29"/>
  <c r="AF110" i="29" s="1"/>
  <c r="AG110" i="29" s="1"/>
  <c r="AI110" i="29" s="1"/>
  <c r="AP110" i="29" s="1"/>
  <c r="AQ110" i="29" s="1"/>
  <c r="AC37" i="29"/>
  <c r="AF37" i="29" s="1"/>
  <c r="AG37" i="29" s="1"/>
  <c r="AI37" i="29" s="1"/>
  <c r="AP37" i="29" s="1"/>
  <c r="AQ37" i="29" s="1"/>
  <c r="AC166" i="29"/>
  <c r="AF166" i="29" s="1"/>
  <c r="AG166" i="29" s="1"/>
  <c r="AI166" i="29" s="1"/>
  <c r="AP166" i="29" s="1"/>
  <c r="AQ166" i="29" s="1"/>
  <c r="AC76" i="29"/>
  <c r="AF76" i="29" s="1"/>
  <c r="AG76" i="29" s="1"/>
  <c r="AI76" i="29" s="1"/>
  <c r="AP76" i="29" s="1"/>
  <c r="AQ76" i="29" s="1"/>
  <c r="AS76" i="29" s="1"/>
  <c r="AC117" i="29"/>
  <c r="AF117" i="29" s="1"/>
  <c r="AG117" i="29" s="1"/>
  <c r="AI117" i="29" s="1"/>
  <c r="AP117" i="29" s="1"/>
  <c r="AQ117" i="29" s="1"/>
  <c r="AC50" i="29"/>
  <c r="AF50" i="29" s="1"/>
  <c r="AG50" i="29" s="1"/>
  <c r="AI50" i="29" s="1"/>
  <c r="AP50" i="29" s="1"/>
  <c r="AQ50" i="29" s="1"/>
  <c r="AC83" i="29"/>
  <c r="AF83" i="29" s="1"/>
  <c r="AG83" i="29" s="1"/>
  <c r="AI83" i="29" s="1"/>
  <c r="AP83" i="29" s="1"/>
  <c r="AQ83" i="29" s="1"/>
  <c r="AC51" i="29"/>
  <c r="AF51" i="29" s="1"/>
  <c r="AG51" i="29" s="1"/>
  <c r="AI51" i="29" s="1"/>
  <c r="AP51" i="29" s="1"/>
  <c r="AQ51" i="29" s="1"/>
  <c r="AV51" i="29" s="1"/>
  <c r="AC165" i="29"/>
  <c r="AF165" i="29" s="1"/>
  <c r="AG165" i="29" s="1"/>
  <c r="AI165" i="29" s="1"/>
  <c r="AP165" i="29" s="1"/>
  <c r="AQ165" i="29" s="1"/>
  <c r="D3" i="26"/>
  <c r="E10" i="26" s="1"/>
  <c r="AV68" i="29"/>
  <c r="AU68" i="29"/>
  <c r="AS68" i="29"/>
  <c r="AU158" i="29"/>
  <c r="AS45" i="29"/>
  <c r="AV45" i="29"/>
  <c r="AU45" i="29"/>
  <c r="AS51" i="29"/>
  <c r="AU51" i="29"/>
  <c r="AS128" i="29"/>
  <c r="AU128" i="29"/>
  <c r="AV128" i="29"/>
  <c r="AV179" i="29"/>
  <c r="AS179" i="29"/>
  <c r="AU179" i="29"/>
  <c r="AV134" i="29"/>
  <c r="AU134" i="29"/>
  <c r="AS115" i="29"/>
  <c r="AV105" i="29"/>
  <c r="AU105" i="29"/>
  <c r="AS105" i="29"/>
  <c r="AV71" i="29"/>
  <c r="AU71" i="29"/>
  <c r="AS71" i="29"/>
  <c r="AU93" i="29"/>
  <c r="AV93" i="29"/>
  <c r="AS93" i="29"/>
  <c r="AV189" i="29"/>
  <c r="AU60" i="29"/>
  <c r="AS60" i="29"/>
  <c r="AV60" i="29"/>
  <c r="AU85" i="29"/>
  <c r="AV85" i="29"/>
  <c r="AS85" i="29"/>
  <c r="AU61" i="29"/>
  <c r="AS61" i="29"/>
  <c r="AV99" i="29"/>
  <c r="AS99" i="29"/>
  <c r="AV69" i="29"/>
  <c r="AU69" i="29"/>
  <c r="AV100" i="29"/>
  <c r="AU113" i="29"/>
  <c r="AV113" i="29"/>
  <c r="AV164" i="29"/>
  <c r="AU164" i="29"/>
  <c r="AV95" i="29"/>
  <c r="AU95" i="29"/>
  <c r="AS95" i="29"/>
  <c r="AS65" i="29"/>
  <c r="AU65" i="29"/>
  <c r="AV109" i="29"/>
  <c r="AU109" i="29"/>
  <c r="AS109" i="29"/>
  <c r="AV72" i="29"/>
  <c r="AS72" i="29"/>
  <c r="AS120" i="29"/>
  <c r="AV120" i="29"/>
  <c r="AU120" i="29"/>
  <c r="AV36" i="29"/>
  <c r="AS36" i="29"/>
  <c r="AU36" i="29"/>
  <c r="AV112" i="29"/>
  <c r="AU112" i="29"/>
  <c r="AS112" i="29"/>
  <c r="AU117" i="29"/>
  <c r="AS117" i="29"/>
  <c r="AV117" i="29"/>
  <c r="AS32" i="29"/>
  <c r="AU32" i="29"/>
  <c r="AV32" i="29"/>
  <c r="AV159" i="29"/>
  <c r="AU159" i="29"/>
  <c r="AS159" i="29"/>
  <c r="AU152" i="29"/>
  <c r="AV152" i="29"/>
  <c r="AS98" i="29"/>
  <c r="AV98" i="29"/>
  <c r="AU98" i="29"/>
  <c r="AS136" i="29"/>
  <c r="AV136" i="29"/>
  <c r="AU136" i="29"/>
  <c r="AU92" i="29"/>
  <c r="AV92" i="29"/>
  <c r="AS92" i="29"/>
  <c r="AU42" i="29"/>
  <c r="AS42" i="29"/>
  <c r="AV168" i="29"/>
  <c r="AS168" i="29"/>
  <c r="AU168" i="29"/>
  <c r="AU193" i="29"/>
  <c r="AS193" i="29"/>
  <c r="AV193" i="29"/>
  <c r="AU161" i="29"/>
  <c r="AV161" i="29"/>
  <c r="AS161" i="29"/>
  <c r="AU78" i="29"/>
  <c r="AV78" i="29"/>
  <c r="AS78" i="29"/>
  <c r="AU183" i="29"/>
  <c r="AS183" i="29"/>
  <c r="AV183" i="29"/>
  <c r="AU59" i="29"/>
  <c r="AS59" i="29"/>
  <c r="AV59" i="29"/>
  <c r="AV123" i="29"/>
  <c r="AU123" i="29"/>
  <c r="AS123" i="29"/>
  <c r="AU127" i="29"/>
  <c r="AS127" i="29"/>
  <c r="AV127" i="29"/>
  <c r="AU151" i="29"/>
  <c r="AS151" i="29"/>
  <c r="AV151" i="29"/>
  <c r="AU84" i="29"/>
  <c r="AV84" i="29"/>
  <c r="AS84" i="29"/>
  <c r="AV52" i="29"/>
  <c r="AU52" i="29"/>
  <c r="AS52" i="29"/>
  <c r="AV70" i="29"/>
  <c r="AU70" i="29"/>
  <c r="AS70" i="29"/>
  <c r="AU43" i="29"/>
  <c r="AS43" i="29"/>
  <c r="AV43" i="29"/>
  <c r="AV148" i="29"/>
  <c r="AS148" i="29"/>
  <c r="AU94" i="29"/>
  <c r="AV94" i="29"/>
  <c r="AS94" i="29"/>
  <c r="AV62" i="29"/>
  <c r="AS62" i="29"/>
  <c r="AU62" i="29"/>
  <c r="AV140" i="29"/>
  <c r="AS140" i="29"/>
  <c r="AU140" i="29"/>
  <c r="AU75" i="29"/>
  <c r="AS75" i="29"/>
  <c r="AV75" i="29"/>
  <c r="AV143" i="29"/>
  <c r="AU143" i="29"/>
  <c r="AS143" i="29"/>
  <c r="AU76" i="29"/>
  <c r="AV76" i="29"/>
  <c r="AV103" i="29"/>
  <c r="AU103" i="29"/>
  <c r="AS103" i="29"/>
  <c r="AU124" i="29"/>
  <c r="AV81" i="29"/>
  <c r="AS81" i="29"/>
  <c r="AU81" i="29"/>
  <c r="AV63" i="29"/>
  <c r="AU63" i="29"/>
  <c r="AS63" i="29"/>
  <c r="AV177" i="29"/>
  <c r="AV119" i="29"/>
  <c r="AS119" i="29"/>
  <c r="AU119" i="29"/>
  <c r="AS138" i="29"/>
  <c r="AU138" i="29"/>
  <c r="AV138" i="29"/>
  <c r="AS131" i="29"/>
  <c r="AU131" i="29"/>
  <c r="AV131" i="29"/>
  <c r="AU180" i="29"/>
  <c r="AV180" i="29"/>
  <c r="AS180" i="29"/>
  <c r="AV126" i="29"/>
  <c r="AU126" i="29"/>
  <c r="AS126" i="29"/>
  <c r="AS156" i="29"/>
  <c r="AV156" i="29"/>
  <c r="AU156" i="29"/>
  <c r="AU102" i="29"/>
  <c r="AS102" i="29"/>
  <c r="AV102" i="29"/>
  <c r="AU77" i="29"/>
  <c r="AS77" i="29"/>
  <c r="AV77" i="29"/>
  <c r="AV104" i="29"/>
  <c r="AU104" i="29"/>
  <c r="AS104" i="29"/>
  <c r="AV55" i="29"/>
  <c r="AU55" i="29"/>
  <c r="AS55" i="29"/>
  <c r="AU129" i="29"/>
  <c r="AS129" i="29"/>
  <c r="AV129" i="29"/>
  <c r="AS190" i="29"/>
  <c r="AV190" i="29"/>
  <c r="AU190" i="29"/>
  <c r="AS133" i="29"/>
  <c r="AU133" i="29"/>
  <c r="AV133" i="29"/>
  <c r="AV146" i="29"/>
  <c r="AU146" i="29"/>
  <c r="AS146" i="29"/>
  <c r="AV160" i="29"/>
  <c r="AU160" i="29"/>
  <c r="AV195" i="29"/>
  <c r="AS195" i="29"/>
  <c r="AU195" i="29"/>
  <c r="AS166" i="29"/>
  <c r="AV166" i="29"/>
  <c r="AU166" i="29"/>
  <c r="AV141" i="29"/>
  <c r="AU141" i="29"/>
  <c r="AS141" i="29"/>
  <c r="AU41" i="29"/>
  <c r="AV41" i="29"/>
  <c r="AS41" i="29"/>
  <c r="Q17" i="29"/>
  <c r="Y27" i="29"/>
  <c r="AV110" i="29"/>
  <c r="AS110" i="29"/>
  <c r="AU110" i="29"/>
  <c r="AU35" i="29"/>
  <c r="AS35" i="29"/>
  <c r="AV35" i="29"/>
  <c r="AV46" i="29"/>
  <c r="AU46" i="29"/>
  <c r="AS46" i="29"/>
  <c r="AU114" i="29"/>
  <c r="AV114" i="29"/>
  <c r="AS114" i="29"/>
  <c r="AV64" i="29"/>
  <c r="AU64" i="29"/>
  <c r="AV49" i="29"/>
  <c r="AS49" i="29"/>
  <c r="AU49" i="29"/>
  <c r="AV37" i="29"/>
  <c r="AU37" i="29"/>
  <c r="AS37" i="29"/>
  <c r="AU132" i="29"/>
  <c r="AS132" i="29"/>
  <c r="AV132" i="29"/>
  <c r="AS31" i="29"/>
  <c r="AV31" i="29"/>
  <c r="AU31" i="29"/>
  <c r="M3" i="26"/>
  <c r="N46" i="26" s="1"/>
  <c r="K1" i="26"/>
  <c r="E51" i="26"/>
  <c r="E11" i="26"/>
  <c r="H3" i="26"/>
  <c r="I9" i="26" s="1"/>
  <c r="E63" i="26"/>
  <c r="I25" i="26"/>
  <c r="E27" i="26"/>
  <c r="I33" i="26"/>
  <c r="E35" i="26"/>
  <c r="E43" i="26"/>
  <c r="I155" i="26"/>
  <c r="I143" i="26"/>
  <c r="I139" i="26"/>
  <c r="I135" i="26"/>
  <c r="I98" i="26"/>
  <c r="I125" i="26"/>
  <c r="I115" i="26"/>
  <c r="I111" i="26"/>
  <c r="I91" i="26"/>
  <c r="I87" i="26"/>
  <c r="I79" i="26"/>
  <c r="I75" i="26"/>
  <c r="I48" i="26"/>
  <c r="I44" i="26"/>
  <c r="I165" i="26"/>
  <c r="I157" i="26"/>
  <c r="I73" i="26"/>
  <c r="I69" i="26"/>
  <c r="I55" i="26"/>
  <c r="I47" i="26"/>
  <c r="I38" i="26"/>
  <c r="I62" i="26"/>
  <c r="I57" i="26"/>
  <c r="I54" i="26"/>
  <c r="I49" i="26"/>
  <c r="I39" i="26"/>
  <c r="I94" i="26"/>
  <c r="I86" i="26"/>
  <c r="I78" i="26"/>
  <c r="I70" i="26"/>
  <c r="I51" i="26"/>
  <c r="K2" i="26"/>
  <c r="N12" i="26"/>
  <c r="N20" i="26"/>
  <c r="N28" i="26"/>
  <c r="N36" i="26"/>
  <c r="I45" i="26"/>
  <c r="E49" i="26"/>
  <c r="N89" i="26"/>
  <c r="E7" i="26"/>
  <c r="I13" i="26"/>
  <c r="E15" i="26"/>
  <c r="E23" i="26"/>
  <c r="E39" i="26"/>
  <c r="N19" i="26"/>
  <c r="N15" i="26"/>
  <c r="N11" i="26"/>
  <c r="N7" i="26"/>
  <c r="N111" i="26"/>
  <c r="N23" i="26"/>
  <c r="E22" i="26"/>
  <c r="E18" i="26"/>
  <c r="E14" i="26"/>
  <c r="E6" i="26"/>
  <c r="E159" i="26"/>
  <c r="E80" i="26"/>
  <c r="E72" i="26"/>
  <c r="E64" i="26"/>
  <c r="E59" i="26"/>
  <c r="N8" i="26"/>
  <c r="N16" i="26"/>
  <c r="N24" i="26"/>
  <c r="N32" i="26"/>
  <c r="N40" i="26"/>
  <c r="I53" i="26"/>
  <c r="N54" i="26"/>
  <c r="E26" i="26"/>
  <c r="N27" i="26"/>
  <c r="E34" i="26"/>
  <c r="N35" i="26"/>
  <c r="E38" i="26"/>
  <c r="N39" i="26"/>
  <c r="E42" i="26"/>
  <c r="E44" i="26"/>
  <c r="N44" i="26"/>
  <c r="N49" i="26"/>
  <c r="E52" i="26"/>
  <c r="N52" i="26"/>
  <c r="N57" i="26"/>
  <c r="N60" i="26"/>
  <c r="N65" i="26"/>
  <c r="F3" i="26"/>
  <c r="G14" i="26" s="1"/>
  <c r="E172" i="26"/>
  <c r="E168" i="26"/>
  <c r="E164" i="26"/>
  <c r="E160" i="26"/>
  <c r="E156" i="26"/>
  <c r="E152" i="26"/>
  <c r="E148" i="26"/>
  <c r="E144" i="26"/>
  <c r="E140" i="26"/>
  <c r="E136" i="26"/>
  <c r="E128" i="26"/>
  <c r="E124" i="26"/>
  <c r="E169" i="26"/>
  <c r="E165" i="26"/>
  <c r="E161" i="26"/>
  <c r="E157" i="26"/>
  <c r="E153" i="26"/>
  <c r="E149" i="26"/>
  <c r="E145" i="26"/>
  <c r="E141" i="26"/>
  <c r="E137" i="26"/>
  <c r="E133" i="26"/>
  <c r="E129" i="26"/>
  <c r="E170" i="26"/>
  <c r="E166" i="26"/>
  <c r="E154" i="26"/>
  <c r="E150" i="26"/>
  <c r="E146" i="26"/>
  <c r="E142" i="26"/>
  <c r="E138" i="26"/>
  <c r="E134" i="26"/>
  <c r="E130" i="26"/>
  <c r="E122" i="26"/>
  <c r="E115" i="26"/>
  <c r="E111" i="26"/>
  <c r="E107" i="26"/>
  <c r="E99" i="26"/>
  <c r="E171" i="26"/>
  <c r="E151" i="26"/>
  <c r="E147" i="26"/>
  <c r="E143" i="26"/>
  <c r="E139" i="26"/>
  <c r="E135" i="26"/>
  <c r="E131" i="26"/>
  <c r="E127" i="26"/>
  <c r="E121" i="26"/>
  <c r="E119" i="26"/>
  <c r="E116" i="26"/>
  <c r="E112" i="26"/>
  <c r="E104" i="26"/>
  <c r="E100" i="26"/>
  <c r="E113" i="26"/>
  <c r="E109" i="26"/>
  <c r="E125" i="26"/>
  <c r="E118" i="26"/>
  <c r="E110" i="26"/>
  <c r="E93" i="26"/>
  <c r="E89" i="26"/>
  <c r="E85" i="26"/>
  <c r="E81" i="26"/>
  <c r="E77" i="26"/>
  <c r="E73" i="26"/>
  <c r="E65" i="26"/>
  <c r="E123" i="26"/>
  <c r="E97" i="26"/>
  <c r="E94" i="26"/>
  <c r="E90" i="26"/>
  <c r="E86" i="26"/>
  <c r="E82" i="26"/>
  <c r="E78" i="26"/>
  <c r="E74" i="26"/>
  <c r="E70" i="26"/>
  <c r="E66" i="26"/>
  <c r="E62" i="26"/>
  <c r="E58" i="26"/>
  <c r="E50" i="26"/>
  <c r="E46" i="26"/>
  <c r="E102" i="26"/>
  <c r="E98" i="26"/>
  <c r="E95" i="26"/>
  <c r="E91" i="26"/>
  <c r="E87" i="26"/>
  <c r="E83" i="26"/>
  <c r="E79" i="26"/>
  <c r="E75" i="26"/>
  <c r="E71" i="26"/>
  <c r="E67" i="26"/>
  <c r="N173" i="26"/>
  <c r="N165" i="26"/>
  <c r="N161" i="26"/>
  <c r="N145" i="26"/>
  <c r="N141" i="26"/>
  <c r="N137" i="26"/>
  <c r="N133" i="26"/>
  <c r="N129" i="26"/>
  <c r="N125" i="26"/>
  <c r="N121" i="26"/>
  <c r="N174" i="26"/>
  <c r="N170" i="26"/>
  <c r="N166" i="26"/>
  <c r="N158" i="26"/>
  <c r="N154" i="26"/>
  <c r="N138" i="26"/>
  <c r="N134" i="26"/>
  <c r="N130" i="26"/>
  <c r="N171" i="26"/>
  <c r="N167" i="26"/>
  <c r="N163" i="26"/>
  <c r="N159" i="26"/>
  <c r="N172" i="26"/>
  <c r="N164" i="26"/>
  <c r="N122" i="26"/>
  <c r="N116" i="26"/>
  <c r="N112" i="26"/>
  <c r="N96" i="26"/>
  <c r="N156" i="26"/>
  <c r="N155" i="26"/>
  <c r="N152" i="26"/>
  <c r="N151" i="26"/>
  <c r="N148" i="26"/>
  <c r="N147" i="26"/>
  <c r="N144" i="26"/>
  <c r="N143" i="26"/>
  <c r="N140" i="26"/>
  <c r="N136" i="26"/>
  <c r="N135" i="26"/>
  <c r="N127" i="26"/>
  <c r="N124" i="26"/>
  <c r="N117" i="26"/>
  <c r="N113" i="26"/>
  <c r="N109" i="26"/>
  <c r="N105" i="26"/>
  <c r="N101" i="26"/>
  <c r="N97" i="26"/>
  <c r="N168" i="26"/>
  <c r="N160" i="26"/>
  <c r="N123" i="26"/>
  <c r="N118" i="26"/>
  <c r="N90" i="26"/>
  <c r="N86" i="26"/>
  <c r="N82" i="26"/>
  <c r="N78" i="26"/>
  <c r="N74" i="26"/>
  <c r="N70" i="26"/>
  <c r="N66" i="26"/>
  <c r="N62" i="26"/>
  <c r="N120" i="26"/>
  <c r="N115" i="26"/>
  <c r="N91" i="26"/>
  <c r="N87" i="26"/>
  <c r="N71" i="26"/>
  <c r="N67" i="26"/>
  <c r="N63" i="26"/>
  <c r="N59" i="26"/>
  <c r="N55" i="26"/>
  <c r="N51" i="26"/>
  <c r="N47" i="26"/>
  <c r="N43" i="26"/>
  <c r="N107" i="26"/>
  <c r="N106" i="26"/>
  <c r="N102" i="26"/>
  <c r="N99" i="26"/>
  <c r="N84" i="26"/>
  <c r="N80" i="26"/>
  <c r="N76" i="26"/>
  <c r="N72" i="26"/>
  <c r="N68" i="26"/>
  <c r="N64" i="26"/>
  <c r="G6" i="26"/>
  <c r="N6" i="26"/>
  <c r="E9" i="26"/>
  <c r="N10" i="26"/>
  <c r="N14" i="26"/>
  <c r="E17" i="26"/>
  <c r="E25" i="26"/>
  <c r="N26" i="26"/>
  <c r="E29" i="26"/>
  <c r="N30" i="26"/>
  <c r="E33" i="26"/>
  <c r="N34" i="26"/>
  <c r="E37" i="26"/>
  <c r="G38" i="26"/>
  <c r="N38" i="26"/>
  <c r="E41" i="26"/>
  <c r="E45" i="26"/>
  <c r="E47" i="26"/>
  <c r="E55" i="26"/>
  <c r="N58" i="26"/>
  <c r="E61" i="26"/>
  <c r="E68" i="26"/>
  <c r="E76" i="26"/>
  <c r="E84" i="26"/>
  <c r="E92" i="26"/>
  <c r="E167" i="26"/>
  <c r="G153" i="26"/>
  <c r="G121" i="26"/>
  <c r="G146" i="26"/>
  <c r="G147" i="26"/>
  <c r="G131" i="26"/>
  <c r="G94" i="26"/>
  <c r="G111" i="26"/>
  <c r="G91" i="26"/>
  <c r="G59" i="26"/>
  <c r="G84" i="26"/>
  <c r="E8" i="26"/>
  <c r="N9" i="26"/>
  <c r="E12" i="26"/>
  <c r="N13" i="26"/>
  <c r="E16" i="26"/>
  <c r="N17" i="26"/>
  <c r="E20" i="26"/>
  <c r="G21" i="26"/>
  <c r="N21" i="26"/>
  <c r="E24" i="26"/>
  <c r="E28" i="26"/>
  <c r="N29" i="26"/>
  <c r="E32" i="26"/>
  <c r="N33" i="26"/>
  <c r="E36" i="26"/>
  <c r="N37" i="26"/>
  <c r="E40" i="26"/>
  <c r="N41" i="26"/>
  <c r="N45" i="26"/>
  <c r="E48" i="26"/>
  <c r="N48" i="26"/>
  <c r="E56" i="26"/>
  <c r="N56" i="26"/>
  <c r="N85" i="26"/>
  <c r="N93" i="26"/>
  <c r="AW66" i="30" l="1"/>
  <c r="AX66" i="30"/>
  <c r="AY66" i="30" s="1"/>
  <c r="AW75" i="30"/>
  <c r="AX75" i="30"/>
  <c r="AY75" i="30" s="1"/>
  <c r="AW71" i="30"/>
  <c r="AX71" i="30"/>
  <c r="AY71" i="30" s="1"/>
  <c r="AW89" i="30"/>
  <c r="AX89" i="30" s="1"/>
  <c r="AY89" i="30" s="1"/>
  <c r="AW76" i="30"/>
  <c r="AX76" i="30"/>
  <c r="AY76" i="30" s="1"/>
  <c r="AW68" i="30"/>
  <c r="AX68" i="30"/>
  <c r="AY68" i="30" s="1"/>
  <c r="AW83" i="30"/>
  <c r="AX83" i="30"/>
  <c r="AY83" i="30" s="1"/>
  <c r="AW73" i="30"/>
  <c r="AX73" i="30" s="1"/>
  <c r="AY73" i="30" s="1"/>
  <c r="AW65" i="30"/>
  <c r="AX65" i="30"/>
  <c r="AY65" i="30" s="1"/>
  <c r="AW78" i="30"/>
  <c r="AX78" i="30"/>
  <c r="AY78" i="30" s="1"/>
  <c r="AW77" i="30"/>
  <c r="AX77" i="30"/>
  <c r="AY77" i="30" s="1"/>
  <c r="AW72" i="30"/>
  <c r="AX72" i="30" s="1"/>
  <c r="AY72" i="30" s="1"/>
  <c r="AW67" i="30"/>
  <c r="AX67" i="30"/>
  <c r="AY67" i="30" s="1"/>
  <c r="AI27" i="30"/>
  <c r="AP27" i="30" s="1"/>
  <c r="AG17" i="30"/>
  <c r="AW64" i="30"/>
  <c r="AX64" i="30"/>
  <c r="AY64" i="30" s="1"/>
  <c r="AW63" i="30"/>
  <c r="AX63" i="30"/>
  <c r="AY63" i="30" s="1"/>
  <c r="AW192" i="30"/>
  <c r="AX192" i="30"/>
  <c r="AY192" i="30" s="1"/>
  <c r="AW190" i="30"/>
  <c r="AX190" i="30"/>
  <c r="AY190" i="30" s="1"/>
  <c r="AW185" i="30"/>
  <c r="AX185" i="30" s="1"/>
  <c r="AY185" i="30" s="1"/>
  <c r="AW178" i="30"/>
  <c r="AX178" i="30"/>
  <c r="AY178" i="30" s="1"/>
  <c r="AW175" i="30"/>
  <c r="AX175" i="30"/>
  <c r="AY175" i="30" s="1"/>
  <c r="AW173" i="30"/>
  <c r="AX173" i="30"/>
  <c r="AY173" i="30" s="1"/>
  <c r="AW168" i="30"/>
  <c r="AX168" i="30"/>
  <c r="AY168" i="30" s="1"/>
  <c r="AW167" i="30"/>
  <c r="AX167" i="30"/>
  <c r="AY167" i="30" s="1"/>
  <c r="AW166" i="30"/>
  <c r="AX166" i="30"/>
  <c r="AY166" i="30" s="1"/>
  <c r="AW161" i="30"/>
  <c r="AX161" i="30" s="1"/>
  <c r="AY161" i="30" s="1"/>
  <c r="AW152" i="30"/>
  <c r="AX152" i="30"/>
  <c r="AY152" i="30" s="1"/>
  <c r="AW124" i="30"/>
  <c r="AX124" i="30"/>
  <c r="AY124" i="30" s="1"/>
  <c r="AW122" i="30"/>
  <c r="AX122" i="30" s="1"/>
  <c r="AY122" i="30" s="1"/>
  <c r="AW79" i="30"/>
  <c r="AX79" i="30" s="1"/>
  <c r="AY79" i="30" s="1"/>
  <c r="AW194" i="30"/>
  <c r="AX194" i="30"/>
  <c r="AY194" i="30" s="1"/>
  <c r="AW193" i="30"/>
  <c r="AX193" i="30" s="1"/>
  <c r="AY193" i="30" s="1"/>
  <c r="AW187" i="30"/>
  <c r="AX187" i="30" s="1"/>
  <c r="AY187" i="30" s="1"/>
  <c r="AW184" i="30"/>
  <c r="AX184" i="30" s="1"/>
  <c r="AY184" i="30" s="1"/>
  <c r="AW177" i="30"/>
  <c r="AX177" i="30" s="1"/>
  <c r="AY177" i="30" s="1"/>
  <c r="AW174" i="30"/>
  <c r="AX174" i="30"/>
  <c r="AY174" i="30" s="1"/>
  <c r="AW169" i="30"/>
  <c r="AX169" i="30"/>
  <c r="AY169" i="30" s="1"/>
  <c r="AW159" i="30"/>
  <c r="AX159" i="30"/>
  <c r="AY159" i="30" s="1"/>
  <c r="AW118" i="30"/>
  <c r="AX118" i="30" s="1"/>
  <c r="AY118" i="30" s="1"/>
  <c r="AW70" i="30"/>
  <c r="AX70" i="30" s="1"/>
  <c r="AY70" i="30" s="1"/>
  <c r="AW189" i="30"/>
  <c r="AX189" i="30"/>
  <c r="AY189" i="30" s="1"/>
  <c r="AW188" i="30"/>
  <c r="AX188" i="30" s="1"/>
  <c r="AY188" i="30" s="1"/>
  <c r="AW179" i="30"/>
  <c r="AX179" i="30"/>
  <c r="AY179" i="30" s="1"/>
  <c r="AW176" i="30"/>
  <c r="AX176" i="30"/>
  <c r="AY176" i="30" s="1"/>
  <c r="AW171" i="30"/>
  <c r="AX171" i="30"/>
  <c r="AY171" i="30" s="1"/>
  <c r="AW157" i="30"/>
  <c r="AX157" i="30"/>
  <c r="AY157" i="30" s="1"/>
  <c r="AW148" i="30"/>
  <c r="AX148" i="30"/>
  <c r="AY148" i="30" s="1"/>
  <c r="AW147" i="30"/>
  <c r="AX147" i="30" s="1"/>
  <c r="AY147" i="30" s="1"/>
  <c r="AW85" i="30"/>
  <c r="AX85" i="30" s="1"/>
  <c r="AY85" i="30" s="1"/>
  <c r="AW172" i="30"/>
  <c r="AX172" i="30"/>
  <c r="AY172" i="30" s="1"/>
  <c r="AW162" i="30"/>
  <c r="AX162" i="30" s="1"/>
  <c r="AY162" i="30" s="1"/>
  <c r="AW160" i="30"/>
  <c r="AX160" i="30"/>
  <c r="AY160" i="30" s="1"/>
  <c r="AW150" i="30"/>
  <c r="AX150" i="30" s="1"/>
  <c r="AY150" i="30" s="1"/>
  <c r="AW144" i="30"/>
  <c r="AX144" i="30"/>
  <c r="AY144" i="30" s="1"/>
  <c r="AW143" i="30"/>
  <c r="AX143" i="30"/>
  <c r="AY143" i="30" s="1"/>
  <c r="AW119" i="30"/>
  <c r="AX119" i="30" s="1"/>
  <c r="AY119" i="30" s="1"/>
  <c r="AW116" i="30"/>
  <c r="AX116" i="30"/>
  <c r="AY116" i="30" s="1"/>
  <c r="AW80" i="30"/>
  <c r="AX80" i="30" s="1"/>
  <c r="AY80" i="30" s="1"/>
  <c r="AW62" i="30"/>
  <c r="AX62" i="30"/>
  <c r="AY62" i="30" s="1"/>
  <c r="AW158" i="30"/>
  <c r="AX158" i="30"/>
  <c r="AY158" i="30" s="1"/>
  <c r="AW156" i="30"/>
  <c r="AX156" i="30" s="1"/>
  <c r="AY156" i="30" s="1"/>
  <c r="AW154" i="30"/>
  <c r="AX154" i="30" s="1"/>
  <c r="AY154" i="30" s="1"/>
  <c r="AW153" i="30"/>
  <c r="AX153" i="30" s="1"/>
  <c r="AY153" i="30" s="1"/>
  <c r="AW146" i="30"/>
  <c r="AX146" i="30"/>
  <c r="AY146" i="30" s="1"/>
  <c r="AW145" i="30"/>
  <c r="AX145" i="30"/>
  <c r="AY145" i="30" s="1"/>
  <c r="AW123" i="30"/>
  <c r="AX123" i="30"/>
  <c r="AY123" i="30" s="1"/>
  <c r="AW120" i="30"/>
  <c r="AX120" i="30" s="1"/>
  <c r="AY120" i="30" s="1"/>
  <c r="AW69" i="30"/>
  <c r="AX69" i="30"/>
  <c r="AY69" i="30" s="1"/>
  <c r="AW186" i="30"/>
  <c r="AX186" i="30" s="1"/>
  <c r="AY186" i="30" s="1"/>
  <c r="AW183" i="30"/>
  <c r="AX183" i="30"/>
  <c r="AY183" i="30" s="1"/>
  <c r="AW182" i="30"/>
  <c r="AX182" i="30"/>
  <c r="AY182" i="30" s="1"/>
  <c r="AW181" i="30"/>
  <c r="AX181" i="30"/>
  <c r="AY181" i="30" s="1"/>
  <c r="AW170" i="30"/>
  <c r="AX170" i="30" s="1"/>
  <c r="AY170" i="30" s="1"/>
  <c r="AW165" i="30"/>
  <c r="AX165" i="30"/>
  <c r="AY165" i="30" s="1"/>
  <c r="AW163" i="30"/>
  <c r="AX163" i="30"/>
  <c r="AY163" i="30" s="1"/>
  <c r="AW151" i="30"/>
  <c r="AX151" i="30"/>
  <c r="AY151" i="30" s="1"/>
  <c r="AX117" i="30"/>
  <c r="AY117" i="30" s="1"/>
  <c r="AW117" i="30"/>
  <c r="AW82" i="30"/>
  <c r="AX82" i="30" s="1"/>
  <c r="AY82" i="30" s="1"/>
  <c r="AW74" i="30"/>
  <c r="AX74" i="30" s="1"/>
  <c r="AY74" i="30" s="1"/>
  <c r="AW164" i="30"/>
  <c r="AX164" i="30" s="1"/>
  <c r="AY164" i="30" s="1"/>
  <c r="AW155" i="30"/>
  <c r="AX155" i="30"/>
  <c r="AY155" i="30" s="1"/>
  <c r="AW149" i="30"/>
  <c r="AX149" i="30"/>
  <c r="AY149" i="30" s="1"/>
  <c r="AW121" i="30"/>
  <c r="AX121" i="30" s="1"/>
  <c r="AY121" i="30" s="1"/>
  <c r="AW39" i="30"/>
  <c r="AX39" i="30" s="1"/>
  <c r="AY39" i="30" s="1"/>
  <c r="AW38" i="30"/>
  <c r="AX38" i="30"/>
  <c r="AY38" i="30" s="1"/>
  <c r="AW37" i="30"/>
  <c r="AX37" i="30" s="1"/>
  <c r="AY37" i="30" s="1"/>
  <c r="AW36" i="30"/>
  <c r="AX36" i="30"/>
  <c r="AY36" i="30" s="1"/>
  <c r="AW35" i="30"/>
  <c r="AX35" i="30" s="1"/>
  <c r="AY35" i="30" s="1"/>
  <c r="AW33" i="30"/>
  <c r="AX33" i="30" s="1"/>
  <c r="AY33" i="30" s="1"/>
  <c r="AW32" i="30"/>
  <c r="AX32" i="30" s="1"/>
  <c r="AY32" i="30" s="1"/>
  <c r="AW31" i="30"/>
  <c r="AX31" i="30" s="1"/>
  <c r="AY31" i="30" s="1"/>
  <c r="AW30" i="30"/>
  <c r="AX30" i="30" s="1"/>
  <c r="AY30" i="30" s="1"/>
  <c r="AW34" i="30"/>
  <c r="AX34" i="30" s="1"/>
  <c r="AY34" i="30" s="1"/>
  <c r="AW29" i="30"/>
  <c r="AX29" i="30" s="1"/>
  <c r="AY29" i="30" s="1"/>
  <c r="AW28" i="30"/>
  <c r="AX28" i="30"/>
  <c r="AY28" i="30" s="1"/>
  <c r="BG90" i="30"/>
  <c r="BQ90" i="30" s="1"/>
  <c r="BZ90" i="30" s="1"/>
  <c r="CI90" i="30" s="1"/>
  <c r="BG138" i="30"/>
  <c r="BQ138" i="30" s="1"/>
  <c r="BZ138" i="30" s="1"/>
  <c r="CI138" i="30" s="1"/>
  <c r="BG134" i="30"/>
  <c r="BQ134" i="30" s="1"/>
  <c r="BZ134" i="30" s="1"/>
  <c r="CI134" i="30" s="1"/>
  <c r="BG133" i="30"/>
  <c r="BQ133" i="30" s="1"/>
  <c r="BZ133" i="30" s="1"/>
  <c r="CI133" i="30" s="1"/>
  <c r="BG92" i="30"/>
  <c r="BQ92" i="30" s="1"/>
  <c r="BZ92" i="30" s="1"/>
  <c r="CI92" i="30" s="1"/>
  <c r="BG94" i="30"/>
  <c r="BQ94" i="30" s="1"/>
  <c r="BZ94" i="30" s="1"/>
  <c r="CI94" i="30" s="1"/>
  <c r="BG93" i="30"/>
  <c r="BQ93" i="30" s="1"/>
  <c r="BZ93" i="30"/>
  <c r="CI93" i="30" s="1"/>
  <c r="BG54" i="30"/>
  <c r="BQ54" i="30" s="1"/>
  <c r="BZ54" i="30" s="1"/>
  <c r="CI54" i="30" s="1"/>
  <c r="BG45" i="30"/>
  <c r="BQ45" i="30" s="1"/>
  <c r="BZ45" i="30" s="1"/>
  <c r="CI45" i="30" s="1"/>
  <c r="BG46" i="30"/>
  <c r="BQ46" i="30" s="1"/>
  <c r="BZ46" i="30" s="1"/>
  <c r="CI46" i="30" s="1"/>
  <c r="BG49" i="30"/>
  <c r="BQ49" i="30" s="1"/>
  <c r="BZ49" i="30" s="1"/>
  <c r="CI49" i="30" s="1"/>
  <c r="BG48" i="30"/>
  <c r="BQ48" i="30" s="1"/>
  <c r="BZ48" i="30" s="1"/>
  <c r="CI48" i="30" s="1"/>
  <c r="BG47" i="30"/>
  <c r="BQ47" i="30" s="1"/>
  <c r="BZ47" i="30" s="1"/>
  <c r="CI47" i="30" s="1"/>
  <c r="BG41" i="30"/>
  <c r="BQ41" i="30" s="1"/>
  <c r="BZ41" i="30" s="1"/>
  <c r="CI41" i="30" s="1"/>
  <c r="BG40" i="30"/>
  <c r="BQ40" i="30" s="1"/>
  <c r="BZ40" i="30" s="1"/>
  <c r="CI40" i="30" s="1"/>
  <c r="BG180" i="30"/>
  <c r="BQ180" i="30" s="1"/>
  <c r="BZ180" i="30" s="1"/>
  <c r="CI180" i="30" s="1"/>
  <c r="BG140" i="30"/>
  <c r="BQ140" i="30" s="1"/>
  <c r="BZ140" i="30" s="1"/>
  <c r="CI140" i="30" s="1"/>
  <c r="BG128" i="30"/>
  <c r="BQ128" i="30" s="1"/>
  <c r="BZ128" i="30" s="1"/>
  <c r="CI128" i="30" s="1"/>
  <c r="BH195" i="30"/>
  <c r="BR195" i="30" s="1"/>
  <c r="CA195" i="30" s="1"/>
  <c r="CJ195" i="30" s="1"/>
  <c r="BH191" i="30"/>
  <c r="BR191" i="30" s="1"/>
  <c r="CA191" i="30" s="1"/>
  <c r="CJ191" i="30" s="1"/>
  <c r="BH142" i="30"/>
  <c r="BR142" i="30" s="1"/>
  <c r="CA142" i="30" s="1"/>
  <c r="CJ142" i="30" s="1"/>
  <c r="BH141" i="30"/>
  <c r="BR141" i="30" s="1"/>
  <c r="CA141" i="30" s="1"/>
  <c r="CJ141" i="30" s="1"/>
  <c r="BH139" i="30"/>
  <c r="BR139" i="30" s="1"/>
  <c r="CA139" i="30" s="1"/>
  <c r="CJ139" i="30" s="1"/>
  <c r="BH137" i="30"/>
  <c r="BR137" i="30" s="1"/>
  <c r="CA137" i="30"/>
  <c r="CJ137" i="30" s="1"/>
  <c r="BH136" i="30"/>
  <c r="BR136" i="30" s="1"/>
  <c r="CA136" i="30"/>
  <c r="CJ136" i="30" s="1"/>
  <c r="BH135" i="30"/>
  <c r="BR135" i="30" s="1"/>
  <c r="CA135" i="30"/>
  <c r="CJ135" i="30" s="1"/>
  <c r="BH132" i="30"/>
  <c r="BR132" i="30" s="1"/>
  <c r="CA132" i="30"/>
  <c r="CJ132" i="30" s="1"/>
  <c r="BH131" i="30"/>
  <c r="BR131" i="30" s="1"/>
  <c r="CA131" i="30"/>
  <c r="CJ131" i="30" s="1"/>
  <c r="BH130" i="30"/>
  <c r="BR130" i="30" s="1"/>
  <c r="CA130" i="30"/>
  <c r="CJ130" i="30" s="1"/>
  <c r="BH129" i="30"/>
  <c r="BR129" i="30" s="1"/>
  <c r="CA129" i="30"/>
  <c r="CJ129" i="30" s="1"/>
  <c r="BH127" i="30"/>
  <c r="BR127" i="30" s="1"/>
  <c r="CA127" i="30"/>
  <c r="CJ127" i="30" s="1"/>
  <c r="BH126" i="30"/>
  <c r="BR126" i="30" s="1"/>
  <c r="CA126" i="30"/>
  <c r="CJ126" i="30" s="1"/>
  <c r="BH125" i="30"/>
  <c r="BR125" i="30" s="1"/>
  <c r="CA125" i="30"/>
  <c r="CJ125" i="30" s="1"/>
  <c r="BH115" i="30"/>
  <c r="BR115" i="30" s="1"/>
  <c r="CA115" i="30"/>
  <c r="CJ115" i="30" s="1"/>
  <c r="BH114" i="30"/>
  <c r="BR114" i="30" s="1"/>
  <c r="CA114" i="30"/>
  <c r="CJ114" i="30" s="1"/>
  <c r="BH113" i="30"/>
  <c r="BR113" i="30" s="1"/>
  <c r="CA113" i="30"/>
  <c r="CJ113" i="30" s="1"/>
  <c r="BH112" i="30"/>
  <c r="BR112" i="30" s="1"/>
  <c r="CA112" i="30"/>
  <c r="CJ112" i="30" s="1"/>
  <c r="BH111" i="30"/>
  <c r="BR111" i="30" s="1"/>
  <c r="CA111" i="30"/>
  <c r="CJ111" i="30" s="1"/>
  <c r="BH110" i="30"/>
  <c r="BR110" i="30" s="1"/>
  <c r="CA110" i="30"/>
  <c r="CJ110" i="30" s="1"/>
  <c r="BH109" i="30"/>
  <c r="BR109" i="30" s="1"/>
  <c r="CA109" i="30"/>
  <c r="CJ109" i="30" s="1"/>
  <c r="BH108" i="30"/>
  <c r="BR108" i="30" s="1"/>
  <c r="CA108" i="30"/>
  <c r="CJ108" i="30" s="1"/>
  <c r="BH107" i="30"/>
  <c r="BR107" i="30" s="1"/>
  <c r="CA107" i="30"/>
  <c r="CJ107" i="30" s="1"/>
  <c r="BH106" i="30"/>
  <c r="BR106" i="30" s="1"/>
  <c r="CA106" i="30"/>
  <c r="CJ106" i="30" s="1"/>
  <c r="BH105" i="30"/>
  <c r="BR105" i="30" s="1"/>
  <c r="CA105" i="30"/>
  <c r="CJ105" i="30" s="1"/>
  <c r="BH104" i="30"/>
  <c r="BR104" i="30" s="1"/>
  <c r="CA104" i="30" s="1"/>
  <c r="CJ104" i="30" s="1"/>
  <c r="BH103" i="30"/>
  <c r="BR103" i="30" s="1"/>
  <c r="CA103" i="30" s="1"/>
  <c r="CJ103" i="30" s="1"/>
  <c r="BH102" i="30"/>
  <c r="BR102" i="30" s="1"/>
  <c r="CA102" i="30"/>
  <c r="CJ102" i="30" s="1"/>
  <c r="BH101" i="30"/>
  <c r="BR101" i="30" s="1"/>
  <c r="CA101" i="30"/>
  <c r="CJ101" i="30" s="1"/>
  <c r="BH100" i="30"/>
  <c r="BR100" i="30" s="1"/>
  <c r="CA100" i="30" s="1"/>
  <c r="CJ100" i="30" s="1"/>
  <c r="BH99" i="30"/>
  <c r="BR99" i="30" s="1"/>
  <c r="CA99" i="30"/>
  <c r="CJ99" i="30" s="1"/>
  <c r="BH98" i="30"/>
  <c r="BR98" i="30" s="1"/>
  <c r="CA98" i="30"/>
  <c r="CJ98" i="30" s="1"/>
  <c r="BH97" i="30"/>
  <c r="BR97" i="30" s="1"/>
  <c r="CA97" i="30" s="1"/>
  <c r="CJ97" i="30" s="1"/>
  <c r="BH96" i="30"/>
  <c r="BR96" i="30" s="1"/>
  <c r="CA96" i="30"/>
  <c r="CJ96" i="30" s="1"/>
  <c r="BH95" i="30"/>
  <c r="BR95" i="30" s="1"/>
  <c r="CA95" i="30" s="1"/>
  <c r="CJ95" i="30" s="1"/>
  <c r="BH91" i="30"/>
  <c r="BR91" i="30" s="1"/>
  <c r="CA91" i="30" s="1"/>
  <c r="CJ91" i="30" s="1"/>
  <c r="BH88" i="30"/>
  <c r="BR88" i="30" s="1"/>
  <c r="CA88" i="30" s="1"/>
  <c r="CJ88" i="30" s="1"/>
  <c r="BH87" i="30"/>
  <c r="BR87" i="30" s="1"/>
  <c r="CA87" i="30" s="1"/>
  <c r="CJ87" i="30" s="1"/>
  <c r="BH86" i="30"/>
  <c r="BR86" i="30" s="1"/>
  <c r="CA86" i="30" s="1"/>
  <c r="CJ86" i="30" s="1"/>
  <c r="BH84" i="30"/>
  <c r="BR84" i="30" s="1"/>
  <c r="CA84" i="30" s="1"/>
  <c r="CJ84" i="30" s="1"/>
  <c r="BH81" i="30"/>
  <c r="BR81" i="30" s="1"/>
  <c r="CA81" i="30" s="1"/>
  <c r="CJ81" i="30" s="1"/>
  <c r="BH61" i="30"/>
  <c r="BR61" i="30" s="1"/>
  <c r="CA61" i="30" s="1"/>
  <c r="CJ61" i="30" s="1"/>
  <c r="BH60" i="30"/>
  <c r="BR60" i="30" s="1"/>
  <c r="CA60" i="30" s="1"/>
  <c r="CJ60" i="30" s="1"/>
  <c r="BH59" i="30"/>
  <c r="BR59" i="30" s="1"/>
  <c r="CA59" i="30"/>
  <c r="CJ59" i="30" s="1"/>
  <c r="BH58" i="30"/>
  <c r="BR58" i="30" s="1"/>
  <c r="CA58" i="30"/>
  <c r="CJ58" i="30" s="1"/>
  <c r="BH57" i="30"/>
  <c r="BR57" i="30" s="1"/>
  <c r="CA57" i="30"/>
  <c r="CJ57" i="30" s="1"/>
  <c r="BH56" i="30"/>
  <c r="BR56" i="30" s="1"/>
  <c r="CA56" i="30" s="1"/>
  <c r="CJ56" i="30" s="1"/>
  <c r="BH55" i="30"/>
  <c r="BR55" i="30" s="1"/>
  <c r="CA55" i="30" s="1"/>
  <c r="CJ55" i="30" s="1"/>
  <c r="BH53" i="30"/>
  <c r="BR53" i="30" s="1"/>
  <c r="CA53" i="30" s="1"/>
  <c r="CJ53" i="30" s="1"/>
  <c r="BH52" i="30"/>
  <c r="BR52" i="30" s="1"/>
  <c r="CA52" i="30" s="1"/>
  <c r="CJ52" i="30" s="1"/>
  <c r="BH51" i="30"/>
  <c r="BR51" i="30" s="1"/>
  <c r="CA51" i="30" s="1"/>
  <c r="CJ51" i="30" s="1"/>
  <c r="BH50" i="30"/>
  <c r="BR50" i="30" s="1"/>
  <c r="CA50" i="30" s="1"/>
  <c r="CJ50" i="30" s="1"/>
  <c r="BH44" i="30"/>
  <c r="BR44" i="30" s="1"/>
  <c r="CA44" i="30" s="1"/>
  <c r="CJ44" i="30" s="1"/>
  <c r="BH43" i="30"/>
  <c r="BR43" i="30" s="1"/>
  <c r="CA43" i="30"/>
  <c r="CJ43" i="30" s="1"/>
  <c r="BH42" i="30"/>
  <c r="BR42" i="30" s="1"/>
  <c r="CA42" i="30" s="1"/>
  <c r="CJ42" i="30" s="1"/>
  <c r="BY65" i="30"/>
  <c r="CH65" i="30" s="1"/>
  <c r="BY77" i="30"/>
  <c r="CH77" i="30" s="1"/>
  <c r="BY72" i="30"/>
  <c r="CH72" i="30" s="1"/>
  <c r="BY63" i="30"/>
  <c r="CH63" i="30" s="1"/>
  <c r="BY185" i="30"/>
  <c r="CH185" i="30" s="1"/>
  <c r="BY175" i="30"/>
  <c r="CH175" i="30" s="1"/>
  <c r="BY152" i="30"/>
  <c r="CH152" i="30" s="1"/>
  <c r="BY194" i="30"/>
  <c r="CH194" i="30" s="1"/>
  <c r="BY193" i="30"/>
  <c r="CH193" i="30" s="1"/>
  <c r="BY150" i="30"/>
  <c r="CH150" i="30" s="1"/>
  <c r="BY143" i="30"/>
  <c r="CH143" i="30" s="1"/>
  <c r="BY116" i="30"/>
  <c r="CH116" i="30" s="1"/>
  <c r="BY153" i="30"/>
  <c r="CH153" i="30" s="1"/>
  <c r="BY146" i="30"/>
  <c r="CH146" i="30" s="1"/>
  <c r="BY69" i="30"/>
  <c r="CH69" i="30" s="1"/>
  <c r="BY181" i="30"/>
  <c r="CH181" i="30" s="1"/>
  <c r="BY163" i="30"/>
  <c r="CH163" i="30" s="1"/>
  <c r="BY149" i="30"/>
  <c r="CH149" i="30" s="1"/>
  <c r="BY121" i="30"/>
  <c r="CH121" i="30" s="1"/>
  <c r="BY85" i="30"/>
  <c r="CH85" i="30" s="1"/>
  <c r="BY154" i="30"/>
  <c r="CH154" i="30" s="1"/>
  <c r="BY120" i="30"/>
  <c r="CH120" i="30" s="1"/>
  <c r="BY117" i="30"/>
  <c r="CH117" i="30" s="1"/>
  <c r="BY39" i="30"/>
  <c r="CH39" i="30" s="1"/>
  <c r="BY38" i="30"/>
  <c r="CH38" i="30" s="1"/>
  <c r="BY36" i="30"/>
  <c r="CH36" i="30" s="1"/>
  <c r="BY35" i="30"/>
  <c r="CH35" i="30" s="1"/>
  <c r="BY33" i="30"/>
  <c r="CH33" i="30" s="1"/>
  <c r="BY32" i="30"/>
  <c r="CH32" i="30" s="1"/>
  <c r="BY31" i="30"/>
  <c r="CH31" i="30" s="1"/>
  <c r="BY30" i="30"/>
  <c r="CH30" i="30" s="1"/>
  <c r="BY34" i="30"/>
  <c r="CH34" i="30" s="1"/>
  <c r="BY29" i="30"/>
  <c r="CH29" i="30" s="1"/>
  <c r="BY28" i="30"/>
  <c r="CH28" i="30" s="1"/>
  <c r="BY168" i="30"/>
  <c r="CH168" i="30" s="1"/>
  <c r="BY161" i="30"/>
  <c r="CH161" i="30" s="1"/>
  <c r="BY184" i="30"/>
  <c r="CH184" i="30" s="1"/>
  <c r="BY144" i="30"/>
  <c r="CH144" i="30" s="1"/>
  <c r="BY119" i="30"/>
  <c r="CH119" i="30" s="1"/>
  <c r="BY145" i="30"/>
  <c r="CH145" i="30" s="1"/>
  <c r="BY74" i="30"/>
  <c r="CH74" i="30" s="1"/>
  <c r="BY66" i="30"/>
  <c r="CH66" i="30" s="1"/>
  <c r="BY155" i="30"/>
  <c r="CH155" i="30" s="1"/>
  <c r="BY83" i="30"/>
  <c r="CH83" i="30" s="1"/>
  <c r="BG75" i="30"/>
  <c r="BQ75" i="30" s="1"/>
  <c r="BZ75" i="30" s="1"/>
  <c r="CI75" i="30" s="1"/>
  <c r="BG71" i="30"/>
  <c r="BQ71" i="30" s="1"/>
  <c r="BZ71" i="30"/>
  <c r="CI71" i="30" s="1"/>
  <c r="BG89" i="30"/>
  <c r="BQ89" i="30" s="1"/>
  <c r="BZ89" i="30" s="1"/>
  <c r="CI89" i="30" s="1"/>
  <c r="BG76" i="30"/>
  <c r="BQ76" i="30" s="1"/>
  <c r="BZ76" i="30" s="1"/>
  <c r="CI76" i="30" s="1"/>
  <c r="BG68" i="30"/>
  <c r="BQ68" i="30" s="1"/>
  <c r="BZ68" i="30" s="1"/>
  <c r="CI68" i="30" s="1"/>
  <c r="BG73" i="30"/>
  <c r="BQ73" i="30" s="1"/>
  <c r="BZ73" i="30" s="1"/>
  <c r="CI73" i="30" s="1"/>
  <c r="BG78" i="30"/>
  <c r="BQ78" i="30" s="1"/>
  <c r="BZ78" i="30" s="1"/>
  <c r="CI78" i="30" s="1"/>
  <c r="BG67" i="30"/>
  <c r="BQ67" i="30" s="1"/>
  <c r="BZ67" i="30" s="1"/>
  <c r="CI67" i="30" s="1"/>
  <c r="BG64" i="30"/>
  <c r="BQ64" i="30" s="1"/>
  <c r="BZ64" i="30" s="1"/>
  <c r="CI64" i="30" s="1"/>
  <c r="BG192" i="30"/>
  <c r="BQ192" i="30" s="1"/>
  <c r="BZ192" i="30" s="1"/>
  <c r="CI192" i="30" s="1"/>
  <c r="BG190" i="30"/>
  <c r="BQ190" i="30" s="1"/>
  <c r="BZ190" i="30" s="1"/>
  <c r="CI190" i="30" s="1"/>
  <c r="BG178" i="30"/>
  <c r="BQ178" i="30" s="1"/>
  <c r="BZ178" i="30" s="1"/>
  <c r="CI178" i="30" s="1"/>
  <c r="BG173" i="30"/>
  <c r="BQ173" i="30" s="1"/>
  <c r="BZ173" i="30" s="1"/>
  <c r="CI173" i="30" s="1"/>
  <c r="BG167" i="30"/>
  <c r="BQ167" i="30" s="1"/>
  <c r="BZ167" i="30" s="1"/>
  <c r="CI167" i="30" s="1"/>
  <c r="BG166" i="30"/>
  <c r="BQ166" i="30" s="1"/>
  <c r="BZ166" i="30" s="1"/>
  <c r="CI166" i="30" s="1"/>
  <c r="BG124" i="30"/>
  <c r="BQ124" i="30" s="1"/>
  <c r="BZ124" i="30"/>
  <c r="CI124" i="30" s="1"/>
  <c r="BG122" i="30"/>
  <c r="BQ122" i="30" s="1"/>
  <c r="BZ122" i="30" s="1"/>
  <c r="CI122" i="30" s="1"/>
  <c r="BG79" i="30"/>
  <c r="BQ79" i="30" s="1"/>
  <c r="BZ79" i="30"/>
  <c r="CI79" i="30" s="1"/>
  <c r="BG187" i="30"/>
  <c r="BQ187" i="30" s="1"/>
  <c r="BZ187" i="30" s="1"/>
  <c r="CI187" i="30" s="1"/>
  <c r="BG177" i="30"/>
  <c r="BQ177" i="30" s="1"/>
  <c r="BZ177" i="30" s="1"/>
  <c r="CI177" i="30" s="1"/>
  <c r="BG174" i="30"/>
  <c r="BQ174" i="30" s="1"/>
  <c r="BZ174" i="30" s="1"/>
  <c r="CI174" i="30" s="1"/>
  <c r="BG169" i="30"/>
  <c r="BQ169" i="30" s="1"/>
  <c r="BZ169" i="30" s="1"/>
  <c r="CI169" i="30" s="1"/>
  <c r="BG159" i="30"/>
  <c r="BQ159" i="30" s="1"/>
  <c r="BZ159" i="30" s="1"/>
  <c r="CI159" i="30" s="1"/>
  <c r="BG118" i="30"/>
  <c r="BQ118" i="30" s="1"/>
  <c r="BZ118" i="30" s="1"/>
  <c r="CI118" i="30" s="1"/>
  <c r="BG70" i="30"/>
  <c r="BQ70" i="30" s="1"/>
  <c r="BZ70" i="30" s="1"/>
  <c r="CI70" i="30" s="1"/>
  <c r="BG189" i="30"/>
  <c r="BQ189" i="30" s="1"/>
  <c r="BZ189" i="30" s="1"/>
  <c r="CI189" i="30" s="1"/>
  <c r="BG188" i="30"/>
  <c r="BQ188" i="30" s="1"/>
  <c r="BZ188" i="30" s="1"/>
  <c r="CI188" i="30" s="1"/>
  <c r="BG179" i="30"/>
  <c r="BQ179" i="30" s="1"/>
  <c r="BZ179" i="30" s="1"/>
  <c r="CI179" i="30" s="1"/>
  <c r="BG176" i="30"/>
  <c r="BQ176" i="30" s="1"/>
  <c r="BZ176" i="30" s="1"/>
  <c r="CI176" i="30" s="1"/>
  <c r="BG171" i="30"/>
  <c r="BQ171" i="30" s="1"/>
  <c r="BZ171" i="30" s="1"/>
  <c r="CI171" i="30" s="1"/>
  <c r="BG157" i="30"/>
  <c r="BQ157" i="30" s="1"/>
  <c r="BZ157" i="30"/>
  <c r="CI157" i="30" s="1"/>
  <c r="BG148" i="30"/>
  <c r="BQ148" i="30" s="1"/>
  <c r="BZ148" i="30" s="1"/>
  <c r="CI148" i="30" s="1"/>
  <c r="BG147" i="30"/>
  <c r="BQ147" i="30" s="1"/>
  <c r="BZ147" i="30" s="1"/>
  <c r="CI147" i="30" s="1"/>
  <c r="BG172" i="30"/>
  <c r="BQ172" i="30" s="1"/>
  <c r="BZ172" i="30" s="1"/>
  <c r="CI172" i="30" s="1"/>
  <c r="BG162" i="30"/>
  <c r="BQ162" i="30" s="1"/>
  <c r="BZ162" i="30" s="1"/>
  <c r="CI162" i="30" s="1"/>
  <c r="BG160" i="30"/>
  <c r="BQ160" i="30" s="1"/>
  <c r="BZ160" i="30" s="1"/>
  <c r="CI160" i="30" s="1"/>
  <c r="BG80" i="30"/>
  <c r="BQ80" i="30" s="1"/>
  <c r="BZ80" i="30" s="1"/>
  <c r="CI80" i="30" s="1"/>
  <c r="BG62" i="30"/>
  <c r="BQ62" i="30" s="1"/>
  <c r="BZ62" i="30" s="1"/>
  <c r="CI62" i="30" s="1"/>
  <c r="BG158" i="30"/>
  <c r="BQ158" i="30" s="1"/>
  <c r="BZ158" i="30" s="1"/>
  <c r="CI158" i="30" s="1"/>
  <c r="BG156" i="30"/>
  <c r="BQ156" i="30" s="1"/>
  <c r="BZ156" i="30" s="1"/>
  <c r="CI156" i="30" s="1"/>
  <c r="BG123" i="30"/>
  <c r="BQ123" i="30" s="1"/>
  <c r="BZ123" i="30" s="1"/>
  <c r="CI123" i="30" s="1"/>
  <c r="BG186" i="30"/>
  <c r="BQ186" i="30" s="1"/>
  <c r="BZ186" i="30" s="1"/>
  <c r="CI186" i="30" s="1"/>
  <c r="BG183" i="30"/>
  <c r="BQ183" i="30" s="1"/>
  <c r="BZ183" i="30" s="1"/>
  <c r="CI183" i="30" s="1"/>
  <c r="BG182" i="30"/>
  <c r="BQ182" i="30" s="1"/>
  <c r="BZ182" i="30" s="1"/>
  <c r="CI182" i="30" s="1"/>
  <c r="BG170" i="30"/>
  <c r="BQ170" i="30" s="1"/>
  <c r="BZ170" i="30" s="1"/>
  <c r="CI170" i="30" s="1"/>
  <c r="BG165" i="30"/>
  <c r="BQ165" i="30" s="1"/>
  <c r="BZ165" i="30" s="1"/>
  <c r="CI165" i="30" s="1"/>
  <c r="BG151" i="30"/>
  <c r="BQ151" i="30" s="1"/>
  <c r="BZ151" i="30" s="1"/>
  <c r="CI151" i="30" s="1"/>
  <c r="BG82" i="30"/>
  <c r="BQ82" i="30" s="1"/>
  <c r="BZ82" i="30" s="1"/>
  <c r="CI82" i="30" s="1"/>
  <c r="BG164" i="30"/>
  <c r="BQ164" i="30" s="1"/>
  <c r="BZ164" i="30" s="1"/>
  <c r="CI164" i="30" s="1"/>
  <c r="BG37" i="30"/>
  <c r="BQ37" i="30" s="1"/>
  <c r="BZ37" i="30" s="1"/>
  <c r="CI37" i="30" s="1"/>
  <c r="I61" i="26"/>
  <c r="I46" i="26"/>
  <c r="I42" i="26"/>
  <c r="I149" i="26"/>
  <c r="I67" i="26"/>
  <c r="I156" i="26"/>
  <c r="I172" i="26"/>
  <c r="AS124" i="29"/>
  <c r="AV44" i="29"/>
  <c r="AV162" i="29"/>
  <c r="AS158" i="29"/>
  <c r="AV54" i="29"/>
  <c r="AU54" i="29"/>
  <c r="AS54" i="29"/>
  <c r="AU88" i="29"/>
  <c r="AS88" i="29"/>
  <c r="AV88" i="29"/>
  <c r="AV181" i="29"/>
  <c r="AS181" i="29"/>
  <c r="AU181" i="29"/>
  <c r="AU44" i="29"/>
  <c r="AS192" i="29"/>
  <c r="AV192" i="29"/>
  <c r="AU192" i="29"/>
  <c r="AU171" i="29"/>
  <c r="AS171" i="29"/>
  <c r="AV171" i="29"/>
  <c r="AW171" i="29" s="1"/>
  <c r="AX171" i="29" s="1"/>
  <c r="AY171" i="29" s="1"/>
  <c r="AZ171" i="29" s="1"/>
  <c r="AV38" i="29"/>
  <c r="AU38" i="29"/>
  <c r="AS38" i="29"/>
  <c r="AU169" i="29"/>
  <c r="AS169" i="29"/>
  <c r="AV169" i="29"/>
  <c r="AU186" i="29"/>
  <c r="AV186" i="29"/>
  <c r="AS186" i="29"/>
  <c r="AU174" i="29"/>
  <c r="AV174" i="29"/>
  <c r="AS174" i="29"/>
  <c r="AV175" i="29"/>
  <c r="AS175" i="29"/>
  <c r="AU175" i="29"/>
  <c r="AS125" i="29"/>
  <c r="AU125" i="29"/>
  <c r="AV125" i="29"/>
  <c r="I8" i="26"/>
  <c r="I74" i="26"/>
  <c r="I77" i="26"/>
  <c r="I52" i="26"/>
  <c r="I95" i="26"/>
  <c r="I102" i="26"/>
  <c r="I159" i="26"/>
  <c r="AV116" i="29"/>
  <c r="AU154" i="29"/>
  <c r="AU177" i="29"/>
  <c r="AS178" i="29"/>
  <c r="AU100" i="29"/>
  <c r="AS86" i="29"/>
  <c r="AV86" i="29"/>
  <c r="AU86" i="29"/>
  <c r="AU188" i="29"/>
  <c r="AV188" i="29"/>
  <c r="AW188" i="29" s="1"/>
  <c r="AX188" i="29" s="1"/>
  <c r="AY188" i="29" s="1"/>
  <c r="AZ188" i="29" s="1"/>
  <c r="AS188" i="29"/>
  <c r="AU167" i="29"/>
  <c r="AS167" i="29"/>
  <c r="AV167" i="29"/>
  <c r="AU82" i="29"/>
  <c r="AV82" i="29"/>
  <c r="AS82" i="29"/>
  <c r="AU67" i="29"/>
  <c r="AV67" i="29"/>
  <c r="AW67" i="29" s="1"/>
  <c r="AX67" i="29" s="1"/>
  <c r="AY67" i="29" s="1"/>
  <c r="AZ67" i="29" s="1"/>
  <c r="AS67" i="29"/>
  <c r="AV154" i="29"/>
  <c r="AU87" i="29"/>
  <c r="AW87" i="29" s="1"/>
  <c r="AX87" i="29" s="1"/>
  <c r="AY87" i="29" s="1"/>
  <c r="AZ87" i="29" s="1"/>
  <c r="AU178" i="29"/>
  <c r="AV91" i="29"/>
  <c r="AU91" i="29"/>
  <c r="AS91" i="29"/>
  <c r="AS47" i="29"/>
  <c r="AV47" i="29"/>
  <c r="AW47" i="29" s="1"/>
  <c r="AX47" i="29" s="1"/>
  <c r="AY47" i="29" s="1"/>
  <c r="AZ47" i="29" s="1"/>
  <c r="AU47" i="29"/>
  <c r="AV157" i="29"/>
  <c r="AU157" i="29"/>
  <c r="AS157" i="29"/>
  <c r="AV182" i="29"/>
  <c r="AS182" i="29"/>
  <c r="AU182" i="29"/>
  <c r="AV108" i="29"/>
  <c r="AS108" i="29"/>
  <c r="AU108" i="29"/>
  <c r="AV144" i="29"/>
  <c r="AW144" i="29" s="1"/>
  <c r="AX144" i="29" s="1"/>
  <c r="AY144" i="29" s="1"/>
  <c r="AZ144" i="29" s="1"/>
  <c r="AU144" i="29"/>
  <c r="AS144" i="29"/>
  <c r="AS107" i="29"/>
  <c r="AV107" i="29"/>
  <c r="AU107" i="29"/>
  <c r="I85" i="26"/>
  <c r="AS39" i="29"/>
  <c r="AS87" i="29"/>
  <c r="AU185" i="29"/>
  <c r="AS29" i="29"/>
  <c r="AU165" i="29"/>
  <c r="AS165" i="29"/>
  <c r="AV165" i="29"/>
  <c r="AW165" i="29" s="1"/>
  <c r="AX165" i="29" s="1"/>
  <c r="AY165" i="29" s="1"/>
  <c r="AZ165" i="29" s="1"/>
  <c r="AC17" i="29"/>
  <c r="AF27" i="29"/>
  <c r="AU150" i="29"/>
  <c r="AV150" i="29"/>
  <c r="AS150" i="29"/>
  <c r="AV40" i="29"/>
  <c r="AU40" i="29"/>
  <c r="AS40" i="29"/>
  <c r="AU170" i="29"/>
  <c r="AV170" i="29"/>
  <c r="AW170" i="29" s="1"/>
  <c r="AX170" i="29" s="1"/>
  <c r="AY170" i="29" s="1"/>
  <c r="AZ170" i="29" s="1"/>
  <c r="AS170" i="29"/>
  <c r="AU48" i="29"/>
  <c r="AS48" i="29"/>
  <c r="AV48" i="29"/>
  <c r="AS89" i="29"/>
  <c r="AV89" i="29"/>
  <c r="AU89" i="29"/>
  <c r="I120" i="26"/>
  <c r="AU39" i="29"/>
  <c r="AU118" i="29"/>
  <c r="AV29" i="29"/>
  <c r="AW29" i="29" s="1"/>
  <c r="AX29" i="29" s="1"/>
  <c r="AY29" i="29" s="1"/>
  <c r="AZ29" i="29" s="1"/>
  <c r="AU173" i="29"/>
  <c r="AV173" i="29"/>
  <c r="AW173" i="29" s="1"/>
  <c r="AX173" i="29" s="1"/>
  <c r="AY173" i="29" s="1"/>
  <c r="AZ173" i="29" s="1"/>
  <c r="AS173" i="29"/>
  <c r="AU176" i="29"/>
  <c r="AV176" i="29"/>
  <c r="AS176" i="29"/>
  <c r="AV187" i="29"/>
  <c r="AS187" i="29"/>
  <c r="AU187" i="29"/>
  <c r="AV184" i="29"/>
  <c r="AS184" i="29"/>
  <c r="AU184" i="29"/>
  <c r="AU149" i="29"/>
  <c r="AV149" i="29"/>
  <c r="AW149" i="29" s="1"/>
  <c r="AX149" i="29" s="1"/>
  <c r="AY149" i="29" s="1"/>
  <c r="AZ149" i="29" s="1"/>
  <c r="AS149" i="29"/>
  <c r="I12" i="26"/>
  <c r="I81" i="26"/>
  <c r="I56" i="26"/>
  <c r="I114" i="26"/>
  <c r="I171" i="26"/>
  <c r="I90" i="26"/>
  <c r="I64" i="26"/>
  <c r="I100" i="26"/>
  <c r="I122" i="26"/>
  <c r="AU116" i="29"/>
  <c r="N88" i="26"/>
  <c r="N94" i="26"/>
  <c r="N128" i="26"/>
  <c r="N142" i="26"/>
  <c r="N149" i="26"/>
  <c r="I89" i="26"/>
  <c r="I130" i="26"/>
  <c r="N69" i="26"/>
  <c r="N25" i="26"/>
  <c r="G97" i="26"/>
  <c r="E53" i="26"/>
  <c r="E21" i="26"/>
  <c r="N92" i="26"/>
  <c r="N79" i="26"/>
  <c r="N110" i="26"/>
  <c r="N131" i="26"/>
  <c r="N104" i="26"/>
  <c r="N146" i="26"/>
  <c r="N153" i="26"/>
  <c r="E106" i="26"/>
  <c r="E101" i="26"/>
  <c r="E117" i="26"/>
  <c r="E155" i="26"/>
  <c r="E158" i="26"/>
  <c r="E173" i="26"/>
  <c r="N81" i="26"/>
  <c r="N31" i="26"/>
  <c r="E88" i="26"/>
  <c r="I37" i="26"/>
  <c r="I24" i="26"/>
  <c r="I11" i="26"/>
  <c r="I10" i="26"/>
  <c r="I93" i="26"/>
  <c r="I72" i="26"/>
  <c r="I108" i="26"/>
  <c r="I123" i="26"/>
  <c r="I138" i="26"/>
  <c r="AV58" i="29"/>
  <c r="AV111" i="29"/>
  <c r="AW111" i="29" s="1"/>
  <c r="AX111" i="29" s="1"/>
  <c r="AY111" i="29" s="1"/>
  <c r="AZ111" i="29" s="1"/>
  <c r="AS139" i="29"/>
  <c r="AS185" i="29"/>
  <c r="AV118" i="29"/>
  <c r="AS189" i="29"/>
  <c r="AV115" i="29"/>
  <c r="AS83" i="29"/>
  <c r="AV83" i="29"/>
  <c r="AU83" i="29"/>
  <c r="AU79" i="29"/>
  <c r="AV79" i="29"/>
  <c r="AW79" i="29" s="1"/>
  <c r="AX79" i="29" s="1"/>
  <c r="AY79" i="29" s="1"/>
  <c r="AZ79" i="29" s="1"/>
  <c r="AS79" i="29"/>
  <c r="AU28" i="29"/>
  <c r="AV28" i="29"/>
  <c r="AW28" i="29" s="1"/>
  <c r="AX28" i="29" s="1"/>
  <c r="AY28" i="29" s="1"/>
  <c r="AZ28" i="29" s="1"/>
  <c r="AS28" i="29"/>
  <c r="AS142" i="29"/>
  <c r="AU142" i="29"/>
  <c r="AV142" i="29"/>
  <c r="AW142" i="29" s="1"/>
  <c r="AX142" i="29" s="1"/>
  <c r="AY142" i="29" s="1"/>
  <c r="AZ142" i="29" s="1"/>
  <c r="AV56" i="29"/>
  <c r="AW56" i="29" s="1"/>
  <c r="AX56" i="29" s="1"/>
  <c r="AY56" i="29" s="1"/>
  <c r="AZ56" i="29" s="1"/>
  <c r="AU56" i="29"/>
  <c r="AS56" i="29"/>
  <c r="AS153" i="29"/>
  <c r="AV153" i="29"/>
  <c r="AW153" i="29" s="1"/>
  <c r="AX153" i="29" s="1"/>
  <c r="AY153" i="29" s="1"/>
  <c r="AZ153" i="29" s="1"/>
  <c r="AU153" i="29"/>
  <c r="I82" i="26"/>
  <c r="I99" i="26"/>
  <c r="I58" i="26"/>
  <c r="I20" i="26"/>
  <c r="I118" i="26"/>
  <c r="N77" i="26"/>
  <c r="N22" i="26"/>
  <c r="N75" i="26"/>
  <c r="N100" i="26"/>
  <c r="I7" i="26"/>
  <c r="I6" i="26"/>
  <c r="I68" i="26"/>
  <c r="I104" i="26"/>
  <c r="AU58" i="29"/>
  <c r="N61" i="26"/>
  <c r="G104" i="26"/>
  <c r="N50" i="26"/>
  <c r="N18" i="26"/>
  <c r="N98" i="26"/>
  <c r="N83" i="26"/>
  <c r="N114" i="26"/>
  <c r="N132" i="26"/>
  <c r="N108" i="26"/>
  <c r="N150" i="26"/>
  <c r="N157" i="26"/>
  <c r="E114" i="26"/>
  <c r="E105" i="26"/>
  <c r="E126" i="26"/>
  <c r="E163" i="26"/>
  <c r="E162" i="26"/>
  <c r="E120" i="26"/>
  <c r="N73" i="26"/>
  <c r="E30" i="26"/>
  <c r="E96" i="26"/>
  <c r="E31" i="26"/>
  <c r="I28" i="26"/>
  <c r="I15" i="26"/>
  <c r="I14" i="26"/>
  <c r="I124" i="26"/>
  <c r="I80" i="26"/>
  <c r="I116" i="26"/>
  <c r="I169" i="26"/>
  <c r="I142" i="26"/>
  <c r="E19" i="26"/>
  <c r="AS111" i="29"/>
  <c r="AU139" i="29"/>
  <c r="AV50" i="29"/>
  <c r="AS50" i="29"/>
  <c r="AU50" i="29"/>
  <c r="AV163" i="29"/>
  <c r="AU163" i="29"/>
  <c r="AS163" i="29"/>
  <c r="AV34" i="29"/>
  <c r="AS34" i="29"/>
  <c r="AU34" i="29"/>
  <c r="AS57" i="29"/>
  <c r="AV57" i="29"/>
  <c r="AU57" i="29"/>
  <c r="AV145" i="29"/>
  <c r="AW145" i="29" s="1"/>
  <c r="AX145" i="29" s="1"/>
  <c r="AY145" i="29" s="1"/>
  <c r="AZ145" i="29" s="1"/>
  <c r="AS145" i="29"/>
  <c r="AU145" i="29"/>
  <c r="I29" i="26"/>
  <c r="I32" i="26"/>
  <c r="I19" i="26"/>
  <c r="I18" i="26"/>
  <c r="I128" i="26"/>
  <c r="I84" i="26"/>
  <c r="I129" i="26"/>
  <c r="I101" i="26"/>
  <c r="I154" i="26"/>
  <c r="AS101" i="29"/>
  <c r="AU137" i="29"/>
  <c r="AW137" i="29" s="1"/>
  <c r="AX137" i="29" s="1"/>
  <c r="AY137" i="29" s="1"/>
  <c r="AZ137" i="29" s="1"/>
  <c r="AU80" i="29"/>
  <c r="AS80" i="29"/>
  <c r="AV80" i="29"/>
  <c r="AW80" i="29" s="1"/>
  <c r="AX80" i="29" s="1"/>
  <c r="AY80" i="29" s="1"/>
  <c r="AZ80" i="29" s="1"/>
  <c r="AU172" i="29"/>
  <c r="AS172" i="29"/>
  <c r="AV172" i="29"/>
  <c r="AW172" i="29" s="1"/>
  <c r="AX172" i="29" s="1"/>
  <c r="AY172" i="29" s="1"/>
  <c r="AZ172" i="29" s="1"/>
  <c r="AU191" i="29"/>
  <c r="AS191" i="29"/>
  <c r="AV191" i="29"/>
  <c r="I36" i="26"/>
  <c r="AU90" i="29"/>
  <c r="AV90" i="29"/>
  <c r="AS90" i="29"/>
  <c r="AV122" i="29"/>
  <c r="AU122" i="29"/>
  <c r="AS122" i="29"/>
  <c r="AV66" i="29"/>
  <c r="AU66" i="29"/>
  <c r="AS66" i="29"/>
  <c r="AS30" i="29"/>
  <c r="AU30" i="29"/>
  <c r="AV30" i="29"/>
  <c r="I23" i="26"/>
  <c r="I26" i="26"/>
  <c r="I133" i="26"/>
  <c r="I88" i="26"/>
  <c r="I132" i="26"/>
  <c r="I113" i="26"/>
  <c r="I162" i="26"/>
  <c r="AV101" i="29"/>
  <c r="AV135" i="29"/>
  <c r="AW135" i="29" s="1"/>
  <c r="AS137" i="29"/>
  <c r="AU53" i="29"/>
  <c r="AW53" i="29" s="1"/>
  <c r="AX53" i="29" s="1"/>
  <c r="AY53" i="29" s="1"/>
  <c r="AZ53" i="29" s="1"/>
  <c r="N53" i="26"/>
  <c r="G159" i="26"/>
  <c r="N42" i="26"/>
  <c r="E13" i="26"/>
  <c r="N103" i="26"/>
  <c r="N95" i="26"/>
  <c r="N126" i="26"/>
  <c r="N139" i="26"/>
  <c r="N119" i="26"/>
  <c r="N162" i="26"/>
  <c r="N169" i="26"/>
  <c r="E54" i="26"/>
  <c r="E69" i="26"/>
  <c r="E108" i="26"/>
  <c r="E103" i="26"/>
  <c r="E174" i="26"/>
  <c r="E132" i="26"/>
  <c r="E60" i="26"/>
  <c r="E57" i="26"/>
  <c r="I21" i="26"/>
  <c r="I40" i="26"/>
  <c r="I27" i="26"/>
  <c r="I30" i="26"/>
  <c r="I136" i="26"/>
  <c r="I96" i="26"/>
  <c r="I137" i="26"/>
  <c r="I117" i="26"/>
  <c r="I166" i="26"/>
  <c r="AU135" i="29"/>
  <c r="AV130" i="29"/>
  <c r="AV53" i="29"/>
  <c r="AS33" i="29"/>
  <c r="AV33" i="29"/>
  <c r="AU33" i="29"/>
  <c r="AV194" i="29"/>
  <c r="AS194" i="29"/>
  <c r="AU194" i="29"/>
  <c r="AV97" i="29"/>
  <c r="AS97" i="29"/>
  <c r="AU97" i="29"/>
  <c r="I43" i="26"/>
  <c r="I35" i="26"/>
  <c r="I34" i="26"/>
  <c r="I141" i="26"/>
  <c r="I119" i="26"/>
  <c r="I140" i="26"/>
  <c r="I121" i="26"/>
  <c r="I174" i="26"/>
  <c r="AS130" i="29"/>
  <c r="AS162" i="29"/>
  <c r="AU96" i="29"/>
  <c r="AS96" i="29"/>
  <c r="AV96" i="29"/>
  <c r="AW96" i="29" s="1"/>
  <c r="AX96" i="29" s="1"/>
  <c r="AY96" i="29" s="1"/>
  <c r="AZ96" i="29" s="1"/>
  <c r="AS106" i="29"/>
  <c r="AV106" i="29"/>
  <c r="AU106" i="29"/>
  <c r="AV74" i="29"/>
  <c r="AU74" i="29"/>
  <c r="AS74" i="29"/>
  <c r="AV147" i="29"/>
  <c r="AU147" i="29"/>
  <c r="AS147" i="29"/>
  <c r="AU121" i="29"/>
  <c r="AS121" i="29"/>
  <c r="AV121" i="29"/>
  <c r="AS155" i="29"/>
  <c r="AU155" i="29"/>
  <c r="AV155" i="29"/>
  <c r="I144" i="26"/>
  <c r="I63" i="26"/>
  <c r="I153" i="26"/>
  <c r="I168" i="26"/>
  <c r="I50" i="26"/>
  <c r="AV73" i="29"/>
  <c r="AW73" i="29" s="1"/>
  <c r="AX73" i="29" s="1"/>
  <c r="AY73" i="29" s="1"/>
  <c r="AZ73" i="29" s="1"/>
  <c r="AS73" i="29"/>
  <c r="AU73" i="29"/>
  <c r="AW41" i="29"/>
  <c r="AX41" i="29" s="1"/>
  <c r="AY41" i="29" s="1"/>
  <c r="AZ41" i="29" s="1"/>
  <c r="AW62" i="29"/>
  <c r="AX62" i="29"/>
  <c r="AY62" i="29" s="1"/>
  <c r="AZ62" i="29" s="1"/>
  <c r="AW65" i="29"/>
  <c r="AX65" i="29"/>
  <c r="AY65" i="29" s="1"/>
  <c r="AZ65" i="29" s="1"/>
  <c r="AW110" i="29"/>
  <c r="AX110" i="29" s="1"/>
  <c r="AY110" i="29" s="1"/>
  <c r="AZ110" i="29" s="1"/>
  <c r="Y17" i="29"/>
  <c r="AW129" i="29"/>
  <c r="AX129" i="29" s="1"/>
  <c r="AY129" i="29" s="1"/>
  <c r="AZ129" i="29" s="1"/>
  <c r="AX84" i="29"/>
  <c r="AY84" i="29" s="1"/>
  <c r="AZ84" i="29" s="1"/>
  <c r="AW84" i="29"/>
  <c r="AW136" i="29"/>
  <c r="AX136" i="29"/>
  <c r="AY136" i="29" s="1"/>
  <c r="AZ136" i="29" s="1"/>
  <c r="AW51" i="29"/>
  <c r="AX51" i="29" s="1"/>
  <c r="AY51" i="29" s="1"/>
  <c r="AZ51" i="29" s="1"/>
  <c r="AW132" i="29"/>
  <c r="AX132" i="29" s="1"/>
  <c r="AY132" i="29" s="1"/>
  <c r="AZ132" i="29" s="1"/>
  <c r="AW151" i="29"/>
  <c r="AX151" i="29"/>
  <c r="AY151" i="29" s="1"/>
  <c r="AZ151" i="29" s="1"/>
  <c r="AW69" i="29"/>
  <c r="AX69" i="29" s="1"/>
  <c r="AY69" i="29" s="1"/>
  <c r="AZ69" i="29" s="1"/>
  <c r="AW164" i="29"/>
  <c r="AX164" i="29" s="1"/>
  <c r="AY164" i="29" s="1"/>
  <c r="AZ164" i="29" s="1"/>
  <c r="AW45" i="29"/>
  <c r="AX45" i="29" s="1"/>
  <c r="AY45" i="29" s="1"/>
  <c r="AZ45" i="29" s="1"/>
  <c r="AW146" i="29"/>
  <c r="AX146" i="29" s="1"/>
  <c r="AY146" i="29" s="1"/>
  <c r="AZ146" i="29" s="1"/>
  <c r="AW180" i="29"/>
  <c r="AX180" i="29" s="1"/>
  <c r="AY180" i="29" s="1"/>
  <c r="AZ180" i="29" s="1"/>
  <c r="AW168" i="29"/>
  <c r="AX168" i="29" s="1"/>
  <c r="AY168" i="29" s="1"/>
  <c r="AZ168" i="29" s="1"/>
  <c r="AW113" i="29"/>
  <c r="AX113" i="29" s="1"/>
  <c r="AY113" i="29" s="1"/>
  <c r="AZ113" i="29" s="1"/>
  <c r="AW99" i="29"/>
  <c r="AX99" i="29"/>
  <c r="AY99" i="29" s="1"/>
  <c r="AZ99" i="29" s="1"/>
  <c r="AW133" i="29"/>
  <c r="AX133" i="29" s="1"/>
  <c r="AY133" i="29" s="1"/>
  <c r="AZ133" i="29" s="1"/>
  <c r="AW117" i="29"/>
  <c r="AX117" i="29" s="1"/>
  <c r="AY117" i="29" s="1"/>
  <c r="AZ117" i="29" s="1"/>
  <c r="AW61" i="29"/>
  <c r="AX61" i="29" s="1"/>
  <c r="AY61" i="29" s="1"/>
  <c r="AZ61" i="29" s="1"/>
  <c r="AW131" i="29"/>
  <c r="AX131" i="29" s="1"/>
  <c r="AY131" i="29" s="1"/>
  <c r="AZ131" i="29" s="1"/>
  <c r="AW127" i="29"/>
  <c r="AX127" i="29" s="1"/>
  <c r="AY127" i="29" s="1"/>
  <c r="AZ127" i="29" s="1"/>
  <c r="AW100" i="29"/>
  <c r="AX100" i="29"/>
  <c r="AY100" i="29" s="1"/>
  <c r="AZ100" i="29" s="1"/>
  <c r="AW46" i="29"/>
  <c r="AX46" i="29" s="1"/>
  <c r="AY46" i="29" s="1"/>
  <c r="AZ46" i="29" s="1"/>
  <c r="AW44" i="29"/>
  <c r="AX44" i="29" s="1"/>
  <c r="AY44" i="29" s="1"/>
  <c r="AZ44" i="29" s="1"/>
  <c r="AW148" i="29"/>
  <c r="AX148" i="29" s="1"/>
  <c r="AY148" i="29" s="1"/>
  <c r="AZ148" i="29" s="1"/>
  <c r="AW42" i="29"/>
  <c r="AX42" i="29" s="1"/>
  <c r="AY42" i="29" s="1"/>
  <c r="AZ42" i="29" s="1"/>
  <c r="AW112" i="29"/>
  <c r="AX112" i="29" s="1"/>
  <c r="AY112" i="29" s="1"/>
  <c r="AZ112" i="29" s="1"/>
  <c r="AW158" i="29"/>
  <c r="AX158" i="29" s="1"/>
  <c r="AY158" i="29" s="1"/>
  <c r="AZ158" i="29" s="1"/>
  <c r="AW123" i="29"/>
  <c r="AX123" i="29" s="1"/>
  <c r="AY123" i="29" s="1"/>
  <c r="AZ123" i="29" s="1"/>
  <c r="AW130" i="29"/>
  <c r="AX130" i="29" s="1"/>
  <c r="AY130" i="29" s="1"/>
  <c r="AZ130" i="29" s="1"/>
  <c r="AW190" i="29"/>
  <c r="AX190" i="29" s="1"/>
  <c r="AY190" i="29" s="1"/>
  <c r="AZ190" i="29" s="1"/>
  <c r="AW138" i="29"/>
  <c r="AX138" i="29" s="1"/>
  <c r="AY138" i="29" s="1"/>
  <c r="AZ138" i="29" s="1"/>
  <c r="AW78" i="29"/>
  <c r="AX78" i="29" s="1"/>
  <c r="AY78" i="29" s="1"/>
  <c r="AZ78" i="29" s="1"/>
  <c r="AW58" i="29"/>
  <c r="AX58" i="29" s="1"/>
  <c r="AY58" i="29" s="1"/>
  <c r="AZ58" i="29" s="1"/>
  <c r="AW156" i="29"/>
  <c r="AX156" i="29" s="1"/>
  <c r="AY156" i="29" s="1"/>
  <c r="AZ156" i="29" s="1"/>
  <c r="AW95" i="29"/>
  <c r="AX95" i="29" s="1"/>
  <c r="AY95" i="29" s="1"/>
  <c r="AZ95" i="29" s="1"/>
  <c r="AW64" i="29"/>
  <c r="AX64" i="29" s="1"/>
  <c r="AY64" i="29" s="1"/>
  <c r="AZ64" i="29" s="1"/>
  <c r="AW104" i="29"/>
  <c r="AX104" i="29" s="1"/>
  <c r="AY104" i="29" s="1"/>
  <c r="AZ104" i="29" s="1"/>
  <c r="AW63" i="29"/>
  <c r="AX63" i="29" s="1"/>
  <c r="AY63" i="29" s="1"/>
  <c r="AZ63" i="29" s="1"/>
  <c r="AW189" i="29"/>
  <c r="AX189" i="29"/>
  <c r="AY189" i="29" s="1"/>
  <c r="AZ189" i="29" s="1"/>
  <c r="AW119" i="29"/>
  <c r="AX119" i="29" s="1"/>
  <c r="AY119" i="29" s="1"/>
  <c r="AZ119" i="29" s="1"/>
  <c r="AW178" i="29"/>
  <c r="AX178" i="29" s="1"/>
  <c r="AY178" i="29" s="1"/>
  <c r="AZ178" i="29" s="1"/>
  <c r="AW159" i="29"/>
  <c r="AX159" i="29" s="1"/>
  <c r="AY159" i="29" s="1"/>
  <c r="AZ159" i="29" s="1"/>
  <c r="AW32" i="29"/>
  <c r="AX32" i="29" s="1"/>
  <c r="AY32" i="29" s="1"/>
  <c r="AZ32" i="29" s="1"/>
  <c r="AW55" i="29"/>
  <c r="AX55" i="29" s="1"/>
  <c r="AY55" i="29" s="1"/>
  <c r="AZ55" i="29" s="1"/>
  <c r="AW94" i="29"/>
  <c r="AX94" i="29" s="1"/>
  <c r="AY94" i="29" s="1"/>
  <c r="AZ94" i="29" s="1"/>
  <c r="AW185" i="29"/>
  <c r="AX185" i="29" s="1"/>
  <c r="AY185" i="29" s="1"/>
  <c r="AZ185" i="29" s="1"/>
  <c r="AW37" i="29"/>
  <c r="AX37" i="29" s="1"/>
  <c r="AY37" i="29" s="1"/>
  <c r="AZ37" i="29" s="1"/>
  <c r="AW139" i="29"/>
  <c r="AX139" i="29" s="1"/>
  <c r="AY139" i="29" s="1"/>
  <c r="AZ139" i="29" s="1"/>
  <c r="AX93" i="29"/>
  <c r="AY93" i="29" s="1"/>
  <c r="AZ93" i="29" s="1"/>
  <c r="AW93" i="29"/>
  <c r="AW31" i="29"/>
  <c r="AX31" i="29" s="1"/>
  <c r="AY31" i="29" s="1"/>
  <c r="AZ31" i="29" s="1"/>
  <c r="AW49" i="29"/>
  <c r="AX49" i="29"/>
  <c r="AY49" i="29" s="1"/>
  <c r="AZ49" i="29" s="1"/>
  <c r="AW177" i="29"/>
  <c r="AX177" i="29" s="1"/>
  <c r="AY177" i="29" s="1"/>
  <c r="AZ177" i="29" s="1"/>
  <c r="AW43" i="29"/>
  <c r="AX43" i="29" s="1"/>
  <c r="AY43" i="29" s="1"/>
  <c r="AZ43" i="29" s="1"/>
  <c r="AW101" i="29"/>
  <c r="AX101" i="29" s="1"/>
  <c r="AY101" i="29" s="1"/>
  <c r="AZ101" i="29" s="1"/>
  <c r="AW103" i="29"/>
  <c r="AX103" i="29"/>
  <c r="AY103" i="29" s="1"/>
  <c r="AZ103" i="29" s="1"/>
  <c r="AW143" i="29"/>
  <c r="AX143" i="29" s="1"/>
  <c r="AY143" i="29" s="1"/>
  <c r="AZ143" i="29" s="1"/>
  <c r="AW183" i="29"/>
  <c r="AX183" i="29" s="1"/>
  <c r="AY183" i="29" s="1"/>
  <c r="AZ183" i="29" s="1"/>
  <c r="AW92" i="29"/>
  <c r="AX92" i="29" s="1"/>
  <c r="AY92" i="29" s="1"/>
  <c r="AZ92" i="29" s="1"/>
  <c r="AW118" i="29"/>
  <c r="AX118" i="29" s="1"/>
  <c r="AY118" i="29" s="1"/>
  <c r="AZ118" i="29" s="1"/>
  <c r="AW109" i="29"/>
  <c r="AX109" i="29" s="1"/>
  <c r="AY109" i="29" s="1"/>
  <c r="AZ109" i="29" s="1"/>
  <c r="AW85" i="29"/>
  <c r="AX85" i="29"/>
  <c r="AY85" i="29" s="1"/>
  <c r="AZ85" i="29" s="1"/>
  <c r="AW71" i="29"/>
  <c r="AX71" i="29" s="1"/>
  <c r="AY71" i="29" s="1"/>
  <c r="AZ71" i="29" s="1"/>
  <c r="AW128" i="29"/>
  <c r="AX128" i="29" s="1"/>
  <c r="AY128" i="29" s="1"/>
  <c r="AZ128" i="29" s="1"/>
  <c r="AW39" i="29"/>
  <c r="AX39" i="29" s="1"/>
  <c r="AY39" i="29" s="1"/>
  <c r="AZ39" i="29" s="1"/>
  <c r="AX60" i="29"/>
  <c r="AY60" i="29" s="1"/>
  <c r="AZ60" i="29" s="1"/>
  <c r="AW60" i="29"/>
  <c r="AW59" i="29"/>
  <c r="AX59" i="29" s="1"/>
  <c r="AY59" i="29" s="1"/>
  <c r="AZ59" i="29" s="1"/>
  <c r="AW152" i="29"/>
  <c r="AX152" i="29" s="1"/>
  <c r="AY152" i="29" s="1"/>
  <c r="AZ152" i="29" s="1"/>
  <c r="AW120" i="29"/>
  <c r="AX120" i="29" s="1"/>
  <c r="AY120" i="29" s="1"/>
  <c r="AZ120" i="29" s="1"/>
  <c r="AW105" i="29"/>
  <c r="AX105" i="29" s="1"/>
  <c r="AY105" i="29" s="1"/>
  <c r="AZ105" i="29" s="1"/>
  <c r="AW70" i="29"/>
  <c r="AX70" i="29"/>
  <c r="AY70" i="29" s="1"/>
  <c r="AZ70" i="29" s="1"/>
  <c r="AW195" i="29"/>
  <c r="AX195" i="29" s="1"/>
  <c r="AY195" i="29" s="1"/>
  <c r="AZ195" i="29" s="1"/>
  <c r="AW115" i="29"/>
  <c r="AX115" i="29" s="1"/>
  <c r="AY115" i="29" s="1"/>
  <c r="AZ115" i="29" s="1"/>
  <c r="AW141" i="29"/>
  <c r="AX141" i="29" s="1"/>
  <c r="AY141" i="29" s="1"/>
  <c r="AZ141" i="29" s="1"/>
  <c r="AW140" i="29"/>
  <c r="AX140" i="29"/>
  <c r="AY140" i="29" s="1"/>
  <c r="AZ140" i="29" s="1"/>
  <c r="AW193" i="29"/>
  <c r="AX193" i="29" s="1"/>
  <c r="AY193" i="29" s="1"/>
  <c r="AZ193" i="29" s="1"/>
  <c r="AW160" i="29"/>
  <c r="AX160" i="29" s="1"/>
  <c r="AY160" i="29" s="1"/>
  <c r="AZ160" i="29" s="1"/>
  <c r="AW52" i="29"/>
  <c r="AX52" i="29" s="1"/>
  <c r="AY52" i="29" s="1"/>
  <c r="AZ52" i="29" s="1"/>
  <c r="AW161" i="29"/>
  <c r="AX161" i="29" s="1"/>
  <c r="AY161" i="29" s="1"/>
  <c r="AZ161" i="29" s="1"/>
  <c r="AW72" i="29"/>
  <c r="AX72" i="29"/>
  <c r="AY72" i="29" s="1"/>
  <c r="AZ72" i="29" s="1"/>
  <c r="AW154" i="29"/>
  <c r="AX154" i="29"/>
  <c r="AY154" i="29" s="1"/>
  <c r="AZ154" i="29" s="1"/>
  <c r="AX77" i="29"/>
  <c r="AY77" i="29" s="1"/>
  <c r="AZ77" i="29" s="1"/>
  <c r="AW77" i="29"/>
  <c r="AW134" i="29"/>
  <c r="AX134" i="29" s="1"/>
  <c r="AY134" i="29" s="1"/>
  <c r="AZ134" i="29" s="1"/>
  <c r="AW126" i="29"/>
  <c r="AX126" i="29" s="1"/>
  <c r="AY126" i="29" s="1"/>
  <c r="AZ126" i="29" s="1"/>
  <c r="AW114" i="29"/>
  <c r="AX114" i="29" s="1"/>
  <c r="AY114" i="29" s="1"/>
  <c r="AZ114" i="29" s="1"/>
  <c r="AW81" i="29"/>
  <c r="AX81" i="29" s="1"/>
  <c r="AY81" i="29" s="1"/>
  <c r="AZ81" i="29" s="1"/>
  <c r="AW166" i="29"/>
  <c r="AX166" i="29"/>
  <c r="AY166" i="29" s="1"/>
  <c r="AZ166" i="29" s="1"/>
  <c r="AW102" i="29"/>
  <c r="AX102" i="29" s="1"/>
  <c r="AY102" i="29" s="1"/>
  <c r="AZ102" i="29" s="1"/>
  <c r="AW124" i="29"/>
  <c r="AX124" i="29" s="1"/>
  <c r="AY124" i="29" s="1"/>
  <c r="AZ124" i="29" s="1"/>
  <c r="AW76" i="29"/>
  <c r="AX76" i="29" s="1"/>
  <c r="AY76" i="29" s="1"/>
  <c r="AZ76" i="29" s="1"/>
  <c r="AW162" i="29"/>
  <c r="AX162" i="29" s="1"/>
  <c r="AY162" i="29" s="1"/>
  <c r="AZ162" i="29" s="1"/>
  <c r="AW35" i="29"/>
  <c r="AX35" i="29" s="1"/>
  <c r="AY35" i="29" s="1"/>
  <c r="AZ35" i="29" s="1"/>
  <c r="AW179" i="29"/>
  <c r="AX179" i="29" s="1"/>
  <c r="AY179" i="29" s="1"/>
  <c r="AZ179" i="29" s="1"/>
  <c r="AW116" i="29"/>
  <c r="AX116" i="29" s="1"/>
  <c r="AY116" i="29" s="1"/>
  <c r="AZ116" i="29" s="1"/>
  <c r="AW75" i="29"/>
  <c r="AX75" i="29" s="1"/>
  <c r="AY75" i="29" s="1"/>
  <c r="AZ75" i="29" s="1"/>
  <c r="AW98" i="29"/>
  <c r="AX98" i="29"/>
  <c r="AY98" i="29" s="1"/>
  <c r="AZ98" i="29" s="1"/>
  <c r="AW36" i="29"/>
  <c r="AX36" i="29"/>
  <c r="AY36" i="29" s="1"/>
  <c r="AZ36" i="29" s="1"/>
  <c r="AW68" i="29"/>
  <c r="AX68" i="29" s="1"/>
  <c r="AY68" i="29" s="1"/>
  <c r="AZ68" i="29" s="1"/>
  <c r="I161" i="26"/>
  <c r="I160" i="26"/>
  <c r="I151" i="26"/>
  <c r="I134" i="26"/>
  <c r="I170" i="26"/>
  <c r="I17" i="26"/>
  <c r="I173" i="26"/>
  <c r="I76" i="26"/>
  <c r="I71" i="26"/>
  <c r="I103" i="26"/>
  <c r="I145" i="26"/>
  <c r="I110" i="26"/>
  <c r="I105" i="26"/>
  <c r="I127" i="26"/>
  <c r="I163" i="26"/>
  <c r="I146" i="26"/>
  <c r="I109" i="26"/>
  <c r="I131" i="26"/>
  <c r="I167" i="26"/>
  <c r="I150" i="26"/>
  <c r="G41" i="26"/>
  <c r="G95" i="26"/>
  <c r="G163" i="26"/>
  <c r="G29" i="26"/>
  <c r="G67" i="26"/>
  <c r="G70" i="26"/>
  <c r="G105" i="26"/>
  <c r="G151" i="26"/>
  <c r="G65" i="26"/>
  <c r="G50" i="26"/>
  <c r="G17" i="26"/>
  <c r="G64" i="26"/>
  <c r="G96" i="26"/>
  <c r="G71" i="26"/>
  <c r="G99" i="26"/>
  <c r="G74" i="26"/>
  <c r="G118" i="26"/>
  <c r="G109" i="26"/>
  <c r="G116" i="26"/>
  <c r="G136" i="26"/>
  <c r="G152" i="26"/>
  <c r="G171" i="26"/>
  <c r="G158" i="26"/>
  <c r="G133" i="26"/>
  <c r="G165" i="26"/>
  <c r="G44" i="26"/>
  <c r="G34" i="26"/>
  <c r="G66" i="26"/>
  <c r="G132" i="26"/>
  <c r="G125" i="26"/>
  <c r="G26" i="26"/>
  <c r="G37" i="26"/>
  <c r="G68" i="26"/>
  <c r="G102" i="26"/>
  <c r="G119" i="26"/>
  <c r="G155" i="26"/>
  <c r="G137" i="26"/>
  <c r="G88" i="26"/>
  <c r="G101" i="26"/>
  <c r="G150" i="26"/>
  <c r="G75" i="26"/>
  <c r="G78" i="26"/>
  <c r="G139" i="26"/>
  <c r="G130" i="26"/>
  <c r="G169" i="26"/>
  <c r="G22" i="26"/>
  <c r="G89" i="26"/>
  <c r="G61" i="26"/>
  <c r="G25" i="26"/>
  <c r="G72" i="26"/>
  <c r="G47" i="26"/>
  <c r="G79" i="26"/>
  <c r="G103" i="26"/>
  <c r="G82" i="26"/>
  <c r="G123" i="26"/>
  <c r="G117" i="26"/>
  <c r="G124" i="26"/>
  <c r="G140" i="26"/>
  <c r="G156" i="26"/>
  <c r="G134" i="26"/>
  <c r="G166" i="26"/>
  <c r="G141" i="26"/>
  <c r="G173" i="26"/>
  <c r="G42" i="26"/>
  <c r="G10" i="26"/>
  <c r="G9" i="26"/>
  <c r="G108" i="26"/>
  <c r="G157" i="26"/>
  <c r="G43" i="26"/>
  <c r="G113" i="26"/>
  <c r="G162" i="26"/>
  <c r="G58" i="26"/>
  <c r="G13" i="26"/>
  <c r="G83" i="26"/>
  <c r="G86" i="26"/>
  <c r="G126" i="26"/>
  <c r="G143" i="26"/>
  <c r="G138" i="26"/>
  <c r="G30" i="26"/>
  <c r="G73" i="26"/>
  <c r="G63" i="26"/>
  <c r="G148" i="26"/>
  <c r="G120" i="26"/>
  <c r="G76" i="26"/>
  <c r="G51" i="26"/>
  <c r="G106" i="26"/>
  <c r="G164" i="26"/>
  <c r="G127" i="26"/>
  <c r="G160" i="26"/>
  <c r="G170" i="26"/>
  <c r="G145" i="26"/>
  <c r="G81" i="26"/>
  <c r="G45" i="26"/>
  <c r="G33" i="26"/>
  <c r="G80" i="26"/>
  <c r="G55" i="26"/>
  <c r="G87" i="26"/>
  <c r="G107" i="26"/>
  <c r="G90" i="26"/>
  <c r="G172" i="26"/>
  <c r="G100" i="26"/>
  <c r="G128" i="26"/>
  <c r="G144" i="26"/>
  <c r="G168" i="26"/>
  <c r="G142" i="26"/>
  <c r="G174" i="26"/>
  <c r="G149" i="26"/>
  <c r="G52" i="26"/>
  <c r="G18" i="26"/>
  <c r="G19" i="26"/>
  <c r="G110" i="26"/>
  <c r="G53" i="26"/>
  <c r="G92" i="26"/>
  <c r="G98" i="26"/>
  <c r="G114" i="26"/>
  <c r="G112" i="26"/>
  <c r="G135" i="26"/>
  <c r="G167" i="26"/>
  <c r="G154" i="26"/>
  <c r="G129" i="26"/>
  <c r="G161" i="26"/>
  <c r="I41" i="26"/>
  <c r="I59" i="26"/>
  <c r="I16" i="26"/>
  <c r="I31" i="26"/>
  <c r="I66" i="26"/>
  <c r="I22" i="26"/>
  <c r="I65" i="26"/>
  <c r="I112" i="26"/>
  <c r="I152" i="26"/>
  <c r="I60" i="26"/>
  <c r="I92" i="26"/>
  <c r="I83" i="26"/>
  <c r="I107" i="26"/>
  <c r="I148" i="26"/>
  <c r="I106" i="26"/>
  <c r="I97" i="26"/>
  <c r="I164" i="26"/>
  <c r="I147" i="26"/>
  <c r="I126" i="26"/>
  <c r="I158" i="26"/>
  <c r="G48" i="26"/>
  <c r="G36" i="26"/>
  <c r="G28" i="26"/>
  <c r="G20" i="26"/>
  <c r="G12" i="26"/>
  <c r="G56" i="26"/>
  <c r="G40" i="26"/>
  <c r="G32" i="26"/>
  <c r="G24" i="26"/>
  <c r="G16" i="26"/>
  <c r="G8" i="26"/>
  <c r="G122" i="26"/>
  <c r="G49" i="26"/>
  <c r="G31" i="26"/>
  <c r="G15" i="26"/>
  <c r="G115" i="26"/>
  <c r="G62" i="26"/>
  <c r="G46" i="26"/>
  <c r="G35" i="26"/>
  <c r="G11" i="26"/>
  <c r="G85" i="26"/>
  <c r="G77" i="26"/>
  <c r="G69" i="26"/>
  <c r="G57" i="26"/>
  <c r="G39" i="26"/>
  <c r="G23" i="26"/>
  <c r="G7" i="26"/>
  <c r="G93" i="26"/>
  <c r="G54" i="26"/>
  <c r="G27" i="26"/>
  <c r="G60" i="26"/>
  <c r="K3" i="26"/>
  <c r="L6" i="26" s="1"/>
  <c r="AP17" i="30" l="1"/>
  <c r="AQ27" i="30"/>
  <c r="BH90" i="30"/>
  <c r="BR90" i="30" s="1"/>
  <c r="CA90" i="30"/>
  <c r="CJ90" i="30" s="1"/>
  <c r="BH138" i="30"/>
  <c r="BR138" i="30" s="1"/>
  <c r="CA138" i="30"/>
  <c r="CJ138" i="30" s="1"/>
  <c r="BH134" i="30"/>
  <c r="BR134" i="30" s="1"/>
  <c r="CA134" i="30"/>
  <c r="CJ134" i="30" s="1"/>
  <c r="BH133" i="30"/>
  <c r="BR133" i="30" s="1"/>
  <c r="CA133" i="30" s="1"/>
  <c r="CJ133" i="30" s="1"/>
  <c r="BH92" i="30"/>
  <c r="BR92" i="30" s="1"/>
  <c r="CA92" i="30"/>
  <c r="CJ92" i="30" s="1"/>
  <c r="BH94" i="30"/>
  <c r="BR94" i="30" s="1"/>
  <c r="CA94" i="30" s="1"/>
  <c r="CJ94" i="30" s="1"/>
  <c r="BH93" i="30"/>
  <c r="BR93" i="30" s="1"/>
  <c r="CA93" i="30"/>
  <c r="CJ93" i="30" s="1"/>
  <c r="BH54" i="30"/>
  <c r="BR54" i="30" s="1"/>
  <c r="CA54" i="30" s="1"/>
  <c r="CJ54" i="30" s="1"/>
  <c r="BH45" i="30"/>
  <c r="BR45" i="30" s="1"/>
  <c r="CA45" i="30" s="1"/>
  <c r="CJ45" i="30" s="1"/>
  <c r="BH46" i="30"/>
  <c r="BR46" i="30" s="1"/>
  <c r="CA46" i="30" s="1"/>
  <c r="CJ46" i="30" s="1"/>
  <c r="BH49" i="30"/>
  <c r="BR49" i="30" s="1"/>
  <c r="CA49" i="30" s="1"/>
  <c r="CJ49" i="30" s="1"/>
  <c r="BH48" i="30"/>
  <c r="BR48" i="30" s="1"/>
  <c r="CA48" i="30" s="1"/>
  <c r="CJ48" i="30" s="1"/>
  <c r="BH47" i="30"/>
  <c r="BR47" i="30" s="1"/>
  <c r="CA47" i="30" s="1"/>
  <c r="CJ47" i="30" s="1"/>
  <c r="BH41" i="30"/>
  <c r="BR41" i="30" s="1"/>
  <c r="CA41" i="30" s="1"/>
  <c r="CJ41" i="30" s="1"/>
  <c r="BH40" i="30"/>
  <c r="BR40" i="30" s="1"/>
  <c r="CA40" i="30"/>
  <c r="CJ40" i="30" s="1"/>
  <c r="BH180" i="30"/>
  <c r="BR180" i="30" s="1"/>
  <c r="CA180" i="30" s="1"/>
  <c r="CJ180" i="30" s="1"/>
  <c r="BH140" i="30"/>
  <c r="BR140" i="30" s="1"/>
  <c r="CA140" i="30" s="1"/>
  <c r="CJ140" i="30" s="1"/>
  <c r="BH128" i="30"/>
  <c r="BR128" i="30" s="1"/>
  <c r="CA128" i="30"/>
  <c r="CJ128" i="30" s="1"/>
  <c r="BI195" i="30"/>
  <c r="BS195" i="30" s="1"/>
  <c r="CB195" i="30" s="1"/>
  <c r="CK195" i="30" s="1"/>
  <c r="BI191" i="30"/>
  <c r="BS191" i="30" s="1"/>
  <c r="CB191" i="30"/>
  <c r="CK191" i="30" s="1"/>
  <c r="BI142" i="30"/>
  <c r="BS142" i="30" s="1"/>
  <c r="CB142" i="30" s="1"/>
  <c r="CK142" i="30" s="1"/>
  <c r="BI141" i="30"/>
  <c r="BS141" i="30" s="1"/>
  <c r="CB141" i="30" s="1"/>
  <c r="CK141" i="30" s="1"/>
  <c r="BI139" i="30"/>
  <c r="BS139" i="30" s="1"/>
  <c r="CB139" i="30" s="1"/>
  <c r="CK139" i="30" s="1"/>
  <c r="BI137" i="30"/>
  <c r="BS137" i="30" s="1"/>
  <c r="CB137" i="30" s="1"/>
  <c r="CK137" i="30" s="1"/>
  <c r="BI136" i="30"/>
  <c r="BS136" i="30" s="1"/>
  <c r="CB136" i="30"/>
  <c r="CK136" i="30" s="1"/>
  <c r="BI135" i="30"/>
  <c r="BS135" i="30" s="1"/>
  <c r="CB135" i="30" s="1"/>
  <c r="CK135" i="30" s="1"/>
  <c r="BI132" i="30"/>
  <c r="BS132" i="30" s="1"/>
  <c r="CB132" i="30" s="1"/>
  <c r="CK132" i="30" s="1"/>
  <c r="BI131" i="30"/>
  <c r="BS131" i="30" s="1"/>
  <c r="CB131" i="30" s="1"/>
  <c r="CK131" i="30" s="1"/>
  <c r="BI130" i="30"/>
  <c r="BS130" i="30" s="1"/>
  <c r="CB130" i="30" s="1"/>
  <c r="CK130" i="30" s="1"/>
  <c r="BI129" i="30"/>
  <c r="BS129" i="30" s="1"/>
  <c r="CB129" i="30" s="1"/>
  <c r="CK129" i="30" s="1"/>
  <c r="BI127" i="30"/>
  <c r="BS127" i="30" s="1"/>
  <c r="CB127" i="30" s="1"/>
  <c r="CK127" i="30" s="1"/>
  <c r="BI126" i="30"/>
  <c r="BS126" i="30" s="1"/>
  <c r="CB126" i="30" s="1"/>
  <c r="CK126" i="30" s="1"/>
  <c r="BI125" i="30"/>
  <c r="BS125" i="30" s="1"/>
  <c r="CB125" i="30" s="1"/>
  <c r="CK125" i="30" s="1"/>
  <c r="BI115" i="30"/>
  <c r="BS115" i="30" s="1"/>
  <c r="CB115" i="30" s="1"/>
  <c r="CK115" i="30" s="1"/>
  <c r="BI114" i="30"/>
  <c r="BS114" i="30" s="1"/>
  <c r="CB114" i="30" s="1"/>
  <c r="CK114" i="30" s="1"/>
  <c r="BI113" i="30"/>
  <c r="BS113" i="30" s="1"/>
  <c r="CB113" i="30" s="1"/>
  <c r="CK113" i="30" s="1"/>
  <c r="BI112" i="30"/>
  <c r="BS112" i="30" s="1"/>
  <c r="CB112" i="30" s="1"/>
  <c r="CK112" i="30" s="1"/>
  <c r="BI111" i="30"/>
  <c r="BS111" i="30" s="1"/>
  <c r="CB111" i="30" s="1"/>
  <c r="CK111" i="30" s="1"/>
  <c r="BI110" i="30"/>
  <c r="BS110" i="30" s="1"/>
  <c r="CB110" i="30"/>
  <c r="CK110" i="30" s="1"/>
  <c r="BI109" i="30"/>
  <c r="BS109" i="30" s="1"/>
  <c r="CB109" i="30" s="1"/>
  <c r="CK109" i="30" s="1"/>
  <c r="BI108" i="30"/>
  <c r="BS108" i="30" s="1"/>
  <c r="CB108" i="30"/>
  <c r="CK108" i="30" s="1"/>
  <c r="BI107" i="30"/>
  <c r="BS107" i="30" s="1"/>
  <c r="CB107" i="30" s="1"/>
  <c r="CK107" i="30" s="1"/>
  <c r="BI106" i="30"/>
  <c r="BS106" i="30" s="1"/>
  <c r="CB106" i="30" s="1"/>
  <c r="CK106" i="30" s="1"/>
  <c r="BI105" i="30"/>
  <c r="BS105" i="30" s="1"/>
  <c r="CB105" i="30" s="1"/>
  <c r="CK105" i="30" s="1"/>
  <c r="BI104" i="30"/>
  <c r="BS104" i="30" s="1"/>
  <c r="CB104" i="30" s="1"/>
  <c r="CK104" i="30" s="1"/>
  <c r="BI103" i="30"/>
  <c r="BS103" i="30" s="1"/>
  <c r="CB103" i="30" s="1"/>
  <c r="CK103" i="30" s="1"/>
  <c r="BI102" i="30"/>
  <c r="BS102" i="30" s="1"/>
  <c r="CB102" i="30" s="1"/>
  <c r="CK102" i="30" s="1"/>
  <c r="BI101" i="30"/>
  <c r="BS101" i="30" s="1"/>
  <c r="CB101" i="30" s="1"/>
  <c r="CK101" i="30" s="1"/>
  <c r="BI100" i="30"/>
  <c r="BS100" i="30" s="1"/>
  <c r="CB100" i="30" s="1"/>
  <c r="CK100" i="30" s="1"/>
  <c r="BI99" i="30"/>
  <c r="BS99" i="30" s="1"/>
  <c r="CB99" i="30" s="1"/>
  <c r="CK99" i="30" s="1"/>
  <c r="BI98" i="30"/>
  <c r="BS98" i="30" s="1"/>
  <c r="CB98" i="30" s="1"/>
  <c r="CK98" i="30" s="1"/>
  <c r="BI97" i="30"/>
  <c r="BS97" i="30" s="1"/>
  <c r="CB97" i="30" s="1"/>
  <c r="CK97" i="30" s="1"/>
  <c r="BI96" i="30"/>
  <c r="BS96" i="30" s="1"/>
  <c r="CB96" i="30" s="1"/>
  <c r="CK96" i="30" s="1"/>
  <c r="BI95" i="30"/>
  <c r="BS95" i="30" s="1"/>
  <c r="CB95" i="30" s="1"/>
  <c r="CK95" i="30" s="1"/>
  <c r="BI91" i="30"/>
  <c r="BS91" i="30" s="1"/>
  <c r="CB91" i="30" s="1"/>
  <c r="CK91" i="30" s="1"/>
  <c r="BI88" i="30"/>
  <c r="BS88" i="30" s="1"/>
  <c r="CB88" i="30" s="1"/>
  <c r="CK88" i="30" s="1"/>
  <c r="BI87" i="30"/>
  <c r="BS87" i="30" s="1"/>
  <c r="CB87" i="30" s="1"/>
  <c r="CK87" i="30" s="1"/>
  <c r="BI86" i="30"/>
  <c r="BS86" i="30" s="1"/>
  <c r="CB86" i="30" s="1"/>
  <c r="CK86" i="30" s="1"/>
  <c r="BI84" i="30"/>
  <c r="BS84" i="30" s="1"/>
  <c r="CB84" i="30" s="1"/>
  <c r="CK84" i="30" s="1"/>
  <c r="BI81" i="30"/>
  <c r="BS81" i="30" s="1"/>
  <c r="CB81" i="30" s="1"/>
  <c r="CK81" i="30" s="1"/>
  <c r="BI61" i="30"/>
  <c r="BS61" i="30" s="1"/>
  <c r="CB61" i="30" s="1"/>
  <c r="CK61" i="30" s="1"/>
  <c r="BI60" i="30"/>
  <c r="BS60" i="30" s="1"/>
  <c r="CB60" i="30" s="1"/>
  <c r="CK60" i="30" s="1"/>
  <c r="BI59" i="30"/>
  <c r="BS59" i="30" s="1"/>
  <c r="CB59" i="30" s="1"/>
  <c r="CK59" i="30" s="1"/>
  <c r="BI58" i="30"/>
  <c r="BS58" i="30" s="1"/>
  <c r="CB58" i="30" s="1"/>
  <c r="CK58" i="30" s="1"/>
  <c r="BI57" i="30"/>
  <c r="BS57" i="30" s="1"/>
  <c r="CB57" i="30" s="1"/>
  <c r="CK57" i="30" s="1"/>
  <c r="BI56" i="30"/>
  <c r="BS56" i="30" s="1"/>
  <c r="CB56" i="30" s="1"/>
  <c r="CK56" i="30" s="1"/>
  <c r="BI55" i="30"/>
  <c r="BS55" i="30" s="1"/>
  <c r="CB55" i="30" s="1"/>
  <c r="CK55" i="30" s="1"/>
  <c r="BI53" i="30"/>
  <c r="BS53" i="30" s="1"/>
  <c r="CB53" i="30" s="1"/>
  <c r="CK53" i="30" s="1"/>
  <c r="BI52" i="30"/>
  <c r="BS52" i="30" s="1"/>
  <c r="CB52" i="30" s="1"/>
  <c r="CK52" i="30" s="1"/>
  <c r="BI51" i="30"/>
  <c r="BS51" i="30" s="1"/>
  <c r="CB51" i="30" s="1"/>
  <c r="CK51" i="30" s="1"/>
  <c r="BI50" i="30"/>
  <c r="BS50" i="30" s="1"/>
  <c r="CB50" i="30" s="1"/>
  <c r="CK50" i="30" s="1"/>
  <c r="BI44" i="30"/>
  <c r="BS44" i="30" s="1"/>
  <c r="CB44" i="30" s="1"/>
  <c r="CK44" i="30" s="1"/>
  <c r="BI43" i="30"/>
  <c r="BS43" i="30" s="1"/>
  <c r="CB43" i="30"/>
  <c r="CK43" i="30" s="1"/>
  <c r="BI42" i="30"/>
  <c r="BS42" i="30" s="1"/>
  <c r="CB42" i="30" s="1"/>
  <c r="CK42" i="30" s="1"/>
  <c r="BG65" i="30"/>
  <c r="BQ65" i="30" s="1"/>
  <c r="BZ65" i="30" s="1"/>
  <c r="CI65" i="30" s="1"/>
  <c r="BG77" i="30"/>
  <c r="BQ77" i="30" s="1"/>
  <c r="BZ77" i="30" s="1"/>
  <c r="CI77" i="30" s="1"/>
  <c r="BG72" i="30"/>
  <c r="BQ72" i="30" s="1"/>
  <c r="BZ72" i="30" s="1"/>
  <c r="CI72" i="30" s="1"/>
  <c r="BG63" i="30"/>
  <c r="BQ63" i="30" s="1"/>
  <c r="BZ63" i="30" s="1"/>
  <c r="CI63" i="30" s="1"/>
  <c r="BG185" i="30"/>
  <c r="BQ185" i="30" s="1"/>
  <c r="BZ185" i="30" s="1"/>
  <c r="CI185" i="30" s="1"/>
  <c r="BG175" i="30"/>
  <c r="BQ175" i="30" s="1"/>
  <c r="BZ175" i="30" s="1"/>
  <c r="CI175" i="30" s="1"/>
  <c r="BG152" i="30"/>
  <c r="BQ152" i="30" s="1"/>
  <c r="BZ152" i="30" s="1"/>
  <c r="CI152" i="30" s="1"/>
  <c r="BG194" i="30"/>
  <c r="BQ194" i="30" s="1"/>
  <c r="BZ194" i="30" s="1"/>
  <c r="CI194" i="30" s="1"/>
  <c r="BG193" i="30"/>
  <c r="BQ193" i="30" s="1"/>
  <c r="BZ193" i="30" s="1"/>
  <c r="CI193" i="30" s="1"/>
  <c r="BG150" i="30"/>
  <c r="BQ150" i="30" s="1"/>
  <c r="BZ150" i="30" s="1"/>
  <c r="CI150" i="30" s="1"/>
  <c r="BG143" i="30"/>
  <c r="BQ143" i="30" s="1"/>
  <c r="BZ143" i="30" s="1"/>
  <c r="CI143" i="30" s="1"/>
  <c r="BG116" i="30"/>
  <c r="BQ116" i="30" s="1"/>
  <c r="BZ116" i="30" s="1"/>
  <c r="CI116" i="30" s="1"/>
  <c r="BG153" i="30"/>
  <c r="BQ153" i="30" s="1"/>
  <c r="BZ153" i="30" s="1"/>
  <c r="CI153" i="30" s="1"/>
  <c r="BG146" i="30"/>
  <c r="BQ146" i="30" s="1"/>
  <c r="BZ146" i="30" s="1"/>
  <c r="CI146" i="30" s="1"/>
  <c r="BG69" i="30"/>
  <c r="BQ69" i="30" s="1"/>
  <c r="BZ69" i="30" s="1"/>
  <c r="CI69" i="30" s="1"/>
  <c r="BG181" i="30"/>
  <c r="BQ181" i="30" s="1"/>
  <c r="BZ181" i="30" s="1"/>
  <c r="CI181" i="30" s="1"/>
  <c r="BG163" i="30"/>
  <c r="BQ163" i="30" s="1"/>
  <c r="BZ163" i="30" s="1"/>
  <c r="CI163" i="30" s="1"/>
  <c r="BG149" i="30"/>
  <c r="BQ149" i="30" s="1"/>
  <c r="BZ149" i="30" s="1"/>
  <c r="CI149" i="30" s="1"/>
  <c r="BG121" i="30"/>
  <c r="BQ121" i="30" s="1"/>
  <c r="BZ121" i="30" s="1"/>
  <c r="CI121" i="30" s="1"/>
  <c r="BG85" i="30"/>
  <c r="BQ85" i="30" s="1"/>
  <c r="BZ85" i="30" s="1"/>
  <c r="CI85" i="30" s="1"/>
  <c r="BG154" i="30"/>
  <c r="BQ154" i="30" s="1"/>
  <c r="BZ154" i="30" s="1"/>
  <c r="CI154" i="30" s="1"/>
  <c r="BG120" i="30"/>
  <c r="BQ120" i="30" s="1"/>
  <c r="BZ120" i="30" s="1"/>
  <c r="CI120" i="30" s="1"/>
  <c r="BG117" i="30"/>
  <c r="BQ117" i="30" s="1"/>
  <c r="BZ117" i="30"/>
  <c r="CI117" i="30" s="1"/>
  <c r="BG39" i="30"/>
  <c r="BQ39" i="30" s="1"/>
  <c r="BZ39" i="30"/>
  <c r="CI39" i="30" s="1"/>
  <c r="BG38" i="30"/>
  <c r="BQ38" i="30" s="1"/>
  <c r="BZ38" i="30"/>
  <c r="CI38" i="30" s="1"/>
  <c r="BG36" i="30"/>
  <c r="BQ36" i="30" s="1"/>
  <c r="BZ36" i="30"/>
  <c r="CI36" i="30" s="1"/>
  <c r="BG35" i="30"/>
  <c r="BQ35" i="30" s="1"/>
  <c r="BZ35" i="30"/>
  <c r="CI35" i="30" s="1"/>
  <c r="BG33" i="30"/>
  <c r="BQ33" i="30" s="1"/>
  <c r="BZ33" i="30"/>
  <c r="CI33" i="30" s="1"/>
  <c r="BG32" i="30"/>
  <c r="BQ32" i="30" s="1"/>
  <c r="BZ32" i="30"/>
  <c r="CI32" i="30" s="1"/>
  <c r="BG31" i="30"/>
  <c r="BQ31" i="30" s="1"/>
  <c r="BZ31" i="30"/>
  <c r="CI31" i="30" s="1"/>
  <c r="BG30" i="30"/>
  <c r="BQ30" i="30" s="1"/>
  <c r="BZ30" i="30"/>
  <c r="CI30" i="30" s="1"/>
  <c r="BG34" i="30"/>
  <c r="BQ34" i="30" s="1"/>
  <c r="BZ34" i="30"/>
  <c r="CI34" i="30" s="1"/>
  <c r="BG29" i="30"/>
  <c r="BQ29" i="30" s="1"/>
  <c r="BZ29" i="30"/>
  <c r="CI29" i="30" s="1"/>
  <c r="BG28" i="30"/>
  <c r="BQ28" i="30" s="1"/>
  <c r="BZ28" i="30"/>
  <c r="CI28" i="30" s="1"/>
  <c r="BG168" i="30"/>
  <c r="BQ168" i="30" s="1"/>
  <c r="BZ168" i="30"/>
  <c r="CI168" i="30" s="1"/>
  <c r="BG161" i="30"/>
  <c r="BQ161" i="30" s="1"/>
  <c r="BZ161" i="30"/>
  <c r="CI161" i="30" s="1"/>
  <c r="BG184" i="30"/>
  <c r="BQ184" i="30" s="1"/>
  <c r="BZ184" i="30"/>
  <c r="CI184" i="30" s="1"/>
  <c r="BG144" i="30"/>
  <c r="BQ144" i="30" s="1"/>
  <c r="BZ144" i="30"/>
  <c r="CI144" i="30" s="1"/>
  <c r="BG119" i="30"/>
  <c r="BQ119" i="30" s="1"/>
  <c r="BZ119" i="30"/>
  <c r="CI119" i="30" s="1"/>
  <c r="BG145" i="30"/>
  <c r="BQ145" i="30" s="1"/>
  <c r="BZ145" i="30"/>
  <c r="CI145" i="30" s="1"/>
  <c r="BG74" i="30"/>
  <c r="BQ74" i="30" s="1"/>
  <c r="BZ74" i="30"/>
  <c r="CI74" i="30" s="1"/>
  <c r="BG66" i="30"/>
  <c r="BQ66" i="30" s="1"/>
  <c r="BZ66" i="30"/>
  <c r="CI66" i="30" s="1"/>
  <c r="BG155" i="30"/>
  <c r="BQ155" i="30" s="1"/>
  <c r="BZ155" i="30"/>
  <c r="CI155" i="30" s="1"/>
  <c r="BG83" i="30"/>
  <c r="BQ83" i="30" s="1"/>
  <c r="BZ83" i="30"/>
  <c r="CI83" i="30" s="1"/>
  <c r="BH75" i="30"/>
  <c r="BR75" i="30" s="1"/>
  <c r="CA75" i="30"/>
  <c r="CJ75" i="30" s="1"/>
  <c r="BH71" i="30"/>
  <c r="BR71" i="30" s="1"/>
  <c r="CA71" i="30"/>
  <c r="CJ71" i="30" s="1"/>
  <c r="BH89" i="30"/>
  <c r="BR89" i="30" s="1"/>
  <c r="CA89" i="30"/>
  <c r="CJ89" i="30" s="1"/>
  <c r="BH76" i="30"/>
  <c r="BR76" i="30" s="1"/>
  <c r="CA76" i="30"/>
  <c r="CJ76" i="30" s="1"/>
  <c r="BH68" i="30"/>
  <c r="BR68" i="30" s="1"/>
  <c r="CA68" i="30"/>
  <c r="CJ68" i="30" s="1"/>
  <c r="BH73" i="30"/>
  <c r="BR73" i="30" s="1"/>
  <c r="CA73" i="30"/>
  <c r="CJ73" i="30" s="1"/>
  <c r="BH78" i="30"/>
  <c r="BR78" i="30" s="1"/>
  <c r="CA78" i="30"/>
  <c r="CJ78" i="30" s="1"/>
  <c r="BH67" i="30"/>
  <c r="BR67" i="30" s="1"/>
  <c r="CA67" i="30"/>
  <c r="CJ67" i="30" s="1"/>
  <c r="BH64" i="30"/>
  <c r="BR64" i="30" s="1"/>
  <c r="CA64" i="30"/>
  <c r="CJ64" i="30" s="1"/>
  <c r="BH192" i="30"/>
  <c r="BR192" i="30" s="1"/>
  <c r="CA192" i="30"/>
  <c r="CJ192" i="30" s="1"/>
  <c r="BH190" i="30"/>
  <c r="BR190" i="30" s="1"/>
  <c r="CA190" i="30"/>
  <c r="CJ190" i="30" s="1"/>
  <c r="BH178" i="30"/>
  <c r="BR178" i="30" s="1"/>
  <c r="CA178" i="30"/>
  <c r="CJ178" i="30" s="1"/>
  <c r="BH173" i="30"/>
  <c r="BR173" i="30" s="1"/>
  <c r="CA173" i="30"/>
  <c r="CJ173" i="30" s="1"/>
  <c r="BH167" i="30"/>
  <c r="BR167" i="30" s="1"/>
  <c r="CA167" i="30"/>
  <c r="CJ167" i="30" s="1"/>
  <c r="BH166" i="30"/>
  <c r="BR166" i="30" s="1"/>
  <c r="CA166" i="30"/>
  <c r="CJ166" i="30" s="1"/>
  <c r="BH124" i="30"/>
  <c r="BR124" i="30" s="1"/>
  <c r="CA124" i="30"/>
  <c r="CJ124" i="30" s="1"/>
  <c r="BH122" i="30"/>
  <c r="BR122" i="30" s="1"/>
  <c r="CA122" i="30"/>
  <c r="CJ122" i="30" s="1"/>
  <c r="BH79" i="30"/>
  <c r="BR79" i="30" s="1"/>
  <c r="CA79" i="30" s="1"/>
  <c r="CJ79" i="30" s="1"/>
  <c r="BH187" i="30"/>
  <c r="BR187" i="30" s="1"/>
  <c r="CA187" i="30" s="1"/>
  <c r="CJ187" i="30" s="1"/>
  <c r="BH177" i="30"/>
  <c r="BR177" i="30" s="1"/>
  <c r="CA177" i="30" s="1"/>
  <c r="CJ177" i="30" s="1"/>
  <c r="BH174" i="30"/>
  <c r="BR174" i="30" s="1"/>
  <c r="CA174" i="30" s="1"/>
  <c r="CJ174" i="30" s="1"/>
  <c r="BH169" i="30"/>
  <c r="BR169" i="30" s="1"/>
  <c r="CA169" i="30" s="1"/>
  <c r="CJ169" i="30" s="1"/>
  <c r="BH159" i="30"/>
  <c r="BR159" i="30" s="1"/>
  <c r="CA159" i="30" s="1"/>
  <c r="CJ159" i="30" s="1"/>
  <c r="BH118" i="30"/>
  <c r="BR118" i="30" s="1"/>
  <c r="CA118" i="30" s="1"/>
  <c r="CJ118" i="30" s="1"/>
  <c r="BH70" i="30"/>
  <c r="BR70" i="30" s="1"/>
  <c r="CA70" i="30" s="1"/>
  <c r="CJ70" i="30" s="1"/>
  <c r="BH189" i="30"/>
  <c r="BR189" i="30" s="1"/>
  <c r="CA189" i="30" s="1"/>
  <c r="CJ189" i="30" s="1"/>
  <c r="BH188" i="30"/>
  <c r="BR188" i="30" s="1"/>
  <c r="CA188" i="30" s="1"/>
  <c r="CJ188" i="30" s="1"/>
  <c r="BH179" i="30"/>
  <c r="BR179" i="30" s="1"/>
  <c r="CA179" i="30"/>
  <c r="CJ179" i="30" s="1"/>
  <c r="BH176" i="30"/>
  <c r="BR176" i="30" s="1"/>
  <c r="CA176" i="30"/>
  <c r="CJ176" i="30" s="1"/>
  <c r="BH171" i="30"/>
  <c r="BR171" i="30" s="1"/>
  <c r="CA171" i="30"/>
  <c r="CJ171" i="30" s="1"/>
  <c r="BH157" i="30"/>
  <c r="BR157" i="30" s="1"/>
  <c r="CA157" i="30"/>
  <c r="CJ157" i="30" s="1"/>
  <c r="BH148" i="30"/>
  <c r="BR148" i="30" s="1"/>
  <c r="CA148" i="30"/>
  <c r="CJ148" i="30" s="1"/>
  <c r="BH147" i="30"/>
  <c r="BR147" i="30" s="1"/>
  <c r="CA147" i="30"/>
  <c r="CJ147" i="30" s="1"/>
  <c r="BH172" i="30"/>
  <c r="BR172" i="30" s="1"/>
  <c r="CA172" i="30"/>
  <c r="CJ172" i="30" s="1"/>
  <c r="BH162" i="30"/>
  <c r="BR162" i="30" s="1"/>
  <c r="CA162" i="30" s="1"/>
  <c r="CJ162" i="30" s="1"/>
  <c r="BH160" i="30"/>
  <c r="BR160" i="30" s="1"/>
  <c r="CA160" i="30" s="1"/>
  <c r="CJ160" i="30" s="1"/>
  <c r="BH80" i="30"/>
  <c r="BR80" i="30" s="1"/>
  <c r="CA80" i="30" s="1"/>
  <c r="CJ80" i="30" s="1"/>
  <c r="BH62" i="30"/>
  <c r="BR62" i="30" s="1"/>
  <c r="CA62" i="30" s="1"/>
  <c r="CJ62" i="30" s="1"/>
  <c r="BH158" i="30"/>
  <c r="BR158" i="30" s="1"/>
  <c r="CA158" i="30" s="1"/>
  <c r="CJ158" i="30" s="1"/>
  <c r="BH156" i="30"/>
  <c r="BR156" i="30" s="1"/>
  <c r="CA156" i="30" s="1"/>
  <c r="CJ156" i="30" s="1"/>
  <c r="BH123" i="30"/>
  <c r="BR123" i="30" s="1"/>
  <c r="CA123" i="30" s="1"/>
  <c r="CJ123" i="30" s="1"/>
  <c r="BH186" i="30"/>
  <c r="BR186" i="30" s="1"/>
  <c r="CA186" i="30" s="1"/>
  <c r="CJ186" i="30" s="1"/>
  <c r="BH183" i="30"/>
  <c r="BR183" i="30" s="1"/>
  <c r="CA183" i="30" s="1"/>
  <c r="CJ183" i="30" s="1"/>
  <c r="BH182" i="30"/>
  <c r="BR182" i="30" s="1"/>
  <c r="CA182" i="30" s="1"/>
  <c r="CJ182" i="30" s="1"/>
  <c r="BH170" i="30"/>
  <c r="BR170" i="30" s="1"/>
  <c r="CA170" i="30" s="1"/>
  <c r="CJ170" i="30" s="1"/>
  <c r="BH165" i="30"/>
  <c r="BR165" i="30" s="1"/>
  <c r="CA165" i="30" s="1"/>
  <c r="CJ165" i="30" s="1"/>
  <c r="BH151" i="30"/>
  <c r="BR151" i="30" s="1"/>
  <c r="CA151" i="30" s="1"/>
  <c r="CJ151" i="30" s="1"/>
  <c r="BH82" i="30"/>
  <c r="BR82" i="30" s="1"/>
  <c r="CA82" i="30" s="1"/>
  <c r="CJ82" i="30" s="1"/>
  <c r="BH164" i="30"/>
  <c r="BR164" i="30" s="1"/>
  <c r="CA164" i="30"/>
  <c r="CJ164" i="30" s="1"/>
  <c r="BH37" i="30"/>
  <c r="BR37" i="30" s="1"/>
  <c r="CA37" i="30" s="1"/>
  <c r="CJ37" i="30" s="1"/>
  <c r="AW121" i="29"/>
  <c r="AX121" i="29"/>
  <c r="AY121" i="29" s="1"/>
  <c r="AZ121" i="29" s="1"/>
  <c r="AW125" i="29"/>
  <c r="AX125" i="29"/>
  <c r="AY125" i="29" s="1"/>
  <c r="AZ125" i="29" s="1"/>
  <c r="AW194" i="29"/>
  <c r="AX194" i="29" s="1"/>
  <c r="AY194" i="29" s="1"/>
  <c r="AZ194" i="29" s="1"/>
  <c r="AW150" i="29"/>
  <c r="AX150" i="29" s="1"/>
  <c r="AY150" i="29" s="1"/>
  <c r="AZ150" i="29" s="1"/>
  <c r="AW91" i="29"/>
  <c r="AX91" i="29" s="1"/>
  <c r="AY91" i="29" s="1"/>
  <c r="AZ91" i="29" s="1"/>
  <c r="AW38" i="29"/>
  <c r="AX38" i="29" s="1"/>
  <c r="AY38" i="29" s="1"/>
  <c r="AZ38" i="29" s="1"/>
  <c r="AW54" i="29"/>
  <c r="AX54" i="29" s="1"/>
  <c r="AY54" i="29" s="1"/>
  <c r="AZ54" i="29" s="1"/>
  <c r="AW86" i="29"/>
  <c r="AX86" i="29"/>
  <c r="AY86" i="29" s="1"/>
  <c r="AZ86" i="29" s="1"/>
  <c r="AW107" i="29"/>
  <c r="AX107" i="29"/>
  <c r="AY107" i="29" s="1"/>
  <c r="AZ107" i="29" s="1"/>
  <c r="AW122" i="29"/>
  <c r="AX122" i="29"/>
  <c r="AY122" i="29" s="1"/>
  <c r="AZ122" i="29" s="1"/>
  <c r="AG27" i="29"/>
  <c r="AF17" i="29"/>
  <c r="AW40" i="29"/>
  <c r="AX40" i="29" s="1"/>
  <c r="AY40" i="29" s="1"/>
  <c r="AZ40" i="29" s="1"/>
  <c r="AW34" i="29"/>
  <c r="AX34" i="29"/>
  <c r="AY34" i="29" s="1"/>
  <c r="AZ34" i="29" s="1"/>
  <c r="AW33" i="29"/>
  <c r="AX33" i="29" s="1"/>
  <c r="AY33" i="29" s="1"/>
  <c r="AZ33" i="29" s="1"/>
  <c r="AW147" i="29"/>
  <c r="AX147" i="29" s="1"/>
  <c r="AY147" i="29" s="1"/>
  <c r="AZ147" i="29" s="1"/>
  <c r="AW90" i="29"/>
  <c r="AX90" i="29" s="1"/>
  <c r="AY90" i="29" s="1"/>
  <c r="AZ90" i="29" s="1"/>
  <c r="AW89" i="29"/>
  <c r="AX89" i="29" s="1"/>
  <c r="AY89" i="29" s="1"/>
  <c r="AZ89" i="29" s="1"/>
  <c r="AW108" i="29"/>
  <c r="AX108" i="29" s="1"/>
  <c r="AY108" i="29" s="1"/>
  <c r="AZ108" i="29" s="1"/>
  <c r="AW175" i="29"/>
  <c r="AX175" i="29" s="1"/>
  <c r="AY175" i="29" s="1"/>
  <c r="AZ175" i="29" s="1"/>
  <c r="AW184" i="29"/>
  <c r="AX184" i="29" s="1"/>
  <c r="AY184" i="29" s="1"/>
  <c r="AZ184" i="29" s="1"/>
  <c r="AW192" i="29"/>
  <c r="AX192" i="29" s="1"/>
  <c r="AY192" i="29" s="1"/>
  <c r="AZ192" i="29" s="1"/>
  <c r="AW66" i="29"/>
  <c r="AX66" i="29"/>
  <c r="AY66" i="29" s="1"/>
  <c r="AZ66" i="29" s="1"/>
  <c r="AW74" i="29"/>
  <c r="AX74" i="29" s="1"/>
  <c r="AY74" i="29" s="1"/>
  <c r="AZ74" i="29" s="1"/>
  <c r="AW163" i="29"/>
  <c r="AX163" i="29" s="1"/>
  <c r="AY163" i="29" s="1"/>
  <c r="AZ163" i="29" s="1"/>
  <c r="AW48" i="29"/>
  <c r="AX48" i="29" s="1"/>
  <c r="AY48" i="29" s="1"/>
  <c r="AZ48" i="29" s="1"/>
  <c r="AW174" i="29"/>
  <c r="AX174" i="29" s="1"/>
  <c r="AY174" i="29" s="1"/>
  <c r="AZ174" i="29" s="1"/>
  <c r="AW191" i="29"/>
  <c r="AX191" i="29"/>
  <c r="AY191" i="29" s="1"/>
  <c r="AZ191" i="29" s="1"/>
  <c r="AW182" i="29"/>
  <c r="AX182" i="29"/>
  <c r="AY182" i="29" s="1"/>
  <c r="AZ182" i="29" s="1"/>
  <c r="AW106" i="29"/>
  <c r="AX106" i="29" s="1"/>
  <c r="AY106" i="29" s="1"/>
  <c r="AZ106" i="29" s="1"/>
  <c r="AW83" i="29"/>
  <c r="AX83" i="29" s="1"/>
  <c r="AY83" i="29" s="1"/>
  <c r="AZ83" i="29" s="1"/>
  <c r="AW187" i="29"/>
  <c r="AX187" i="29" s="1"/>
  <c r="AY187" i="29" s="1"/>
  <c r="AZ187" i="29" s="1"/>
  <c r="AW82" i="29"/>
  <c r="AX82" i="29"/>
  <c r="AY82" i="29" s="1"/>
  <c r="AZ82" i="29" s="1"/>
  <c r="AX97" i="29"/>
  <c r="AY97" i="29" s="1"/>
  <c r="AZ97" i="29" s="1"/>
  <c r="AW97" i="29"/>
  <c r="AW50" i="29"/>
  <c r="AX50" i="29"/>
  <c r="AY50" i="29" s="1"/>
  <c r="AZ50" i="29" s="1"/>
  <c r="AW186" i="29"/>
  <c r="AX186" i="29"/>
  <c r="AY186" i="29" s="1"/>
  <c r="AZ186" i="29" s="1"/>
  <c r="AW176" i="29"/>
  <c r="AX176" i="29" s="1"/>
  <c r="AY176" i="29" s="1"/>
  <c r="AZ176" i="29" s="1"/>
  <c r="AW157" i="29"/>
  <c r="AX157" i="29"/>
  <c r="AY157" i="29" s="1"/>
  <c r="AZ157" i="29" s="1"/>
  <c r="AW167" i="29"/>
  <c r="AX167" i="29"/>
  <c r="AY167" i="29" s="1"/>
  <c r="AZ167" i="29" s="1"/>
  <c r="AW181" i="29"/>
  <c r="AX181" i="29" s="1"/>
  <c r="AY181" i="29" s="1"/>
  <c r="AZ181" i="29" s="1"/>
  <c r="O6" i="26"/>
  <c r="AW57" i="29"/>
  <c r="AX57" i="29" s="1"/>
  <c r="AY57" i="29" s="1"/>
  <c r="AZ57" i="29" s="1"/>
  <c r="AX135" i="29"/>
  <c r="AY135" i="29" s="1"/>
  <c r="AZ135" i="29" s="1"/>
  <c r="AW30" i="29"/>
  <c r="AX30" i="29"/>
  <c r="AY30" i="29" s="1"/>
  <c r="AZ30" i="29" s="1"/>
  <c r="AW155" i="29"/>
  <c r="AX155" i="29" s="1"/>
  <c r="AY155" i="29" s="1"/>
  <c r="AZ155" i="29" s="1"/>
  <c r="AW169" i="29"/>
  <c r="AX169" i="29" s="1"/>
  <c r="AY169" i="29" s="1"/>
  <c r="AZ169" i="29" s="1"/>
  <c r="AW88" i="29"/>
  <c r="AX88" i="29" s="1"/>
  <c r="AY88" i="29" s="1"/>
  <c r="AZ88" i="29" s="1"/>
  <c r="L31" i="26"/>
  <c r="O31" i="26" s="1"/>
  <c r="L76" i="26"/>
  <c r="O76" i="26" s="1"/>
  <c r="L39" i="26"/>
  <c r="O39" i="26" s="1"/>
  <c r="L84" i="26"/>
  <c r="O84" i="26" s="1"/>
  <c r="L48" i="26"/>
  <c r="O48" i="26" s="1"/>
  <c r="L73" i="26"/>
  <c r="O73" i="26" s="1"/>
  <c r="L135" i="26"/>
  <c r="O135" i="26" s="1"/>
  <c r="L151" i="26"/>
  <c r="O151" i="26" s="1"/>
  <c r="L12" i="26"/>
  <c r="O12" i="26" s="1"/>
  <c r="L13" i="26"/>
  <c r="O13" i="26" s="1"/>
  <c r="L20" i="26"/>
  <c r="O20" i="26" s="1"/>
  <c r="L38" i="26"/>
  <c r="O38" i="26" s="1"/>
  <c r="L17" i="26"/>
  <c r="O17" i="26" s="1"/>
  <c r="L30" i="26"/>
  <c r="O30" i="26" s="1"/>
  <c r="L8" i="26"/>
  <c r="O8" i="26" s="1"/>
  <c r="L40" i="26"/>
  <c r="O40" i="26" s="1"/>
  <c r="L10" i="26"/>
  <c r="O10" i="26" s="1"/>
  <c r="L21" i="26"/>
  <c r="O21" i="26" s="1"/>
  <c r="L34" i="26"/>
  <c r="O34" i="26" s="1"/>
  <c r="L67" i="26"/>
  <c r="O67" i="26" s="1"/>
  <c r="L75" i="26"/>
  <c r="O75" i="26" s="1"/>
  <c r="L83" i="26"/>
  <c r="O83" i="26" s="1"/>
  <c r="L100" i="26"/>
  <c r="O100" i="26" s="1"/>
  <c r="L125" i="26"/>
  <c r="O125" i="26" s="1"/>
  <c r="L54" i="26"/>
  <c r="O54" i="26" s="1"/>
  <c r="L66" i="26"/>
  <c r="O66" i="26" s="1"/>
  <c r="L74" i="26"/>
  <c r="O74" i="26" s="1"/>
  <c r="L82" i="26"/>
  <c r="O82" i="26" s="1"/>
  <c r="L90" i="26"/>
  <c r="O90" i="26" s="1"/>
  <c r="L107" i="26"/>
  <c r="O107" i="26" s="1"/>
  <c r="L138" i="26"/>
  <c r="O138" i="26" s="1"/>
  <c r="L112" i="26"/>
  <c r="O112" i="26" s="1"/>
  <c r="L111" i="26"/>
  <c r="O111" i="26" s="1"/>
  <c r="L150" i="26"/>
  <c r="O150" i="26" s="1"/>
  <c r="L132" i="26"/>
  <c r="O132" i="26" s="1"/>
  <c r="L140" i="26"/>
  <c r="O140" i="26" s="1"/>
  <c r="L148" i="26"/>
  <c r="O148" i="26" s="1"/>
  <c r="L156" i="26"/>
  <c r="O156" i="26" s="1"/>
  <c r="L170" i="26"/>
  <c r="O170" i="26" s="1"/>
  <c r="L120" i="26"/>
  <c r="O120" i="26" s="1"/>
  <c r="L169" i="26"/>
  <c r="O169" i="26" s="1"/>
  <c r="L99" i="26"/>
  <c r="O99" i="26" s="1"/>
  <c r="L142" i="26"/>
  <c r="O142" i="26" s="1"/>
  <c r="L137" i="26"/>
  <c r="O137" i="26" s="1"/>
  <c r="L172" i="26"/>
  <c r="O172" i="26" s="1"/>
  <c r="L50" i="26"/>
  <c r="O50" i="26" s="1"/>
  <c r="L94" i="26"/>
  <c r="O94" i="26" s="1"/>
  <c r="L108" i="26"/>
  <c r="O108" i="26" s="1"/>
  <c r="L104" i="26"/>
  <c r="O104" i="26" s="1"/>
  <c r="L115" i="26"/>
  <c r="O115" i="26" s="1"/>
  <c r="L146" i="26"/>
  <c r="O146" i="26" s="1"/>
  <c r="L117" i="26"/>
  <c r="O117" i="26" s="1"/>
  <c r="L121" i="26"/>
  <c r="O121" i="26" s="1"/>
  <c r="L124" i="26"/>
  <c r="O124" i="26" s="1"/>
  <c r="L133" i="26"/>
  <c r="O133" i="26" s="1"/>
  <c r="L141" i="26"/>
  <c r="O141" i="26" s="1"/>
  <c r="L149" i="26"/>
  <c r="O149" i="26" s="1"/>
  <c r="L157" i="26"/>
  <c r="O157" i="26" s="1"/>
  <c r="L173" i="26"/>
  <c r="O173" i="26" s="1"/>
  <c r="L158" i="26"/>
  <c r="O158" i="26" s="1"/>
  <c r="L174" i="26"/>
  <c r="O174" i="26" s="1"/>
  <c r="L46" i="26"/>
  <c r="O46" i="26" s="1"/>
  <c r="L71" i="26"/>
  <c r="O71" i="26" s="1"/>
  <c r="L87" i="26"/>
  <c r="O87" i="26" s="1"/>
  <c r="L95" i="26"/>
  <c r="O95" i="26" s="1"/>
  <c r="L154" i="26"/>
  <c r="O154" i="26" s="1"/>
  <c r="L160" i="26"/>
  <c r="O160" i="26" s="1"/>
  <c r="L128" i="26"/>
  <c r="O128" i="26" s="1"/>
  <c r="L136" i="26"/>
  <c r="O136" i="26" s="1"/>
  <c r="L144" i="26"/>
  <c r="O144" i="26" s="1"/>
  <c r="L162" i="26"/>
  <c r="O162" i="26" s="1"/>
  <c r="L164" i="26"/>
  <c r="O164" i="26" s="1"/>
  <c r="L130" i="26"/>
  <c r="O130" i="26" s="1"/>
  <c r="L129" i="26"/>
  <c r="O129" i="26" s="1"/>
  <c r="L165" i="26"/>
  <c r="O165" i="26" s="1"/>
  <c r="L26" i="26"/>
  <c r="O26" i="26" s="1"/>
  <c r="L42" i="26"/>
  <c r="O42" i="26" s="1"/>
  <c r="L70" i="26"/>
  <c r="O70" i="26" s="1"/>
  <c r="L78" i="26"/>
  <c r="O78" i="26" s="1"/>
  <c r="L86" i="26"/>
  <c r="O86" i="26" s="1"/>
  <c r="L103" i="26"/>
  <c r="O103" i="26" s="1"/>
  <c r="L113" i="26"/>
  <c r="O113" i="26" s="1"/>
  <c r="L62" i="26"/>
  <c r="O62" i="26" s="1"/>
  <c r="L79" i="26"/>
  <c r="O79" i="26" s="1"/>
  <c r="L122" i="26"/>
  <c r="O122" i="26" s="1"/>
  <c r="L134" i="26"/>
  <c r="O134" i="26" s="1"/>
  <c r="L152" i="26"/>
  <c r="O152" i="26" s="1"/>
  <c r="L161" i="26"/>
  <c r="O161" i="26" s="1"/>
  <c r="L168" i="26"/>
  <c r="O168" i="26" s="1"/>
  <c r="L153" i="26"/>
  <c r="O153" i="26" s="1"/>
  <c r="L166" i="26"/>
  <c r="O166" i="26" s="1"/>
  <c r="L43" i="26"/>
  <c r="O43" i="26" s="1"/>
  <c r="L16" i="26"/>
  <c r="O16" i="26" s="1"/>
  <c r="L18" i="26"/>
  <c r="O18" i="26" s="1"/>
  <c r="L51" i="26"/>
  <c r="O51" i="26" s="1"/>
  <c r="L58" i="26"/>
  <c r="O58" i="26" s="1"/>
  <c r="L91" i="26"/>
  <c r="O91" i="26" s="1"/>
  <c r="L116" i="26"/>
  <c r="O116" i="26" s="1"/>
  <c r="L109" i="26"/>
  <c r="O109" i="26" s="1"/>
  <c r="L145" i="26"/>
  <c r="O145" i="26" s="1"/>
  <c r="L52" i="26"/>
  <c r="O52" i="26" s="1"/>
  <c r="L15" i="26"/>
  <c r="O15" i="26" s="1"/>
  <c r="L105" i="26"/>
  <c r="O105" i="26" s="1"/>
  <c r="L96" i="26"/>
  <c r="O96" i="26" s="1"/>
  <c r="L89" i="26"/>
  <c r="O89" i="26" s="1"/>
  <c r="L27" i="26"/>
  <c r="O27" i="26" s="1"/>
  <c r="L92" i="26"/>
  <c r="O92" i="26" s="1"/>
  <c r="L53" i="26"/>
  <c r="O53" i="26" s="1"/>
  <c r="L98" i="26"/>
  <c r="O98" i="26" s="1"/>
  <c r="L93" i="26"/>
  <c r="O93" i="26" s="1"/>
  <c r="L139" i="26"/>
  <c r="O139" i="26" s="1"/>
  <c r="L14" i="26"/>
  <c r="O14" i="26" s="1"/>
  <c r="L55" i="26"/>
  <c r="O55" i="26" s="1"/>
  <c r="L19" i="26"/>
  <c r="O19" i="26" s="1"/>
  <c r="L49" i="26"/>
  <c r="O49" i="26" s="1"/>
  <c r="L33" i="26"/>
  <c r="O33" i="26" s="1"/>
  <c r="L64" i="26"/>
  <c r="O64" i="26" s="1"/>
  <c r="L110" i="26"/>
  <c r="O110" i="26" s="1"/>
  <c r="L163" i="26"/>
  <c r="O163" i="26" s="1"/>
  <c r="L167" i="26"/>
  <c r="O167" i="26" s="1"/>
  <c r="L7" i="26"/>
  <c r="O7" i="26" s="1"/>
  <c r="L44" i="26"/>
  <c r="O44" i="26" s="1"/>
  <c r="L60" i="26"/>
  <c r="O60" i="26" s="1"/>
  <c r="L123" i="26"/>
  <c r="O123" i="26" s="1"/>
  <c r="L37" i="26"/>
  <c r="O37" i="26" s="1"/>
  <c r="L72" i="26"/>
  <c r="O72" i="26" s="1"/>
  <c r="L118" i="26"/>
  <c r="O118" i="26" s="1"/>
  <c r="L77" i="26"/>
  <c r="O77" i="26" s="1"/>
  <c r="L171" i="26"/>
  <c r="O171" i="26" s="1"/>
  <c r="L155" i="26"/>
  <c r="O155" i="26" s="1"/>
  <c r="L36" i="26"/>
  <c r="O36" i="26" s="1"/>
  <c r="L23" i="26"/>
  <c r="O23" i="26" s="1"/>
  <c r="L57" i="26"/>
  <c r="O57" i="26" s="1"/>
  <c r="L35" i="26"/>
  <c r="O35" i="26" s="1"/>
  <c r="L68" i="26"/>
  <c r="O68" i="26" s="1"/>
  <c r="L97" i="26"/>
  <c r="O97" i="26" s="1"/>
  <c r="L25" i="26"/>
  <c r="O25" i="26" s="1"/>
  <c r="L41" i="26"/>
  <c r="O41" i="26" s="1"/>
  <c r="L56" i="26"/>
  <c r="O56" i="26" s="1"/>
  <c r="L80" i="26"/>
  <c r="O80" i="26" s="1"/>
  <c r="L101" i="26"/>
  <c r="O101" i="26" s="1"/>
  <c r="L65" i="26"/>
  <c r="O65" i="26" s="1"/>
  <c r="L81" i="26"/>
  <c r="O81" i="26" s="1"/>
  <c r="L114" i="26"/>
  <c r="O114" i="26" s="1"/>
  <c r="L127" i="26"/>
  <c r="O127" i="26" s="1"/>
  <c r="L143" i="26"/>
  <c r="O143" i="26" s="1"/>
  <c r="L119" i="26"/>
  <c r="O119" i="26" s="1"/>
  <c r="L59" i="26"/>
  <c r="O59" i="26" s="1"/>
  <c r="L32" i="26"/>
  <c r="O32" i="26" s="1"/>
  <c r="L63" i="26"/>
  <c r="O63" i="26" s="1"/>
  <c r="L24" i="26"/>
  <c r="O24" i="26" s="1"/>
  <c r="L11" i="26"/>
  <c r="O11" i="26" s="1"/>
  <c r="L102" i="26"/>
  <c r="O102" i="26" s="1"/>
  <c r="L29" i="26"/>
  <c r="O29" i="26" s="1"/>
  <c r="L45" i="26"/>
  <c r="O45" i="26" s="1"/>
  <c r="L61" i="26"/>
  <c r="O61" i="26" s="1"/>
  <c r="L88" i="26"/>
  <c r="O88" i="26" s="1"/>
  <c r="L106" i="26"/>
  <c r="O106" i="26" s="1"/>
  <c r="L69" i="26"/>
  <c r="O69" i="26" s="1"/>
  <c r="L85" i="26"/>
  <c r="O85" i="26" s="1"/>
  <c r="L126" i="26"/>
  <c r="O126" i="26" s="1"/>
  <c r="L131" i="26"/>
  <c r="O131" i="26" s="1"/>
  <c r="L147" i="26"/>
  <c r="O147" i="26" s="1"/>
  <c r="L159" i="26"/>
  <c r="O159" i="26" s="1"/>
  <c r="L9" i="26"/>
  <c r="O9" i="26" s="1"/>
  <c r="L47" i="26"/>
  <c r="O47" i="26" s="1"/>
  <c r="L22" i="26"/>
  <c r="O22" i="26" s="1"/>
  <c r="L28" i="26"/>
  <c r="O28" i="26" s="1"/>
  <c r="AV27" i="30" l="1"/>
  <c r="AQ17" i="30"/>
  <c r="AS27" i="30"/>
  <c r="AS17" i="30" s="1"/>
  <c r="BE27" i="30"/>
  <c r="BO27" i="30" s="1"/>
  <c r="BX27" i="30" s="1"/>
  <c r="AU27" i="30"/>
  <c r="AU17" i="30" s="1"/>
  <c r="BI90" i="30"/>
  <c r="BS90" i="30" s="1"/>
  <c r="CB90" i="30"/>
  <c r="CK90" i="30" s="1"/>
  <c r="BI138" i="30"/>
  <c r="BS138" i="30" s="1"/>
  <c r="CB138" i="30"/>
  <c r="CK138" i="30" s="1"/>
  <c r="BI134" i="30"/>
  <c r="BS134" i="30" s="1"/>
  <c r="CB134" i="30"/>
  <c r="CK134" i="30" s="1"/>
  <c r="BI133" i="30"/>
  <c r="BS133" i="30" s="1"/>
  <c r="CB133" i="30" s="1"/>
  <c r="CK133" i="30" s="1"/>
  <c r="BI92" i="30"/>
  <c r="BS92" i="30" s="1"/>
  <c r="CB92" i="30" s="1"/>
  <c r="CK92" i="30" s="1"/>
  <c r="BI94" i="30"/>
  <c r="BS94" i="30" s="1"/>
  <c r="CB94" i="30" s="1"/>
  <c r="CK94" i="30" s="1"/>
  <c r="BI93" i="30"/>
  <c r="BS93" i="30" s="1"/>
  <c r="CB93" i="30" s="1"/>
  <c r="CK93" i="30" s="1"/>
  <c r="BI54" i="30"/>
  <c r="BS54" i="30" s="1"/>
  <c r="CB54" i="30" s="1"/>
  <c r="CK54" i="30" s="1"/>
  <c r="BI45" i="30"/>
  <c r="BS45" i="30" s="1"/>
  <c r="CB45" i="30"/>
  <c r="CK45" i="30" s="1"/>
  <c r="BI46" i="30"/>
  <c r="BS46" i="30" s="1"/>
  <c r="CB46" i="30"/>
  <c r="CK46" i="30" s="1"/>
  <c r="BI49" i="30"/>
  <c r="BS49" i="30" s="1"/>
  <c r="CB49" i="30"/>
  <c r="CK49" i="30" s="1"/>
  <c r="BI48" i="30"/>
  <c r="BS48" i="30" s="1"/>
  <c r="CB48" i="30" s="1"/>
  <c r="CK48" i="30" s="1"/>
  <c r="BI47" i="30"/>
  <c r="BS47" i="30" s="1"/>
  <c r="CB47" i="30" s="1"/>
  <c r="CK47" i="30" s="1"/>
  <c r="BI41" i="30"/>
  <c r="BS41" i="30" s="1"/>
  <c r="CB41" i="30" s="1"/>
  <c r="CK41" i="30" s="1"/>
  <c r="BI40" i="30"/>
  <c r="BS40" i="30" s="1"/>
  <c r="CB40" i="30"/>
  <c r="CK40" i="30" s="1"/>
  <c r="BI180" i="30"/>
  <c r="BS180" i="30" s="1"/>
  <c r="CB180" i="30" s="1"/>
  <c r="CK180" i="30" s="1"/>
  <c r="BI140" i="30"/>
  <c r="BS140" i="30" s="1"/>
  <c r="CB140" i="30" s="1"/>
  <c r="CK140" i="30" s="1"/>
  <c r="BI128" i="30"/>
  <c r="BS128" i="30" s="1"/>
  <c r="CB128" i="30" s="1"/>
  <c r="CK128" i="30" s="1"/>
  <c r="BJ195" i="30"/>
  <c r="BT195" i="30" s="1"/>
  <c r="CC195" i="30" s="1"/>
  <c r="CL195" i="30" s="1"/>
  <c r="BJ191" i="30"/>
  <c r="BT191" i="30" s="1"/>
  <c r="CC191" i="30"/>
  <c r="CL191" i="30" s="1"/>
  <c r="BJ142" i="30"/>
  <c r="BT142" i="30" s="1"/>
  <c r="CC142" i="30"/>
  <c r="CL142" i="30" s="1"/>
  <c r="BJ141" i="30"/>
  <c r="BT141" i="30" s="1"/>
  <c r="CC141" i="30"/>
  <c r="CL141" i="30" s="1"/>
  <c r="BJ139" i="30"/>
  <c r="BT139" i="30" s="1"/>
  <c r="CC139" i="30"/>
  <c r="CL139" i="30" s="1"/>
  <c r="BJ137" i="30"/>
  <c r="BT137" i="30" s="1"/>
  <c r="CC137" i="30"/>
  <c r="CL137" i="30" s="1"/>
  <c r="BJ136" i="30"/>
  <c r="BT136" i="30" s="1"/>
  <c r="CC136" i="30"/>
  <c r="CL136" i="30" s="1"/>
  <c r="BJ135" i="30"/>
  <c r="BT135" i="30" s="1"/>
  <c r="CC135" i="30"/>
  <c r="CL135" i="30" s="1"/>
  <c r="BJ132" i="30"/>
  <c r="BT132" i="30" s="1"/>
  <c r="CC132" i="30" s="1"/>
  <c r="CL132" i="30" s="1"/>
  <c r="BJ131" i="30"/>
  <c r="BT131" i="30" s="1"/>
  <c r="CC131" i="30" s="1"/>
  <c r="CL131" i="30" s="1"/>
  <c r="BJ130" i="30"/>
  <c r="BT130" i="30" s="1"/>
  <c r="CC130" i="30" s="1"/>
  <c r="CL130" i="30" s="1"/>
  <c r="BJ129" i="30"/>
  <c r="BT129" i="30" s="1"/>
  <c r="CC129" i="30" s="1"/>
  <c r="CL129" i="30" s="1"/>
  <c r="BJ127" i="30"/>
  <c r="BT127" i="30" s="1"/>
  <c r="CC127" i="30" s="1"/>
  <c r="CL127" i="30" s="1"/>
  <c r="BJ126" i="30"/>
  <c r="BT126" i="30" s="1"/>
  <c r="CC126" i="30" s="1"/>
  <c r="CL126" i="30" s="1"/>
  <c r="BJ125" i="30"/>
  <c r="BT125" i="30" s="1"/>
  <c r="CC125" i="30" s="1"/>
  <c r="CL125" i="30" s="1"/>
  <c r="BJ115" i="30"/>
  <c r="BT115" i="30" s="1"/>
  <c r="CC115" i="30" s="1"/>
  <c r="CL115" i="30" s="1"/>
  <c r="BJ114" i="30"/>
  <c r="BT114" i="30" s="1"/>
  <c r="CC114" i="30" s="1"/>
  <c r="CL114" i="30" s="1"/>
  <c r="BJ113" i="30"/>
  <c r="BT113" i="30" s="1"/>
  <c r="CC113" i="30" s="1"/>
  <c r="CL113" i="30" s="1"/>
  <c r="BJ112" i="30"/>
  <c r="BT112" i="30" s="1"/>
  <c r="CC112" i="30" s="1"/>
  <c r="CL112" i="30" s="1"/>
  <c r="BJ111" i="30"/>
  <c r="BT111" i="30" s="1"/>
  <c r="CC111" i="30" s="1"/>
  <c r="CL111" i="30" s="1"/>
  <c r="BJ110" i="30"/>
  <c r="BT110" i="30" s="1"/>
  <c r="CC110" i="30" s="1"/>
  <c r="CL110" i="30" s="1"/>
  <c r="BJ109" i="30"/>
  <c r="BT109" i="30" s="1"/>
  <c r="CC109" i="30" s="1"/>
  <c r="CL109" i="30" s="1"/>
  <c r="BJ108" i="30"/>
  <c r="BT108" i="30" s="1"/>
  <c r="CC108" i="30" s="1"/>
  <c r="CL108" i="30" s="1"/>
  <c r="BJ107" i="30"/>
  <c r="BT107" i="30" s="1"/>
  <c r="CC107" i="30" s="1"/>
  <c r="CL107" i="30" s="1"/>
  <c r="BJ106" i="30"/>
  <c r="BT106" i="30" s="1"/>
  <c r="CC106" i="30" s="1"/>
  <c r="CL106" i="30" s="1"/>
  <c r="BJ105" i="30"/>
  <c r="BT105" i="30" s="1"/>
  <c r="CC105" i="30" s="1"/>
  <c r="CL105" i="30" s="1"/>
  <c r="BJ104" i="30"/>
  <c r="BT104" i="30" s="1"/>
  <c r="CC104" i="30" s="1"/>
  <c r="CL104" i="30" s="1"/>
  <c r="BJ103" i="30"/>
  <c r="BT103" i="30" s="1"/>
  <c r="CC103" i="30" s="1"/>
  <c r="CL103" i="30" s="1"/>
  <c r="BJ102" i="30"/>
  <c r="BT102" i="30" s="1"/>
  <c r="CC102" i="30" s="1"/>
  <c r="CL102" i="30" s="1"/>
  <c r="BJ101" i="30"/>
  <c r="BT101" i="30" s="1"/>
  <c r="CC101" i="30" s="1"/>
  <c r="CL101" i="30" s="1"/>
  <c r="BJ100" i="30"/>
  <c r="BT100" i="30" s="1"/>
  <c r="CC100" i="30" s="1"/>
  <c r="CL100" i="30" s="1"/>
  <c r="BJ99" i="30"/>
  <c r="BT99" i="30" s="1"/>
  <c r="CC99" i="30" s="1"/>
  <c r="CL99" i="30" s="1"/>
  <c r="BJ98" i="30"/>
  <c r="BT98" i="30" s="1"/>
  <c r="CC98" i="30" s="1"/>
  <c r="CL98" i="30" s="1"/>
  <c r="BJ97" i="30"/>
  <c r="BT97" i="30" s="1"/>
  <c r="CC97" i="30" s="1"/>
  <c r="CL97" i="30" s="1"/>
  <c r="BJ96" i="30"/>
  <c r="BT96" i="30" s="1"/>
  <c r="CC96" i="30" s="1"/>
  <c r="CL96" i="30" s="1"/>
  <c r="BJ95" i="30"/>
  <c r="BT95" i="30" s="1"/>
  <c r="CC95" i="30" s="1"/>
  <c r="CL95" i="30" s="1"/>
  <c r="BJ91" i="30"/>
  <c r="BT91" i="30" s="1"/>
  <c r="CC91" i="30" s="1"/>
  <c r="CL91" i="30" s="1"/>
  <c r="BJ88" i="30"/>
  <c r="BT88" i="30" s="1"/>
  <c r="CC88" i="30" s="1"/>
  <c r="CL88" i="30" s="1"/>
  <c r="BJ87" i="30"/>
  <c r="BT87" i="30" s="1"/>
  <c r="CC87" i="30" s="1"/>
  <c r="CL87" i="30" s="1"/>
  <c r="BJ86" i="30"/>
  <c r="BT86" i="30" s="1"/>
  <c r="CC86" i="30"/>
  <c r="CL86" i="30" s="1"/>
  <c r="BJ84" i="30"/>
  <c r="BT84" i="30" s="1"/>
  <c r="CC84" i="30" s="1"/>
  <c r="CL84" i="30" s="1"/>
  <c r="BJ81" i="30"/>
  <c r="BT81" i="30" s="1"/>
  <c r="CC81" i="30" s="1"/>
  <c r="CL81" i="30" s="1"/>
  <c r="BJ61" i="30"/>
  <c r="BT61" i="30" s="1"/>
  <c r="CC61" i="30" s="1"/>
  <c r="CL61" i="30" s="1"/>
  <c r="BJ60" i="30"/>
  <c r="BT60" i="30" s="1"/>
  <c r="CC60" i="30" s="1"/>
  <c r="CL60" i="30" s="1"/>
  <c r="BJ59" i="30"/>
  <c r="BT59" i="30" s="1"/>
  <c r="CC59" i="30" s="1"/>
  <c r="CL59" i="30" s="1"/>
  <c r="BJ58" i="30"/>
  <c r="BT58" i="30" s="1"/>
  <c r="CC58" i="30" s="1"/>
  <c r="CL58" i="30" s="1"/>
  <c r="BJ57" i="30"/>
  <c r="BT57" i="30" s="1"/>
  <c r="CC57" i="30" s="1"/>
  <c r="CL57" i="30" s="1"/>
  <c r="BJ56" i="30"/>
  <c r="BT56" i="30" s="1"/>
  <c r="CC56" i="30" s="1"/>
  <c r="CL56" i="30" s="1"/>
  <c r="BJ55" i="30"/>
  <c r="BT55" i="30" s="1"/>
  <c r="CC55" i="30" s="1"/>
  <c r="CL55" i="30" s="1"/>
  <c r="BJ53" i="30"/>
  <c r="BT53" i="30" s="1"/>
  <c r="CC53" i="30" s="1"/>
  <c r="CL53" i="30" s="1"/>
  <c r="BJ52" i="30"/>
  <c r="BT52" i="30" s="1"/>
  <c r="CC52" i="30" s="1"/>
  <c r="CL52" i="30" s="1"/>
  <c r="BJ51" i="30"/>
  <c r="BT51" i="30" s="1"/>
  <c r="CC51" i="30" s="1"/>
  <c r="CL51" i="30" s="1"/>
  <c r="BJ50" i="30"/>
  <c r="BT50" i="30" s="1"/>
  <c r="CC50" i="30" s="1"/>
  <c r="CL50" i="30" s="1"/>
  <c r="BJ44" i="30"/>
  <c r="BT44" i="30" s="1"/>
  <c r="CC44" i="30" s="1"/>
  <c r="CL44" i="30" s="1"/>
  <c r="BJ43" i="30"/>
  <c r="BT43" i="30" s="1"/>
  <c r="CC43" i="30" s="1"/>
  <c r="CL43" i="30" s="1"/>
  <c r="BJ42" i="30"/>
  <c r="BT42" i="30" s="1"/>
  <c r="CC42" i="30" s="1"/>
  <c r="CL42" i="30" s="1"/>
  <c r="BH65" i="30"/>
  <c r="BR65" i="30" s="1"/>
  <c r="CA65" i="30" s="1"/>
  <c r="CJ65" i="30" s="1"/>
  <c r="BH77" i="30"/>
  <c r="BR77" i="30" s="1"/>
  <c r="CA77" i="30" s="1"/>
  <c r="CJ77" i="30" s="1"/>
  <c r="BH72" i="30"/>
  <c r="BR72" i="30" s="1"/>
  <c r="CA72" i="30" s="1"/>
  <c r="CJ72" i="30" s="1"/>
  <c r="BH63" i="30"/>
  <c r="BR63" i="30" s="1"/>
  <c r="CA63" i="30" s="1"/>
  <c r="CJ63" i="30" s="1"/>
  <c r="BH185" i="30"/>
  <c r="BR185" i="30" s="1"/>
  <c r="CA185" i="30" s="1"/>
  <c r="CJ185" i="30" s="1"/>
  <c r="BH175" i="30"/>
  <c r="BR175" i="30" s="1"/>
  <c r="CA175" i="30" s="1"/>
  <c r="CJ175" i="30" s="1"/>
  <c r="BH152" i="30"/>
  <c r="BR152" i="30" s="1"/>
  <c r="CA152" i="30" s="1"/>
  <c r="CJ152" i="30" s="1"/>
  <c r="BH194" i="30"/>
  <c r="BR194" i="30" s="1"/>
  <c r="CA194" i="30" s="1"/>
  <c r="CJ194" i="30" s="1"/>
  <c r="BH193" i="30"/>
  <c r="BR193" i="30" s="1"/>
  <c r="CA193" i="30" s="1"/>
  <c r="CJ193" i="30" s="1"/>
  <c r="BH150" i="30"/>
  <c r="BR150" i="30" s="1"/>
  <c r="CA150" i="30" s="1"/>
  <c r="CJ150" i="30" s="1"/>
  <c r="BH143" i="30"/>
  <c r="BR143" i="30" s="1"/>
  <c r="CA143" i="30" s="1"/>
  <c r="CJ143" i="30" s="1"/>
  <c r="BH116" i="30"/>
  <c r="BR116" i="30" s="1"/>
  <c r="CA116" i="30" s="1"/>
  <c r="CJ116" i="30" s="1"/>
  <c r="BH153" i="30"/>
  <c r="BR153" i="30" s="1"/>
  <c r="CA153" i="30" s="1"/>
  <c r="CJ153" i="30" s="1"/>
  <c r="BH146" i="30"/>
  <c r="BR146" i="30" s="1"/>
  <c r="CA146" i="30" s="1"/>
  <c r="CJ146" i="30" s="1"/>
  <c r="BH69" i="30"/>
  <c r="BR69" i="30" s="1"/>
  <c r="CA69" i="30" s="1"/>
  <c r="CJ69" i="30" s="1"/>
  <c r="BH181" i="30"/>
  <c r="BR181" i="30" s="1"/>
  <c r="CA181" i="30" s="1"/>
  <c r="CJ181" i="30" s="1"/>
  <c r="BH163" i="30"/>
  <c r="BR163" i="30" s="1"/>
  <c r="CA163" i="30" s="1"/>
  <c r="CJ163" i="30" s="1"/>
  <c r="BH149" i="30"/>
  <c r="BR149" i="30" s="1"/>
  <c r="CA149" i="30"/>
  <c r="CJ149" i="30" s="1"/>
  <c r="BH121" i="30"/>
  <c r="BR121" i="30" s="1"/>
  <c r="CA121" i="30"/>
  <c r="CJ121" i="30" s="1"/>
  <c r="BH85" i="30"/>
  <c r="BR85" i="30" s="1"/>
  <c r="CA85" i="30"/>
  <c r="CJ85" i="30" s="1"/>
  <c r="BH154" i="30"/>
  <c r="BR154" i="30" s="1"/>
  <c r="CA154" i="30"/>
  <c r="CJ154" i="30" s="1"/>
  <c r="BH120" i="30"/>
  <c r="BR120" i="30" s="1"/>
  <c r="CA120" i="30"/>
  <c r="CJ120" i="30" s="1"/>
  <c r="BH117" i="30"/>
  <c r="BR117" i="30" s="1"/>
  <c r="CA117" i="30"/>
  <c r="CJ117" i="30" s="1"/>
  <c r="BH39" i="30"/>
  <c r="BR39" i="30" s="1"/>
  <c r="CA39" i="30"/>
  <c r="CJ39" i="30" s="1"/>
  <c r="BH38" i="30"/>
  <c r="BR38" i="30" s="1"/>
  <c r="CA38" i="30"/>
  <c r="CJ38" i="30" s="1"/>
  <c r="BH36" i="30"/>
  <c r="BR36" i="30" s="1"/>
  <c r="CA36" i="30"/>
  <c r="CJ36" i="30" s="1"/>
  <c r="BH35" i="30"/>
  <c r="BR35" i="30" s="1"/>
  <c r="CA35" i="30"/>
  <c r="CJ35" i="30" s="1"/>
  <c r="BH33" i="30"/>
  <c r="BR33" i="30" s="1"/>
  <c r="CA33" i="30"/>
  <c r="CJ33" i="30" s="1"/>
  <c r="BH32" i="30"/>
  <c r="BR32" i="30" s="1"/>
  <c r="CA32" i="30"/>
  <c r="CJ32" i="30" s="1"/>
  <c r="BH31" i="30"/>
  <c r="BR31" i="30" s="1"/>
  <c r="CA31" i="30"/>
  <c r="CJ31" i="30" s="1"/>
  <c r="BH30" i="30"/>
  <c r="BR30" i="30" s="1"/>
  <c r="CA30" i="30"/>
  <c r="CJ30" i="30" s="1"/>
  <c r="BH34" i="30"/>
  <c r="BR34" i="30" s="1"/>
  <c r="CA34" i="30"/>
  <c r="CJ34" i="30" s="1"/>
  <c r="BH29" i="30"/>
  <c r="BR29" i="30" s="1"/>
  <c r="CA29" i="30"/>
  <c r="CJ29" i="30" s="1"/>
  <c r="BH28" i="30"/>
  <c r="BR28" i="30" s="1"/>
  <c r="CA28" i="30"/>
  <c r="CJ28" i="30" s="1"/>
  <c r="BH168" i="30"/>
  <c r="BR168" i="30" s="1"/>
  <c r="CA168" i="30"/>
  <c r="CJ168" i="30" s="1"/>
  <c r="BH161" i="30"/>
  <c r="BR161" i="30" s="1"/>
  <c r="CA161" i="30"/>
  <c r="CJ161" i="30" s="1"/>
  <c r="BH184" i="30"/>
  <c r="BR184" i="30" s="1"/>
  <c r="CA184" i="30"/>
  <c r="CJ184" i="30" s="1"/>
  <c r="BH144" i="30"/>
  <c r="BR144" i="30" s="1"/>
  <c r="CA144" i="30"/>
  <c r="CJ144" i="30" s="1"/>
  <c r="BH119" i="30"/>
  <c r="BR119" i="30" s="1"/>
  <c r="CA119" i="30"/>
  <c r="CJ119" i="30" s="1"/>
  <c r="BH145" i="30"/>
  <c r="BR145" i="30" s="1"/>
  <c r="CA145" i="30" s="1"/>
  <c r="CJ145" i="30" s="1"/>
  <c r="BH74" i="30"/>
  <c r="BR74" i="30" s="1"/>
  <c r="CA74" i="30" s="1"/>
  <c r="CJ74" i="30" s="1"/>
  <c r="BH66" i="30"/>
  <c r="BR66" i="30" s="1"/>
  <c r="CA66" i="30" s="1"/>
  <c r="CJ66" i="30" s="1"/>
  <c r="BH155" i="30"/>
  <c r="BR155" i="30" s="1"/>
  <c r="CA155" i="30"/>
  <c r="CJ155" i="30" s="1"/>
  <c r="BH83" i="30"/>
  <c r="BR83" i="30" s="1"/>
  <c r="CA83" i="30"/>
  <c r="CJ83" i="30" s="1"/>
  <c r="BI75" i="30"/>
  <c r="BS75" i="30" s="1"/>
  <c r="CB75" i="30"/>
  <c r="CK75" i="30" s="1"/>
  <c r="BI71" i="30"/>
  <c r="BS71" i="30" s="1"/>
  <c r="CB71" i="30"/>
  <c r="CK71" i="30" s="1"/>
  <c r="BI89" i="30"/>
  <c r="BS89" i="30" s="1"/>
  <c r="CB89" i="30"/>
  <c r="CK89" i="30" s="1"/>
  <c r="BI76" i="30"/>
  <c r="BS76" i="30" s="1"/>
  <c r="CB76" i="30"/>
  <c r="CK76" i="30" s="1"/>
  <c r="BI68" i="30"/>
  <c r="BS68" i="30" s="1"/>
  <c r="CB68" i="30"/>
  <c r="CK68" i="30" s="1"/>
  <c r="BI73" i="30"/>
  <c r="BS73" i="30" s="1"/>
  <c r="CB73" i="30"/>
  <c r="CK73" i="30" s="1"/>
  <c r="BI78" i="30"/>
  <c r="BS78" i="30" s="1"/>
  <c r="CB78" i="30"/>
  <c r="CK78" i="30" s="1"/>
  <c r="BI67" i="30"/>
  <c r="BS67" i="30" s="1"/>
  <c r="CB67" i="30"/>
  <c r="CK67" i="30" s="1"/>
  <c r="BI64" i="30"/>
  <c r="BS64" i="30" s="1"/>
  <c r="CB64" i="30"/>
  <c r="CK64" i="30" s="1"/>
  <c r="BI192" i="30"/>
  <c r="BS192" i="30" s="1"/>
  <c r="CB192" i="30"/>
  <c r="CK192" i="30" s="1"/>
  <c r="BI190" i="30"/>
  <c r="BS190" i="30" s="1"/>
  <c r="CB190" i="30"/>
  <c r="CK190" i="30" s="1"/>
  <c r="BI178" i="30"/>
  <c r="BS178" i="30" s="1"/>
  <c r="CB178" i="30"/>
  <c r="CK178" i="30" s="1"/>
  <c r="BI173" i="30"/>
  <c r="BS173" i="30" s="1"/>
  <c r="CB173" i="30"/>
  <c r="CK173" i="30" s="1"/>
  <c r="BI167" i="30"/>
  <c r="BS167" i="30" s="1"/>
  <c r="CB167" i="30"/>
  <c r="CK167" i="30" s="1"/>
  <c r="BI166" i="30"/>
  <c r="BS166" i="30" s="1"/>
  <c r="CB166" i="30"/>
  <c r="CK166" i="30" s="1"/>
  <c r="BI124" i="30"/>
  <c r="BS124" i="30" s="1"/>
  <c r="CB124" i="30"/>
  <c r="CK124" i="30" s="1"/>
  <c r="BI122" i="30"/>
  <c r="BS122" i="30" s="1"/>
  <c r="CB122" i="30"/>
  <c r="CK122" i="30" s="1"/>
  <c r="BI79" i="30"/>
  <c r="BS79" i="30" s="1"/>
  <c r="CB79" i="30"/>
  <c r="CK79" i="30" s="1"/>
  <c r="BI187" i="30"/>
  <c r="BS187" i="30" s="1"/>
  <c r="CB187" i="30"/>
  <c r="CK187" i="30" s="1"/>
  <c r="BI177" i="30"/>
  <c r="BS177" i="30" s="1"/>
  <c r="CB177" i="30"/>
  <c r="CK177" i="30" s="1"/>
  <c r="BI174" i="30"/>
  <c r="BS174" i="30" s="1"/>
  <c r="CB174" i="30"/>
  <c r="CK174" i="30" s="1"/>
  <c r="BI169" i="30"/>
  <c r="BS169" i="30" s="1"/>
  <c r="CB169" i="30" s="1"/>
  <c r="CK169" i="30" s="1"/>
  <c r="BI159" i="30"/>
  <c r="BS159" i="30" s="1"/>
  <c r="CB159" i="30"/>
  <c r="CK159" i="30" s="1"/>
  <c r="BI118" i="30"/>
  <c r="BS118" i="30" s="1"/>
  <c r="CB118" i="30"/>
  <c r="CK118" i="30" s="1"/>
  <c r="BI70" i="30"/>
  <c r="BS70" i="30" s="1"/>
  <c r="CB70" i="30"/>
  <c r="CK70" i="30" s="1"/>
  <c r="BI189" i="30"/>
  <c r="BS189" i="30" s="1"/>
  <c r="CB189" i="30"/>
  <c r="CK189" i="30" s="1"/>
  <c r="BI188" i="30"/>
  <c r="BS188" i="30" s="1"/>
  <c r="CB188" i="30"/>
  <c r="CK188" i="30" s="1"/>
  <c r="BI179" i="30"/>
  <c r="BS179" i="30" s="1"/>
  <c r="CB179" i="30"/>
  <c r="CK179" i="30" s="1"/>
  <c r="BI176" i="30"/>
  <c r="BS176" i="30" s="1"/>
  <c r="CB176" i="30"/>
  <c r="CK176" i="30" s="1"/>
  <c r="BI171" i="30"/>
  <c r="BS171" i="30" s="1"/>
  <c r="CB171" i="30"/>
  <c r="CK171" i="30" s="1"/>
  <c r="BI157" i="30"/>
  <c r="BS157" i="30" s="1"/>
  <c r="CB157" i="30"/>
  <c r="CK157" i="30" s="1"/>
  <c r="BI148" i="30"/>
  <c r="BS148" i="30" s="1"/>
  <c r="CB148" i="30" s="1"/>
  <c r="CK148" i="30" s="1"/>
  <c r="BI147" i="30"/>
  <c r="BS147" i="30" s="1"/>
  <c r="CB147" i="30"/>
  <c r="CK147" i="30" s="1"/>
  <c r="BI172" i="30"/>
  <c r="BS172" i="30" s="1"/>
  <c r="CB172" i="30"/>
  <c r="CK172" i="30" s="1"/>
  <c r="BI162" i="30"/>
  <c r="BS162" i="30" s="1"/>
  <c r="CB162" i="30" s="1"/>
  <c r="CK162" i="30" s="1"/>
  <c r="BI160" i="30"/>
  <c r="BS160" i="30" s="1"/>
  <c r="CB160" i="30" s="1"/>
  <c r="CK160" i="30" s="1"/>
  <c r="BI80" i="30"/>
  <c r="BS80" i="30" s="1"/>
  <c r="CB80" i="30" s="1"/>
  <c r="CK80" i="30" s="1"/>
  <c r="BI62" i="30"/>
  <c r="BS62" i="30" s="1"/>
  <c r="CB62" i="30" s="1"/>
  <c r="CK62" i="30" s="1"/>
  <c r="BI158" i="30"/>
  <c r="BS158" i="30" s="1"/>
  <c r="CB158" i="30" s="1"/>
  <c r="CK158" i="30" s="1"/>
  <c r="BI156" i="30"/>
  <c r="BS156" i="30" s="1"/>
  <c r="CB156" i="30" s="1"/>
  <c r="CK156" i="30" s="1"/>
  <c r="BI123" i="30"/>
  <c r="BS123" i="30" s="1"/>
  <c r="CB123" i="30" s="1"/>
  <c r="CK123" i="30" s="1"/>
  <c r="BI186" i="30"/>
  <c r="BS186" i="30" s="1"/>
  <c r="CB186" i="30" s="1"/>
  <c r="CK186" i="30" s="1"/>
  <c r="BI183" i="30"/>
  <c r="BS183" i="30" s="1"/>
  <c r="CB183" i="30" s="1"/>
  <c r="CK183" i="30" s="1"/>
  <c r="BI182" i="30"/>
  <c r="BS182" i="30" s="1"/>
  <c r="CB182" i="30" s="1"/>
  <c r="CK182" i="30" s="1"/>
  <c r="BI170" i="30"/>
  <c r="BS170" i="30" s="1"/>
  <c r="CB170" i="30" s="1"/>
  <c r="CK170" i="30" s="1"/>
  <c r="BI165" i="30"/>
  <c r="BS165" i="30" s="1"/>
  <c r="CB165" i="30" s="1"/>
  <c r="CK165" i="30" s="1"/>
  <c r="BI151" i="30"/>
  <c r="BS151" i="30" s="1"/>
  <c r="CB151" i="30"/>
  <c r="CK151" i="30" s="1"/>
  <c r="BI82" i="30"/>
  <c r="BS82" i="30" s="1"/>
  <c r="CB82" i="30"/>
  <c r="CK82" i="30" s="1"/>
  <c r="BI164" i="30"/>
  <c r="BS164" i="30" s="1"/>
  <c r="CB164" i="30"/>
  <c r="CK164" i="30" s="1"/>
  <c r="BI37" i="30"/>
  <c r="BS37" i="30" s="1"/>
  <c r="CB37" i="30"/>
  <c r="CK37" i="30" s="1"/>
  <c r="AG17" i="29"/>
  <c r="AI27" i="29"/>
  <c r="AP27" i="29" s="1"/>
  <c r="O2" i="26"/>
  <c r="AW27" i="30" l="1"/>
  <c r="AW17" i="30" s="1"/>
  <c r="AX27" i="30"/>
  <c r="BX17" i="30"/>
  <c r="CG27" i="30"/>
  <c r="BJ90" i="30"/>
  <c r="BT90" i="30" s="1"/>
  <c r="CC90" i="30" s="1"/>
  <c r="CL90" i="30" s="1"/>
  <c r="BJ138" i="30"/>
  <c r="BT138" i="30" s="1"/>
  <c r="CC138" i="30" s="1"/>
  <c r="CL138" i="30" s="1"/>
  <c r="BJ134" i="30"/>
  <c r="BT134" i="30" s="1"/>
  <c r="CC134" i="30"/>
  <c r="CL134" i="30" s="1"/>
  <c r="BJ133" i="30"/>
  <c r="BT133" i="30" s="1"/>
  <c r="CC133" i="30"/>
  <c r="CL133" i="30" s="1"/>
  <c r="BJ92" i="30"/>
  <c r="BT92" i="30" s="1"/>
  <c r="CC92" i="30"/>
  <c r="CL92" i="30" s="1"/>
  <c r="BJ94" i="30"/>
  <c r="BT94" i="30" s="1"/>
  <c r="CC94" i="30"/>
  <c r="CL94" i="30" s="1"/>
  <c r="BJ93" i="30"/>
  <c r="BT93" i="30" s="1"/>
  <c r="CC93" i="30" s="1"/>
  <c r="CL93" i="30" s="1"/>
  <c r="BJ54" i="30"/>
  <c r="BT54" i="30" s="1"/>
  <c r="CC54" i="30"/>
  <c r="CL54" i="30" s="1"/>
  <c r="BJ45" i="30"/>
  <c r="BT45" i="30" s="1"/>
  <c r="CC45" i="30"/>
  <c r="CL45" i="30" s="1"/>
  <c r="BJ46" i="30"/>
  <c r="BT46" i="30" s="1"/>
  <c r="CC46" i="30" s="1"/>
  <c r="CL46" i="30" s="1"/>
  <c r="BJ49" i="30"/>
  <c r="BT49" i="30" s="1"/>
  <c r="CC49" i="30"/>
  <c r="CL49" i="30" s="1"/>
  <c r="BJ48" i="30"/>
  <c r="BT48" i="30" s="1"/>
  <c r="CC48" i="30" s="1"/>
  <c r="CL48" i="30" s="1"/>
  <c r="BJ47" i="30"/>
  <c r="BT47" i="30" s="1"/>
  <c r="CC47" i="30" s="1"/>
  <c r="CL47" i="30" s="1"/>
  <c r="BJ41" i="30"/>
  <c r="BT41" i="30" s="1"/>
  <c r="CC41" i="30"/>
  <c r="CL41" i="30" s="1"/>
  <c r="BJ40" i="30"/>
  <c r="BT40" i="30" s="1"/>
  <c r="CC40" i="30"/>
  <c r="CL40" i="30" s="1"/>
  <c r="BJ180" i="30"/>
  <c r="BT180" i="30" s="1"/>
  <c r="CC180" i="30" s="1"/>
  <c r="CL180" i="30" s="1"/>
  <c r="BJ140" i="30"/>
  <c r="BT140" i="30" s="1"/>
  <c r="CC140" i="30"/>
  <c r="CL140" i="30" s="1"/>
  <c r="BJ128" i="30"/>
  <c r="BT128" i="30" s="1"/>
  <c r="CC128" i="30" s="1"/>
  <c r="CL128" i="30" s="1"/>
  <c r="BK195" i="30"/>
  <c r="BU195" i="30" s="1"/>
  <c r="CD195" i="30"/>
  <c r="CM195" i="30" s="1"/>
  <c r="BK191" i="30"/>
  <c r="BU191" i="30" s="1"/>
  <c r="CD191" i="30"/>
  <c r="CM191" i="30" s="1"/>
  <c r="BK142" i="30"/>
  <c r="BU142" i="30" s="1"/>
  <c r="CD142" i="30" s="1"/>
  <c r="CM142" i="30" s="1"/>
  <c r="BK141" i="30"/>
  <c r="BU141" i="30" s="1"/>
  <c r="CD141" i="30" s="1"/>
  <c r="CM141" i="30" s="1"/>
  <c r="BK139" i="30"/>
  <c r="BU139" i="30" s="1"/>
  <c r="CD139" i="30" s="1"/>
  <c r="CM139" i="30" s="1"/>
  <c r="BK137" i="30"/>
  <c r="BU137" i="30" s="1"/>
  <c r="CD137" i="30" s="1"/>
  <c r="CM137" i="30" s="1"/>
  <c r="BK136" i="30"/>
  <c r="BU136" i="30" s="1"/>
  <c r="CD136" i="30" s="1"/>
  <c r="CM136" i="30" s="1"/>
  <c r="BK135" i="30"/>
  <c r="BU135" i="30" s="1"/>
  <c r="CD135" i="30" s="1"/>
  <c r="CM135" i="30" s="1"/>
  <c r="BK132" i="30"/>
  <c r="BU132" i="30" s="1"/>
  <c r="CD132" i="30" s="1"/>
  <c r="CM132" i="30" s="1"/>
  <c r="BK131" i="30"/>
  <c r="BU131" i="30" s="1"/>
  <c r="CD131" i="30"/>
  <c r="CM131" i="30" s="1"/>
  <c r="BK130" i="30"/>
  <c r="BU130" i="30" s="1"/>
  <c r="CD130" i="30" s="1"/>
  <c r="CM130" i="30" s="1"/>
  <c r="BK129" i="30"/>
  <c r="BU129" i="30" s="1"/>
  <c r="CD129" i="30" s="1"/>
  <c r="CM129" i="30" s="1"/>
  <c r="BK127" i="30"/>
  <c r="BU127" i="30" s="1"/>
  <c r="CD127" i="30" s="1"/>
  <c r="CM127" i="30" s="1"/>
  <c r="BK126" i="30"/>
  <c r="BU126" i="30" s="1"/>
  <c r="CD126" i="30" s="1"/>
  <c r="CM126" i="30" s="1"/>
  <c r="BK125" i="30"/>
  <c r="BU125" i="30" s="1"/>
  <c r="CD125" i="30" s="1"/>
  <c r="CM125" i="30" s="1"/>
  <c r="BK115" i="30"/>
  <c r="BU115" i="30" s="1"/>
  <c r="CD115" i="30" s="1"/>
  <c r="CM115" i="30" s="1"/>
  <c r="BK114" i="30"/>
  <c r="BU114" i="30" s="1"/>
  <c r="CD114" i="30" s="1"/>
  <c r="CM114" i="30" s="1"/>
  <c r="BK113" i="30"/>
  <c r="BU113" i="30" s="1"/>
  <c r="CD113" i="30" s="1"/>
  <c r="CM113" i="30" s="1"/>
  <c r="BK112" i="30"/>
  <c r="BU112" i="30" s="1"/>
  <c r="CD112" i="30" s="1"/>
  <c r="CM112" i="30" s="1"/>
  <c r="BK111" i="30"/>
  <c r="BU111" i="30" s="1"/>
  <c r="CD111" i="30" s="1"/>
  <c r="CM111" i="30" s="1"/>
  <c r="BK110" i="30"/>
  <c r="BU110" i="30" s="1"/>
  <c r="CD110" i="30"/>
  <c r="CM110" i="30" s="1"/>
  <c r="BK109" i="30"/>
  <c r="BU109" i="30" s="1"/>
  <c r="CD109" i="30" s="1"/>
  <c r="CM109" i="30" s="1"/>
  <c r="BK108" i="30"/>
  <c r="BU108" i="30" s="1"/>
  <c r="CD108" i="30" s="1"/>
  <c r="CM108" i="30" s="1"/>
  <c r="BK107" i="30"/>
  <c r="BU107" i="30" s="1"/>
  <c r="CD107" i="30" s="1"/>
  <c r="CM107" i="30" s="1"/>
  <c r="BK106" i="30"/>
  <c r="BU106" i="30" s="1"/>
  <c r="CD106" i="30" s="1"/>
  <c r="CM106" i="30" s="1"/>
  <c r="BK105" i="30"/>
  <c r="BU105" i="30" s="1"/>
  <c r="CD105" i="30" s="1"/>
  <c r="CM105" i="30" s="1"/>
  <c r="BK104" i="30"/>
  <c r="BU104" i="30" s="1"/>
  <c r="CD104" i="30" s="1"/>
  <c r="CM104" i="30" s="1"/>
  <c r="BK103" i="30"/>
  <c r="BU103" i="30" s="1"/>
  <c r="CD103" i="30" s="1"/>
  <c r="CM103" i="30" s="1"/>
  <c r="BK102" i="30"/>
  <c r="BU102" i="30" s="1"/>
  <c r="CD102" i="30" s="1"/>
  <c r="CM102" i="30" s="1"/>
  <c r="BK101" i="30"/>
  <c r="BU101" i="30" s="1"/>
  <c r="CD101" i="30" s="1"/>
  <c r="CM101" i="30" s="1"/>
  <c r="BK100" i="30"/>
  <c r="BU100" i="30" s="1"/>
  <c r="CD100" i="30" s="1"/>
  <c r="CM100" i="30" s="1"/>
  <c r="BK99" i="30"/>
  <c r="BU99" i="30" s="1"/>
  <c r="CD99" i="30" s="1"/>
  <c r="CM99" i="30" s="1"/>
  <c r="BK98" i="30"/>
  <c r="BU98" i="30" s="1"/>
  <c r="CD98" i="30"/>
  <c r="CM98" i="30" s="1"/>
  <c r="BK97" i="30"/>
  <c r="BU97" i="30" s="1"/>
  <c r="CD97" i="30" s="1"/>
  <c r="CM97" i="30" s="1"/>
  <c r="BK96" i="30"/>
  <c r="BU96" i="30" s="1"/>
  <c r="CD96" i="30" s="1"/>
  <c r="CM96" i="30" s="1"/>
  <c r="BK95" i="30"/>
  <c r="BU95" i="30" s="1"/>
  <c r="CD95" i="30" s="1"/>
  <c r="CM95" i="30" s="1"/>
  <c r="BK91" i="30"/>
  <c r="BU91" i="30" s="1"/>
  <c r="CD91" i="30" s="1"/>
  <c r="CM91" i="30" s="1"/>
  <c r="BK88" i="30"/>
  <c r="BU88" i="30" s="1"/>
  <c r="CD88" i="30" s="1"/>
  <c r="CM88" i="30" s="1"/>
  <c r="BK87" i="30"/>
  <c r="BU87" i="30" s="1"/>
  <c r="CD87" i="30" s="1"/>
  <c r="CM87" i="30" s="1"/>
  <c r="BK86" i="30"/>
  <c r="BU86" i="30" s="1"/>
  <c r="CD86" i="30" s="1"/>
  <c r="CM86" i="30" s="1"/>
  <c r="BK84" i="30"/>
  <c r="BU84" i="30" s="1"/>
  <c r="CD84" i="30" s="1"/>
  <c r="CM84" i="30" s="1"/>
  <c r="BK81" i="30"/>
  <c r="BU81" i="30" s="1"/>
  <c r="CD81" i="30" s="1"/>
  <c r="CM81" i="30" s="1"/>
  <c r="BK61" i="30"/>
  <c r="BU61" i="30" s="1"/>
  <c r="CD61" i="30" s="1"/>
  <c r="CM61" i="30" s="1"/>
  <c r="BK60" i="30"/>
  <c r="BU60" i="30" s="1"/>
  <c r="CD60" i="30" s="1"/>
  <c r="CM60" i="30" s="1"/>
  <c r="BK59" i="30"/>
  <c r="BU59" i="30" s="1"/>
  <c r="CD59" i="30" s="1"/>
  <c r="CM59" i="30" s="1"/>
  <c r="BK58" i="30"/>
  <c r="BU58" i="30" s="1"/>
  <c r="CD58" i="30"/>
  <c r="CM58" i="30" s="1"/>
  <c r="BK57" i="30"/>
  <c r="BU57" i="30" s="1"/>
  <c r="CD57" i="30" s="1"/>
  <c r="CM57" i="30" s="1"/>
  <c r="BK56" i="30"/>
  <c r="BU56" i="30" s="1"/>
  <c r="CD56" i="30" s="1"/>
  <c r="CM56" i="30" s="1"/>
  <c r="BK55" i="30"/>
  <c r="BU55" i="30" s="1"/>
  <c r="CD55" i="30" s="1"/>
  <c r="CM55" i="30" s="1"/>
  <c r="BK53" i="30"/>
  <c r="BU53" i="30" s="1"/>
  <c r="CD53" i="30" s="1"/>
  <c r="CM53" i="30" s="1"/>
  <c r="BK52" i="30"/>
  <c r="BU52" i="30" s="1"/>
  <c r="CD52" i="30" s="1"/>
  <c r="CM52" i="30" s="1"/>
  <c r="BK51" i="30"/>
  <c r="BU51" i="30" s="1"/>
  <c r="CD51" i="30" s="1"/>
  <c r="CM51" i="30" s="1"/>
  <c r="BK50" i="30"/>
  <c r="BU50" i="30" s="1"/>
  <c r="CD50" i="30" s="1"/>
  <c r="CM50" i="30" s="1"/>
  <c r="BK44" i="30"/>
  <c r="BU44" i="30" s="1"/>
  <c r="CD44" i="30" s="1"/>
  <c r="CM44" i="30" s="1"/>
  <c r="BK43" i="30"/>
  <c r="BU43" i="30" s="1"/>
  <c r="CD43" i="30" s="1"/>
  <c r="CM43" i="30" s="1"/>
  <c r="BK42" i="30"/>
  <c r="BU42" i="30" s="1"/>
  <c r="CD42" i="30" s="1"/>
  <c r="CM42" i="30" s="1"/>
  <c r="BI65" i="30"/>
  <c r="BS65" i="30" s="1"/>
  <c r="CB65" i="30" s="1"/>
  <c r="CK65" i="30" s="1"/>
  <c r="BI77" i="30"/>
  <c r="BS77" i="30" s="1"/>
  <c r="CB77" i="30" s="1"/>
  <c r="CK77" i="30" s="1"/>
  <c r="BI72" i="30"/>
  <c r="BS72" i="30" s="1"/>
  <c r="CB72" i="30" s="1"/>
  <c r="CK72" i="30" s="1"/>
  <c r="BI63" i="30"/>
  <c r="BS63" i="30" s="1"/>
  <c r="CB63" i="30" s="1"/>
  <c r="CK63" i="30" s="1"/>
  <c r="BI185" i="30"/>
  <c r="BS185" i="30" s="1"/>
  <c r="CB185" i="30" s="1"/>
  <c r="CK185" i="30" s="1"/>
  <c r="BI175" i="30"/>
  <c r="BS175" i="30" s="1"/>
  <c r="CB175" i="30" s="1"/>
  <c r="CK175" i="30" s="1"/>
  <c r="BI152" i="30"/>
  <c r="BS152" i="30" s="1"/>
  <c r="CB152" i="30" s="1"/>
  <c r="CK152" i="30" s="1"/>
  <c r="BI194" i="30"/>
  <c r="BS194" i="30" s="1"/>
  <c r="CB194" i="30" s="1"/>
  <c r="CK194" i="30" s="1"/>
  <c r="BI193" i="30"/>
  <c r="BS193" i="30" s="1"/>
  <c r="CB193" i="30" s="1"/>
  <c r="CK193" i="30" s="1"/>
  <c r="BI150" i="30"/>
  <c r="BS150" i="30" s="1"/>
  <c r="CB150" i="30"/>
  <c r="CK150" i="30" s="1"/>
  <c r="BI143" i="30"/>
  <c r="BS143" i="30" s="1"/>
  <c r="CB143" i="30" s="1"/>
  <c r="CK143" i="30" s="1"/>
  <c r="BI116" i="30"/>
  <c r="BS116" i="30" s="1"/>
  <c r="CB116" i="30" s="1"/>
  <c r="CK116" i="30" s="1"/>
  <c r="BI153" i="30"/>
  <c r="BS153" i="30" s="1"/>
  <c r="CB153" i="30" s="1"/>
  <c r="CK153" i="30" s="1"/>
  <c r="BI146" i="30"/>
  <c r="BS146" i="30" s="1"/>
  <c r="CB146" i="30" s="1"/>
  <c r="CK146" i="30" s="1"/>
  <c r="BI69" i="30"/>
  <c r="BS69" i="30" s="1"/>
  <c r="CB69" i="30" s="1"/>
  <c r="CK69" i="30" s="1"/>
  <c r="BI181" i="30"/>
  <c r="BS181" i="30" s="1"/>
  <c r="CB181" i="30" s="1"/>
  <c r="CK181" i="30" s="1"/>
  <c r="BI163" i="30"/>
  <c r="BS163" i="30" s="1"/>
  <c r="CB163" i="30" s="1"/>
  <c r="CK163" i="30" s="1"/>
  <c r="BI149" i="30"/>
  <c r="BS149" i="30" s="1"/>
  <c r="CB149" i="30" s="1"/>
  <c r="CK149" i="30" s="1"/>
  <c r="BI121" i="30"/>
  <c r="BS121" i="30" s="1"/>
  <c r="CB121" i="30"/>
  <c r="CK121" i="30" s="1"/>
  <c r="BI85" i="30"/>
  <c r="BS85" i="30" s="1"/>
  <c r="CB85" i="30" s="1"/>
  <c r="CK85" i="30" s="1"/>
  <c r="BI154" i="30"/>
  <c r="BS154" i="30" s="1"/>
  <c r="CB154" i="30" s="1"/>
  <c r="CK154" i="30" s="1"/>
  <c r="BI120" i="30"/>
  <c r="BS120" i="30" s="1"/>
  <c r="CB120" i="30" s="1"/>
  <c r="CK120" i="30" s="1"/>
  <c r="BI117" i="30"/>
  <c r="BS117" i="30" s="1"/>
  <c r="CB117" i="30" s="1"/>
  <c r="CK117" i="30" s="1"/>
  <c r="BI39" i="30"/>
  <c r="BS39" i="30" s="1"/>
  <c r="CB39" i="30" s="1"/>
  <c r="CK39" i="30" s="1"/>
  <c r="BI38" i="30"/>
  <c r="BS38" i="30" s="1"/>
  <c r="CB38" i="30" s="1"/>
  <c r="CK38" i="30" s="1"/>
  <c r="BI36" i="30"/>
  <c r="BS36" i="30" s="1"/>
  <c r="CB36" i="30" s="1"/>
  <c r="CK36" i="30" s="1"/>
  <c r="BI35" i="30"/>
  <c r="BS35" i="30" s="1"/>
  <c r="CB35" i="30" s="1"/>
  <c r="CK35" i="30" s="1"/>
  <c r="BI33" i="30"/>
  <c r="BS33" i="30" s="1"/>
  <c r="CB33" i="30" s="1"/>
  <c r="CK33" i="30" s="1"/>
  <c r="BI32" i="30"/>
  <c r="BS32" i="30" s="1"/>
  <c r="CB32" i="30" s="1"/>
  <c r="CK32" i="30" s="1"/>
  <c r="BI31" i="30"/>
  <c r="BS31" i="30" s="1"/>
  <c r="CB31" i="30" s="1"/>
  <c r="CK31" i="30" s="1"/>
  <c r="BI30" i="30"/>
  <c r="BS30" i="30" s="1"/>
  <c r="CB30" i="30" s="1"/>
  <c r="CK30" i="30" s="1"/>
  <c r="BI34" i="30"/>
  <c r="BS34" i="30" s="1"/>
  <c r="CB34" i="30" s="1"/>
  <c r="CK34" i="30" s="1"/>
  <c r="BI29" i="30"/>
  <c r="BS29" i="30" s="1"/>
  <c r="CB29" i="30" s="1"/>
  <c r="CK29" i="30" s="1"/>
  <c r="BI28" i="30"/>
  <c r="BS28" i="30" s="1"/>
  <c r="CB28" i="30" s="1"/>
  <c r="CK28" i="30" s="1"/>
  <c r="BI168" i="30"/>
  <c r="BS168" i="30" s="1"/>
  <c r="CB168" i="30" s="1"/>
  <c r="CK168" i="30" s="1"/>
  <c r="BI161" i="30"/>
  <c r="BS161" i="30" s="1"/>
  <c r="CB161" i="30" s="1"/>
  <c r="CK161" i="30" s="1"/>
  <c r="BI184" i="30"/>
  <c r="BS184" i="30" s="1"/>
  <c r="CB184" i="30" s="1"/>
  <c r="CK184" i="30" s="1"/>
  <c r="BI144" i="30"/>
  <c r="BS144" i="30" s="1"/>
  <c r="CB144" i="30" s="1"/>
  <c r="CK144" i="30" s="1"/>
  <c r="BI119" i="30"/>
  <c r="BS119" i="30" s="1"/>
  <c r="CB119" i="30" s="1"/>
  <c r="CK119" i="30" s="1"/>
  <c r="BI145" i="30"/>
  <c r="BS145" i="30" s="1"/>
  <c r="CB145" i="30" s="1"/>
  <c r="CK145" i="30" s="1"/>
  <c r="BI74" i="30"/>
  <c r="BS74" i="30" s="1"/>
  <c r="CB74" i="30" s="1"/>
  <c r="CK74" i="30" s="1"/>
  <c r="BI66" i="30"/>
  <c r="BS66" i="30" s="1"/>
  <c r="CB66" i="30" s="1"/>
  <c r="CK66" i="30" s="1"/>
  <c r="BI155" i="30"/>
  <c r="BS155" i="30" s="1"/>
  <c r="CB155" i="30" s="1"/>
  <c r="CK155" i="30" s="1"/>
  <c r="BI83" i="30"/>
  <c r="BS83" i="30" s="1"/>
  <c r="CB83" i="30" s="1"/>
  <c r="CK83" i="30" s="1"/>
  <c r="BJ75" i="30"/>
  <c r="BT75" i="30" s="1"/>
  <c r="CC75" i="30" s="1"/>
  <c r="CL75" i="30" s="1"/>
  <c r="BJ71" i="30"/>
  <c r="BT71" i="30" s="1"/>
  <c r="CC71" i="30" s="1"/>
  <c r="CL71" i="30" s="1"/>
  <c r="BJ89" i="30"/>
  <c r="BT89" i="30" s="1"/>
  <c r="CC89" i="30" s="1"/>
  <c r="CL89" i="30" s="1"/>
  <c r="BJ76" i="30"/>
  <c r="BT76" i="30" s="1"/>
  <c r="CC76" i="30" s="1"/>
  <c r="CL76" i="30" s="1"/>
  <c r="BJ68" i="30"/>
  <c r="BT68" i="30" s="1"/>
  <c r="CC68" i="30" s="1"/>
  <c r="CL68" i="30" s="1"/>
  <c r="BJ73" i="30"/>
  <c r="BT73" i="30" s="1"/>
  <c r="CC73" i="30" s="1"/>
  <c r="CL73" i="30" s="1"/>
  <c r="BJ78" i="30"/>
  <c r="BT78" i="30" s="1"/>
  <c r="CC78" i="30" s="1"/>
  <c r="CL78" i="30" s="1"/>
  <c r="BJ67" i="30"/>
  <c r="BT67" i="30" s="1"/>
  <c r="CC67" i="30" s="1"/>
  <c r="CL67" i="30" s="1"/>
  <c r="BJ64" i="30"/>
  <c r="BT64" i="30" s="1"/>
  <c r="CC64" i="30" s="1"/>
  <c r="CL64" i="30" s="1"/>
  <c r="BJ192" i="30"/>
  <c r="BT192" i="30" s="1"/>
  <c r="CC192" i="30" s="1"/>
  <c r="CL192" i="30" s="1"/>
  <c r="BJ190" i="30"/>
  <c r="BT190" i="30" s="1"/>
  <c r="CC190" i="30" s="1"/>
  <c r="CL190" i="30" s="1"/>
  <c r="BJ178" i="30"/>
  <c r="BT178" i="30" s="1"/>
  <c r="CC178" i="30" s="1"/>
  <c r="CL178" i="30" s="1"/>
  <c r="BJ173" i="30"/>
  <c r="BT173" i="30" s="1"/>
  <c r="CC173" i="30" s="1"/>
  <c r="CL173" i="30" s="1"/>
  <c r="BJ167" i="30"/>
  <c r="BT167" i="30" s="1"/>
  <c r="CC167" i="30" s="1"/>
  <c r="CL167" i="30" s="1"/>
  <c r="BJ166" i="30"/>
  <c r="BT166" i="30" s="1"/>
  <c r="CC166" i="30" s="1"/>
  <c r="CL166" i="30" s="1"/>
  <c r="BJ124" i="30"/>
  <c r="BT124" i="30" s="1"/>
  <c r="CC124" i="30" s="1"/>
  <c r="CL124" i="30" s="1"/>
  <c r="BJ122" i="30"/>
  <c r="BT122" i="30" s="1"/>
  <c r="CC122" i="30" s="1"/>
  <c r="CL122" i="30" s="1"/>
  <c r="BJ79" i="30"/>
  <c r="BT79" i="30" s="1"/>
  <c r="CC79" i="30" s="1"/>
  <c r="CL79" i="30" s="1"/>
  <c r="BJ187" i="30"/>
  <c r="BT187" i="30" s="1"/>
  <c r="CC187" i="30" s="1"/>
  <c r="CL187" i="30" s="1"/>
  <c r="BJ177" i="30"/>
  <c r="BT177" i="30" s="1"/>
  <c r="CC177" i="30"/>
  <c r="CL177" i="30" s="1"/>
  <c r="BJ174" i="30"/>
  <c r="BT174" i="30" s="1"/>
  <c r="CC174" i="30" s="1"/>
  <c r="CL174" i="30" s="1"/>
  <c r="BJ169" i="30"/>
  <c r="BT169" i="30" s="1"/>
  <c r="CC169" i="30"/>
  <c r="CL169" i="30" s="1"/>
  <c r="BJ159" i="30"/>
  <c r="BT159" i="30" s="1"/>
  <c r="CC159" i="30"/>
  <c r="CL159" i="30" s="1"/>
  <c r="BJ118" i="30"/>
  <c r="BT118" i="30" s="1"/>
  <c r="CC118" i="30"/>
  <c r="CL118" i="30" s="1"/>
  <c r="BJ70" i="30"/>
  <c r="BT70" i="30" s="1"/>
  <c r="CC70" i="30"/>
  <c r="CL70" i="30" s="1"/>
  <c r="BJ189" i="30"/>
  <c r="BT189" i="30" s="1"/>
  <c r="CC189" i="30"/>
  <c r="CL189" i="30" s="1"/>
  <c r="BJ188" i="30"/>
  <c r="BT188" i="30" s="1"/>
  <c r="CC188" i="30" s="1"/>
  <c r="CL188" i="30" s="1"/>
  <c r="BJ179" i="30"/>
  <c r="BT179" i="30" s="1"/>
  <c r="CC179" i="30" s="1"/>
  <c r="CL179" i="30" s="1"/>
  <c r="BJ176" i="30"/>
  <c r="BT176" i="30" s="1"/>
  <c r="CC176" i="30" s="1"/>
  <c r="CL176" i="30" s="1"/>
  <c r="BJ171" i="30"/>
  <c r="BT171" i="30" s="1"/>
  <c r="CC171" i="30" s="1"/>
  <c r="CL171" i="30" s="1"/>
  <c r="BJ157" i="30"/>
  <c r="BT157" i="30" s="1"/>
  <c r="CC157" i="30" s="1"/>
  <c r="CL157" i="30" s="1"/>
  <c r="BJ148" i="30"/>
  <c r="BT148" i="30" s="1"/>
  <c r="CC148" i="30" s="1"/>
  <c r="CL148" i="30" s="1"/>
  <c r="BJ147" i="30"/>
  <c r="BT147" i="30" s="1"/>
  <c r="CC147" i="30" s="1"/>
  <c r="CL147" i="30" s="1"/>
  <c r="BJ172" i="30"/>
  <c r="BT172" i="30" s="1"/>
  <c r="CC172" i="30" s="1"/>
  <c r="CL172" i="30" s="1"/>
  <c r="BJ162" i="30"/>
  <c r="BT162" i="30" s="1"/>
  <c r="CC162" i="30" s="1"/>
  <c r="CL162" i="30" s="1"/>
  <c r="BJ160" i="30"/>
  <c r="BT160" i="30" s="1"/>
  <c r="CC160" i="30" s="1"/>
  <c r="CL160" i="30" s="1"/>
  <c r="BJ80" i="30"/>
  <c r="BT80" i="30" s="1"/>
  <c r="CC80" i="30" s="1"/>
  <c r="CL80" i="30" s="1"/>
  <c r="BJ62" i="30"/>
  <c r="BT62" i="30" s="1"/>
  <c r="CC62" i="30" s="1"/>
  <c r="CL62" i="30" s="1"/>
  <c r="BJ158" i="30"/>
  <c r="BT158" i="30" s="1"/>
  <c r="CC158" i="30" s="1"/>
  <c r="CL158" i="30" s="1"/>
  <c r="BJ156" i="30"/>
  <c r="BT156" i="30" s="1"/>
  <c r="CC156" i="30" s="1"/>
  <c r="CL156" i="30" s="1"/>
  <c r="BJ123" i="30"/>
  <c r="BT123" i="30" s="1"/>
  <c r="CC123" i="30" s="1"/>
  <c r="CL123" i="30" s="1"/>
  <c r="BJ186" i="30"/>
  <c r="BT186" i="30" s="1"/>
  <c r="CC186" i="30" s="1"/>
  <c r="CL186" i="30" s="1"/>
  <c r="BJ183" i="30"/>
  <c r="BT183" i="30" s="1"/>
  <c r="CC183" i="30" s="1"/>
  <c r="CL183" i="30" s="1"/>
  <c r="BJ182" i="30"/>
  <c r="BT182" i="30" s="1"/>
  <c r="CC182" i="30" s="1"/>
  <c r="CL182" i="30" s="1"/>
  <c r="BJ170" i="30"/>
  <c r="BT170" i="30" s="1"/>
  <c r="CC170" i="30"/>
  <c r="CL170" i="30" s="1"/>
  <c r="BJ165" i="30"/>
  <c r="BT165" i="30" s="1"/>
  <c r="CC165" i="30"/>
  <c r="CL165" i="30" s="1"/>
  <c r="BJ151" i="30"/>
  <c r="BT151" i="30" s="1"/>
  <c r="CC151" i="30"/>
  <c r="CL151" i="30" s="1"/>
  <c r="BJ82" i="30"/>
  <c r="BT82" i="30" s="1"/>
  <c r="CC82" i="30"/>
  <c r="CL82" i="30" s="1"/>
  <c r="BJ164" i="30"/>
  <c r="BT164" i="30" s="1"/>
  <c r="CC164" i="30"/>
  <c r="CL164" i="30" s="1"/>
  <c r="BJ37" i="30"/>
  <c r="BT37" i="30" s="1"/>
  <c r="CC37" i="30"/>
  <c r="CL37" i="30" s="1"/>
  <c r="AQ27" i="29"/>
  <c r="AP17" i="29"/>
  <c r="D195" i="25"/>
  <c r="D194" i="25"/>
  <c r="D193" i="25"/>
  <c r="D192" i="25"/>
  <c r="D191" i="25"/>
  <c r="D190" i="25"/>
  <c r="D189" i="25"/>
  <c r="D188" i="25"/>
  <c r="D187" i="25"/>
  <c r="D186" i="25"/>
  <c r="D185" i="25"/>
  <c r="D184" i="25"/>
  <c r="D183" i="25"/>
  <c r="D182" i="25"/>
  <c r="D181" i="25"/>
  <c r="D180" i="25"/>
  <c r="D179" i="25"/>
  <c r="D178" i="25"/>
  <c r="D177" i="25"/>
  <c r="D176" i="25"/>
  <c r="D175" i="25"/>
  <c r="D174" i="25"/>
  <c r="D173" i="25"/>
  <c r="D172" i="25"/>
  <c r="D171" i="25"/>
  <c r="D170" i="25"/>
  <c r="D169" i="25"/>
  <c r="D168" i="25"/>
  <c r="D167" i="25"/>
  <c r="D166" i="25"/>
  <c r="D165" i="25"/>
  <c r="D164" i="25"/>
  <c r="D163" i="25"/>
  <c r="D162" i="25"/>
  <c r="D161" i="25"/>
  <c r="D160" i="25"/>
  <c r="D159" i="25"/>
  <c r="D158" i="25"/>
  <c r="D157" i="25"/>
  <c r="D156" i="25"/>
  <c r="D155" i="25"/>
  <c r="D154" i="25"/>
  <c r="D153" i="25"/>
  <c r="D152" i="25"/>
  <c r="D151" i="25"/>
  <c r="D150" i="25"/>
  <c r="D149" i="25"/>
  <c r="D148" i="25"/>
  <c r="D147" i="25"/>
  <c r="D146" i="25"/>
  <c r="D145" i="25"/>
  <c r="D144" i="25"/>
  <c r="D143" i="25"/>
  <c r="D142" i="25"/>
  <c r="D141" i="25"/>
  <c r="D140" i="25"/>
  <c r="D139" i="25"/>
  <c r="D138" i="25"/>
  <c r="D137" i="25"/>
  <c r="D136" i="25"/>
  <c r="D135" i="25"/>
  <c r="D134" i="25"/>
  <c r="D133" i="25"/>
  <c r="D132" i="25"/>
  <c r="D131" i="25"/>
  <c r="D130" i="25"/>
  <c r="D129" i="25"/>
  <c r="D128" i="25"/>
  <c r="D127" i="25"/>
  <c r="D126" i="25"/>
  <c r="D125" i="25"/>
  <c r="D124" i="25"/>
  <c r="D123" i="25"/>
  <c r="D122" i="25"/>
  <c r="D121" i="25"/>
  <c r="D120" i="25"/>
  <c r="D119" i="25"/>
  <c r="D118" i="25"/>
  <c r="D117" i="25"/>
  <c r="D116" i="25"/>
  <c r="D115" i="25"/>
  <c r="D114" i="25"/>
  <c r="D113" i="25"/>
  <c r="D112" i="25"/>
  <c r="D111" i="25"/>
  <c r="D110" i="25"/>
  <c r="D109" i="25"/>
  <c r="D108" i="25"/>
  <c r="D107" i="25"/>
  <c r="D106" i="25"/>
  <c r="D105" i="25"/>
  <c r="D104" i="25"/>
  <c r="D103" i="25"/>
  <c r="D102" i="25"/>
  <c r="D101" i="25"/>
  <c r="D100" i="25"/>
  <c r="D99" i="25"/>
  <c r="D98" i="25"/>
  <c r="D97" i="25"/>
  <c r="D96" i="25"/>
  <c r="D95" i="25"/>
  <c r="D94" i="25"/>
  <c r="D93" i="25"/>
  <c r="D92" i="25"/>
  <c r="D91" i="25"/>
  <c r="D90" i="25"/>
  <c r="D89" i="25"/>
  <c r="D88" i="25"/>
  <c r="D87" i="25"/>
  <c r="D86" i="25"/>
  <c r="D85" i="25"/>
  <c r="D84" i="25"/>
  <c r="D83" i="25"/>
  <c r="D82" i="25"/>
  <c r="D81" i="25"/>
  <c r="D80" i="25"/>
  <c r="D79" i="25"/>
  <c r="D78" i="25"/>
  <c r="D77" i="25"/>
  <c r="D76" i="25"/>
  <c r="D75" i="25"/>
  <c r="D74" i="25"/>
  <c r="D73" i="25"/>
  <c r="D72" i="25"/>
  <c r="D71" i="25"/>
  <c r="D70" i="25"/>
  <c r="D69" i="25"/>
  <c r="D68" i="25"/>
  <c r="D67" i="25"/>
  <c r="D66" i="25"/>
  <c r="D65" i="25"/>
  <c r="D64" i="25"/>
  <c r="D63" i="25"/>
  <c r="D62" i="25"/>
  <c r="D61" i="25"/>
  <c r="D60" i="25"/>
  <c r="D59" i="25"/>
  <c r="D58" i="25"/>
  <c r="D57" i="25"/>
  <c r="D56" i="25"/>
  <c r="D55" i="25"/>
  <c r="D54" i="25"/>
  <c r="D53" i="25"/>
  <c r="D52" i="25"/>
  <c r="D51" i="25"/>
  <c r="D50" i="25"/>
  <c r="D49" i="25"/>
  <c r="D48" i="25"/>
  <c r="D47" i="25"/>
  <c r="D46" i="25"/>
  <c r="D45" i="25"/>
  <c r="D44" i="25"/>
  <c r="D43" i="25"/>
  <c r="D42" i="25"/>
  <c r="D41" i="25"/>
  <c r="D40" i="25"/>
  <c r="D39" i="25"/>
  <c r="D38" i="25"/>
  <c r="D37" i="25"/>
  <c r="D36" i="25"/>
  <c r="D35" i="25"/>
  <c r="D34" i="25"/>
  <c r="D33" i="25"/>
  <c r="D32" i="25"/>
  <c r="D31" i="25"/>
  <c r="D30" i="25"/>
  <c r="D29" i="25"/>
  <c r="D28" i="25"/>
  <c r="D27" i="25"/>
  <c r="AX17" i="30" l="1"/>
  <c r="AY27" i="30"/>
  <c r="AY17" i="30" s="1"/>
  <c r="BF27" i="30"/>
  <c r="BP27" i="30" s="1"/>
  <c r="BY27" i="30"/>
  <c r="CG17" i="30"/>
  <c r="BK90" i="30"/>
  <c r="BU90" i="30" s="1"/>
  <c r="CD90" i="30"/>
  <c r="CM90" i="30" s="1"/>
  <c r="BK138" i="30"/>
  <c r="BU138" i="30" s="1"/>
  <c r="CD138" i="30"/>
  <c r="CM138" i="30" s="1"/>
  <c r="BK134" i="30"/>
  <c r="BU134" i="30" s="1"/>
  <c r="CD134" i="30" s="1"/>
  <c r="CM134" i="30" s="1"/>
  <c r="BK133" i="30"/>
  <c r="BU133" i="30" s="1"/>
  <c r="CD133" i="30"/>
  <c r="CM133" i="30" s="1"/>
  <c r="BK92" i="30"/>
  <c r="BU92" i="30" s="1"/>
  <c r="CD92" i="30"/>
  <c r="CM92" i="30" s="1"/>
  <c r="BK94" i="30"/>
  <c r="BU94" i="30" s="1"/>
  <c r="CD94" i="30" s="1"/>
  <c r="CM94" i="30" s="1"/>
  <c r="BK93" i="30"/>
  <c r="BU93" i="30" s="1"/>
  <c r="CD93" i="30" s="1"/>
  <c r="CM93" i="30" s="1"/>
  <c r="BK54" i="30"/>
  <c r="BU54" i="30" s="1"/>
  <c r="CD54" i="30" s="1"/>
  <c r="CM54" i="30" s="1"/>
  <c r="BK45" i="30"/>
  <c r="BU45" i="30" s="1"/>
  <c r="CD45" i="30" s="1"/>
  <c r="CM45" i="30" s="1"/>
  <c r="BK46" i="30"/>
  <c r="BU46" i="30" s="1"/>
  <c r="CD46" i="30"/>
  <c r="CM46" i="30" s="1"/>
  <c r="BK49" i="30"/>
  <c r="BU49" i="30" s="1"/>
  <c r="CD49" i="30"/>
  <c r="CM49" i="30" s="1"/>
  <c r="BK48" i="30"/>
  <c r="BU48" i="30" s="1"/>
  <c r="CD48" i="30"/>
  <c r="CM48" i="30" s="1"/>
  <c r="BK47" i="30"/>
  <c r="BU47" i="30" s="1"/>
  <c r="CD47" i="30"/>
  <c r="CM47" i="30" s="1"/>
  <c r="BK41" i="30"/>
  <c r="BU41" i="30" s="1"/>
  <c r="CD41" i="30"/>
  <c r="CM41" i="30" s="1"/>
  <c r="BK40" i="30"/>
  <c r="BU40" i="30" s="1"/>
  <c r="CD40" i="30"/>
  <c r="CM40" i="30" s="1"/>
  <c r="BK180" i="30"/>
  <c r="BU180" i="30" s="1"/>
  <c r="CD180" i="30" s="1"/>
  <c r="CM180" i="30" s="1"/>
  <c r="BK140" i="30"/>
  <c r="BU140" i="30" s="1"/>
  <c r="CD140" i="30"/>
  <c r="CM140" i="30" s="1"/>
  <c r="BK128" i="30"/>
  <c r="BU128" i="30" s="1"/>
  <c r="CD128" i="30" s="1"/>
  <c r="CM128" i="30" s="1"/>
  <c r="BL195" i="30"/>
  <c r="BV195" i="30" s="1"/>
  <c r="CE195" i="30" s="1"/>
  <c r="CN195" i="30" s="1"/>
  <c r="BL191" i="30"/>
  <c r="BV191" i="30" s="1"/>
  <c r="CE191" i="30" s="1"/>
  <c r="CN191" i="30" s="1"/>
  <c r="BL142" i="30"/>
  <c r="BV142" i="30" s="1"/>
  <c r="CE142" i="30" s="1"/>
  <c r="CN142" i="30" s="1"/>
  <c r="BL141" i="30"/>
  <c r="BV141" i="30" s="1"/>
  <c r="CE141" i="30"/>
  <c r="CN141" i="30" s="1"/>
  <c r="BL139" i="30"/>
  <c r="BV139" i="30" s="1"/>
  <c r="CE139" i="30"/>
  <c r="CN139" i="30" s="1"/>
  <c r="BL137" i="30"/>
  <c r="BV137" i="30" s="1"/>
  <c r="CE137" i="30"/>
  <c r="CN137" i="30" s="1"/>
  <c r="BL136" i="30"/>
  <c r="BV136" i="30" s="1"/>
  <c r="CE136" i="30" s="1"/>
  <c r="CN136" i="30" s="1"/>
  <c r="BL135" i="30"/>
  <c r="BV135" i="30" s="1"/>
  <c r="CE135" i="30" s="1"/>
  <c r="CN135" i="30" s="1"/>
  <c r="BL132" i="30"/>
  <c r="BV132" i="30" s="1"/>
  <c r="CE132" i="30" s="1"/>
  <c r="CN132" i="30" s="1"/>
  <c r="BL131" i="30"/>
  <c r="BV131" i="30" s="1"/>
  <c r="CE131" i="30" s="1"/>
  <c r="CN131" i="30" s="1"/>
  <c r="BL130" i="30"/>
  <c r="BV130" i="30" s="1"/>
  <c r="CE130" i="30" s="1"/>
  <c r="CN130" i="30" s="1"/>
  <c r="BL129" i="30"/>
  <c r="BV129" i="30" s="1"/>
  <c r="CE129" i="30" s="1"/>
  <c r="CN129" i="30" s="1"/>
  <c r="BL127" i="30"/>
  <c r="BV127" i="30" s="1"/>
  <c r="CE127" i="30" s="1"/>
  <c r="CN127" i="30" s="1"/>
  <c r="BL126" i="30"/>
  <c r="BV126" i="30" s="1"/>
  <c r="CE126" i="30" s="1"/>
  <c r="CN126" i="30" s="1"/>
  <c r="BL125" i="30"/>
  <c r="BV125" i="30" s="1"/>
  <c r="CE125" i="30" s="1"/>
  <c r="CN125" i="30" s="1"/>
  <c r="BL115" i="30"/>
  <c r="BV115" i="30" s="1"/>
  <c r="CE115" i="30" s="1"/>
  <c r="CN115" i="30" s="1"/>
  <c r="BL114" i="30"/>
  <c r="BV114" i="30" s="1"/>
  <c r="CE114" i="30" s="1"/>
  <c r="CN114" i="30" s="1"/>
  <c r="BL113" i="30"/>
  <c r="BV113" i="30" s="1"/>
  <c r="CE113" i="30" s="1"/>
  <c r="CN113" i="30" s="1"/>
  <c r="BL112" i="30"/>
  <c r="BV112" i="30" s="1"/>
  <c r="CE112" i="30" s="1"/>
  <c r="CN112" i="30" s="1"/>
  <c r="BL111" i="30"/>
  <c r="BV111" i="30" s="1"/>
  <c r="CE111" i="30" s="1"/>
  <c r="CN111" i="30" s="1"/>
  <c r="BL110" i="30"/>
  <c r="BV110" i="30" s="1"/>
  <c r="CE110" i="30" s="1"/>
  <c r="CN110" i="30" s="1"/>
  <c r="BL109" i="30"/>
  <c r="BV109" i="30" s="1"/>
  <c r="CE109" i="30" s="1"/>
  <c r="CN109" i="30" s="1"/>
  <c r="BL108" i="30"/>
  <c r="BV108" i="30" s="1"/>
  <c r="CE108" i="30"/>
  <c r="CN108" i="30" s="1"/>
  <c r="BL107" i="30"/>
  <c r="BV107" i="30" s="1"/>
  <c r="CE107" i="30" s="1"/>
  <c r="CN107" i="30" s="1"/>
  <c r="BL106" i="30"/>
  <c r="BV106" i="30" s="1"/>
  <c r="CE106" i="30" s="1"/>
  <c r="CN106" i="30" s="1"/>
  <c r="BL105" i="30"/>
  <c r="BV105" i="30" s="1"/>
  <c r="CE105" i="30"/>
  <c r="CN105" i="30" s="1"/>
  <c r="BL104" i="30"/>
  <c r="BV104" i="30" s="1"/>
  <c r="CE104" i="30" s="1"/>
  <c r="CN104" i="30" s="1"/>
  <c r="BL103" i="30"/>
  <c r="BV103" i="30" s="1"/>
  <c r="CE103" i="30"/>
  <c r="CN103" i="30" s="1"/>
  <c r="BL102" i="30"/>
  <c r="BV102" i="30" s="1"/>
  <c r="CE102" i="30" s="1"/>
  <c r="CN102" i="30" s="1"/>
  <c r="BL101" i="30"/>
  <c r="BV101" i="30" s="1"/>
  <c r="CE101" i="30" s="1"/>
  <c r="CN101" i="30" s="1"/>
  <c r="BL100" i="30"/>
  <c r="BV100" i="30" s="1"/>
  <c r="CE100" i="30" s="1"/>
  <c r="CN100" i="30" s="1"/>
  <c r="BL99" i="30"/>
  <c r="BV99" i="30" s="1"/>
  <c r="CE99" i="30" s="1"/>
  <c r="CN99" i="30" s="1"/>
  <c r="BL98" i="30"/>
  <c r="BV98" i="30" s="1"/>
  <c r="CE98" i="30" s="1"/>
  <c r="CN98" i="30" s="1"/>
  <c r="BL97" i="30"/>
  <c r="BV97" i="30" s="1"/>
  <c r="CE97" i="30" s="1"/>
  <c r="CN97" i="30" s="1"/>
  <c r="BL96" i="30"/>
  <c r="BV96" i="30" s="1"/>
  <c r="CE96" i="30" s="1"/>
  <c r="CN96" i="30" s="1"/>
  <c r="BL95" i="30"/>
  <c r="BV95" i="30" s="1"/>
  <c r="CE95" i="30" s="1"/>
  <c r="CN95" i="30" s="1"/>
  <c r="BL91" i="30"/>
  <c r="BV91" i="30" s="1"/>
  <c r="CE91" i="30"/>
  <c r="CN91" i="30" s="1"/>
  <c r="BL88" i="30"/>
  <c r="BV88" i="30" s="1"/>
  <c r="CE88" i="30" s="1"/>
  <c r="CN88" i="30" s="1"/>
  <c r="BL87" i="30"/>
  <c r="BV87" i="30" s="1"/>
  <c r="CE87" i="30" s="1"/>
  <c r="CN87" i="30" s="1"/>
  <c r="BL86" i="30"/>
  <c r="BV86" i="30" s="1"/>
  <c r="CE86" i="30"/>
  <c r="CN86" i="30" s="1"/>
  <c r="BL84" i="30"/>
  <c r="BV84" i="30" s="1"/>
  <c r="CE84" i="30" s="1"/>
  <c r="CN84" i="30" s="1"/>
  <c r="BL81" i="30"/>
  <c r="BV81" i="30" s="1"/>
  <c r="CE81" i="30" s="1"/>
  <c r="CN81" i="30" s="1"/>
  <c r="BL61" i="30"/>
  <c r="BV61" i="30" s="1"/>
  <c r="CE61" i="30" s="1"/>
  <c r="CN61" i="30" s="1"/>
  <c r="BL60" i="30"/>
  <c r="BV60" i="30" s="1"/>
  <c r="CE60" i="30" s="1"/>
  <c r="CN60" i="30" s="1"/>
  <c r="BL59" i="30"/>
  <c r="BV59" i="30" s="1"/>
  <c r="CE59" i="30" s="1"/>
  <c r="CN59" i="30" s="1"/>
  <c r="BL58" i="30"/>
  <c r="BV58" i="30" s="1"/>
  <c r="CE58" i="30" s="1"/>
  <c r="CN58" i="30" s="1"/>
  <c r="BL57" i="30"/>
  <c r="BV57" i="30" s="1"/>
  <c r="CE57" i="30" s="1"/>
  <c r="CN57" i="30" s="1"/>
  <c r="BL56" i="30"/>
  <c r="BV56" i="30" s="1"/>
  <c r="CE56" i="30" s="1"/>
  <c r="CN56" i="30" s="1"/>
  <c r="BL55" i="30"/>
  <c r="BV55" i="30" s="1"/>
  <c r="CE55" i="30" s="1"/>
  <c r="CN55" i="30" s="1"/>
  <c r="BL53" i="30"/>
  <c r="BV53" i="30" s="1"/>
  <c r="CE53" i="30"/>
  <c r="CN53" i="30" s="1"/>
  <c r="BL52" i="30"/>
  <c r="BV52" i="30" s="1"/>
  <c r="CE52" i="30"/>
  <c r="CN52" i="30" s="1"/>
  <c r="BL51" i="30"/>
  <c r="BV51" i="30" s="1"/>
  <c r="CE51" i="30" s="1"/>
  <c r="CN51" i="30" s="1"/>
  <c r="BL50" i="30"/>
  <c r="BV50" i="30" s="1"/>
  <c r="CE50" i="30"/>
  <c r="CN50" i="30" s="1"/>
  <c r="BL44" i="30"/>
  <c r="BV44" i="30" s="1"/>
  <c r="CE44" i="30" s="1"/>
  <c r="CN44" i="30" s="1"/>
  <c r="BL43" i="30"/>
  <c r="BV43" i="30" s="1"/>
  <c r="CE43" i="30"/>
  <c r="CN43" i="30" s="1"/>
  <c r="BL42" i="30"/>
  <c r="BV42" i="30" s="1"/>
  <c r="CE42" i="30" s="1"/>
  <c r="CN42" i="30" s="1"/>
  <c r="BJ65" i="30"/>
  <c r="BT65" i="30" s="1"/>
  <c r="CC65" i="30" s="1"/>
  <c r="CL65" i="30" s="1"/>
  <c r="BJ77" i="30"/>
  <c r="BT77" i="30" s="1"/>
  <c r="CC77" i="30"/>
  <c r="CL77" i="30" s="1"/>
  <c r="BJ72" i="30"/>
  <c r="BT72" i="30" s="1"/>
  <c r="CC72" i="30" s="1"/>
  <c r="CL72" i="30" s="1"/>
  <c r="BJ63" i="30"/>
  <c r="BT63" i="30" s="1"/>
  <c r="CC63" i="30"/>
  <c r="CL63" i="30" s="1"/>
  <c r="BJ185" i="30"/>
  <c r="BT185" i="30" s="1"/>
  <c r="CC185" i="30" s="1"/>
  <c r="CL185" i="30" s="1"/>
  <c r="BJ175" i="30"/>
  <c r="BT175" i="30" s="1"/>
  <c r="CC175" i="30" s="1"/>
  <c r="CL175" i="30" s="1"/>
  <c r="BJ152" i="30"/>
  <c r="BT152" i="30" s="1"/>
  <c r="CC152" i="30"/>
  <c r="CL152" i="30" s="1"/>
  <c r="BJ194" i="30"/>
  <c r="BT194" i="30" s="1"/>
  <c r="CC194" i="30" s="1"/>
  <c r="CL194" i="30" s="1"/>
  <c r="BJ193" i="30"/>
  <c r="BT193" i="30" s="1"/>
  <c r="CC193" i="30" s="1"/>
  <c r="CL193" i="30" s="1"/>
  <c r="BJ150" i="30"/>
  <c r="BT150" i="30" s="1"/>
  <c r="CC150" i="30" s="1"/>
  <c r="CL150" i="30" s="1"/>
  <c r="BJ143" i="30"/>
  <c r="BT143" i="30" s="1"/>
  <c r="CC143" i="30"/>
  <c r="CL143" i="30" s="1"/>
  <c r="BJ116" i="30"/>
  <c r="BT116" i="30" s="1"/>
  <c r="CC116" i="30" s="1"/>
  <c r="CL116" i="30" s="1"/>
  <c r="BJ153" i="30"/>
  <c r="BT153" i="30" s="1"/>
  <c r="CC153" i="30" s="1"/>
  <c r="CL153" i="30" s="1"/>
  <c r="BJ146" i="30"/>
  <c r="BT146" i="30" s="1"/>
  <c r="CC146" i="30" s="1"/>
  <c r="CL146" i="30" s="1"/>
  <c r="BJ69" i="30"/>
  <c r="BT69" i="30" s="1"/>
  <c r="CC69" i="30"/>
  <c r="CL69" i="30" s="1"/>
  <c r="BJ181" i="30"/>
  <c r="BT181" i="30" s="1"/>
  <c r="CC181" i="30"/>
  <c r="CL181" i="30" s="1"/>
  <c r="BJ163" i="30"/>
  <c r="BT163" i="30" s="1"/>
  <c r="CC163" i="30"/>
  <c r="CL163" i="30" s="1"/>
  <c r="BJ149" i="30"/>
  <c r="BT149" i="30" s="1"/>
  <c r="CC149" i="30"/>
  <c r="CL149" i="30" s="1"/>
  <c r="BJ121" i="30"/>
  <c r="BT121" i="30" s="1"/>
  <c r="CC121" i="30"/>
  <c r="CL121" i="30" s="1"/>
  <c r="BJ85" i="30"/>
  <c r="BT85" i="30" s="1"/>
  <c r="CC85" i="30"/>
  <c r="CL85" i="30" s="1"/>
  <c r="BJ154" i="30"/>
  <c r="BT154" i="30" s="1"/>
  <c r="CC154" i="30"/>
  <c r="CL154" i="30" s="1"/>
  <c r="BJ120" i="30"/>
  <c r="BT120" i="30" s="1"/>
  <c r="CC120" i="30"/>
  <c r="CL120" i="30" s="1"/>
  <c r="BJ117" i="30"/>
  <c r="BT117" i="30" s="1"/>
  <c r="CC117" i="30"/>
  <c r="CL117" i="30" s="1"/>
  <c r="BJ39" i="30"/>
  <c r="BT39" i="30" s="1"/>
  <c r="CC39" i="30"/>
  <c r="CL39" i="30" s="1"/>
  <c r="BJ38" i="30"/>
  <c r="BT38" i="30" s="1"/>
  <c r="CC38" i="30"/>
  <c r="CL38" i="30" s="1"/>
  <c r="BJ36" i="30"/>
  <c r="BT36" i="30" s="1"/>
  <c r="CC36" i="30"/>
  <c r="CL36" i="30" s="1"/>
  <c r="BJ35" i="30"/>
  <c r="BT35" i="30" s="1"/>
  <c r="CC35" i="30"/>
  <c r="CL35" i="30" s="1"/>
  <c r="BJ33" i="30"/>
  <c r="BT33" i="30" s="1"/>
  <c r="CC33" i="30"/>
  <c r="CL33" i="30" s="1"/>
  <c r="BJ32" i="30"/>
  <c r="BT32" i="30" s="1"/>
  <c r="CC32" i="30"/>
  <c r="CL32" i="30" s="1"/>
  <c r="BJ31" i="30"/>
  <c r="BT31" i="30" s="1"/>
  <c r="CC31" i="30"/>
  <c r="CL31" i="30" s="1"/>
  <c r="BJ30" i="30"/>
  <c r="BT30" i="30" s="1"/>
  <c r="CC30" i="30"/>
  <c r="CL30" i="30" s="1"/>
  <c r="BJ34" i="30"/>
  <c r="BT34" i="30" s="1"/>
  <c r="CC34" i="30"/>
  <c r="CL34" i="30" s="1"/>
  <c r="BJ29" i="30"/>
  <c r="BT29" i="30" s="1"/>
  <c r="CC29" i="30"/>
  <c r="CL29" i="30" s="1"/>
  <c r="BJ28" i="30"/>
  <c r="BT28" i="30" s="1"/>
  <c r="CC28" i="30"/>
  <c r="CL28" i="30" s="1"/>
  <c r="BJ168" i="30"/>
  <c r="BT168" i="30" s="1"/>
  <c r="CC168" i="30"/>
  <c r="CL168" i="30" s="1"/>
  <c r="BJ161" i="30"/>
  <c r="BT161" i="30" s="1"/>
  <c r="CC161" i="30"/>
  <c r="CL161" i="30" s="1"/>
  <c r="BJ184" i="30"/>
  <c r="BT184" i="30" s="1"/>
  <c r="CC184" i="30"/>
  <c r="CL184" i="30" s="1"/>
  <c r="BJ144" i="30"/>
  <c r="BT144" i="30" s="1"/>
  <c r="CC144" i="30"/>
  <c r="CL144" i="30" s="1"/>
  <c r="BJ119" i="30"/>
  <c r="BT119" i="30" s="1"/>
  <c r="CC119" i="30"/>
  <c r="CL119" i="30" s="1"/>
  <c r="BJ145" i="30"/>
  <c r="BT145" i="30" s="1"/>
  <c r="CC145" i="30"/>
  <c r="CL145" i="30" s="1"/>
  <c r="BJ74" i="30"/>
  <c r="BT74" i="30" s="1"/>
  <c r="CC74" i="30"/>
  <c r="CL74" i="30" s="1"/>
  <c r="BJ66" i="30"/>
  <c r="BT66" i="30" s="1"/>
  <c r="CC66" i="30"/>
  <c r="CL66" i="30" s="1"/>
  <c r="BJ155" i="30"/>
  <c r="BT155" i="30" s="1"/>
  <c r="CC155" i="30"/>
  <c r="CL155" i="30" s="1"/>
  <c r="BJ83" i="30"/>
  <c r="BT83" i="30" s="1"/>
  <c r="CC83" i="30"/>
  <c r="CL83" i="30" s="1"/>
  <c r="BK75" i="30"/>
  <c r="BU75" i="30" s="1"/>
  <c r="CD75" i="30" s="1"/>
  <c r="CM75" i="30" s="1"/>
  <c r="BK71" i="30"/>
  <c r="BU71" i="30" s="1"/>
  <c r="CD71" i="30" s="1"/>
  <c r="CM71" i="30" s="1"/>
  <c r="BK89" i="30"/>
  <c r="BU89" i="30" s="1"/>
  <c r="CD89" i="30" s="1"/>
  <c r="CM89" i="30" s="1"/>
  <c r="BK76" i="30"/>
  <c r="BU76" i="30" s="1"/>
  <c r="CD76" i="30" s="1"/>
  <c r="CM76" i="30" s="1"/>
  <c r="BK68" i="30"/>
  <c r="BU68" i="30" s="1"/>
  <c r="CD68" i="30" s="1"/>
  <c r="CM68" i="30" s="1"/>
  <c r="BK73" i="30"/>
  <c r="BU73" i="30" s="1"/>
  <c r="CD73" i="30" s="1"/>
  <c r="CM73" i="30" s="1"/>
  <c r="BK78" i="30"/>
  <c r="BU78" i="30" s="1"/>
  <c r="CD78" i="30" s="1"/>
  <c r="CM78" i="30" s="1"/>
  <c r="BK67" i="30"/>
  <c r="BU67" i="30" s="1"/>
  <c r="CD67" i="30" s="1"/>
  <c r="CM67" i="30" s="1"/>
  <c r="BK64" i="30"/>
  <c r="BU64" i="30" s="1"/>
  <c r="CD64" i="30"/>
  <c r="CM64" i="30" s="1"/>
  <c r="BK192" i="30"/>
  <c r="BU192" i="30" s="1"/>
  <c r="CD192" i="30" s="1"/>
  <c r="CM192" i="30" s="1"/>
  <c r="BK190" i="30"/>
  <c r="BU190" i="30" s="1"/>
  <c r="CD190" i="30" s="1"/>
  <c r="CM190" i="30" s="1"/>
  <c r="BK178" i="30"/>
  <c r="BU178" i="30" s="1"/>
  <c r="CD178" i="30" s="1"/>
  <c r="CM178" i="30" s="1"/>
  <c r="BK173" i="30"/>
  <c r="BU173" i="30" s="1"/>
  <c r="CD173" i="30" s="1"/>
  <c r="CM173" i="30" s="1"/>
  <c r="BK167" i="30"/>
  <c r="BU167" i="30" s="1"/>
  <c r="CD167" i="30" s="1"/>
  <c r="CM167" i="30" s="1"/>
  <c r="BK166" i="30"/>
  <c r="BU166" i="30" s="1"/>
  <c r="CD166" i="30" s="1"/>
  <c r="CM166" i="30" s="1"/>
  <c r="BK124" i="30"/>
  <c r="BU124" i="30" s="1"/>
  <c r="CD124" i="30" s="1"/>
  <c r="CM124" i="30" s="1"/>
  <c r="BK122" i="30"/>
  <c r="BU122" i="30" s="1"/>
  <c r="CD122" i="30" s="1"/>
  <c r="CM122" i="30" s="1"/>
  <c r="BK79" i="30"/>
  <c r="BU79" i="30" s="1"/>
  <c r="CD79" i="30" s="1"/>
  <c r="CM79" i="30" s="1"/>
  <c r="BK187" i="30"/>
  <c r="BU187" i="30" s="1"/>
  <c r="CD187" i="30"/>
  <c r="CM187" i="30" s="1"/>
  <c r="BK177" i="30"/>
  <c r="BU177" i="30" s="1"/>
  <c r="CD177" i="30"/>
  <c r="CM177" i="30" s="1"/>
  <c r="BK174" i="30"/>
  <c r="BU174" i="30" s="1"/>
  <c r="CD174" i="30" s="1"/>
  <c r="CM174" i="30" s="1"/>
  <c r="BK169" i="30"/>
  <c r="BU169" i="30" s="1"/>
  <c r="CD169" i="30" s="1"/>
  <c r="CM169" i="30" s="1"/>
  <c r="BK159" i="30"/>
  <c r="BU159" i="30" s="1"/>
  <c r="CD159" i="30" s="1"/>
  <c r="CM159" i="30" s="1"/>
  <c r="BK118" i="30"/>
  <c r="BU118" i="30" s="1"/>
  <c r="CD118" i="30" s="1"/>
  <c r="CM118" i="30" s="1"/>
  <c r="BK70" i="30"/>
  <c r="BU70" i="30" s="1"/>
  <c r="CD70" i="30" s="1"/>
  <c r="CM70" i="30" s="1"/>
  <c r="BK189" i="30"/>
  <c r="BU189" i="30" s="1"/>
  <c r="CD189" i="30" s="1"/>
  <c r="CM189" i="30" s="1"/>
  <c r="BK188" i="30"/>
  <c r="BU188" i="30" s="1"/>
  <c r="CD188" i="30" s="1"/>
  <c r="CM188" i="30" s="1"/>
  <c r="BK179" i="30"/>
  <c r="BU179" i="30" s="1"/>
  <c r="CD179" i="30" s="1"/>
  <c r="CM179" i="30" s="1"/>
  <c r="BK176" i="30"/>
  <c r="BU176" i="30" s="1"/>
  <c r="CD176" i="30" s="1"/>
  <c r="CM176" i="30" s="1"/>
  <c r="BK171" i="30"/>
  <c r="BU171" i="30" s="1"/>
  <c r="CD171" i="30" s="1"/>
  <c r="CM171" i="30" s="1"/>
  <c r="BK157" i="30"/>
  <c r="BU157" i="30" s="1"/>
  <c r="CD157" i="30" s="1"/>
  <c r="CM157" i="30" s="1"/>
  <c r="BK148" i="30"/>
  <c r="BU148" i="30" s="1"/>
  <c r="CD148" i="30"/>
  <c r="CM148" i="30" s="1"/>
  <c r="BK147" i="30"/>
  <c r="BU147" i="30" s="1"/>
  <c r="CD147" i="30" s="1"/>
  <c r="CM147" i="30" s="1"/>
  <c r="BK172" i="30"/>
  <c r="BU172" i="30" s="1"/>
  <c r="CD172" i="30" s="1"/>
  <c r="CM172" i="30" s="1"/>
  <c r="BK162" i="30"/>
  <c r="BU162" i="30" s="1"/>
  <c r="CD162" i="30" s="1"/>
  <c r="CM162" i="30" s="1"/>
  <c r="BK160" i="30"/>
  <c r="BU160" i="30" s="1"/>
  <c r="CD160" i="30" s="1"/>
  <c r="CM160" i="30" s="1"/>
  <c r="BK80" i="30"/>
  <c r="BU80" i="30" s="1"/>
  <c r="CD80" i="30"/>
  <c r="CM80" i="30" s="1"/>
  <c r="BK62" i="30"/>
  <c r="BU62" i="30" s="1"/>
  <c r="CD62" i="30" s="1"/>
  <c r="CM62" i="30" s="1"/>
  <c r="BK158" i="30"/>
  <c r="BU158" i="30" s="1"/>
  <c r="CD158" i="30" s="1"/>
  <c r="CM158" i="30" s="1"/>
  <c r="BK156" i="30"/>
  <c r="BU156" i="30" s="1"/>
  <c r="CD156" i="30" s="1"/>
  <c r="CM156" i="30" s="1"/>
  <c r="BK123" i="30"/>
  <c r="BU123" i="30" s="1"/>
  <c r="CD123" i="30" s="1"/>
  <c r="CM123" i="30" s="1"/>
  <c r="BK186" i="30"/>
  <c r="BU186" i="30" s="1"/>
  <c r="CD186" i="30" s="1"/>
  <c r="CM186" i="30" s="1"/>
  <c r="BK183" i="30"/>
  <c r="BU183" i="30" s="1"/>
  <c r="CD183" i="30" s="1"/>
  <c r="CM183" i="30" s="1"/>
  <c r="BK182" i="30"/>
  <c r="BU182" i="30" s="1"/>
  <c r="CD182" i="30" s="1"/>
  <c r="CM182" i="30" s="1"/>
  <c r="BK170" i="30"/>
  <c r="BU170" i="30" s="1"/>
  <c r="CD170" i="30" s="1"/>
  <c r="CM170" i="30" s="1"/>
  <c r="BK165" i="30"/>
  <c r="BU165" i="30" s="1"/>
  <c r="CD165" i="30"/>
  <c r="CM165" i="30" s="1"/>
  <c r="BK151" i="30"/>
  <c r="BU151" i="30" s="1"/>
  <c r="CD151" i="30" s="1"/>
  <c r="CM151" i="30" s="1"/>
  <c r="BK82" i="30"/>
  <c r="BU82" i="30" s="1"/>
  <c r="CD82" i="30" s="1"/>
  <c r="CM82" i="30" s="1"/>
  <c r="BK164" i="30"/>
  <c r="BU164" i="30" s="1"/>
  <c r="CD164" i="30" s="1"/>
  <c r="CM164" i="30" s="1"/>
  <c r="BK37" i="30"/>
  <c r="BU37" i="30" s="1"/>
  <c r="CD37" i="30" s="1"/>
  <c r="CM37" i="30" s="1"/>
  <c r="AV27" i="29"/>
  <c r="AS27" i="29"/>
  <c r="AU27" i="29"/>
  <c r="AU17" i="29" s="1"/>
  <c r="AQ17" i="29"/>
  <c r="AP195" i="25"/>
  <c r="AM195" i="25"/>
  <c r="AI195" i="25"/>
  <c r="AC195" i="25"/>
  <c r="Y195" i="25"/>
  <c r="X195" i="25"/>
  <c r="S195" i="25"/>
  <c r="T195" i="25" s="1"/>
  <c r="U195" i="25" s="1"/>
  <c r="V195" i="25" s="1"/>
  <c r="P195" i="25"/>
  <c r="Q195" i="25" s="1"/>
  <c r="R195" i="25" s="1"/>
  <c r="O195" i="25"/>
  <c r="AP194" i="25"/>
  <c r="AM194" i="25"/>
  <c r="AI194" i="25"/>
  <c r="AC194" i="25"/>
  <c r="Y194" i="25"/>
  <c r="X194" i="25"/>
  <c r="S194" i="25"/>
  <c r="T194" i="25" s="1"/>
  <c r="U194" i="25" s="1"/>
  <c r="V194" i="25" s="1"/>
  <c r="P194" i="25"/>
  <c r="Q194" i="25" s="1"/>
  <c r="R194" i="25" s="1"/>
  <c r="O194" i="25"/>
  <c r="AP193" i="25"/>
  <c r="AM193" i="25"/>
  <c r="AI193" i="25"/>
  <c r="AC193" i="25"/>
  <c r="Y193" i="25"/>
  <c r="X193" i="25"/>
  <c r="S193" i="25"/>
  <c r="T193" i="25" s="1"/>
  <c r="U193" i="25" s="1"/>
  <c r="V193" i="25" s="1"/>
  <c r="P193" i="25"/>
  <c r="Q193" i="25" s="1"/>
  <c r="R193" i="25" s="1"/>
  <c r="O193" i="25"/>
  <c r="AP192" i="25"/>
  <c r="AM192" i="25"/>
  <c r="AI192" i="25"/>
  <c r="AC192" i="25"/>
  <c r="Y192" i="25"/>
  <c r="X192" i="25"/>
  <c r="S192" i="25"/>
  <c r="T192" i="25" s="1"/>
  <c r="U192" i="25" s="1"/>
  <c r="V192" i="25" s="1"/>
  <c r="P192" i="25"/>
  <c r="Q192" i="25" s="1"/>
  <c r="R192" i="25" s="1"/>
  <c r="O192" i="25"/>
  <c r="AP191" i="25"/>
  <c r="AM191" i="25"/>
  <c r="AI191" i="25"/>
  <c r="AC191" i="25"/>
  <c r="Y191" i="25"/>
  <c r="X191" i="25"/>
  <c r="S191" i="25"/>
  <c r="T191" i="25" s="1"/>
  <c r="U191" i="25" s="1"/>
  <c r="V191" i="25" s="1"/>
  <c r="P191" i="25"/>
  <c r="Q191" i="25" s="1"/>
  <c r="R191" i="25" s="1"/>
  <c r="O191" i="25"/>
  <c r="AP190" i="25"/>
  <c r="AM190" i="25"/>
  <c r="AI190" i="25"/>
  <c r="AC190" i="25"/>
  <c r="Y190" i="25"/>
  <c r="X190" i="25"/>
  <c r="S190" i="25"/>
  <c r="T190" i="25" s="1"/>
  <c r="U190" i="25" s="1"/>
  <c r="V190" i="25" s="1"/>
  <c r="P190" i="25"/>
  <c r="Q190" i="25" s="1"/>
  <c r="R190" i="25" s="1"/>
  <c r="O190" i="25"/>
  <c r="AP189" i="25"/>
  <c r="AM189" i="25"/>
  <c r="AI189" i="25"/>
  <c r="AC189" i="25"/>
  <c r="Y189" i="25"/>
  <c r="X189" i="25"/>
  <c r="S189" i="25"/>
  <c r="T189" i="25" s="1"/>
  <c r="U189" i="25" s="1"/>
  <c r="V189" i="25" s="1"/>
  <c r="P189" i="25"/>
  <c r="Q189" i="25" s="1"/>
  <c r="R189" i="25" s="1"/>
  <c r="O189" i="25"/>
  <c r="AP188" i="25"/>
  <c r="AM188" i="25"/>
  <c r="AI188" i="25"/>
  <c r="AC188" i="25"/>
  <c r="Y188" i="25"/>
  <c r="X188" i="25"/>
  <c r="S188" i="25"/>
  <c r="T188" i="25" s="1"/>
  <c r="U188" i="25" s="1"/>
  <c r="V188" i="25" s="1"/>
  <c r="P188" i="25"/>
  <c r="Q188" i="25" s="1"/>
  <c r="R188" i="25" s="1"/>
  <c r="O188" i="25"/>
  <c r="AP187" i="25"/>
  <c r="AM187" i="25"/>
  <c r="AI187" i="25"/>
  <c r="AC187" i="25"/>
  <c r="Y187" i="25"/>
  <c r="X187" i="25"/>
  <c r="S187" i="25"/>
  <c r="T187" i="25" s="1"/>
  <c r="U187" i="25" s="1"/>
  <c r="V187" i="25" s="1"/>
  <c r="P187" i="25"/>
  <c r="Q187" i="25" s="1"/>
  <c r="R187" i="25" s="1"/>
  <c r="O187" i="25"/>
  <c r="AP186" i="25"/>
  <c r="AM186" i="25"/>
  <c r="AI186" i="25"/>
  <c r="AC186" i="25"/>
  <c r="Y186" i="25"/>
  <c r="X186" i="25"/>
  <c r="S186" i="25"/>
  <c r="T186" i="25" s="1"/>
  <c r="U186" i="25" s="1"/>
  <c r="V186" i="25" s="1"/>
  <c r="P186" i="25"/>
  <c r="Q186" i="25" s="1"/>
  <c r="R186" i="25" s="1"/>
  <c r="O186" i="25"/>
  <c r="AP185" i="25"/>
  <c r="AM185" i="25"/>
  <c r="AI185" i="25"/>
  <c r="AC185" i="25"/>
  <c r="Y185" i="25"/>
  <c r="X185" i="25"/>
  <c r="S185" i="25"/>
  <c r="T185" i="25" s="1"/>
  <c r="U185" i="25" s="1"/>
  <c r="V185" i="25" s="1"/>
  <c r="P185" i="25"/>
  <c r="Q185" i="25" s="1"/>
  <c r="R185" i="25" s="1"/>
  <c r="O185" i="25"/>
  <c r="AP184" i="25"/>
  <c r="AM184" i="25"/>
  <c r="AI184" i="25"/>
  <c r="AC184" i="25"/>
  <c r="Y184" i="25"/>
  <c r="X184" i="25"/>
  <c r="S184" i="25"/>
  <c r="T184" i="25" s="1"/>
  <c r="U184" i="25" s="1"/>
  <c r="V184" i="25" s="1"/>
  <c r="P184" i="25"/>
  <c r="Q184" i="25" s="1"/>
  <c r="R184" i="25" s="1"/>
  <c r="O184" i="25"/>
  <c r="AP183" i="25"/>
  <c r="AM183" i="25"/>
  <c r="AI183" i="25"/>
  <c r="AC183" i="25"/>
  <c r="Y183" i="25"/>
  <c r="X183" i="25"/>
  <c r="S183" i="25"/>
  <c r="T183" i="25" s="1"/>
  <c r="U183" i="25" s="1"/>
  <c r="V183" i="25" s="1"/>
  <c r="P183" i="25"/>
  <c r="Q183" i="25" s="1"/>
  <c r="R183" i="25" s="1"/>
  <c r="O183" i="25"/>
  <c r="AP182" i="25"/>
  <c r="AM182" i="25"/>
  <c r="AI182" i="25"/>
  <c r="AC182" i="25"/>
  <c r="Y182" i="25"/>
  <c r="X182" i="25"/>
  <c r="S182" i="25"/>
  <c r="T182" i="25" s="1"/>
  <c r="U182" i="25" s="1"/>
  <c r="V182" i="25" s="1"/>
  <c r="P182" i="25"/>
  <c r="Q182" i="25" s="1"/>
  <c r="R182" i="25" s="1"/>
  <c r="O182" i="25"/>
  <c r="AP181" i="25"/>
  <c r="AM181" i="25"/>
  <c r="AI181" i="25"/>
  <c r="AC181" i="25"/>
  <c r="Y181" i="25"/>
  <c r="X181" i="25"/>
  <c r="S181" i="25"/>
  <c r="T181" i="25" s="1"/>
  <c r="U181" i="25" s="1"/>
  <c r="V181" i="25" s="1"/>
  <c r="P181" i="25"/>
  <c r="Q181" i="25" s="1"/>
  <c r="R181" i="25" s="1"/>
  <c r="O181" i="25"/>
  <c r="AP180" i="25"/>
  <c r="AM180" i="25"/>
  <c r="AI180" i="25"/>
  <c r="AC180" i="25"/>
  <c r="Y180" i="25"/>
  <c r="X180" i="25"/>
  <c r="S180" i="25"/>
  <c r="T180" i="25" s="1"/>
  <c r="U180" i="25" s="1"/>
  <c r="V180" i="25" s="1"/>
  <c r="P180" i="25"/>
  <c r="Q180" i="25" s="1"/>
  <c r="R180" i="25" s="1"/>
  <c r="O180" i="25"/>
  <c r="AP179" i="25"/>
  <c r="AM179" i="25"/>
  <c r="AI179" i="25"/>
  <c r="AC179" i="25"/>
  <c r="Y179" i="25"/>
  <c r="X179" i="25"/>
  <c r="S179" i="25"/>
  <c r="T179" i="25" s="1"/>
  <c r="U179" i="25" s="1"/>
  <c r="V179" i="25" s="1"/>
  <c r="P179" i="25"/>
  <c r="Q179" i="25" s="1"/>
  <c r="R179" i="25" s="1"/>
  <c r="O179" i="25"/>
  <c r="AP178" i="25"/>
  <c r="AM178" i="25"/>
  <c r="AI178" i="25"/>
  <c r="AC178" i="25"/>
  <c r="Y178" i="25"/>
  <c r="X178" i="25"/>
  <c r="S178" i="25"/>
  <c r="T178" i="25" s="1"/>
  <c r="U178" i="25" s="1"/>
  <c r="V178" i="25" s="1"/>
  <c r="P178" i="25"/>
  <c r="Q178" i="25" s="1"/>
  <c r="R178" i="25" s="1"/>
  <c r="O178" i="25"/>
  <c r="AP177" i="25"/>
  <c r="AM177" i="25"/>
  <c r="AI177" i="25"/>
  <c r="AC177" i="25"/>
  <c r="Y177" i="25"/>
  <c r="X177" i="25"/>
  <c r="S177" i="25"/>
  <c r="T177" i="25" s="1"/>
  <c r="U177" i="25" s="1"/>
  <c r="V177" i="25" s="1"/>
  <c r="P177" i="25"/>
  <c r="Q177" i="25" s="1"/>
  <c r="R177" i="25" s="1"/>
  <c r="O177" i="25"/>
  <c r="AP176" i="25"/>
  <c r="AM176" i="25"/>
  <c r="AI176" i="25"/>
  <c r="AC176" i="25"/>
  <c r="Y176" i="25"/>
  <c r="X176" i="25"/>
  <c r="S176" i="25"/>
  <c r="T176" i="25" s="1"/>
  <c r="U176" i="25" s="1"/>
  <c r="V176" i="25" s="1"/>
  <c r="P176" i="25"/>
  <c r="Q176" i="25" s="1"/>
  <c r="R176" i="25" s="1"/>
  <c r="O176" i="25"/>
  <c r="AP175" i="25"/>
  <c r="AM175" i="25"/>
  <c r="AI175" i="25"/>
  <c r="AC175" i="25"/>
  <c r="Y175" i="25"/>
  <c r="X175" i="25"/>
  <c r="S175" i="25"/>
  <c r="T175" i="25" s="1"/>
  <c r="U175" i="25" s="1"/>
  <c r="V175" i="25" s="1"/>
  <c r="P175" i="25"/>
  <c r="Q175" i="25" s="1"/>
  <c r="R175" i="25" s="1"/>
  <c r="O175" i="25"/>
  <c r="AP174" i="25"/>
  <c r="AM174" i="25"/>
  <c r="AI174" i="25"/>
  <c r="AC174" i="25"/>
  <c r="Y174" i="25"/>
  <c r="X174" i="25"/>
  <c r="S174" i="25"/>
  <c r="T174" i="25" s="1"/>
  <c r="U174" i="25" s="1"/>
  <c r="V174" i="25" s="1"/>
  <c r="P174" i="25"/>
  <c r="Q174" i="25" s="1"/>
  <c r="R174" i="25" s="1"/>
  <c r="O174" i="25"/>
  <c r="AP173" i="25"/>
  <c r="AM173" i="25"/>
  <c r="AI173" i="25"/>
  <c r="AC173" i="25"/>
  <c r="Y173" i="25"/>
  <c r="X173" i="25"/>
  <c r="S173" i="25"/>
  <c r="T173" i="25" s="1"/>
  <c r="U173" i="25" s="1"/>
  <c r="V173" i="25" s="1"/>
  <c r="P173" i="25"/>
  <c r="Q173" i="25" s="1"/>
  <c r="R173" i="25" s="1"/>
  <c r="O173" i="25"/>
  <c r="AP172" i="25"/>
  <c r="AM172" i="25"/>
  <c r="AI172" i="25"/>
  <c r="AC172" i="25"/>
  <c r="Y172" i="25"/>
  <c r="X172" i="25"/>
  <c r="S172" i="25"/>
  <c r="T172" i="25" s="1"/>
  <c r="U172" i="25" s="1"/>
  <c r="V172" i="25" s="1"/>
  <c r="P172" i="25"/>
  <c r="Q172" i="25" s="1"/>
  <c r="R172" i="25" s="1"/>
  <c r="O172" i="25"/>
  <c r="AP171" i="25"/>
  <c r="AM171" i="25"/>
  <c r="AI171" i="25"/>
  <c r="AC171" i="25"/>
  <c r="Y171" i="25"/>
  <c r="X171" i="25"/>
  <c r="S171" i="25"/>
  <c r="T171" i="25" s="1"/>
  <c r="U171" i="25" s="1"/>
  <c r="V171" i="25" s="1"/>
  <c r="P171" i="25"/>
  <c r="Q171" i="25" s="1"/>
  <c r="R171" i="25" s="1"/>
  <c r="O171" i="25"/>
  <c r="AP170" i="25"/>
  <c r="AM170" i="25"/>
  <c r="AI170" i="25"/>
  <c r="AC170" i="25"/>
  <c r="Y170" i="25"/>
  <c r="X170" i="25"/>
  <c r="S170" i="25"/>
  <c r="T170" i="25" s="1"/>
  <c r="U170" i="25" s="1"/>
  <c r="V170" i="25" s="1"/>
  <c r="P170" i="25"/>
  <c r="Q170" i="25" s="1"/>
  <c r="R170" i="25" s="1"/>
  <c r="O170" i="25"/>
  <c r="AP169" i="25"/>
  <c r="AM169" i="25"/>
  <c r="AI169" i="25"/>
  <c r="AC169" i="25"/>
  <c r="Y169" i="25"/>
  <c r="X169" i="25"/>
  <c r="S169" i="25"/>
  <c r="T169" i="25" s="1"/>
  <c r="U169" i="25" s="1"/>
  <c r="V169" i="25" s="1"/>
  <c r="P169" i="25"/>
  <c r="Q169" i="25" s="1"/>
  <c r="R169" i="25" s="1"/>
  <c r="O169" i="25"/>
  <c r="AP168" i="25"/>
  <c r="AM168" i="25"/>
  <c r="AI168" i="25"/>
  <c r="AC168" i="25"/>
  <c r="Y168" i="25"/>
  <c r="X168" i="25"/>
  <c r="S168" i="25"/>
  <c r="T168" i="25" s="1"/>
  <c r="U168" i="25" s="1"/>
  <c r="V168" i="25" s="1"/>
  <c r="P168" i="25"/>
  <c r="Q168" i="25" s="1"/>
  <c r="R168" i="25" s="1"/>
  <c r="O168" i="25"/>
  <c r="AP167" i="25"/>
  <c r="AM167" i="25"/>
  <c r="AI167" i="25"/>
  <c r="AC167" i="25"/>
  <c r="Y167" i="25"/>
  <c r="X167" i="25"/>
  <c r="S167" i="25"/>
  <c r="T167" i="25" s="1"/>
  <c r="U167" i="25" s="1"/>
  <c r="V167" i="25" s="1"/>
  <c r="P167" i="25"/>
  <c r="Q167" i="25" s="1"/>
  <c r="R167" i="25" s="1"/>
  <c r="O167" i="25"/>
  <c r="AP166" i="25"/>
  <c r="AM166" i="25"/>
  <c r="AI166" i="25"/>
  <c r="AC166" i="25"/>
  <c r="Y166" i="25"/>
  <c r="X166" i="25"/>
  <c r="S166" i="25"/>
  <c r="T166" i="25" s="1"/>
  <c r="U166" i="25" s="1"/>
  <c r="V166" i="25" s="1"/>
  <c r="P166" i="25"/>
  <c r="Q166" i="25" s="1"/>
  <c r="R166" i="25" s="1"/>
  <c r="O166" i="25"/>
  <c r="AP165" i="25"/>
  <c r="AM165" i="25"/>
  <c r="AI165" i="25"/>
  <c r="AC165" i="25"/>
  <c r="Y165" i="25"/>
  <c r="X165" i="25"/>
  <c r="S165" i="25"/>
  <c r="T165" i="25" s="1"/>
  <c r="U165" i="25" s="1"/>
  <c r="V165" i="25" s="1"/>
  <c r="P165" i="25"/>
  <c r="Q165" i="25" s="1"/>
  <c r="R165" i="25" s="1"/>
  <c r="O165" i="25"/>
  <c r="AP164" i="25"/>
  <c r="AM164" i="25"/>
  <c r="AI164" i="25"/>
  <c r="AC164" i="25"/>
  <c r="Y164" i="25"/>
  <c r="X164" i="25"/>
  <c r="S164" i="25"/>
  <c r="T164" i="25" s="1"/>
  <c r="U164" i="25" s="1"/>
  <c r="V164" i="25" s="1"/>
  <c r="P164" i="25"/>
  <c r="Q164" i="25" s="1"/>
  <c r="R164" i="25" s="1"/>
  <c r="O164" i="25"/>
  <c r="AP163" i="25"/>
  <c r="AM163" i="25"/>
  <c r="AI163" i="25"/>
  <c r="AC163" i="25"/>
  <c r="Y163" i="25"/>
  <c r="X163" i="25"/>
  <c r="S163" i="25"/>
  <c r="T163" i="25" s="1"/>
  <c r="U163" i="25" s="1"/>
  <c r="V163" i="25" s="1"/>
  <c r="P163" i="25"/>
  <c r="Q163" i="25" s="1"/>
  <c r="R163" i="25" s="1"/>
  <c r="O163" i="25"/>
  <c r="AP162" i="25"/>
  <c r="AM162" i="25"/>
  <c r="AI162" i="25"/>
  <c r="AC162" i="25"/>
  <c r="Y162" i="25"/>
  <c r="X162" i="25"/>
  <c r="S162" i="25"/>
  <c r="T162" i="25" s="1"/>
  <c r="U162" i="25" s="1"/>
  <c r="V162" i="25" s="1"/>
  <c r="P162" i="25"/>
  <c r="Q162" i="25" s="1"/>
  <c r="R162" i="25" s="1"/>
  <c r="O162" i="25"/>
  <c r="AP161" i="25"/>
  <c r="AM161" i="25"/>
  <c r="AI161" i="25"/>
  <c r="AC161" i="25"/>
  <c r="Y161" i="25"/>
  <c r="X161" i="25"/>
  <c r="S161" i="25"/>
  <c r="T161" i="25" s="1"/>
  <c r="U161" i="25" s="1"/>
  <c r="V161" i="25" s="1"/>
  <c r="P161" i="25"/>
  <c r="Q161" i="25" s="1"/>
  <c r="R161" i="25" s="1"/>
  <c r="O161" i="25"/>
  <c r="AP160" i="25"/>
  <c r="AM160" i="25"/>
  <c r="AI160" i="25"/>
  <c r="AC160" i="25"/>
  <c r="Y160" i="25"/>
  <c r="X160" i="25"/>
  <c r="S160" i="25"/>
  <c r="T160" i="25" s="1"/>
  <c r="U160" i="25" s="1"/>
  <c r="V160" i="25" s="1"/>
  <c r="P160" i="25"/>
  <c r="Q160" i="25" s="1"/>
  <c r="R160" i="25" s="1"/>
  <c r="O160" i="25"/>
  <c r="AP159" i="25"/>
  <c r="AM159" i="25"/>
  <c r="AI159" i="25"/>
  <c r="AC159" i="25"/>
  <c r="Y159" i="25"/>
  <c r="X159" i="25"/>
  <c r="S159" i="25"/>
  <c r="T159" i="25" s="1"/>
  <c r="U159" i="25" s="1"/>
  <c r="V159" i="25" s="1"/>
  <c r="P159" i="25"/>
  <c r="Q159" i="25" s="1"/>
  <c r="R159" i="25" s="1"/>
  <c r="O159" i="25"/>
  <c r="AP158" i="25"/>
  <c r="AM158" i="25"/>
  <c r="AI158" i="25"/>
  <c r="AC158" i="25"/>
  <c r="Y158" i="25"/>
  <c r="X158" i="25"/>
  <c r="S158" i="25"/>
  <c r="T158" i="25" s="1"/>
  <c r="U158" i="25" s="1"/>
  <c r="V158" i="25" s="1"/>
  <c r="P158" i="25"/>
  <c r="Q158" i="25" s="1"/>
  <c r="R158" i="25" s="1"/>
  <c r="O158" i="25"/>
  <c r="AP157" i="25"/>
  <c r="AM157" i="25"/>
  <c r="AI157" i="25"/>
  <c r="AC157" i="25"/>
  <c r="Y157" i="25"/>
  <c r="X157" i="25"/>
  <c r="S157" i="25"/>
  <c r="T157" i="25" s="1"/>
  <c r="U157" i="25" s="1"/>
  <c r="V157" i="25" s="1"/>
  <c r="P157" i="25"/>
  <c r="Q157" i="25" s="1"/>
  <c r="R157" i="25" s="1"/>
  <c r="O157" i="25"/>
  <c r="AP156" i="25"/>
  <c r="AM156" i="25"/>
  <c r="AI156" i="25"/>
  <c r="AC156" i="25"/>
  <c r="Y156" i="25"/>
  <c r="X156" i="25"/>
  <c r="S156" i="25"/>
  <c r="T156" i="25" s="1"/>
  <c r="U156" i="25" s="1"/>
  <c r="V156" i="25" s="1"/>
  <c r="P156" i="25"/>
  <c r="Q156" i="25" s="1"/>
  <c r="R156" i="25" s="1"/>
  <c r="O156" i="25"/>
  <c r="AP155" i="25"/>
  <c r="AM155" i="25"/>
  <c r="AI155" i="25"/>
  <c r="AC155" i="25"/>
  <c r="Y155" i="25"/>
  <c r="X155" i="25"/>
  <c r="S155" i="25"/>
  <c r="T155" i="25" s="1"/>
  <c r="U155" i="25" s="1"/>
  <c r="V155" i="25" s="1"/>
  <c r="P155" i="25"/>
  <c r="Q155" i="25" s="1"/>
  <c r="R155" i="25" s="1"/>
  <c r="O155" i="25"/>
  <c r="AP154" i="25"/>
  <c r="AM154" i="25"/>
  <c r="AI154" i="25"/>
  <c r="AC154" i="25"/>
  <c r="Y154" i="25"/>
  <c r="X154" i="25"/>
  <c r="S154" i="25"/>
  <c r="T154" i="25" s="1"/>
  <c r="U154" i="25" s="1"/>
  <c r="V154" i="25" s="1"/>
  <c r="P154" i="25"/>
  <c r="Q154" i="25" s="1"/>
  <c r="R154" i="25" s="1"/>
  <c r="O154" i="25"/>
  <c r="AP153" i="25"/>
  <c r="AM153" i="25"/>
  <c r="AI153" i="25"/>
  <c r="AC153" i="25"/>
  <c r="Y153" i="25"/>
  <c r="X153" i="25"/>
  <c r="S153" i="25"/>
  <c r="T153" i="25" s="1"/>
  <c r="U153" i="25" s="1"/>
  <c r="V153" i="25" s="1"/>
  <c r="P153" i="25"/>
  <c r="Q153" i="25" s="1"/>
  <c r="R153" i="25" s="1"/>
  <c r="O153" i="25"/>
  <c r="AP152" i="25"/>
  <c r="AM152" i="25"/>
  <c r="AI152" i="25"/>
  <c r="AC152" i="25"/>
  <c r="Y152" i="25"/>
  <c r="X152" i="25"/>
  <c r="S152" i="25"/>
  <c r="T152" i="25" s="1"/>
  <c r="U152" i="25" s="1"/>
  <c r="V152" i="25" s="1"/>
  <c r="P152" i="25"/>
  <c r="Q152" i="25" s="1"/>
  <c r="R152" i="25" s="1"/>
  <c r="O152" i="25"/>
  <c r="AP151" i="25"/>
  <c r="AM151" i="25"/>
  <c r="AI151" i="25"/>
  <c r="AC151" i="25"/>
  <c r="Y151" i="25"/>
  <c r="X151" i="25"/>
  <c r="S151" i="25"/>
  <c r="T151" i="25" s="1"/>
  <c r="U151" i="25" s="1"/>
  <c r="V151" i="25" s="1"/>
  <c r="P151" i="25"/>
  <c r="Q151" i="25" s="1"/>
  <c r="R151" i="25" s="1"/>
  <c r="O151" i="25"/>
  <c r="AP150" i="25"/>
  <c r="AM150" i="25"/>
  <c r="AI150" i="25"/>
  <c r="AC150" i="25"/>
  <c r="Y150" i="25"/>
  <c r="X150" i="25"/>
  <c r="S150" i="25"/>
  <c r="T150" i="25" s="1"/>
  <c r="U150" i="25" s="1"/>
  <c r="V150" i="25" s="1"/>
  <c r="P150" i="25"/>
  <c r="Q150" i="25" s="1"/>
  <c r="R150" i="25" s="1"/>
  <c r="O150" i="25"/>
  <c r="AP149" i="25"/>
  <c r="AM149" i="25"/>
  <c r="AI149" i="25"/>
  <c r="AC149" i="25"/>
  <c r="Y149" i="25"/>
  <c r="X149" i="25"/>
  <c r="S149" i="25"/>
  <c r="T149" i="25" s="1"/>
  <c r="U149" i="25" s="1"/>
  <c r="V149" i="25" s="1"/>
  <c r="P149" i="25"/>
  <c r="Q149" i="25" s="1"/>
  <c r="R149" i="25" s="1"/>
  <c r="O149" i="25"/>
  <c r="AP148" i="25"/>
  <c r="AM148" i="25"/>
  <c r="AI148" i="25"/>
  <c r="AC148" i="25"/>
  <c r="Y148" i="25"/>
  <c r="X148" i="25"/>
  <c r="S148" i="25"/>
  <c r="T148" i="25" s="1"/>
  <c r="U148" i="25" s="1"/>
  <c r="V148" i="25" s="1"/>
  <c r="P148" i="25"/>
  <c r="Q148" i="25" s="1"/>
  <c r="R148" i="25" s="1"/>
  <c r="O148" i="25"/>
  <c r="Z148" i="25" s="1"/>
  <c r="AP147" i="25"/>
  <c r="AM147" i="25"/>
  <c r="AI147" i="25"/>
  <c r="AC147" i="25"/>
  <c r="Y147" i="25"/>
  <c r="X147" i="25"/>
  <c r="S147" i="25"/>
  <c r="T147" i="25" s="1"/>
  <c r="U147" i="25" s="1"/>
  <c r="V147" i="25" s="1"/>
  <c r="P147" i="25"/>
  <c r="Q147" i="25" s="1"/>
  <c r="R147" i="25" s="1"/>
  <c r="O147" i="25"/>
  <c r="AP146" i="25"/>
  <c r="AM146" i="25"/>
  <c r="AI146" i="25"/>
  <c r="AC146" i="25"/>
  <c r="Y146" i="25"/>
  <c r="X146" i="25"/>
  <c r="S146" i="25"/>
  <c r="T146" i="25" s="1"/>
  <c r="U146" i="25" s="1"/>
  <c r="V146" i="25" s="1"/>
  <c r="P146" i="25"/>
  <c r="Q146" i="25" s="1"/>
  <c r="R146" i="25" s="1"/>
  <c r="O146" i="25"/>
  <c r="AP145" i="25"/>
  <c r="AM145" i="25"/>
  <c r="AI145" i="25"/>
  <c r="AC145" i="25"/>
  <c r="Y145" i="25"/>
  <c r="X145" i="25"/>
  <c r="S145" i="25"/>
  <c r="T145" i="25" s="1"/>
  <c r="U145" i="25" s="1"/>
  <c r="V145" i="25" s="1"/>
  <c r="P145" i="25"/>
  <c r="Q145" i="25" s="1"/>
  <c r="R145" i="25" s="1"/>
  <c r="O145" i="25"/>
  <c r="AP144" i="25"/>
  <c r="AM144" i="25"/>
  <c r="AI144" i="25"/>
  <c r="AC144" i="25"/>
  <c r="Y144" i="25"/>
  <c r="X144" i="25"/>
  <c r="S144" i="25"/>
  <c r="T144" i="25" s="1"/>
  <c r="U144" i="25" s="1"/>
  <c r="V144" i="25" s="1"/>
  <c r="P144" i="25"/>
  <c r="Q144" i="25" s="1"/>
  <c r="R144" i="25" s="1"/>
  <c r="O144" i="25"/>
  <c r="AP143" i="25"/>
  <c r="AM143" i="25"/>
  <c r="AI143" i="25"/>
  <c r="AC143" i="25"/>
  <c r="Y143" i="25"/>
  <c r="X143" i="25"/>
  <c r="S143" i="25"/>
  <c r="T143" i="25" s="1"/>
  <c r="U143" i="25" s="1"/>
  <c r="V143" i="25" s="1"/>
  <c r="P143" i="25"/>
  <c r="Q143" i="25" s="1"/>
  <c r="R143" i="25" s="1"/>
  <c r="O143" i="25"/>
  <c r="AP142" i="25"/>
  <c r="AM142" i="25"/>
  <c r="AI142" i="25"/>
  <c r="AC142" i="25"/>
  <c r="Y142" i="25"/>
  <c r="X142" i="25"/>
  <c r="S142" i="25"/>
  <c r="T142" i="25" s="1"/>
  <c r="U142" i="25" s="1"/>
  <c r="V142" i="25" s="1"/>
  <c r="P142" i="25"/>
  <c r="Q142" i="25" s="1"/>
  <c r="R142" i="25" s="1"/>
  <c r="O142" i="25"/>
  <c r="AP141" i="25"/>
  <c r="AM141" i="25"/>
  <c r="AI141" i="25"/>
  <c r="AC141" i="25"/>
  <c r="Y141" i="25"/>
  <c r="X141" i="25"/>
  <c r="S141" i="25"/>
  <c r="T141" i="25" s="1"/>
  <c r="U141" i="25" s="1"/>
  <c r="V141" i="25" s="1"/>
  <c r="P141" i="25"/>
  <c r="Q141" i="25" s="1"/>
  <c r="R141" i="25" s="1"/>
  <c r="O141" i="25"/>
  <c r="AP140" i="25"/>
  <c r="AM140" i="25"/>
  <c r="AI140" i="25"/>
  <c r="AC140" i="25"/>
  <c r="Y140" i="25"/>
  <c r="X140" i="25"/>
  <c r="S140" i="25"/>
  <c r="T140" i="25" s="1"/>
  <c r="U140" i="25" s="1"/>
  <c r="V140" i="25" s="1"/>
  <c r="P140" i="25"/>
  <c r="Q140" i="25" s="1"/>
  <c r="R140" i="25" s="1"/>
  <c r="O140" i="25"/>
  <c r="AP139" i="25"/>
  <c r="AM139" i="25"/>
  <c r="AI139" i="25"/>
  <c r="AC139" i="25"/>
  <c r="Y139" i="25"/>
  <c r="X139" i="25"/>
  <c r="S139" i="25"/>
  <c r="T139" i="25" s="1"/>
  <c r="U139" i="25" s="1"/>
  <c r="V139" i="25" s="1"/>
  <c r="P139" i="25"/>
  <c r="Q139" i="25" s="1"/>
  <c r="R139" i="25" s="1"/>
  <c r="O139" i="25"/>
  <c r="AP138" i="25"/>
  <c r="AM138" i="25"/>
  <c r="AI138" i="25"/>
  <c r="AC138" i="25"/>
  <c r="Y138" i="25"/>
  <c r="X138" i="25"/>
  <c r="S138" i="25"/>
  <c r="T138" i="25" s="1"/>
  <c r="U138" i="25" s="1"/>
  <c r="V138" i="25" s="1"/>
  <c r="P138" i="25"/>
  <c r="Q138" i="25" s="1"/>
  <c r="R138" i="25" s="1"/>
  <c r="O138" i="25"/>
  <c r="AP137" i="25"/>
  <c r="AM137" i="25"/>
  <c r="AI137" i="25"/>
  <c r="AC137" i="25"/>
  <c r="Y137" i="25"/>
  <c r="X137" i="25"/>
  <c r="S137" i="25"/>
  <c r="T137" i="25" s="1"/>
  <c r="U137" i="25" s="1"/>
  <c r="V137" i="25" s="1"/>
  <c r="P137" i="25"/>
  <c r="Q137" i="25" s="1"/>
  <c r="R137" i="25" s="1"/>
  <c r="O137" i="25"/>
  <c r="AP136" i="25"/>
  <c r="AM136" i="25"/>
  <c r="AI136" i="25"/>
  <c r="AC136" i="25"/>
  <c r="Y136" i="25"/>
  <c r="X136" i="25"/>
  <c r="S136" i="25"/>
  <c r="T136" i="25" s="1"/>
  <c r="U136" i="25" s="1"/>
  <c r="V136" i="25" s="1"/>
  <c r="P136" i="25"/>
  <c r="Q136" i="25" s="1"/>
  <c r="R136" i="25" s="1"/>
  <c r="O136" i="25"/>
  <c r="AP135" i="25"/>
  <c r="AM135" i="25"/>
  <c r="AI135" i="25"/>
  <c r="AC135" i="25"/>
  <c r="Y135" i="25"/>
  <c r="X135" i="25"/>
  <c r="S135" i="25"/>
  <c r="T135" i="25" s="1"/>
  <c r="U135" i="25" s="1"/>
  <c r="V135" i="25" s="1"/>
  <c r="P135" i="25"/>
  <c r="Q135" i="25" s="1"/>
  <c r="R135" i="25" s="1"/>
  <c r="O135" i="25"/>
  <c r="AP134" i="25"/>
  <c r="AM134" i="25"/>
  <c r="AI134" i="25"/>
  <c r="AC134" i="25"/>
  <c r="Y134" i="25"/>
  <c r="X134" i="25"/>
  <c r="S134" i="25"/>
  <c r="T134" i="25" s="1"/>
  <c r="U134" i="25" s="1"/>
  <c r="V134" i="25" s="1"/>
  <c r="P134" i="25"/>
  <c r="Q134" i="25" s="1"/>
  <c r="R134" i="25" s="1"/>
  <c r="O134" i="25"/>
  <c r="AP133" i="25"/>
  <c r="AM133" i="25"/>
  <c r="AI133" i="25"/>
  <c r="AC133" i="25"/>
  <c r="Y133" i="25"/>
  <c r="X133" i="25"/>
  <c r="S133" i="25"/>
  <c r="T133" i="25" s="1"/>
  <c r="U133" i="25" s="1"/>
  <c r="V133" i="25" s="1"/>
  <c r="P133" i="25"/>
  <c r="Q133" i="25" s="1"/>
  <c r="R133" i="25" s="1"/>
  <c r="O133" i="25"/>
  <c r="AP132" i="25"/>
  <c r="AM132" i="25"/>
  <c r="AI132" i="25"/>
  <c r="AC132" i="25"/>
  <c r="Y132" i="25"/>
  <c r="X132" i="25"/>
  <c r="S132" i="25"/>
  <c r="T132" i="25" s="1"/>
  <c r="U132" i="25" s="1"/>
  <c r="V132" i="25" s="1"/>
  <c r="P132" i="25"/>
  <c r="Q132" i="25" s="1"/>
  <c r="R132" i="25" s="1"/>
  <c r="O132" i="25"/>
  <c r="AP131" i="25"/>
  <c r="AM131" i="25"/>
  <c r="AI131" i="25"/>
  <c r="AC131" i="25"/>
  <c r="Y131" i="25"/>
  <c r="X131" i="25"/>
  <c r="S131" i="25"/>
  <c r="T131" i="25" s="1"/>
  <c r="U131" i="25" s="1"/>
  <c r="V131" i="25" s="1"/>
  <c r="P131" i="25"/>
  <c r="Q131" i="25" s="1"/>
  <c r="R131" i="25" s="1"/>
  <c r="O131" i="25"/>
  <c r="AP130" i="25"/>
  <c r="AM130" i="25"/>
  <c r="AI130" i="25"/>
  <c r="AC130" i="25"/>
  <c r="Y130" i="25"/>
  <c r="X130" i="25"/>
  <c r="S130" i="25"/>
  <c r="T130" i="25" s="1"/>
  <c r="U130" i="25" s="1"/>
  <c r="V130" i="25" s="1"/>
  <c r="P130" i="25"/>
  <c r="Q130" i="25" s="1"/>
  <c r="R130" i="25" s="1"/>
  <c r="O130" i="25"/>
  <c r="AP129" i="25"/>
  <c r="AM129" i="25"/>
  <c r="AI129" i="25"/>
  <c r="AC129" i="25"/>
  <c r="Y129" i="25"/>
  <c r="X129" i="25"/>
  <c r="S129" i="25"/>
  <c r="T129" i="25" s="1"/>
  <c r="U129" i="25" s="1"/>
  <c r="V129" i="25" s="1"/>
  <c r="P129" i="25"/>
  <c r="Q129" i="25" s="1"/>
  <c r="R129" i="25" s="1"/>
  <c r="O129" i="25"/>
  <c r="AP128" i="25"/>
  <c r="AM128" i="25"/>
  <c r="AI128" i="25"/>
  <c r="AC128" i="25"/>
  <c r="Y128" i="25"/>
  <c r="X128" i="25"/>
  <c r="S128" i="25"/>
  <c r="T128" i="25" s="1"/>
  <c r="U128" i="25" s="1"/>
  <c r="V128" i="25" s="1"/>
  <c r="P128" i="25"/>
  <c r="Q128" i="25" s="1"/>
  <c r="R128" i="25" s="1"/>
  <c r="O128" i="25"/>
  <c r="AP127" i="25"/>
  <c r="AM127" i="25"/>
  <c r="AI127" i="25"/>
  <c r="AC127" i="25"/>
  <c r="Y127" i="25"/>
  <c r="X127" i="25"/>
  <c r="S127" i="25"/>
  <c r="T127" i="25" s="1"/>
  <c r="U127" i="25" s="1"/>
  <c r="V127" i="25" s="1"/>
  <c r="P127" i="25"/>
  <c r="Q127" i="25" s="1"/>
  <c r="R127" i="25" s="1"/>
  <c r="O127" i="25"/>
  <c r="AP126" i="25"/>
  <c r="AM126" i="25"/>
  <c r="AI126" i="25"/>
  <c r="AC126" i="25"/>
  <c r="Y126" i="25"/>
  <c r="X126" i="25"/>
  <c r="S126" i="25"/>
  <c r="T126" i="25" s="1"/>
  <c r="U126" i="25" s="1"/>
  <c r="V126" i="25" s="1"/>
  <c r="P126" i="25"/>
  <c r="Q126" i="25" s="1"/>
  <c r="R126" i="25" s="1"/>
  <c r="O126" i="25"/>
  <c r="AP125" i="25"/>
  <c r="AM125" i="25"/>
  <c r="AI125" i="25"/>
  <c r="AC125" i="25"/>
  <c r="Y125" i="25"/>
  <c r="X125" i="25"/>
  <c r="S125" i="25"/>
  <c r="T125" i="25" s="1"/>
  <c r="U125" i="25" s="1"/>
  <c r="V125" i="25" s="1"/>
  <c r="P125" i="25"/>
  <c r="Q125" i="25" s="1"/>
  <c r="R125" i="25" s="1"/>
  <c r="O125" i="25"/>
  <c r="AP124" i="25"/>
  <c r="AM124" i="25"/>
  <c r="AI124" i="25"/>
  <c r="AC124" i="25"/>
  <c r="Y124" i="25"/>
  <c r="X124" i="25"/>
  <c r="S124" i="25"/>
  <c r="T124" i="25" s="1"/>
  <c r="U124" i="25" s="1"/>
  <c r="V124" i="25" s="1"/>
  <c r="P124" i="25"/>
  <c r="Q124" i="25" s="1"/>
  <c r="R124" i="25" s="1"/>
  <c r="O124" i="25"/>
  <c r="AP123" i="25"/>
  <c r="AM123" i="25"/>
  <c r="AI123" i="25"/>
  <c r="AC123" i="25"/>
  <c r="Y123" i="25"/>
  <c r="X123" i="25"/>
  <c r="S123" i="25"/>
  <c r="T123" i="25" s="1"/>
  <c r="U123" i="25" s="1"/>
  <c r="V123" i="25" s="1"/>
  <c r="P123" i="25"/>
  <c r="Q123" i="25" s="1"/>
  <c r="R123" i="25" s="1"/>
  <c r="O123" i="25"/>
  <c r="AP122" i="25"/>
  <c r="AM122" i="25"/>
  <c r="AI122" i="25"/>
  <c r="AC122" i="25"/>
  <c r="Y122" i="25"/>
  <c r="X122" i="25"/>
  <c r="S122" i="25"/>
  <c r="T122" i="25" s="1"/>
  <c r="U122" i="25" s="1"/>
  <c r="V122" i="25" s="1"/>
  <c r="P122" i="25"/>
  <c r="Q122" i="25" s="1"/>
  <c r="R122" i="25" s="1"/>
  <c r="O122" i="25"/>
  <c r="AP121" i="25"/>
  <c r="AM121" i="25"/>
  <c r="AI121" i="25"/>
  <c r="AC121" i="25"/>
  <c r="Y121" i="25"/>
  <c r="X121" i="25"/>
  <c r="S121" i="25"/>
  <c r="T121" i="25" s="1"/>
  <c r="U121" i="25" s="1"/>
  <c r="V121" i="25" s="1"/>
  <c r="P121" i="25"/>
  <c r="Q121" i="25" s="1"/>
  <c r="R121" i="25" s="1"/>
  <c r="O121" i="25"/>
  <c r="AP120" i="25"/>
  <c r="AM120" i="25"/>
  <c r="AI120" i="25"/>
  <c r="AC120" i="25"/>
  <c r="Y120" i="25"/>
  <c r="X120" i="25"/>
  <c r="S120" i="25"/>
  <c r="T120" i="25" s="1"/>
  <c r="U120" i="25" s="1"/>
  <c r="V120" i="25" s="1"/>
  <c r="P120" i="25"/>
  <c r="Q120" i="25" s="1"/>
  <c r="R120" i="25" s="1"/>
  <c r="O120" i="25"/>
  <c r="AP119" i="25"/>
  <c r="AM119" i="25"/>
  <c r="AI119" i="25"/>
  <c r="AC119" i="25"/>
  <c r="Y119" i="25"/>
  <c r="X119" i="25"/>
  <c r="S119" i="25"/>
  <c r="T119" i="25" s="1"/>
  <c r="U119" i="25" s="1"/>
  <c r="V119" i="25" s="1"/>
  <c r="P119" i="25"/>
  <c r="Q119" i="25" s="1"/>
  <c r="R119" i="25" s="1"/>
  <c r="O119" i="25"/>
  <c r="AP118" i="25"/>
  <c r="AM118" i="25"/>
  <c r="AI118" i="25"/>
  <c r="AC118" i="25"/>
  <c r="Y118" i="25"/>
  <c r="X118" i="25"/>
  <c r="S118" i="25"/>
  <c r="T118" i="25" s="1"/>
  <c r="U118" i="25" s="1"/>
  <c r="V118" i="25" s="1"/>
  <c r="P118" i="25"/>
  <c r="Q118" i="25" s="1"/>
  <c r="R118" i="25" s="1"/>
  <c r="O118" i="25"/>
  <c r="AP117" i="25"/>
  <c r="AM117" i="25"/>
  <c r="AI117" i="25"/>
  <c r="AC117" i="25"/>
  <c r="Y117" i="25"/>
  <c r="X117" i="25"/>
  <c r="S117" i="25"/>
  <c r="T117" i="25" s="1"/>
  <c r="U117" i="25" s="1"/>
  <c r="V117" i="25" s="1"/>
  <c r="P117" i="25"/>
  <c r="Q117" i="25" s="1"/>
  <c r="R117" i="25" s="1"/>
  <c r="O117" i="25"/>
  <c r="AP116" i="25"/>
  <c r="AM116" i="25"/>
  <c r="AI116" i="25"/>
  <c r="AC116" i="25"/>
  <c r="Y116" i="25"/>
  <c r="X116" i="25"/>
  <c r="S116" i="25"/>
  <c r="T116" i="25" s="1"/>
  <c r="U116" i="25" s="1"/>
  <c r="V116" i="25" s="1"/>
  <c r="P116" i="25"/>
  <c r="Q116" i="25" s="1"/>
  <c r="R116" i="25" s="1"/>
  <c r="O116" i="25"/>
  <c r="AP115" i="25"/>
  <c r="AM115" i="25"/>
  <c r="AI115" i="25"/>
  <c r="AC115" i="25"/>
  <c r="Y115" i="25"/>
  <c r="X115" i="25"/>
  <c r="S115" i="25"/>
  <c r="T115" i="25" s="1"/>
  <c r="U115" i="25" s="1"/>
  <c r="V115" i="25" s="1"/>
  <c r="P115" i="25"/>
  <c r="Q115" i="25" s="1"/>
  <c r="R115" i="25" s="1"/>
  <c r="O115" i="25"/>
  <c r="AP114" i="25"/>
  <c r="AM114" i="25"/>
  <c r="AI114" i="25"/>
  <c r="AC114" i="25"/>
  <c r="Y114" i="25"/>
  <c r="X114" i="25"/>
  <c r="S114" i="25"/>
  <c r="T114" i="25" s="1"/>
  <c r="U114" i="25" s="1"/>
  <c r="V114" i="25" s="1"/>
  <c r="P114" i="25"/>
  <c r="Q114" i="25" s="1"/>
  <c r="R114" i="25" s="1"/>
  <c r="O114" i="25"/>
  <c r="AP113" i="25"/>
  <c r="AM113" i="25"/>
  <c r="AI113" i="25"/>
  <c r="AC113" i="25"/>
  <c r="Y113" i="25"/>
  <c r="X113" i="25"/>
  <c r="S113" i="25"/>
  <c r="T113" i="25" s="1"/>
  <c r="U113" i="25" s="1"/>
  <c r="V113" i="25" s="1"/>
  <c r="P113" i="25"/>
  <c r="Q113" i="25" s="1"/>
  <c r="R113" i="25" s="1"/>
  <c r="O113" i="25"/>
  <c r="AP112" i="25"/>
  <c r="AM112" i="25"/>
  <c r="AI112" i="25"/>
  <c r="AC112" i="25"/>
  <c r="Y112" i="25"/>
  <c r="X112" i="25"/>
  <c r="S112" i="25"/>
  <c r="T112" i="25" s="1"/>
  <c r="U112" i="25" s="1"/>
  <c r="V112" i="25" s="1"/>
  <c r="P112" i="25"/>
  <c r="Q112" i="25" s="1"/>
  <c r="R112" i="25" s="1"/>
  <c r="O112" i="25"/>
  <c r="AP111" i="25"/>
  <c r="AM111" i="25"/>
  <c r="AI111" i="25"/>
  <c r="AC111" i="25"/>
  <c r="Y111" i="25"/>
  <c r="X111" i="25"/>
  <c r="S111" i="25"/>
  <c r="T111" i="25" s="1"/>
  <c r="U111" i="25" s="1"/>
  <c r="V111" i="25" s="1"/>
  <c r="P111" i="25"/>
  <c r="Q111" i="25" s="1"/>
  <c r="R111" i="25" s="1"/>
  <c r="O111" i="25"/>
  <c r="AP110" i="25"/>
  <c r="AM110" i="25"/>
  <c r="AI110" i="25"/>
  <c r="AC110" i="25"/>
  <c r="Y110" i="25"/>
  <c r="X110" i="25"/>
  <c r="S110" i="25"/>
  <c r="T110" i="25" s="1"/>
  <c r="U110" i="25" s="1"/>
  <c r="V110" i="25" s="1"/>
  <c r="P110" i="25"/>
  <c r="Q110" i="25" s="1"/>
  <c r="R110" i="25" s="1"/>
  <c r="O110" i="25"/>
  <c r="AP109" i="25"/>
  <c r="AM109" i="25"/>
  <c r="AI109" i="25"/>
  <c r="AC109" i="25"/>
  <c r="Y109" i="25"/>
  <c r="X109" i="25"/>
  <c r="S109" i="25"/>
  <c r="T109" i="25" s="1"/>
  <c r="U109" i="25" s="1"/>
  <c r="V109" i="25" s="1"/>
  <c r="P109" i="25"/>
  <c r="Q109" i="25" s="1"/>
  <c r="R109" i="25" s="1"/>
  <c r="O109" i="25"/>
  <c r="AP108" i="25"/>
  <c r="AM108" i="25"/>
  <c r="AI108" i="25"/>
  <c r="AC108" i="25"/>
  <c r="Y108" i="25"/>
  <c r="X108" i="25"/>
  <c r="S108" i="25"/>
  <c r="T108" i="25" s="1"/>
  <c r="U108" i="25" s="1"/>
  <c r="V108" i="25" s="1"/>
  <c r="P108" i="25"/>
  <c r="Q108" i="25" s="1"/>
  <c r="R108" i="25" s="1"/>
  <c r="O108" i="25"/>
  <c r="AP107" i="25"/>
  <c r="AM107" i="25"/>
  <c r="AI107" i="25"/>
  <c r="AC107" i="25"/>
  <c r="Y107" i="25"/>
  <c r="X107" i="25"/>
  <c r="S107" i="25"/>
  <c r="T107" i="25" s="1"/>
  <c r="U107" i="25" s="1"/>
  <c r="V107" i="25" s="1"/>
  <c r="P107" i="25"/>
  <c r="Q107" i="25" s="1"/>
  <c r="R107" i="25" s="1"/>
  <c r="O107" i="25"/>
  <c r="AP106" i="25"/>
  <c r="AM106" i="25"/>
  <c r="AI106" i="25"/>
  <c r="AC106" i="25"/>
  <c r="Y106" i="25"/>
  <c r="X106" i="25"/>
  <c r="S106" i="25"/>
  <c r="T106" i="25" s="1"/>
  <c r="U106" i="25" s="1"/>
  <c r="V106" i="25" s="1"/>
  <c r="P106" i="25"/>
  <c r="Q106" i="25" s="1"/>
  <c r="R106" i="25" s="1"/>
  <c r="O106" i="25"/>
  <c r="AP105" i="25"/>
  <c r="AM105" i="25"/>
  <c r="AI105" i="25"/>
  <c r="AC105" i="25"/>
  <c r="Y105" i="25"/>
  <c r="X105" i="25"/>
  <c r="S105" i="25"/>
  <c r="T105" i="25" s="1"/>
  <c r="U105" i="25" s="1"/>
  <c r="V105" i="25" s="1"/>
  <c r="P105" i="25"/>
  <c r="Q105" i="25" s="1"/>
  <c r="R105" i="25" s="1"/>
  <c r="O105" i="25"/>
  <c r="AP104" i="25"/>
  <c r="AM104" i="25"/>
  <c r="AI104" i="25"/>
  <c r="AC104" i="25"/>
  <c r="Y104" i="25"/>
  <c r="X104" i="25"/>
  <c r="S104" i="25"/>
  <c r="T104" i="25" s="1"/>
  <c r="U104" i="25" s="1"/>
  <c r="V104" i="25" s="1"/>
  <c r="P104" i="25"/>
  <c r="Q104" i="25" s="1"/>
  <c r="R104" i="25" s="1"/>
  <c r="O104" i="25"/>
  <c r="AP103" i="25"/>
  <c r="AM103" i="25"/>
  <c r="AI103" i="25"/>
  <c r="AC103" i="25"/>
  <c r="Y103" i="25"/>
  <c r="X103" i="25"/>
  <c r="S103" i="25"/>
  <c r="T103" i="25" s="1"/>
  <c r="U103" i="25" s="1"/>
  <c r="V103" i="25" s="1"/>
  <c r="P103" i="25"/>
  <c r="Q103" i="25" s="1"/>
  <c r="R103" i="25" s="1"/>
  <c r="O103" i="25"/>
  <c r="AP102" i="25"/>
  <c r="AM102" i="25"/>
  <c r="AI102" i="25"/>
  <c r="AC102" i="25"/>
  <c r="Y102" i="25"/>
  <c r="X102" i="25"/>
  <c r="S102" i="25"/>
  <c r="T102" i="25" s="1"/>
  <c r="U102" i="25" s="1"/>
  <c r="V102" i="25" s="1"/>
  <c r="P102" i="25"/>
  <c r="Q102" i="25" s="1"/>
  <c r="R102" i="25" s="1"/>
  <c r="O102" i="25"/>
  <c r="AP101" i="25"/>
  <c r="AM101" i="25"/>
  <c r="AI101" i="25"/>
  <c r="AC101" i="25"/>
  <c r="Y101" i="25"/>
  <c r="X101" i="25"/>
  <c r="S101" i="25"/>
  <c r="T101" i="25" s="1"/>
  <c r="U101" i="25" s="1"/>
  <c r="V101" i="25" s="1"/>
  <c r="P101" i="25"/>
  <c r="Q101" i="25" s="1"/>
  <c r="R101" i="25" s="1"/>
  <c r="O101" i="25"/>
  <c r="AP100" i="25"/>
  <c r="AM100" i="25"/>
  <c r="AI100" i="25"/>
  <c r="AC100" i="25"/>
  <c r="Y100" i="25"/>
  <c r="X100" i="25"/>
  <c r="S100" i="25"/>
  <c r="T100" i="25" s="1"/>
  <c r="U100" i="25" s="1"/>
  <c r="V100" i="25" s="1"/>
  <c r="P100" i="25"/>
  <c r="Q100" i="25" s="1"/>
  <c r="R100" i="25" s="1"/>
  <c r="O100" i="25"/>
  <c r="AP99" i="25"/>
  <c r="AM99" i="25"/>
  <c r="AI99" i="25"/>
  <c r="AC99" i="25"/>
  <c r="Y99" i="25"/>
  <c r="X99" i="25"/>
  <c r="S99" i="25"/>
  <c r="T99" i="25" s="1"/>
  <c r="U99" i="25" s="1"/>
  <c r="V99" i="25" s="1"/>
  <c r="P99" i="25"/>
  <c r="Q99" i="25" s="1"/>
  <c r="R99" i="25" s="1"/>
  <c r="O99" i="25"/>
  <c r="AP98" i="25"/>
  <c r="AM98" i="25"/>
  <c r="AI98" i="25"/>
  <c r="AC98" i="25"/>
  <c r="Y98" i="25"/>
  <c r="X98" i="25"/>
  <c r="S98" i="25"/>
  <c r="T98" i="25" s="1"/>
  <c r="U98" i="25" s="1"/>
  <c r="V98" i="25" s="1"/>
  <c r="P98" i="25"/>
  <c r="Q98" i="25" s="1"/>
  <c r="R98" i="25" s="1"/>
  <c r="O98" i="25"/>
  <c r="AP97" i="25"/>
  <c r="AM97" i="25"/>
  <c r="AI97" i="25"/>
  <c r="AC97" i="25"/>
  <c r="Y97" i="25"/>
  <c r="X97" i="25"/>
  <c r="S97" i="25"/>
  <c r="T97" i="25" s="1"/>
  <c r="U97" i="25" s="1"/>
  <c r="V97" i="25" s="1"/>
  <c r="P97" i="25"/>
  <c r="Q97" i="25" s="1"/>
  <c r="R97" i="25" s="1"/>
  <c r="O97" i="25"/>
  <c r="AP96" i="25"/>
  <c r="AM96" i="25"/>
  <c r="AI96" i="25"/>
  <c r="AC96" i="25"/>
  <c r="Y96" i="25"/>
  <c r="X96" i="25"/>
  <c r="S96" i="25"/>
  <c r="T96" i="25" s="1"/>
  <c r="U96" i="25" s="1"/>
  <c r="V96" i="25" s="1"/>
  <c r="P96" i="25"/>
  <c r="Q96" i="25" s="1"/>
  <c r="R96" i="25" s="1"/>
  <c r="O96" i="25"/>
  <c r="AP95" i="25"/>
  <c r="AM95" i="25"/>
  <c r="AI95" i="25"/>
  <c r="AC95" i="25"/>
  <c r="Y95" i="25"/>
  <c r="X95" i="25"/>
  <c r="S95" i="25"/>
  <c r="T95" i="25" s="1"/>
  <c r="U95" i="25" s="1"/>
  <c r="V95" i="25" s="1"/>
  <c r="P95" i="25"/>
  <c r="Q95" i="25" s="1"/>
  <c r="R95" i="25" s="1"/>
  <c r="O95" i="25"/>
  <c r="AP94" i="25"/>
  <c r="AM94" i="25"/>
  <c r="AI94" i="25"/>
  <c r="AC94" i="25"/>
  <c r="Y94" i="25"/>
  <c r="X94" i="25"/>
  <c r="S94" i="25"/>
  <c r="T94" i="25" s="1"/>
  <c r="U94" i="25" s="1"/>
  <c r="V94" i="25" s="1"/>
  <c r="P94" i="25"/>
  <c r="Q94" i="25" s="1"/>
  <c r="R94" i="25" s="1"/>
  <c r="O94" i="25"/>
  <c r="AP93" i="25"/>
  <c r="AM93" i="25"/>
  <c r="AI93" i="25"/>
  <c r="AC93" i="25"/>
  <c r="Y93" i="25"/>
  <c r="X93" i="25"/>
  <c r="S93" i="25"/>
  <c r="T93" i="25" s="1"/>
  <c r="U93" i="25" s="1"/>
  <c r="V93" i="25" s="1"/>
  <c r="P93" i="25"/>
  <c r="Q93" i="25" s="1"/>
  <c r="R93" i="25" s="1"/>
  <c r="O93" i="25"/>
  <c r="AP92" i="25"/>
  <c r="AM92" i="25"/>
  <c r="AI92" i="25"/>
  <c r="AC92" i="25"/>
  <c r="Y92" i="25"/>
  <c r="X92" i="25"/>
  <c r="S92" i="25"/>
  <c r="T92" i="25" s="1"/>
  <c r="U92" i="25" s="1"/>
  <c r="V92" i="25" s="1"/>
  <c r="P92" i="25"/>
  <c r="Q92" i="25" s="1"/>
  <c r="R92" i="25" s="1"/>
  <c r="O92" i="25"/>
  <c r="AP91" i="25"/>
  <c r="AM91" i="25"/>
  <c r="AI91" i="25"/>
  <c r="AC91" i="25"/>
  <c r="Y91" i="25"/>
  <c r="X91" i="25"/>
  <c r="S91" i="25"/>
  <c r="T91" i="25" s="1"/>
  <c r="U91" i="25" s="1"/>
  <c r="V91" i="25" s="1"/>
  <c r="P91" i="25"/>
  <c r="Q91" i="25" s="1"/>
  <c r="R91" i="25" s="1"/>
  <c r="O91" i="25"/>
  <c r="AP90" i="25"/>
  <c r="AM90" i="25"/>
  <c r="AI90" i="25"/>
  <c r="AC90" i="25"/>
  <c r="Y90" i="25"/>
  <c r="X90" i="25"/>
  <c r="S90" i="25"/>
  <c r="T90" i="25" s="1"/>
  <c r="U90" i="25" s="1"/>
  <c r="V90" i="25" s="1"/>
  <c r="P90" i="25"/>
  <c r="Q90" i="25" s="1"/>
  <c r="R90" i="25" s="1"/>
  <c r="O90" i="25"/>
  <c r="AP89" i="25"/>
  <c r="AM89" i="25"/>
  <c r="AI89" i="25"/>
  <c r="AC89" i="25"/>
  <c r="Y89" i="25"/>
  <c r="X89" i="25"/>
  <c r="S89" i="25"/>
  <c r="T89" i="25" s="1"/>
  <c r="U89" i="25" s="1"/>
  <c r="V89" i="25" s="1"/>
  <c r="P89" i="25"/>
  <c r="Q89" i="25" s="1"/>
  <c r="R89" i="25" s="1"/>
  <c r="O89" i="25"/>
  <c r="AP88" i="25"/>
  <c r="AM88" i="25"/>
  <c r="AI88" i="25"/>
  <c r="AC88" i="25"/>
  <c r="Y88" i="25"/>
  <c r="X88" i="25"/>
  <c r="S88" i="25"/>
  <c r="T88" i="25" s="1"/>
  <c r="U88" i="25" s="1"/>
  <c r="V88" i="25" s="1"/>
  <c r="P88" i="25"/>
  <c r="Q88" i="25" s="1"/>
  <c r="R88" i="25" s="1"/>
  <c r="O88" i="25"/>
  <c r="AP87" i="25"/>
  <c r="AM87" i="25"/>
  <c r="AI87" i="25"/>
  <c r="AC87" i="25"/>
  <c r="Y87" i="25"/>
  <c r="X87" i="25"/>
  <c r="S87" i="25"/>
  <c r="T87" i="25" s="1"/>
  <c r="U87" i="25" s="1"/>
  <c r="V87" i="25" s="1"/>
  <c r="P87" i="25"/>
  <c r="Q87" i="25" s="1"/>
  <c r="R87" i="25" s="1"/>
  <c r="O87" i="25"/>
  <c r="AP86" i="25"/>
  <c r="AM86" i="25"/>
  <c r="AI86" i="25"/>
  <c r="AC86" i="25"/>
  <c r="Y86" i="25"/>
  <c r="X86" i="25"/>
  <c r="S86" i="25"/>
  <c r="T86" i="25" s="1"/>
  <c r="U86" i="25" s="1"/>
  <c r="V86" i="25" s="1"/>
  <c r="P86" i="25"/>
  <c r="Q86" i="25" s="1"/>
  <c r="R86" i="25" s="1"/>
  <c r="O86" i="25"/>
  <c r="AP85" i="25"/>
  <c r="AM85" i="25"/>
  <c r="AI85" i="25"/>
  <c r="AC85" i="25"/>
  <c r="Y85" i="25"/>
  <c r="X85" i="25"/>
  <c r="S85" i="25"/>
  <c r="T85" i="25" s="1"/>
  <c r="U85" i="25" s="1"/>
  <c r="V85" i="25" s="1"/>
  <c r="P85" i="25"/>
  <c r="Q85" i="25" s="1"/>
  <c r="R85" i="25" s="1"/>
  <c r="O85" i="25"/>
  <c r="AP84" i="25"/>
  <c r="AM84" i="25"/>
  <c r="AI84" i="25"/>
  <c r="AC84" i="25"/>
  <c r="Y84" i="25"/>
  <c r="X84" i="25"/>
  <c r="S84" i="25"/>
  <c r="T84" i="25" s="1"/>
  <c r="U84" i="25" s="1"/>
  <c r="V84" i="25" s="1"/>
  <c r="P84" i="25"/>
  <c r="Q84" i="25" s="1"/>
  <c r="R84" i="25" s="1"/>
  <c r="O84" i="25"/>
  <c r="AP83" i="25"/>
  <c r="AM83" i="25"/>
  <c r="AI83" i="25"/>
  <c r="AC83" i="25"/>
  <c r="Y83" i="25"/>
  <c r="X83" i="25"/>
  <c r="S83" i="25"/>
  <c r="T83" i="25" s="1"/>
  <c r="U83" i="25" s="1"/>
  <c r="V83" i="25" s="1"/>
  <c r="P83" i="25"/>
  <c r="Q83" i="25" s="1"/>
  <c r="R83" i="25" s="1"/>
  <c r="O83" i="25"/>
  <c r="AP82" i="25"/>
  <c r="AM82" i="25"/>
  <c r="AI82" i="25"/>
  <c r="AC82" i="25"/>
  <c r="Y82" i="25"/>
  <c r="X82" i="25"/>
  <c r="S82" i="25"/>
  <c r="T82" i="25" s="1"/>
  <c r="U82" i="25" s="1"/>
  <c r="V82" i="25" s="1"/>
  <c r="P82" i="25"/>
  <c r="Q82" i="25" s="1"/>
  <c r="R82" i="25" s="1"/>
  <c r="O82" i="25"/>
  <c r="AP81" i="25"/>
  <c r="AM81" i="25"/>
  <c r="AI81" i="25"/>
  <c r="AC81" i="25"/>
  <c r="Y81" i="25"/>
  <c r="X81" i="25"/>
  <c r="S81" i="25"/>
  <c r="T81" i="25" s="1"/>
  <c r="U81" i="25" s="1"/>
  <c r="V81" i="25" s="1"/>
  <c r="P81" i="25"/>
  <c r="Q81" i="25" s="1"/>
  <c r="R81" i="25" s="1"/>
  <c r="O81" i="25"/>
  <c r="AP80" i="25"/>
  <c r="AM80" i="25"/>
  <c r="AI80" i="25"/>
  <c r="AC80" i="25"/>
  <c r="Y80" i="25"/>
  <c r="X80" i="25"/>
  <c r="S80" i="25"/>
  <c r="T80" i="25" s="1"/>
  <c r="U80" i="25" s="1"/>
  <c r="V80" i="25" s="1"/>
  <c r="P80" i="25"/>
  <c r="Q80" i="25" s="1"/>
  <c r="R80" i="25" s="1"/>
  <c r="O80" i="25"/>
  <c r="AP79" i="25"/>
  <c r="AM79" i="25"/>
  <c r="AI79" i="25"/>
  <c r="AC79" i="25"/>
  <c r="Y79" i="25"/>
  <c r="X79" i="25"/>
  <c r="S79" i="25"/>
  <c r="T79" i="25" s="1"/>
  <c r="U79" i="25" s="1"/>
  <c r="V79" i="25" s="1"/>
  <c r="P79" i="25"/>
  <c r="Q79" i="25" s="1"/>
  <c r="R79" i="25" s="1"/>
  <c r="O79" i="25"/>
  <c r="AP78" i="25"/>
  <c r="AM78" i="25"/>
  <c r="AI78" i="25"/>
  <c r="AC78" i="25"/>
  <c r="Y78" i="25"/>
  <c r="X78" i="25"/>
  <c r="S78" i="25"/>
  <c r="T78" i="25" s="1"/>
  <c r="U78" i="25" s="1"/>
  <c r="V78" i="25" s="1"/>
  <c r="P78" i="25"/>
  <c r="Q78" i="25" s="1"/>
  <c r="R78" i="25" s="1"/>
  <c r="O78" i="25"/>
  <c r="AP77" i="25"/>
  <c r="AM77" i="25"/>
  <c r="AI77" i="25"/>
  <c r="AC77" i="25"/>
  <c r="Y77" i="25"/>
  <c r="X77" i="25"/>
  <c r="S77" i="25"/>
  <c r="T77" i="25" s="1"/>
  <c r="U77" i="25" s="1"/>
  <c r="V77" i="25" s="1"/>
  <c r="P77" i="25"/>
  <c r="Q77" i="25" s="1"/>
  <c r="R77" i="25" s="1"/>
  <c r="O77" i="25"/>
  <c r="AP76" i="25"/>
  <c r="AM76" i="25"/>
  <c r="AI76" i="25"/>
  <c r="AC76" i="25"/>
  <c r="Y76" i="25"/>
  <c r="X76" i="25"/>
  <c r="S76" i="25"/>
  <c r="T76" i="25" s="1"/>
  <c r="U76" i="25" s="1"/>
  <c r="V76" i="25" s="1"/>
  <c r="P76" i="25"/>
  <c r="Q76" i="25" s="1"/>
  <c r="R76" i="25" s="1"/>
  <c r="O76" i="25"/>
  <c r="AP75" i="25"/>
  <c r="AM75" i="25"/>
  <c r="AI75" i="25"/>
  <c r="AC75" i="25"/>
  <c r="Y75" i="25"/>
  <c r="X75" i="25"/>
  <c r="S75" i="25"/>
  <c r="T75" i="25" s="1"/>
  <c r="U75" i="25" s="1"/>
  <c r="V75" i="25" s="1"/>
  <c r="P75" i="25"/>
  <c r="Q75" i="25" s="1"/>
  <c r="R75" i="25" s="1"/>
  <c r="O75" i="25"/>
  <c r="AP74" i="25"/>
  <c r="AM74" i="25"/>
  <c r="AI74" i="25"/>
  <c r="AC74" i="25"/>
  <c r="Y74" i="25"/>
  <c r="X74" i="25"/>
  <c r="S74" i="25"/>
  <c r="T74" i="25" s="1"/>
  <c r="U74" i="25" s="1"/>
  <c r="V74" i="25" s="1"/>
  <c r="P74" i="25"/>
  <c r="Q74" i="25" s="1"/>
  <c r="R74" i="25" s="1"/>
  <c r="O74" i="25"/>
  <c r="AP73" i="25"/>
  <c r="AM73" i="25"/>
  <c r="AI73" i="25"/>
  <c r="AC73" i="25"/>
  <c r="Y73" i="25"/>
  <c r="X73" i="25"/>
  <c r="S73" i="25"/>
  <c r="T73" i="25" s="1"/>
  <c r="U73" i="25" s="1"/>
  <c r="V73" i="25" s="1"/>
  <c r="P73" i="25"/>
  <c r="Q73" i="25" s="1"/>
  <c r="R73" i="25" s="1"/>
  <c r="O73" i="25"/>
  <c r="AP72" i="25"/>
  <c r="AM72" i="25"/>
  <c r="AI72" i="25"/>
  <c r="AC72" i="25"/>
  <c r="Y72" i="25"/>
  <c r="X72" i="25"/>
  <c r="S72" i="25"/>
  <c r="T72" i="25" s="1"/>
  <c r="U72" i="25" s="1"/>
  <c r="V72" i="25" s="1"/>
  <c r="P72" i="25"/>
  <c r="Q72" i="25" s="1"/>
  <c r="R72" i="25" s="1"/>
  <c r="O72" i="25"/>
  <c r="AP71" i="25"/>
  <c r="AM71" i="25"/>
  <c r="AI71" i="25"/>
  <c r="AC71" i="25"/>
  <c r="Y71" i="25"/>
  <c r="X71" i="25"/>
  <c r="S71" i="25"/>
  <c r="T71" i="25" s="1"/>
  <c r="U71" i="25" s="1"/>
  <c r="V71" i="25" s="1"/>
  <c r="P71" i="25"/>
  <c r="Q71" i="25" s="1"/>
  <c r="R71" i="25" s="1"/>
  <c r="O71" i="25"/>
  <c r="AP70" i="25"/>
  <c r="AM70" i="25"/>
  <c r="AI70" i="25"/>
  <c r="AC70" i="25"/>
  <c r="Y70" i="25"/>
  <c r="X70" i="25"/>
  <c r="S70" i="25"/>
  <c r="T70" i="25" s="1"/>
  <c r="U70" i="25" s="1"/>
  <c r="V70" i="25" s="1"/>
  <c r="P70" i="25"/>
  <c r="Q70" i="25" s="1"/>
  <c r="R70" i="25" s="1"/>
  <c r="O70" i="25"/>
  <c r="AP69" i="25"/>
  <c r="AM69" i="25"/>
  <c r="AI69" i="25"/>
  <c r="AC69" i="25"/>
  <c r="Y69" i="25"/>
  <c r="X69" i="25"/>
  <c r="S69" i="25"/>
  <c r="T69" i="25" s="1"/>
  <c r="U69" i="25" s="1"/>
  <c r="V69" i="25" s="1"/>
  <c r="P69" i="25"/>
  <c r="Q69" i="25" s="1"/>
  <c r="R69" i="25" s="1"/>
  <c r="O69" i="25"/>
  <c r="AP68" i="25"/>
  <c r="AM68" i="25"/>
  <c r="AI68" i="25"/>
  <c r="AC68" i="25"/>
  <c r="Y68" i="25"/>
  <c r="X68" i="25"/>
  <c r="S68" i="25"/>
  <c r="T68" i="25" s="1"/>
  <c r="U68" i="25" s="1"/>
  <c r="V68" i="25" s="1"/>
  <c r="P68" i="25"/>
  <c r="Q68" i="25" s="1"/>
  <c r="R68" i="25" s="1"/>
  <c r="O68" i="25"/>
  <c r="AP67" i="25"/>
  <c r="AM67" i="25"/>
  <c r="AI67" i="25"/>
  <c r="AC67" i="25"/>
  <c r="Y67" i="25"/>
  <c r="X67" i="25"/>
  <c r="S67" i="25"/>
  <c r="T67" i="25" s="1"/>
  <c r="U67" i="25" s="1"/>
  <c r="V67" i="25" s="1"/>
  <c r="P67" i="25"/>
  <c r="Q67" i="25" s="1"/>
  <c r="R67" i="25" s="1"/>
  <c r="O67" i="25"/>
  <c r="AP66" i="25"/>
  <c r="AM66" i="25"/>
  <c r="AI66" i="25"/>
  <c r="AC66" i="25"/>
  <c r="Y66" i="25"/>
  <c r="X66" i="25"/>
  <c r="S66" i="25"/>
  <c r="T66" i="25" s="1"/>
  <c r="U66" i="25" s="1"/>
  <c r="V66" i="25" s="1"/>
  <c r="P66" i="25"/>
  <c r="Q66" i="25" s="1"/>
  <c r="R66" i="25" s="1"/>
  <c r="O66" i="25"/>
  <c r="AP65" i="25"/>
  <c r="AM65" i="25"/>
  <c r="AI65" i="25"/>
  <c r="AC65" i="25"/>
  <c r="Y65" i="25"/>
  <c r="X65" i="25"/>
  <c r="S65" i="25"/>
  <c r="T65" i="25" s="1"/>
  <c r="U65" i="25" s="1"/>
  <c r="V65" i="25" s="1"/>
  <c r="P65" i="25"/>
  <c r="Q65" i="25" s="1"/>
  <c r="R65" i="25" s="1"/>
  <c r="O65" i="25"/>
  <c r="AP64" i="25"/>
  <c r="AM64" i="25"/>
  <c r="AI64" i="25"/>
  <c r="AC64" i="25"/>
  <c r="Y64" i="25"/>
  <c r="X64" i="25"/>
  <c r="S64" i="25"/>
  <c r="T64" i="25" s="1"/>
  <c r="U64" i="25" s="1"/>
  <c r="V64" i="25" s="1"/>
  <c r="P64" i="25"/>
  <c r="Q64" i="25" s="1"/>
  <c r="R64" i="25" s="1"/>
  <c r="O64" i="25"/>
  <c r="AP63" i="25"/>
  <c r="AM63" i="25"/>
  <c r="AI63" i="25"/>
  <c r="AC63" i="25"/>
  <c r="Y63" i="25"/>
  <c r="X63" i="25"/>
  <c r="S63" i="25"/>
  <c r="T63" i="25" s="1"/>
  <c r="U63" i="25" s="1"/>
  <c r="V63" i="25" s="1"/>
  <c r="P63" i="25"/>
  <c r="Q63" i="25" s="1"/>
  <c r="R63" i="25" s="1"/>
  <c r="O63" i="25"/>
  <c r="AP62" i="25"/>
  <c r="AM62" i="25"/>
  <c r="AI62" i="25"/>
  <c r="AC62" i="25"/>
  <c r="Y62" i="25"/>
  <c r="X62" i="25"/>
  <c r="S62" i="25"/>
  <c r="T62" i="25" s="1"/>
  <c r="U62" i="25" s="1"/>
  <c r="V62" i="25" s="1"/>
  <c r="P62" i="25"/>
  <c r="Q62" i="25" s="1"/>
  <c r="R62" i="25" s="1"/>
  <c r="O62" i="25"/>
  <c r="AP61" i="25"/>
  <c r="AM61" i="25"/>
  <c r="AI61" i="25"/>
  <c r="AC61" i="25"/>
  <c r="Y61" i="25"/>
  <c r="X61" i="25"/>
  <c r="S61" i="25"/>
  <c r="T61" i="25" s="1"/>
  <c r="U61" i="25" s="1"/>
  <c r="V61" i="25" s="1"/>
  <c r="P61" i="25"/>
  <c r="Q61" i="25" s="1"/>
  <c r="R61" i="25" s="1"/>
  <c r="O61" i="25"/>
  <c r="AP60" i="25"/>
  <c r="AM60" i="25"/>
  <c r="AI60" i="25"/>
  <c r="AC60" i="25"/>
  <c r="Y60" i="25"/>
  <c r="X60" i="25"/>
  <c r="S60" i="25"/>
  <c r="T60" i="25" s="1"/>
  <c r="U60" i="25" s="1"/>
  <c r="V60" i="25" s="1"/>
  <c r="P60" i="25"/>
  <c r="Q60" i="25" s="1"/>
  <c r="R60" i="25" s="1"/>
  <c r="O60" i="25"/>
  <c r="AP59" i="25"/>
  <c r="AM59" i="25"/>
  <c r="AI59" i="25"/>
  <c r="AC59" i="25"/>
  <c r="Y59" i="25"/>
  <c r="X59" i="25"/>
  <c r="S59" i="25"/>
  <c r="T59" i="25" s="1"/>
  <c r="U59" i="25" s="1"/>
  <c r="V59" i="25" s="1"/>
  <c r="P59" i="25"/>
  <c r="Q59" i="25" s="1"/>
  <c r="R59" i="25" s="1"/>
  <c r="O59" i="25"/>
  <c r="AP58" i="25"/>
  <c r="AM58" i="25"/>
  <c r="AI58" i="25"/>
  <c r="AC58" i="25"/>
  <c r="Y58" i="25"/>
  <c r="X58" i="25"/>
  <c r="S58" i="25"/>
  <c r="T58" i="25" s="1"/>
  <c r="U58" i="25" s="1"/>
  <c r="V58" i="25" s="1"/>
  <c r="P58" i="25"/>
  <c r="Q58" i="25" s="1"/>
  <c r="R58" i="25" s="1"/>
  <c r="O58" i="25"/>
  <c r="AP57" i="25"/>
  <c r="AM57" i="25"/>
  <c r="AI57" i="25"/>
  <c r="AC57" i="25"/>
  <c r="Y57" i="25"/>
  <c r="X57" i="25"/>
  <c r="S57" i="25"/>
  <c r="T57" i="25" s="1"/>
  <c r="U57" i="25" s="1"/>
  <c r="V57" i="25" s="1"/>
  <c r="P57" i="25"/>
  <c r="Q57" i="25" s="1"/>
  <c r="R57" i="25" s="1"/>
  <c r="O57" i="25"/>
  <c r="AP56" i="25"/>
  <c r="AM56" i="25"/>
  <c r="AI56" i="25"/>
  <c r="AC56" i="25"/>
  <c r="Y56" i="25"/>
  <c r="X56" i="25"/>
  <c r="S56" i="25"/>
  <c r="T56" i="25" s="1"/>
  <c r="U56" i="25" s="1"/>
  <c r="V56" i="25" s="1"/>
  <c r="P56" i="25"/>
  <c r="Q56" i="25" s="1"/>
  <c r="R56" i="25" s="1"/>
  <c r="O56" i="25"/>
  <c r="AP55" i="25"/>
  <c r="AM55" i="25"/>
  <c r="AI55" i="25"/>
  <c r="AC55" i="25"/>
  <c r="Y55" i="25"/>
  <c r="X55" i="25"/>
  <c r="S55" i="25"/>
  <c r="T55" i="25" s="1"/>
  <c r="U55" i="25" s="1"/>
  <c r="V55" i="25" s="1"/>
  <c r="P55" i="25"/>
  <c r="Q55" i="25" s="1"/>
  <c r="R55" i="25" s="1"/>
  <c r="O55" i="25"/>
  <c r="AP54" i="25"/>
  <c r="AM54" i="25"/>
  <c r="AI54" i="25"/>
  <c r="AC54" i="25"/>
  <c r="Y54" i="25"/>
  <c r="X54" i="25"/>
  <c r="S54" i="25"/>
  <c r="T54" i="25" s="1"/>
  <c r="U54" i="25" s="1"/>
  <c r="V54" i="25" s="1"/>
  <c r="P54" i="25"/>
  <c r="Q54" i="25" s="1"/>
  <c r="R54" i="25" s="1"/>
  <c r="O54" i="25"/>
  <c r="AP53" i="25"/>
  <c r="AM53" i="25"/>
  <c r="AI53" i="25"/>
  <c r="AC53" i="25"/>
  <c r="Y53" i="25"/>
  <c r="X53" i="25"/>
  <c r="S53" i="25"/>
  <c r="T53" i="25" s="1"/>
  <c r="U53" i="25" s="1"/>
  <c r="V53" i="25" s="1"/>
  <c r="P53" i="25"/>
  <c r="Q53" i="25" s="1"/>
  <c r="R53" i="25" s="1"/>
  <c r="O53" i="25"/>
  <c r="AP52" i="25"/>
  <c r="AM52" i="25"/>
  <c r="AI52" i="25"/>
  <c r="AC52" i="25"/>
  <c r="Y52" i="25"/>
  <c r="X52" i="25"/>
  <c r="S52" i="25"/>
  <c r="T52" i="25" s="1"/>
  <c r="U52" i="25" s="1"/>
  <c r="V52" i="25" s="1"/>
  <c r="P52" i="25"/>
  <c r="Q52" i="25" s="1"/>
  <c r="R52" i="25" s="1"/>
  <c r="O52" i="25"/>
  <c r="AP51" i="25"/>
  <c r="AM51" i="25"/>
  <c r="AI51" i="25"/>
  <c r="AC51" i="25"/>
  <c r="Y51" i="25"/>
  <c r="X51" i="25"/>
  <c r="S51" i="25"/>
  <c r="T51" i="25" s="1"/>
  <c r="U51" i="25" s="1"/>
  <c r="V51" i="25" s="1"/>
  <c r="P51" i="25"/>
  <c r="Q51" i="25" s="1"/>
  <c r="R51" i="25" s="1"/>
  <c r="O51" i="25"/>
  <c r="AP50" i="25"/>
  <c r="AM50" i="25"/>
  <c r="AI50" i="25"/>
  <c r="AC50" i="25"/>
  <c r="Y50" i="25"/>
  <c r="X50" i="25"/>
  <c r="S50" i="25"/>
  <c r="T50" i="25" s="1"/>
  <c r="U50" i="25" s="1"/>
  <c r="V50" i="25" s="1"/>
  <c r="P50" i="25"/>
  <c r="Q50" i="25" s="1"/>
  <c r="R50" i="25" s="1"/>
  <c r="O50" i="25"/>
  <c r="AP49" i="25"/>
  <c r="AM49" i="25"/>
  <c r="AI49" i="25"/>
  <c r="AC49" i="25"/>
  <c r="Y49" i="25"/>
  <c r="X49" i="25"/>
  <c r="S49" i="25"/>
  <c r="T49" i="25" s="1"/>
  <c r="U49" i="25" s="1"/>
  <c r="V49" i="25" s="1"/>
  <c r="P49" i="25"/>
  <c r="Q49" i="25" s="1"/>
  <c r="R49" i="25" s="1"/>
  <c r="O49" i="25"/>
  <c r="AP48" i="25"/>
  <c r="AM48" i="25"/>
  <c r="AI48" i="25"/>
  <c r="AC48" i="25"/>
  <c r="Y48" i="25"/>
  <c r="X48" i="25"/>
  <c r="S48" i="25"/>
  <c r="T48" i="25" s="1"/>
  <c r="U48" i="25" s="1"/>
  <c r="V48" i="25" s="1"/>
  <c r="P48" i="25"/>
  <c r="Q48" i="25" s="1"/>
  <c r="R48" i="25" s="1"/>
  <c r="O48" i="25"/>
  <c r="AP47" i="25"/>
  <c r="AM47" i="25"/>
  <c r="AI47" i="25"/>
  <c r="AC47" i="25"/>
  <c r="Y47" i="25"/>
  <c r="X47" i="25"/>
  <c r="S47" i="25"/>
  <c r="T47" i="25" s="1"/>
  <c r="U47" i="25" s="1"/>
  <c r="V47" i="25" s="1"/>
  <c r="P47" i="25"/>
  <c r="Q47" i="25" s="1"/>
  <c r="R47" i="25" s="1"/>
  <c r="O47" i="25"/>
  <c r="AP46" i="25"/>
  <c r="AM46" i="25"/>
  <c r="AI46" i="25"/>
  <c r="AC46" i="25"/>
  <c r="Y46" i="25"/>
  <c r="X46" i="25"/>
  <c r="S46" i="25"/>
  <c r="T46" i="25" s="1"/>
  <c r="U46" i="25" s="1"/>
  <c r="V46" i="25" s="1"/>
  <c r="P46" i="25"/>
  <c r="Q46" i="25" s="1"/>
  <c r="R46" i="25" s="1"/>
  <c r="O46" i="25"/>
  <c r="AP45" i="25"/>
  <c r="AM45" i="25"/>
  <c r="AI45" i="25"/>
  <c r="AC45" i="25"/>
  <c r="Y45" i="25"/>
  <c r="X45" i="25"/>
  <c r="S45" i="25"/>
  <c r="T45" i="25" s="1"/>
  <c r="U45" i="25" s="1"/>
  <c r="V45" i="25" s="1"/>
  <c r="P45" i="25"/>
  <c r="Q45" i="25" s="1"/>
  <c r="R45" i="25" s="1"/>
  <c r="O45" i="25"/>
  <c r="AP44" i="25"/>
  <c r="AM44" i="25"/>
  <c r="AI44" i="25"/>
  <c r="AC44" i="25"/>
  <c r="Y44" i="25"/>
  <c r="X44" i="25"/>
  <c r="S44" i="25"/>
  <c r="T44" i="25" s="1"/>
  <c r="U44" i="25" s="1"/>
  <c r="V44" i="25" s="1"/>
  <c r="P44" i="25"/>
  <c r="Q44" i="25" s="1"/>
  <c r="R44" i="25" s="1"/>
  <c r="O44" i="25"/>
  <c r="AP43" i="25"/>
  <c r="AM43" i="25"/>
  <c r="AI43" i="25"/>
  <c r="AC43" i="25"/>
  <c r="Y43" i="25"/>
  <c r="X43" i="25"/>
  <c r="S43" i="25"/>
  <c r="T43" i="25" s="1"/>
  <c r="U43" i="25" s="1"/>
  <c r="V43" i="25" s="1"/>
  <c r="P43" i="25"/>
  <c r="Q43" i="25" s="1"/>
  <c r="R43" i="25" s="1"/>
  <c r="O43" i="25"/>
  <c r="AP42" i="25"/>
  <c r="AM42" i="25"/>
  <c r="AI42" i="25"/>
  <c r="AC42" i="25"/>
  <c r="Y42" i="25"/>
  <c r="X42" i="25"/>
  <c r="S42" i="25"/>
  <c r="T42" i="25" s="1"/>
  <c r="U42" i="25" s="1"/>
  <c r="V42" i="25" s="1"/>
  <c r="P42" i="25"/>
  <c r="Q42" i="25" s="1"/>
  <c r="R42" i="25" s="1"/>
  <c r="O42" i="25"/>
  <c r="AP41" i="25"/>
  <c r="AM41" i="25"/>
  <c r="AI41" i="25"/>
  <c r="AC41" i="25"/>
  <c r="Y41" i="25"/>
  <c r="X41" i="25"/>
  <c r="S41" i="25"/>
  <c r="T41" i="25" s="1"/>
  <c r="U41" i="25" s="1"/>
  <c r="V41" i="25" s="1"/>
  <c r="P41" i="25"/>
  <c r="Q41" i="25" s="1"/>
  <c r="R41" i="25" s="1"/>
  <c r="O41" i="25"/>
  <c r="AP40" i="25"/>
  <c r="AM40" i="25"/>
  <c r="AI40" i="25"/>
  <c r="AC40" i="25"/>
  <c r="Y40" i="25"/>
  <c r="X40" i="25"/>
  <c r="S40" i="25"/>
  <c r="T40" i="25" s="1"/>
  <c r="U40" i="25" s="1"/>
  <c r="V40" i="25" s="1"/>
  <c r="P40" i="25"/>
  <c r="Q40" i="25" s="1"/>
  <c r="R40" i="25" s="1"/>
  <c r="O40" i="25"/>
  <c r="AP39" i="25"/>
  <c r="AM39" i="25"/>
  <c r="AI39" i="25"/>
  <c r="AC39" i="25"/>
  <c r="Y39" i="25"/>
  <c r="X39" i="25"/>
  <c r="S39" i="25"/>
  <c r="T39" i="25" s="1"/>
  <c r="U39" i="25" s="1"/>
  <c r="V39" i="25" s="1"/>
  <c r="P39" i="25"/>
  <c r="Q39" i="25" s="1"/>
  <c r="R39" i="25" s="1"/>
  <c r="O39" i="25"/>
  <c r="AP38" i="25"/>
  <c r="AM38" i="25"/>
  <c r="AI38" i="25"/>
  <c r="AC38" i="25"/>
  <c r="Y38" i="25"/>
  <c r="X38" i="25"/>
  <c r="S38" i="25"/>
  <c r="T38" i="25" s="1"/>
  <c r="U38" i="25" s="1"/>
  <c r="V38" i="25" s="1"/>
  <c r="P38" i="25"/>
  <c r="Q38" i="25" s="1"/>
  <c r="R38" i="25" s="1"/>
  <c r="O38" i="25"/>
  <c r="AP37" i="25"/>
  <c r="AM37" i="25"/>
  <c r="AI37" i="25"/>
  <c r="AC37" i="25"/>
  <c r="Y37" i="25"/>
  <c r="X37" i="25"/>
  <c r="S37" i="25"/>
  <c r="T37" i="25" s="1"/>
  <c r="U37" i="25" s="1"/>
  <c r="V37" i="25" s="1"/>
  <c r="P37" i="25"/>
  <c r="Q37" i="25" s="1"/>
  <c r="R37" i="25" s="1"/>
  <c r="O37" i="25"/>
  <c r="AP36" i="25"/>
  <c r="AM36" i="25"/>
  <c r="AI36" i="25"/>
  <c r="AC36" i="25"/>
  <c r="Y36" i="25"/>
  <c r="X36" i="25"/>
  <c r="S36" i="25"/>
  <c r="T36" i="25" s="1"/>
  <c r="U36" i="25" s="1"/>
  <c r="V36" i="25" s="1"/>
  <c r="P36" i="25"/>
  <c r="Q36" i="25" s="1"/>
  <c r="R36" i="25" s="1"/>
  <c r="O36" i="25"/>
  <c r="AP35" i="25"/>
  <c r="AM35" i="25"/>
  <c r="AI35" i="25"/>
  <c r="AC35" i="25"/>
  <c r="Y35" i="25"/>
  <c r="X35" i="25"/>
  <c r="S35" i="25"/>
  <c r="T35" i="25" s="1"/>
  <c r="U35" i="25" s="1"/>
  <c r="V35" i="25" s="1"/>
  <c r="P35" i="25"/>
  <c r="Q35" i="25" s="1"/>
  <c r="R35" i="25" s="1"/>
  <c r="O35" i="25"/>
  <c r="AP34" i="25"/>
  <c r="AM34" i="25"/>
  <c r="AI34" i="25"/>
  <c r="AC34" i="25"/>
  <c r="Y34" i="25"/>
  <c r="X34" i="25"/>
  <c r="S34" i="25"/>
  <c r="T34" i="25" s="1"/>
  <c r="U34" i="25" s="1"/>
  <c r="V34" i="25" s="1"/>
  <c r="P34" i="25"/>
  <c r="Q34" i="25" s="1"/>
  <c r="R34" i="25" s="1"/>
  <c r="O34" i="25"/>
  <c r="AP33" i="25"/>
  <c r="AM33" i="25"/>
  <c r="AI33" i="25"/>
  <c r="AC33" i="25"/>
  <c r="Y33" i="25"/>
  <c r="X33" i="25"/>
  <c r="S33" i="25"/>
  <c r="T33" i="25" s="1"/>
  <c r="U33" i="25" s="1"/>
  <c r="V33" i="25" s="1"/>
  <c r="P33" i="25"/>
  <c r="Q33" i="25" s="1"/>
  <c r="R33" i="25" s="1"/>
  <c r="O33" i="25"/>
  <c r="AP32" i="25"/>
  <c r="AM32" i="25"/>
  <c r="AI32" i="25"/>
  <c r="AC32" i="25"/>
  <c r="Y32" i="25"/>
  <c r="X32" i="25"/>
  <c r="S32" i="25"/>
  <c r="T32" i="25" s="1"/>
  <c r="U32" i="25" s="1"/>
  <c r="V32" i="25" s="1"/>
  <c r="P32" i="25"/>
  <c r="Q32" i="25" s="1"/>
  <c r="R32" i="25" s="1"/>
  <c r="O32" i="25"/>
  <c r="AP31" i="25"/>
  <c r="AM31" i="25"/>
  <c r="AI31" i="25"/>
  <c r="AC31" i="25"/>
  <c r="Y31" i="25"/>
  <c r="X31" i="25"/>
  <c r="S31" i="25"/>
  <c r="T31" i="25" s="1"/>
  <c r="U31" i="25" s="1"/>
  <c r="V31" i="25" s="1"/>
  <c r="P31" i="25"/>
  <c r="Q31" i="25" s="1"/>
  <c r="R31" i="25" s="1"/>
  <c r="O31" i="25"/>
  <c r="AP30" i="25"/>
  <c r="AM30" i="25"/>
  <c r="AI30" i="25"/>
  <c r="AC30" i="25"/>
  <c r="Y30" i="25"/>
  <c r="X30" i="25"/>
  <c r="S30" i="25"/>
  <c r="T30" i="25" s="1"/>
  <c r="U30" i="25" s="1"/>
  <c r="V30" i="25" s="1"/>
  <c r="P30" i="25"/>
  <c r="Q30" i="25" s="1"/>
  <c r="R30" i="25" s="1"/>
  <c r="O30" i="25"/>
  <c r="AP29" i="25"/>
  <c r="AM29" i="25"/>
  <c r="AI29" i="25"/>
  <c r="AC29" i="25"/>
  <c r="Y29" i="25"/>
  <c r="X29" i="25"/>
  <c r="S29" i="25"/>
  <c r="T29" i="25" s="1"/>
  <c r="U29" i="25" s="1"/>
  <c r="V29" i="25" s="1"/>
  <c r="P29" i="25"/>
  <c r="Q29" i="25" s="1"/>
  <c r="R29" i="25" s="1"/>
  <c r="O29" i="25"/>
  <c r="AP28" i="25"/>
  <c r="AM28" i="25"/>
  <c r="AI28" i="25"/>
  <c r="AC28" i="25"/>
  <c r="Y28" i="25"/>
  <c r="X28" i="25"/>
  <c r="S28" i="25"/>
  <c r="T28" i="25" s="1"/>
  <c r="U28" i="25" s="1"/>
  <c r="V28" i="25" s="1"/>
  <c r="P28" i="25"/>
  <c r="Q28" i="25" s="1"/>
  <c r="R28" i="25" s="1"/>
  <c r="O28" i="25"/>
  <c r="AP27" i="25"/>
  <c r="AM27" i="25"/>
  <c r="AI27" i="25"/>
  <c r="AC27" i="25"/>
  <c r="Y27" i="25"/>
  <c r="X27" i="25"/>
  <c r="S27" i="25"/>
  <c r="T27" i="25" s="1"/>
  <c r="U27" i="25" s="1"/>
  <c r="V27" i="25" s="1"/>
  <c r="P27" i="25"/>
  <c r="O27" i="25"/>
  <c r="AQ21" i="25"/>
  <c r="AE20" i="25"/>
  <c r="AB18" i="25"/>
  <c r="AC18" i="25" s="1"/>
  <c r="AD18" i="25" s="1"/>
  <c r="AE18" i="25" s="1"/>
  <c r="AF18" i="25" s="1"/>
  <c r="AG18" i="25" s="1"/>
  <c r="AH18" i="25" s="1"/>
  <c r="AI18" i="25" s="1"/>
  <c r="AJ18" i="25" s="1"/>
  <c r="AK18" i="25" s="1"/>
  <c r="AL18" i="25" s="1"/>
  <c r="AM18" i="25" s="1"/>
  <c r="AN18" i="25" s="1"/>
  <c r="AO18" i="25" s="1"/>
  <c r="AP18" i="25" s="1"/>
  <c r="AQ18" i="25" s="1"/>
  <c r="AR18" i="25" s="1"/>
  <c r="AS18" i="25" s="1"/>
  <c r="AT18" i="25" s="1"/>
  <c r="AU18" i="25" s="1"/>
  <c r="AV18" i="25" s="1"/>
  <c r="AW18" i="25" s="1"/>
  <c r="AX18" i="25" s="1"/>
  <c r="AY18" i="25" s="1"/>
  <c r="N18" i="25"/>
  <c r="O18" i="25" s="1"/>
  <c r="P18" i="25" s="1"/>
  <c r="Q18" i="25" s="1"/>
  <c r="R18" i="25" s="1"/>
  <c r="W18" i="25" s="1"/>
  <c r="X18" i="25" s="1"/>
  <c r="AU17" i="25"/>
  <c r="AS17" i="25"/>
  <c r="AN17" i="25"/>
  <c r="AK17" i="25"/>
  <c r="AE17" i="25"/>
  <c r="AB17" i="25"/>
  <c r="AA17" i="25"/>
  <c r="W17" i="25"/>
  <c r="N17" i="25"/>
  <c r="M17" i="25"/>
  <c r="L17" i="25"/>
  <c r="F17" i="25"/>
  <c r="E17" i="25"/>
  <c r="C17" i="25"/>
  <c r="BY17" i="30" l="1"/>
  <c r="CH27" i="30"/>
  <c r="BL90" i="30"/>
  <c r="BV90" i="30" s="1"/>
  <c r="CE90" i="30"/>
  <c r="CN90" i="30" s="1"/>
  <c r="BL138" i="30"/>
  <c r="BV138" i="30" s="1"/>
  <c r="CE138" i="30" s="1"/>
  <c r="CN138" i="30" s="1"/>
  <c r="BL134" i="30"/>
  <c r="BV134" i="30" s="1"/>
  <c r="CE134" i="30"/>
  <c r="CN134" i="30" s="1"/>
  <c r="BL133" i="30"/>
  <c r="BV133" i="30" s="1"/>
  <c r="CE133" i="30"/>
  <c r="CN133" i="30" s="1"/>
  <c r="BL92" i="30"/>
  <c r="BV92" i="30" s="1"/>
  <c r="CE92" i="30"/>
  <c r="CN92" i="30" s="1"/>
  <c r="BL94" i="30"/>
  <c r="BV94" i="30" s="1"/>
  <c r="CE94" i="30"/>
  <c r="CN94" i="30" s="1"/>
  <c r="BL93" i="30"/>
  <c r="BV93" i="30" s="1"/>
  <c r="CE93" i="30"/>
  <c r="CN93" i="30" s="1"/>
  <c r="BL54" i="30"/>
  <c r="BV54" i="30" s="1"/>
  <c r="CE54" i="30"/>
  <c r="CN54" i="30" s="1"/>
  <c r="BL45" i="30"/>
  <c r="BV45" i="30" s="1"/>
  <c r="CE45" i="30"/>
  <c r="CN45" i="30" s="1"/>
  <c r="BL46" i="30"/>
  <c r="BV46" i="30" s="1"/>
  <c r="CE46" i="30" s="1"/>
  <c r="CN46" i="30" s="1"/>
  <c r="BL49" i="30"/>
  <c r="BV49" i="30" s="1"/>
  <c r="CE49" i="30" s="1"/>
  <c r="CN49" i="30" s="1"/>
  <c r="BL48" i="30"/>
  <c r="BV48" i="30" s="1"/>
  <c r="CE48" i="30"/>
  <c r="CN48" i="30" s="1"/>
  <c r="BL47" i="30"/>
  <c r="BV47" i="30" s="1"/>
  <c r="CE47" i="30" s="1"/>
  <c r="CN47" i="30" s="1"/>
  <c r="BL41" i="30"/>
  <c r="BV41" i="30" s="1"/>
  <c r="CE41" i="30" s="1"/>
  <c r="CN41" i="30" s="1"/>
  <c r="BL40" i="30"/>
  <c r="BV40" i="30" s="1"/>
  <c r="CE40" i="30"/>
  <c r="CN40" i="30" s="1"/>
  <c r="BL180" i="30"/>
  <c r="BV180" i="30" s="1"/>
  <c r="CE180" i="30"/>
  <c r="CN180" i="30" s="1"/>
  <c r="BL140" i="30"/>
  <c r="BV140" i="30" s="1"/>
  <c r="CE140" i="30"/>
  <c r="CN140" i="30" s="1"/>
  <c r="BL128" i="30"/>
  <c r="BV128" i="30" s="1"/>
  <c r="CE128" i="30"/>
  <c r="CN128" i="30" s="1"/>
  <c r="BK65" i="30"/>
  <c r="BU65" i="30" s="1"/>
  <c r="CD65" i="30"/>
  <c r="CM65" i="30" s="1"/>
  <c r="BK77" i="30"/>
  <c r="BU77" i="30" s="1"/>
  <c r="CD77" i="30"/>
  <c r="CM77" i="30" s="1"/>
  <c r="BK72" i="30"/>
  <c r="BU72" i="30" s="1"/>
  <c r="CD72" i="30"/>
  <c r="CM72" i="30" s="1"/>
  <c r="BK63" i="30"/>
  <c r="BU63" i="30" s="1"/>
  <c r="CD63" i="30"/>
  <c r="CM63" i="30" s="1"/>
  <c r="BK185" i="30"/>
  <c r="BU185" i="30" s="1"/>
  <c r="CD185" i="30"/>
  <c r="CM185" i="30" s="1"/>
  <c r="BK175" i="30"/>
  <c r="BU175" i="30" s="1"/>
  <c r="CD175" i="30" s="1"/>
  <c r="CM175" i="30" s="1"/>
  <c r="BK152" i="30"/>
  <c r="BU152" i="30" s="1"/>
  <c r="CD152" i="30" s="1"/>
  <c r="CM152" i="30" s="1"/>
  <c r="BK194" i="30"/>
  <c r="BU194" i="30" s="1"/>
  <c r="CD194" i="30" s="1"/>
  <c r="CM194" i="30" s="1"/>
  <c r="BK193" i="30"/>
  <c r="BU193" i="30" s="1"/>
  <c r="CD193" i="30" s="1"/>
  <c r="CM193" i="30" s="1"/>
  <c r="BK150" i="30"/>
  <c r="BU150" i="30" s="1"/>
  <c r="CD150" i="30" s="1"/>
  <c r="CM150" i="30" s="1"/>
  <c r="BK143" i="30"/>
  <c r="BU143" i="30" s="1"/>
  <c r="CD143" i="30"/>
  <c r="CM143" i="30" s="1"/>
  <c r="BK116" i="30"/>
  <c r="BU116" i="30" s="1"/>
  <c r="CD116" i="30" s="1"/>
  <c r="CM116" i="30" s="1"/>
  <c r="BK153" i="30"/>
  <c r="BU153" i="30" s="1"/>
  <c r="CD153" i="30" s="1"/>
  <c r="CM153" i="30" s="1"/>
  <c r="BK146" i="30"/>
  <c r="BU146" i="30" s="1"/>
  <c r="CD146" i="30" s="1"/>
  <c r="CM146" i="30" s="1"/>
  <c r="BK69" i="30"/>
  <c r="BU69" i="30" s="1"/>
  <c r="CD69" i="30" s="1"/>
  <c r="CM69" i="30" s="1"/>
  <c r="BK181" i="30"/>
  <c r="BU181" i="30" s="1"/>
  <c r="CD181" i="30" s="1"/>
  <c r="CM181" i="30" s="1"/>
  <c r="BK163" i="30"/>
  <c r="BU163" i="30" s="1"/>
  <c r="CD163" i="30" s="1"/>
  <c r="CM163" i="30" s="1"/>
  <c r="BK149" i="30"/>
  <c r="BU149" i="30" s="1"/>
  <c r="CD149" i="30" s="1"/>
  <c r="CM149" i="30" s="1"/>
  <c r="BK121" i="30"/>
  <c r="BU121" i="30" s="1"/>
  <c r="CD121" i="30" s="1"/>
  <c r="CM121" i="30" s="1"/>
  <c r="BK85" i="30"/>
  <c r="BU85" i="30" s="1"/>
  <c r="CD85" i="30" s="1"/>
  <c r="CM85" i="30" s="1"/>
  <c r="BK154" i="30"/>
  <c r="BU154" i="30" s="1"/>
  <c r="CD154" i="30" s="1"/>
  <c r="CM154" i="30" s="1"/>
  <c r="BK120" i="30"/>
  <c r="BU120" i="30" s="1"/>
  <c r="CD120" i="30" s="1"/>
  <c r="CM120" i="30" s="1"/>
  <c r="BK117" i="30"/>
  <c r="BU117" i="30" s="1"/>
  <c r="CD117" i="30" s="1"/>
  <c r="CM117" i="30" s="1"/>
  <c r="BK39" i="30"/>
  <c r="BU39" i="30" s="1"/>
  <c r="CD39" i="30" s="1"/>
  <c r="CM39" i="30" s="1"/>
  <c r="BK38" i="30"/>
  <c r="BU38" i="30" s="1"/>
  <c r="CD38" i="30"/>
  <c r="CM38" i="30" s="1"/>
  <c r="BK36" i="30"/>
  <c r="BU36" i="30" s="1"/>
  <c r="CD36" i="30"/>
  <c r="CM36" i="30" s="1"/>
  <c r="BK35" i="30"/>
  <c r="BU35" i="30" s="1"/>
  <c r="CD35" i="30"/>
  <c r="CM35" i="30" s="1"/>
  <c r="BK33" i="30"/>
  <c r="BU33" i="30" s="1"/>
  <c r="CD33" i="30"/>
  <c r="CM33" i="30" s="1"/>
  <c r="BK32" i="30"/>
  <c r="BU32" i="30" s="1"/>
  <c r="CD32" i="30"/>
  <c r="CM32" i="30" s="1"/>
  <c r="BK31" i="30"/>
  <c r="BU31" i="30" s="1"/>
  <c r="CD31" i="30"/>
  <c r="CM31" i="30" s="1"/>
  <c r="BK30" i="30"/>
  <c r="BU30" i="30" s="1"/>
  <c r="CD30" i="30"/>
  <c r="CM30" i="30" s="1"/>
  <c r="BK34" i="30"/>
  <c r="BU34" i="30" s="1"/>
  <c r="CD34" i="30"/>
  <c r="CM34" i="30" s="1"/>
  <c r="BK29" i="30"/>
  <c r="BU29" i="30" s="1"/>
  <c r="CD29" i="30"/>
  <c r="CM29" i="30" s="1"/>
  <c r="BK28" i="30"/>
  <c r="BU28" i="30" s="1"/>
  <c r="CD28" i="30"/>
  <c r="CM28" i="30" s="1"/>
  <c r="BK168" i="30"/>
  <c r="BU168" i="30" s="1"/>
  <c r="CD168" i="30" s="1"/>
  <c r="CM168" i="30" s="1"/>
  <c r="BK161" i="30"/>
  <c r="BU161" i="30" s="1"/>
  <c r="CD161" i="30" s="1"/>
  <c r="CM161" i="30" s="1"/>
  <c r="BK184" i="30"/>
  <c r="BU184" i="30" s="1"/>
  <c r="CD184" i="30" s="1"/>
  <c r="CM184" i="30" s="1"/>
  <c r="BK144" i="30"/>
  <c r="BU144" i="30" s="1"/>
  <c r="CD144" i="30" s="1"/>
  <c r="CM144" i="30" s="1"/>
  <c r="BK119" i="30"/>
  <c r="BU119" i="30" s="1"/>
  <c r="CD119" i="30" s="1"/>
  <c r="CM119" i="30" s="1"/>
  <c r="BK145" i="30"/>
  <c r="BU145" i="30" s="1"/>
  <c r="CD145" i="30" s="1"/>
  <c r="CM145" i="30" s="1"/>
  <c r="BK74" i="30"/>
  <c r="BU74" i="30" s="1"/>
  <c r="CD74" i="30" s="1"/>
  <c r="CM74" i="30" s="1"/>
  <c r="BK66" i="30"/>
  <c r="BU66" i="30" s="1"/>
  <c r="CD66" i="30" s="1"/>
  <c r="CM66" i="30" s="1"/>
  <c r="BK155" i="30"/>
  <c r="BU155" i="30" s="1"/>
  <c r="CD155" i="30" s="1"/>
  <c r="CM155" i="30" s="1"/>
  <c r="BK83" i="30"/>
  <c r="BU83" i="30" s="1"/>
  <c r="CD83" i="30" s="1"/>
  <c r="CM83" i="30" s="1"/>
  <c r="BL75" i="30"/>
  <c r="BV75" i="30" s="1"/>
  <c r="CE75" i="30" s="1"/>
  <c r="CN75" i="30" s="1"/>
  <c r="BL71" i="30"/>
  <c r="BV71" i="30" s="1"/>
  <c r="CE71" i="30" s="1"/>
  <c r="CN71" i="30" s="1"/>
  <c r="BL89" i="30"/>
  <c r="BV89" i="30" s="1"/>
  <c r="CE89" i="30" s="1"/>
  <c r="CN89" i="30" s="1"/>
  <c r="BL76" i="30"/>
  <c r="BV76" i="30" s="1"/>
  <c r="CE76" i="30" s="1"/>
  <c r="CN76" i="30" s="1"/>
  <c r="BL68" i="30"/>
  <c r="BV68" i="30" s="1"/>
  <c r="CE68" i="30" s="1"/>
  <c r="CN68" i="30" s="1"/>
  <c r="BL73" i="30"/>
  <c r="BV73" i="30" s="1"/>
  <c r="CE73" i="30" s="1"/>
  <c r="CN73" i="30" s="1"/>
  <c r="BL78" i="30"/>
  <c r="BV78" i="30" s="1"/>
  <c r="CE78" i="30" s="1"/>
  <c r="CN78" i="30" s="1"/>
  <c r="BL67" i="30"/>
  <c r="BV67" i="30" s="1"/>
  <c r="CE67" i="30" s="1"/>
  <c r="CN67" i="30" s="1"/>
  <c r="BL64" i="30"/>
  <c r="BV64" i="30" s="1"/>
  <c r="CE64" i="30" s="1"/>
  <c r="CN64" i="30" s="1"/>
  <c r="BL192" i="30"/>
  <c r="BV192" i="30" s="1"/>
  <c r="CE192" i="30"/>
  <c r="CN192" i="30" s="1"/>
  <c r="BL190" i="30"/>
  <c r="BV190" i="30" s="1"/>
  <c r="CE190" i="30" s="1"/>
  <c r="CN190" i="30" s="1"/>
  <c r="BL178" i="30"/>
  <c r="BV178" i="30" s="1"/>
  <c r="CE178" i="30" s="1"/>
  <c r="CN178" i="30" s="1"/>
  <c r="BL173" i="30"/>
  <c r="BV173" i="30" s="1"/>
  <c r="CE173" i="30" s="1"/>
  <c r="CN173" i="30" s="1"/>
  <c r="BL167" i="30"/>
  <c r="BV167" i="30" s="1"/>
  <c r="CE167" i="30" s="1"/>
  <c r="CN167" i="30" s="1"/>
  <c r="BL166" i="30"/>
  <c r="BV166" i="30" s="1"/>
  <c r="CE166" i="30" s="1"/>
  <c r="CN166" i="30" s="1"/>
  <c r="BL124" i="30"/>
  <c r="BV124" i="30" s="1"/>
  <c r="CE124" i="30" s="1"/>
  <c r="CN124" i="30" s="1"/>
  <c r="BL122" i="30"/>
  <c r="BV122" i="30" s="1"/>
  <c r="CE122" i="30" s="1"/>
  <c r="CN122" i="30" s="1"/>
  <c r="BL79" i="30"/>
  <c r="BV79" i="30" s="1"/>
  <c r="CE79" i="30" s="1"/>
  <c r="CN79" i="30" s="1"/>
  <c r="BL187" i="30"/>
  <c r="BV187" i="30" s="1"/>
  <c r="CE187" i="30" s="1"/>
  <c r="CN187" i="30" s="1"/>
  <c r="BL177" i="30"/>
  <c r="BV177" i="30" s="1"/>
  <c r="CE177" i="30" s="1"/>
  <c r="CN177" i="30" s="1"/>
  <c r="BL174" i="30"/>
  <c r="BV174" i="30" s="1"/>
  <c r="CE174" i="30" s="1"/>
  <c r="CN174" i="30" s="1"/>
  <c r="BL169" i="30"/>
  <c r="BV169" i="30" s="1"/>
  <c r="CE169" i="30" s="1"/>
  <c r="CN169" i="30" s="1"/>
  <c r="BL159" i="30"/>
  <c r="BV159" i="30" s="1"/>
  <c r="CE159" i="30" s="1"/>
  <c r="CN159" i="30" s="1"/>
  <c r="BL118" i="30"/>
  <c r="BV118" i="30" s="1"/>
  <c r="CE118" i="30" s="1"/>
  <c r="CN118" i="30" s="1"/>
  <c r="BL70" i="30"/>
  <c r="BV70" i="30" s="1"/>
  <c r="CE70" i="30" s="1"/>
  <c r="CN70" i="30" s="1"/>
  <c r="BL189" i="30"/>
  <c r="BV189" i="30" s="1"/>
  <c r="CE189" i="30" s="1"/>
  <c r="CN189" i="30" s="1"/>
  <c r="BL188" i="30"/>
  <c r="BV188" i="30" s="1"/>
  <c r="CE188" i="30" s="1"/>
  <c r="CN188" i="30" s="1"/>
  <c r="BL179" i="30"/>
  <c r="BV179" i="30" s="1"/>
  <c r="CE179" i="30"/>
  <c r="CN179" i="30" s="1"/>
  <c r="BL176" i="30"/>
  <c r="BV176" i="30" s="1"/>
  <c r="CE176" i="30" s="1"/>
  <c r="CN176" i="30" s="1"/>
  <c r="BL171" i="30"/>
  <c r="BV171" i="30" s="1"/>
  <c r="CE171" i="30" s="1"/>
  <c r="CN171" i="30" s="1"/>
  <c r="BL157" i="30"/>
  <c r="BV157" i="30" s="1"/>
  <c r="CE157" i="30" s="1"/>
  <c r="CN157" i="30" s="1"/>
  <c r="BL148" i="30"/>
  <c r="BV148" i="30" s="1"/>
  <c r="CE148" i="30" s="1"/>
  <c r="CN148" i="30" s="1"/>
  <c r="BL147" i="30"/>
  <c r="BV147" i="30" s="1"/>
  <c r="CE147" i="30" s="1"/>
  <c r="CN147" i="30" s="1"/>
  <c r="BL172" i="30"/>
  <c r="BV172" i="30" s="1"/>
  <c r="CE172" i="30" s="1"/>
  <c r="CN172" i="30" s="1"/>
  <c r="BL162" i="30"/>
  <c r="BV162" i="30" s="1"/>
  <c r="CE162" i="30" s="1"/>
  <c r="CN162" i="30" s="1"/>
  <c r="BL160" i="30"/>
  <c r="BV160" i="30" s="1"/>
  <c r="CE160" i="30"/>
  <c r="CN160" i="30" s="1"/>
  <c r="BL80" i="30"/>
  <c r="BV80" i="30" s="1"/>
  <c r="CE80" i="30"/>
  <c r="CN80" i="30" s="1"/>
  <c r="BL62" i="30"/>
  <c r="BV62" i="30" s="1"/>
  <c r="CE62" i="30"/>
  <c r="CN62" i="30" s="1"/>
  <c r="BL158" i="30"/>
  <c r="BV158" i="30" s="1"/>
  <c r="CE158" i="30"/>
  <c r="CN158" i="30" s="1"/>
  <c r="BL156" i="30"/>
  <c r="BV156" i="30" s="1"/>
  <c r="CE156" i="30"/>
  <c r="CN156" i="30" s="1"/>
  <c r="BL123" i="30"/>
  <c r="BV123" i="30" s="1"/>
  <c r="CE123" i="30"/>
  <c r="CN123" i="30" s="1"/>
  <c r="BL186" i="30"/>
  <c r="BV186" i="30" s="1"/>
  <c r="CE186" i="30"/>
  <c r="CN186" i="30" s="1"/>
  <c r="BL183" i="30"/>
  <c r="BV183" i="30" s="1"/>
  <c r="CE183" i="30"/>
  <c r="CN183" i="30" s="1"/>
  <c r="BL182" i="30"/>
  <c r="BV182" i="30" s="1"/>
  <c r="CE182" i="30"/>
  <c r="CN182" i="30" s="1"/>
  <c r="BL170" i="30"/>
  <c r="BV170" i="30" s="1"/>
  <c r="CE170" i="30"/>
  <c r="CN170" i="30" s="1"/>
  <c r="BL165" i="30"/>
  <c r="BV165" i="30" s="1"/>
  <c r="CE165" i="30"/>
  <c r="CN165" i="30" s="1"/>
  <c r="BL151" i="30"/>
  <c r="BV151" i="30" s="1"/>
  <c r="CE151" i="30"/>
  <c r="CN151" i="30" s="1"/>
  <c r="BL82" i="30"/>
  <c r="BV82" i="30" s="1"/>
  <c r="CE82" i="30"/>
  <c r="CN82" i="30" s="1"/>
  <c r="BL164" i="30"/>
  <c r="BV164" i="30" s="1"/>
  <c r="CE164" i="30"/>
  <c r="CN164" i="30" s="1"/>
  <c r="BL37" i="30"/>
  <c r="BV37" i="30" s="1"/>
  <c r="CE37" i="30"/>
  <c r="CN37" i="30" s="1"/>
  <c r="AS17" i="29"/>
  <c r="AW27" i="29"/>
  <c r="AW17" i="29" s="1"/>
  <c r="AX27" i="29"/>
  <c r="Z52" i="25"/>
  <c r="Z152" i="25"/>
  <c r="Z74" i="25"/>
  <c r="Z82" i="25"/>
  <c r="Z90" i="25"/>
  <c r="Z67" i="25"/>
  <c r="Z155" i="25"/>
  <c r="Z179" i="25"/>
  <c r="Z46" i="25"/>
  <c r="Z62" i="25"/>
  <c r="Z70" i="25"/>
  <c r="Z166" i="25"/>
  <c r="Z55" i="25"/>
  <c r="Z71" i="25"/>
  <c r="Z127" i="25"/>
  <c r="Z135" i="25"/>
  <c r="Z143" i="25"/>
  <c r="Z37" i="25"/>
  <c r="Z38" i="25"/>
  <c r="AM17" i="25"/>
  <c r="Z39" i="25"/>
  <c r="Z40" i="25"/>
  <c r="Z42" i="25"/>
  <c r="Z43" i="25"/>
  <c r="Z45" i="25"/>
  <c r="Z47" i="25"/>
  <c r="Z48" i="25"/>
  <c r="Z50" i="25"/>
  <c r="Z51" i="25"/>
  <c r="Z53" i="25"/>
  <c r="Z54" i="25"/>
  <c r="Z56" i="25"/>
  <c r="Z57" i="25"/>
  <c r="Z60" i="25"/>
  <c r="Z64" i="25"/>
  <c r="Z68" i="25"/>
  <c r="Z69" i="25"/>
  <c r="Z73" i="25"/>
  <c r="Z76" i="25"/>
  <c r="Z98" i="25"/>
  <c r="Z99" i="25"/>
  <c r="Z100" i="25"/>
  <c r="Z102" i="25"/>
  <c r="Z103" i="25"/>
  <c r="Z104" i="25"/>
  <c r="Z105" i="25"/>
  <c r="Z106" i="25"/>
  <c r="Z107" i="25"/>
  <c r="Z109" i="25"/>
  <c r="Z110" i="25"/>
  <c r="Z111" i="25"/>
  <c r="Z112" i="25"/>
  <c r="Z113" i="25"/>
  <c r="Z114" i="25"/>
  <c r="Z115" i="25"/>
  <c r="Z116" i="25"/>
  <c r="Z117" i="25"/>
  <c r="Z118" i="25"/>
  <c r="Z119" i="25"/>
  <c r="Z120" i="25"/>
  <c r="Z121" i="25"/>
  <c r="Z146" i="25"/>
  <c r="Z149" i="25"/>
  <c r="Z150" i="25"/>
  <c r="Z153" i="25"/>
  <c r="Z154" i="25"/>
  <c r="Z184" i="25"/>
  <c r="Z185" i="25"/>
  <c r="Z186" i="25"/>
  <c r="Z187" i="25"/>
  <c r="Z188" i="25"/>
  <c r="Z189" i="25"/>
  <c r="O17" i="25"/>
  <c r="Z61" i="25"/>
  <c r="Z147" i="25"/>
  <c r="P17" i="25"/>
  <c r="Z63" i="25"/>
  <c r="Z77" i="25"/>
  <c r="AC20" i="25"/>
  <c r="Y17" i="25"/>
  <c r="X17" i="25"/>
  <c r="Z41" i="25"/>
  <c r="Z58" i="25"/>
  <c r="Z72" i="25"/>
  <c r="Z59" i="25"/>
  <c r="Z101" i="25"/>
  <c r="Z151" i="25"/>
  <c r="Z156" i="25"/>
  <c r="Z44" i="25"/>
  <c r="Z49" i="25"/>
  <c r="Z65" i="25"/>
  <c r="Z66" i="25"/>
  <c r="Z75" i="25"/>
  <c r="Z108" i="25"/>
  <c r="Z36" i="25"/>
  <c r="Z182" i="25"/>
  <c r="Z191" i="25"/>
  <c r="Z177" i="25"/>
  <c r="Z192" i="25"/>
  <c r="Z31" i="25"/>
  <c r="Z123" i="25"/>
  <c r="Z172" i="25"/>
  <c r="Q27" i="25"/>
  <c r="AC17" i="25"/>
  <c r="Z32" i="25"/>
  <c r="Z145" i="25"/>
  <c r="Z175" i="25"/>
  <c r="Z180" i="25"/>
  <c r="Z122" i="25"/>
  <c r="Z176" i="25"/>
  <c r="Z28" i="25"/>
  <c r="Z34" i="25"/>
  <c r="AP17" i="25"/>
  <c r="Z35" i="25"/>
  <c r="Z86" i="25"/>
  <c r="Z94" i="25"/>
  <c r="Z131" i="25"/>
  <c r="Z139" i="25"/>
  <c r="Z97" i="25"/>
  <c r="AF21" i="25"/>
  <c r="AF193" i="25" s="1"/>
  <c r="Z30" i="25"/>
  <c r="Z80" i="25"/>
  <c r="Z162" i="25"/>
  <c r="Z173" i="25"/>
  <c r="Z181" i="25"/>
  <c r="Z190" i="25"/>
  <c r="AF40" i="25"/>
  <c r="AF32" i="25"/>
  <c r="V17" i="25"/>
  <c r="Z29" i="25"/>
  <c r="Z33" i="25"/>
  <c r="Z79" i="25"/>
  <c r="Z81" i="25"/>
  <c r="Z85" i="25"/>
  <c r="Z89" i="25"/>
  <c r="Z93" i="25"/>
  <c r="Z78" i="25"/>
  <c r="Z84" i="25"/>
  <c r="Z88" i="25"/>
  <c r="Z92" i="25"/>
  <c r="Z96" i="25"/>
  <c r="Z83" i="25"/>
  <c r="Z87" i="25"/>
  <c r="Z91" i="25"/>
  <c r="Z95" i="25"/>
  <c r="Z126" i="25"/>
  <c r="Z130" i="25"/>
  <c r="Z134" i="25"/>
  <c r="Z138" i="25"/>
  <c r="Z142" i="25"/>
  <c r="Z125" i="25"/>
  <c r="Z129" i="25"/>
  <c r="Z133" i="25"/>
  <c r="Z137" i="25"/>
  <c r="Z141" i="25"/>
  <c r="Z124" i="25"/>
  <c r="Z128" i="25"/>
  <c r="Z132" i="25"/>
  <c r="Z136" i="25"/>
  <c r="Z140" i="25"/>
  <c r="Z144" i="25"/>
  <c r="Z161" i="25"/>
  <c r="Z165" i="25"/>
  <c r="Z157" i="25"/>
  <c r="Z158" i="25"/>
  <c r="Z160" i="25"/>
  <c r="Z164" i="25"/>
  <c r="Z159" i="25"/>
  <c r="Z163" i="25"/>
  <c r="Z169" i="25"/>
  <c r="Z168" i="25"/>
  <c r="Z167" i="25"/>
  <c r="Z171" i="25"/>
  <c r="Z170" i="25"/>
  <c r="Z174" i="25"/>
  <c r="Z178" i="25"/>
  <c r="Z183" i="25"/>
  <c r="Z195" i="25"/>
  <c r="Z194" i="25"/>
  <c r="Z193" i="25"/>
  <c r="BG27" i="30" l="1"/>
  <c r="BQ27" i="30" s="1"/>
  <c r="CH17" i="30"/>
  <c r="BZ27" i="30"/>
  <c r="BL65" i="30"/>
  <c r="BV65" i="30" s="1"/>
  <c r="CE65" i="30"/>
  <c r="CN65" i="30" s="1"/>
  <c r="BL77" i="30"/>
  <c r="BV77" i="30" s="1"/>
  <c r="CE77" i="30"/>
  <c r="CN77" i="30" s="1"/>
  <c r="BL72" i="30"/>
  <c r="BV72" i="30" s="1"/>
  <c r="CE72" i="30" s="1"/>
  <c r="CN72" i="30" s="1"/>
  <c r="BL63" i="30"/>
  <c r="BV63" i="30" s="1"/>
  <c r="CE63" i="30"/>
  <c r="CN63" i="30" s="1"/>
  <c r="BL185" i="30"/>
  <c r="BV185" i="30" s="1"/>
  <c r="CE185" i="30" s="1"/>
  <c r="CN185" i="30" s="1"/>
  <c r="BL175" i="30"/>
  <c r="BV175" i="30" s="1"/>
  <c r="CE175" i="30" s="1"/>
  <c r="CN175" i="30" s="1"/>
  <c r="BL152" i="30"/>
  <c r="BV152" i="30" s="1"/>
  <c r="CE152" i="30" s="1"/>
  <c r="CN152" i="30" s="1"/>
  <c r="BL194" i="30"/>
  <c r="BV194" i="30" s="1"/>
  <c r="CE194" i="30" s="1"/>
  <c r="CN194" i="30" s="1"/>
  <c r="BL193" i="30"/>
  <c r="BV193" i="30" s="1"/>
  <c r="CE193" i="30" s="1"/>
  <c r="CN193" i="30" s="1"/>
  <c r="BL150" i="30"/>
  <c r="BV150" i="30" s="1"/>
  <c r="CE150" i="30" s="1"/>
  <c r="CN150" i="30" s="1"/>
  <c r="BL143" i="30"/>
  <c r="BV143" i="30" s="1"/>
  <c r="CE143" i="30" s="1"/>
  <c r="CN143" i="30" s="1"/>
  <c r="BL116" i="30"/>
  <c r="BV116" i="30" s="1"/>
  <c r="CE116" i="30" s="1"/>
  <c r="CN116" i="30" s="1"/>
  <c r="BL153" i="30"/>
  <c r="BV153" i="30" s="1"/>
  <c r="CE153" i="30" s="1"/>
  <c r="CN153" i="30" s="1"/>
  <c r="BL146" i="30"/>
  <c r="BV146" i="30" s="1"/>
  <c r="CE146" i="30" s="1"/>
  <c r="CN146" i="30" s="1"/>
  <c r="BL69" i="30"/>
  <c r="BV69" i="30" s="1"/>
  <c r="CE69" i="30" s="1"/>
  <c r="CN69" i="30" s="1"/>
  <c r="BL181" i="30"/>
  <c r="BV181" i="30" s="1"/>
  <c r="CE181" i="30" s="1"/>
  <c r="CN181" i="30" s="1"/>
  <c r="BL163" i="30"/>
  <c r="BV163" i="30" s="1"/>
  <c r="CE163" i="30" s="1"/>
  <c r="CN163" i="30" s="1"/>
  <c r="BL149" i="30"/>
  <c r="BV149" i="30" s="1"/>
  <c r="CE149" i="30" s="1"/>
  <c r="CN149" i="30" s="1"/>
  <c r="BL121" i="30"/>
  <c r="BV121" i="30" s="1"/>
  <c r="CE121" i="30" s="1"/>
  <c r="CN121" i="30" s="1"/>
  <c r="BL85" i="30"/>
  <c r="BV85" i="30" s="1"/>
  <c r="CE85" i="30" s="1"/>
  <c r="CN85" i="30" s="1"/>
  <c r="BL154" i="30"/>
  <c r="BV154" i="30" s="1"/>
  <c r="CE154" i="30" s="1"/>
  <c r="CN154" i="30" s="1"/>
  <c r="BL120" i="30"/>
  <c r="BV120" i="30" s="1"/>
  <c r="CE120" i="30" s="1"/>
  <c r="CN120" i="30" s="1"/>
  <c r="BL117" i="30"/>
  <c r="BV117" i="30" s="1"/>
  <c r="CE117" i="30" s="1"/>
  <c r="CN117" i="30" s="1"/>
  <c r="BL39" i="30"/>
  <c r="BV39" i="30" s="1"/>
  <c r="CE39" i="30" s="1"/>
  <c r="CN39" i="30" s="1"/>
  <c r="BL38" i="30"/>
  <c r="BV38" i="30" s="1"/>
  <c r="CE38" i="30" s="1"/>
  <c r="CN38" i="30" s="1"/>
  <c r="BL36" i="30"/>
  <c r="BV36" i="30" s="1"/>
  <c r="CE36" i="30" s="1"/>
  <c r="CN36" i="30" s="1"/>
  <c r="BL35" i="30"/>
  <c r="BV35" i="30" s="1"/>
  <c r="CE35" i="30" s="1"/>
  <c r="CN35" i="30" s="1"/>
  <c r="BL33" i="30"/>
  <c r="BV33" i="30" s="1"/>
  <c r="CE33" i="30" s="1"/>
  <c r="CN33" i="30" s="1"/>
  <c r="BL32" i="30"/>
  <c r="BV32" i="30" s="1"/>
  <c r="CE32" i="30" s="1"/>
  <c r="CN32" i="30" s="1"/>
  <c r="BL31" i="30"/>
  <c r="BV31" i="30" s="1"/>
  <c r="CE31" i="30" s="1"/>
  <c r="CN31" i="30" s="1"/>
  <c r="BL30" i="30"/>
  <c r="BV30" i="30" s="1"/>
  <c r="CE30" i="30" s="1"/>
  <c r="CN30" i="30" s="1"/>
  <c r="BL34" i="30"/>
  <c r="BV34" i="30" s="1"/>
  <c r="CE34" i="30" s="1"/>
  <c r="CN34" i="30" s="1"/>
  <c r="BL29" i="30"/>
  <c r="BV29" i="30" s="1"/>
  <c r="CE29" i="30" s="1"/>
  <c r="CN29" i="30" s="1"/>
  <c r="BL28" i="30"/>
  <c r="BV28" i="30" s="1"/>
  <c r="CE28" i="30"/>
  <c r="CN28" i="30" s="1"/>
  <c r="BL168" i="30"/>
  <c r="BV168" i="30" s="1"/>
  <c r="CE168" i="30"/>
  <c r="CN168" i="30" s="1"/>
  <c r="BL161" i="30"/>
  <c r="BV161" i="30" s="1"/>
  <c r="CE161" i="30"/>
  <c r="CN161" i="30" s="1"/>
  <c r="BL184" i="30"/>
  <c r="BV184" i="30" s="1"/>
  <c r="CE184" i="30"/>
  <c r="CN184" i="30" s="1"/>
  <c r="BL144" i="30"/>
  <c r="BV144" i="30" s="1"/>
  <c r="CE144" i="30"/>
  <c r="CN144" i="30" s="1"/>
  <c r="BL119" i="30"/>
  <c r="BV119" i="30" s="1"/>
  <c r="CE119" i="30"/>
  <c r="CN119" i="30" s="1"/>
  <c r="BL145" i="30"/>
  <c r="BV145" i="30" s="1"/>
  <c r="CE145" i="30"/>
  <c r="CN145" i="30" s="1"/>
  <c r="BL74" i="30"/>
  <c r="BV74" i="30" s="1"/>
  <c r="CE74" i="30"/>
  <c r="CN74" i="30" s="1"/>
  <c r="BL66" i="30"/>
  <c r="BV66" i="30" s="1"/>
  <c r="CE66" i="30" s="1"/>
  <c r="CN66" i="30" s="1"/>
  <c r="BL155" i="30"/>
  <c r="BV155" i="30" s="1"/>
  <c r="CE155" i="30"/>
  <c r="CN155" i="30" s="1"/>
  <c r="BL83" i="30"/>
  <c r="BV83" i="30" s="1"/>
  <c r="CE83" i="30"/>
  <c r="CN83" i="30" s="1"/>
  <c r="AF123" i="25"/>
  <c r="AF65" i="25"/>
  <c r="AF137" i="25"/>
  <c r="AF82" i="25"/>
  <c r="AF95" i="25"/>
  <c r="AF158" i="25"/>
  <c r="AY27" i="29"/>
  <c r="AX17" i="29"/>
  <c r="AF174" i="25"/>
  <c r="AF190" i="25"/>
  <c r="AF52" i="25"/>
  <c r="AF110" i="25"/>
  <c r="AF35" i="25"/>
  <c r="AF69" i="25"/>
  <c r="AF101" i="25"/>
  <c r="AF157" i="25"/>
  <c r="AF47" i="25"/>
  <c r="AF71" i="25"/>
  <c r="AF102" i="25"/>
  <c r="AF164" i="25"/>
  <c r="AF48" i="25"/>
  <c r="AF73" i="25"/>
  <c r="AF103" i="25"/>
  <c r="AF133" i="25"/>
  <c r="AF184" i="25"/>
  <c r="AF45" i="25"/>
  <c r="AF114" i="25"/>
  <c r="AF162" i="25"/>
  <c r="AF131" i="25"/>
  <c r="AF36" i="25"/>
  <c r="AF60" i="25"/>
  <c r="AF91" i="25"/>
  <c r="AF118" i="25"/>
  <c r="AF149" i="25"/>
  <c r="AF167" i="25"/>
  <c r="AF27" i="25"/>
  <c r="AF38" i="25"/>
  <c r="AF49" i="25"/>
  <c r="AF61" i="25"/>
  <c r="AF76" i="25"/>
  <c r="AF92" i="25"/>
  <c r="AF105" i="25"/>
  <c r="AF121" i="25"/>
  <c r="AF134" i="25"/>
  <c r="AF150" i="25"/>
  <c r="AF170" i="25"/>
  <c r="AF186" i="25"/>
  <c r="AF57" i="25"/>
  <c r="AF87" i="25"/>
  <c r="AF129" i="25"/>
  <c r="AF180" i="25"/>
  <c r="AF80" i="25"/>
  <c r="AF59" i="25"/>
  <c r="AF90" i="25"/>
  <c r="AF115" i="25"/>
  <c r="AF147" i="25"/>
  <c r="AF183" i="25"/>
  <c r="AF30" i="25"/>
  <c r="AF39" i="25"/>
  <c r="AF51" i="25"/>
  <c r="AF63" i="25"/>
  <c r="AF77" i="25"/>
  <c r="AF94" i="25"/>
  <c r="AF107" i="25"/>
  <c r="AF122" i="25"/>
  <c r="AF135" i="25"/>
  <c r="AF153" i="25"/>
  <c r="AF172" i="25"/>
  <c r="AF188" i="25"/>
  <c r="AF33" i="25"/>
  <c r="AF41" i="25"/>
  <c r="AF54" i="25"/>
  <c r="AF67" i="25"/>
  <c r="AF83" i="25"/>
  <c r="AF97" i="25"/>
  <c r="AF111" i="25"/>
  <c r="AF125" i="25"/>
  <c r="AF141" i="25"/>
  <c r="AF159" i="25"/>
  <c r="AF175" i="25"/>
  <c r="AF192" i="25"/>
  <c r="AF34" i="25"/>
  <c r="AF43" i="25"/>
  <c r="AF56" i="25"/>
  <c r="AF68" i="25"/>
  <c r="AF84" i="25"/>
  <c r="AF99" i="25"/>
  <c r="AF113" i="25"/>
  <c r="AF126" i="25"/>
  <c r="AF143" i="25"/>
  <c r="AF160" i="25"/>
  <c r="AF176" i="25"/>
  <c r="AF28" i="25"/>
  <c r="AF78" i="25"/>
  <c r="AF44" i="25"/>
  <c r="AF53" i="25"/>
  <c r="AF62" i="25"/>
  <c r="AF72" i="25"/>
  <c r="AF86" i="25"/>
  <c r="AF96" i="25"/>
  <c r="AF106" i="25"/>
  <c r="AF117" i="25"/>
  <c r="AF127" i="25"/>
  <c r="AF139" i="25"/>
  <c r="AF151" i="25"/>
  <c r="AF166" i="25"/>
  <c r="AF178" i="25"/>
  <c r="AF191" i="25"/>
  <c r="AF31" i="25"/>
  <c r="AF37" i="25"/>
  <c r="AF46" i="25"/>
  <c r="AF55" i="25"/>
  <c r="AF64" i="25"/>
  <c r="AF75" i="25"/>
  <c r="AF88" i="25"/>
  <c r="AF98" i="25"/>
  <c r="AF109" i="25"/>
  <c r="AF119" i="25"/>
  <c r="AF130" i="25"/>
  <c r="AF142" i="25"/>
  <c r="AF155" i="25"/>
  <c r="AF168" i="25"/>
  <c r="AF182" i="25"/>
  <c r="AF194" i="25"/>
  <c r="AF138" i="25"/>
  <c r="AF145" i="25"/>
  <c r="AF154" i="25"/>
  <c r="AF163" i="25"/>
  <c r="AF171" i="25"/>
  <c r="AF179" i="25"/>
  <c r="AF187" i="25"/>
  <c r="AF195" i="25"/>
  <c r="AF29" i="25"/>
  <c r="AF79" i="25"/>
  <c r="AF42" i="25"/>
  <c r="AF50" i="25"/>
  <c r="AF58" i="25"/>
  <c r="AF66" i="25"/>
  <c r="AF74" i="25"/>
  <c r="AF85" i="25"/>
  <c r="AF93" i="25"/>
  <c r="AF100" i="25"/>
  <c r="AF108" i="25"/>
  <c r="AF116" i="25"/>
  <c r="AF124" i="25"/>
  <c r="AF132" i="25"/>
  <c r="AF140" i="25"/>
  <c r="AF148" i="25"/>
  <c r="AF156" i="25"/>
  <c r="AF165" i="25"/>
  <c r="AF173" i="25"/>
  <c r="AF181" i="25"/>
  <c r="AF189" i="25"/>
  <c r="AF70" i="25"/>
  <c r="AF81" i="25"/>
  <c r="AF89" i="25"/>
  <c r="AF146" i="25"/>
  <c r="AF104" i="25"/>
  <c r="AF112" i="25"/>
  <c r="AF120" i="25"/>
  <c r="AF128" i="25"/>
  <c r="AF136" i="25"/>
  <c r="AF144" i="25"/>
  <c r="AF152" i="25"/>
  <c r="AF161" i="25"/>
  <c r="AF169" i="25"/>
  <c r="AF177" i="25"/>
  <c r="AF185" i="25"/>
  <c r="AP16" i="25"/>
  <c r="R27" i="25"/>
  <c r="Q17" i="25"/>
  <c r="AD21" i="25"/>
  <c r="CI27" i="30" l="1"/>
  <c r="BZ17" i="30"/>
  <c r="AZ27" i="29"/>
  <c r="AY17" i="29"/>
  <c r="R17" i="25"/>
  <c r="Z27" i="25"/>
  <c r="Z17" i="25" s="1"/>
  <c r="AD29" i="25"/>
  <c r="AG29" i="25" s="1"/>
  <c r="AH29" i="25" s="1"/>
  <c r="AJ29" i="25" s="1"/>
  <c r="AQ29" i="25" s="1"/>
  <c r="AR29" i="25" s="1"/>
  <c r="AD192" i="25"/>
  <c r="AG192" i="25" s="1"/>
  <c r="AH192" i="25" s="1"/>
  <c r="AJ192" i="25" s="1"/>
  <c r="AQ192" i="25" s="1"/>
  <c r="AR192" i="25" s="1"/>
  <c r="AD173" i="25"/>
  <c r="AG173" i="25" s="1"/>
  <c r="AH173" i="25" s="1"/>
  <c r="AJ173" i="25" s="1"/>
  <c r="AQ173" i="25" s="1"/>
  <c r="AR173" i="25" s="1"/>
  <c r="BV173" i="25" s="1"/>
  <c r="AD166" i="25"/>
  <c r="AG166" i="25" s="1"/>
  <c r="AH166" i="25" s="1"/>
  <c r="AJ166" i="25" s="1"/>
  <c r="AQ166" i="25" s="1"/>
  <c r="AR166" i="25" s="1"/>
  <c r="AD160" i="25"/>
  <c r="AG160" i="25" s="1"/>
  <c r="AH160" i="25" s="1"/>
  <c r="AJ160" i="25" s="1"/>
  <c r="AQ160" i="25" s="1"/>
  <c r="AR160" i="25" s="1"/>
  <c r="AD139" i="25"/>
  <c r="AG139" i="25" s="1"/>
  <c r="AH139" i="25" s="1"/>
  <c r="AJ139" i="25" s="1"/>
  <c r="AQ139" i="25" s="1"/>
  <c r="AR139" i="25" s="1"/>
  <c r="AD128" i="25"/>
  <c r="AG128" i="25" s="1"/>
  <c r="AH128" i="25" s="1"/>
  <c r="AJ128" i="25" s="1"/>
  <c r="AQ128" i="25" s="1"/>
  <c r="AR128" i="25" s="1"/>
  <c r="BV128" i="25" s="1"/>
  <c r="AD89" i="25"/>
  <c r="AG89" i="25" s="1"/>
  <c r="AH89" i="25" s="1"/>
  <c r="AJ89" i="25" s="1"/>
  <c r="AQ89" i="25" s="1"/>
  <c r="AR89" i="25" s="1"/>
  <c r="BV89" i="25" s="1"/>
  <c r="AD77" i="25"/>
  <c r="AG77" i="25" s="1"/>
  <c r="AH77" i="25" s="1"/>
  <c r="AJ77" i="25" s="1"/>
  <c r="AQ77" i="25" s="1"/>
  <c r="AR77" i="25" s="1"/>
  <c r="AD69" i="25"/>
  <c r="AG69" i="25" s="1"/>
  <c r="AH69" i="25" s="1"/>
  <c r="AJ69" i="25" s="1"/>
  <c r="AQ69" i="25" s="1"/>
  <c r="AR69" i="25" s="1"/>
  <c r="AD54" i="25"/>
  <c r="AG54" i="25" s="1"/>
  <c r="AH54" i="25" s="1"/>
  <c r="AJ54" i="25" s="1"/>
  <c r="AQ54" i="25" s="1"/>
  <c r="AR54" i="25" s="1"/>
  <c r="AW54" i="25" s="1"/>
  <c r="AD46" i="25"/>
  <c r="AG46" i="25" s="1"/>
  <c r="AH46" i="25" s="1"/>
  <c r="AJ46" i="25" s="1"/>
  <c r="AQ46" i="25" s="1"/>
  <c r="AR46" i="25" s="1"/>
  <c r="AD38" i="25"/>
  <c r="AG38" i="25" s="1"/>
  <c r="AH38" i="25" s="1"/>
  <c r="AJ38" i="25" s="1"/>
  <c r="AQ38" i="25" s="1"/>
  <c r="AR38" i="25" s="1"/>
  <c r="AV38" i="25" s="1"/>
  <c r="AD92" i="25"/>
  <c r="AG92" i="25" s="1"/>
  <c r="AH92" i="25" s="1"/>
  <c r="AJ92" i="25" s="1"/>
  <c r="AQ92" i="25" s="1"/>
  <c r="AR92" i="25" s="1"/>
  <c r="AD63" i="25"/>
  <c r="AG63" i="25" s="1"/>
  <c r="AH63" i="25" s="1"/>
  <c r="AJ63" i="25" s="1"/>
  <c r="AQ63" i="25" s="1"/>
  <c r="AR63" i="25" s="1"/>
  <c r="AD61" i="25"/>
  <c r="AG61" i="25" s="1"/>
  <c r="AH61" i="25" s="1"/>
  <c r="AJ61" i="25" s="1"/>
  <c r="AQ61" i="25" s="1"/>
  <c r="AR61" i="25" s="1"/>
  <c r="AD102" i="25"/>
  <c r="AG102" i="25" s="1"/>
  <c r="AH102" i="25" s="1"/>
  <c r="AJ102" i="25" s="1"/>
  <c r="AQ102" i="25" s="1"/>
  <c r="AR102" i="25" s="1"/>
  <c r="AD110" i="25"/>
  <c r="AG110" i="25" s="1"/>
  <c r="AH110" i="25" s="1"/>
  <c r="AJ110" i="25" s="1"/>
  <c r="AQ110" i="25" s="1"/>
  <c r="AR110" i="25" s="1"/>
  <c r="AD118" i="25"/>
  <c r="AG118" i="25" s="1"/>
  <c r="AH118" i="25" s="1"/>
  <c r="AJ118" i="25" s="1"/>
  <c r="AQ118" i="25" s="1"/>
  <c r="AR118" i="25" s="1"/>
  <c r="AD150" i="25"/>
  <c r="AG150" i="25" s="1"/>
  <c r="AH150" i="25" s="1"/>
  <c r="AJ150" i="25" s="1"/>
  <c r="AQ150" i="25" s="1"/>
  <c r="AR150" i="25" s="1"/>
  <c r="AD185" i="25"/>
  <c r="AG185" i="25" s="1"/>
  <c r="AH185" i="25" s="1"/>
  <c r="AJ185" i="25" s="1"/>
  <c r="AQ185" i="25" s="1"/>
  <c r="AR185" i="25" s="1"/>
  <c r="BV185" i="25" s="1"/>
  <c r="AD193" i="25"/>
  <c r="AG193" i="25" s="1"/>
  <c r="AH193" i="25" s="1"/>
  <c r="AJ193" i="25" s="1"/>
  <c r="AQ193" i="25" s="1"/>
  <c r="AR193" i="25" s="1"/>
  <c r="AW193" i="25" s="1"/>
  <c r="AD162" i="25"/>
  <c r="AG162" i="25" s="1"/>
  <c r="AH162" i="25" s="1"/>
  <c r="AJ162" i="25" s="1"/>
  <c r="AQ162" i="25" s="1"/>
  <c r="AR162" i="25" s="1"/>
  <c r="AD164" i="25"/>
  <c r="AG164" i="25" s="1"/>
  <c r="AH164" i="25" s="1"/>
  <c r="AJ164" i="25" s="1"/>
  <c r="AQ164" i="25" s="1"/>
  <c r="AR164" i="25" s="1"/>
  <c r="BV164" i="25" s="1"/>
  <c r="AD135" i="25"/>
  <c r="AG135" i="25" s="1"/>
  <c r="AH135" i="25" s="1"/>
  <c r="AJ135" i="25" s="1"/>
  <c r="AQ135" i="25" s="1"/>
  <c r="AR135" i="25" s="1"/>
  <c r="AD85" i="25"/>
  <c r="AG85" i="25" s="1"/>
  <c r="AH85" i="25" s="1"/>
  <c r="AJ85" i="25" s="1"/>
  <c r="AQ85" i="25" s="1"/>
  <c r="AR85" i="25" s="1"/>
  <c r="AV85" i="25" s="1"/>
  <c r="AD76" i="25"/>
  <c r="AG76" i="25" s="1"/>
  <c r="AH76" i="25" s="1"/>
  <c r="AJ76" i="25" s="1"/>
  <c r="AQ76" i="25" s="1"/>
  <c r="AR76" i="25" s="1"/>
  <c r="AD68" i="25"/>
  <c r="AG68" i="25" s="1"/>
  <c r="AH68" i="25" s="1"/>
  <c r="AJ68" i="25" s="1"/>
  <c r="AQ68" i="25" s="1"/>
  <c r="AR68" i="25" s="1"/>
  <c r="AD53" i="25"/>
  <c r="AG53" i="25" s="1"/>
  <c r="AH53" i="25" s="1"/>
  <c r="AJ53" i="25" s="1"/>
  <c r="AQ53" i="25" s="1"/>
  <c r="AR53" i="25" s="1"/>
  <c r="AD37" i="25"/>
  <c r="AG37" i="25" s="1"/>
  <c r="AH37" i="25" s="1"/>
  <c r="AJ37" i="25" s="1"/>
  <c r="AQ37" i="25" s="1"/>
  <c r="AR37" i="25" s="1"/>
  <c r="AD88" i="25"/>
  <c r="AG88" i="25" s="1"/>
  <c r="AH88" i="25" s="1"/>
  <c r="AJ88" i="25" s="1"/>
  <c r="AQ88" i="25" s="1"/>
  <c r="AR88" i="25" s="1"/>
  <c r="AD31" i="25"/>
  <c r="AG31" i="25" s="1"/>
  <c r="AH31" i="25" s="1"/>
  <c r="AJ31" i="25" s="1"/>
  <c r="AQ31" i="25" s="1"/>
  <c r="AR31" i="25" s="1"/>
  <c r="AD60" i="25"/>
  <c r="AG60" i="25" s="1"/>
  <c r="AH60" i="25" s="1"/>
  <c r="AJ60" i="25" s="1"/>
  <c r="AQ60" i="25" s="1"/>
  <c r="AR60" i="25" s="1"/>
  <c r="AD100" i="25"/>
  <c r="AG100" i="25" s="1"/>
  <c r="AH100" i="25" s="1"/>
  <c r="AJ100" i="25" s="1"/>
  <c r="AQ100" i="25" s="1"/>
  <c r="AR100" i="25" s="1"/>
  <c r="AV100" i="25" s="1"/>
  <c r="AD152" i="25"/>
  <c r="AG152" i="25" s="1"/>
  <c r="AH152" i="25" s="1"/>
  <c r="AJ152" i="25" s="1"/>
  <c r="AQ152" i="25" s="1"/>
  <c r="AR152" i="25" s="1"/>
  <c r="AW152" i="25" s="1"/>
  <c r="AD189" i="25"/>
  <c r="AG189" i="25" s="1"/>
  <c r="AH189" i="25" s="1"/>
  <c r="AJ189" i="25" s="1"/>
  <c r="AQ189" i="25" s="1"/>
  <c r="AR189" i="25" s="1"/>
  <c r="AD109" i="25"/>
  <c r="AG109" i="25" s="1"/>
  <c r="AH109" i="25" s="1"/>
  <c r="AJ109" i="25" s="1"/>
  <c r="AQ109" i="25" s="1"/>
  <c r="AR109" i="25" s="1"/>
  <c r="AD168" i="25"/>
  <c r="AG168" i="25" s="1"/>
  <c r="AH168" i="25" s="1"/>
  <c r="AJ168" i="25" s="1"/>
  <c r="AQ168" i="25" s="1"/>
  <c r="AR168" i="25" s="1"/>
  <c r="AV168" i="25" s="1"/>
  <c r="AD33" i="25"/>
  <c r="AG33" i="25" s="1"/>
  <c r="AH33" i="25" s="1"/>
  <c r="AJ33" i="25" s="1"/>
  <c r="AQ33" i="25" s="1"/>
  <c r="AR33" i="25" s="1"/>
  <c r="AT33" i="25" s="1"/>
  <c r="CF33" i="25" s="1"/>
  <c r="AD176" i="25"/>
  <c r="AG176" i="25" s="1"/>
  <c r="AH176" i="25" s="1"/>
  <c r="AJ176" i="25" s="1"/>
  <c r="AQ176" i="25" s="1"/>
  <c r="AR176" i="25" s="1"/>
  <c r="AD124" i="25"/>
  <c r="AG124" i="25" s="1"/>
  <c r="AH124" i="25" s="1"/>
  <c r="AJ124" i="25" s="1"/>
  <c r="AQ124" i="25" s="1"/>
  <c r="AR124" i="25" s="1"/>
  <c r="BD124" i="25" s="1"/>
  <c r="AD45" i="25"/>
  <c r="AG45" i="25" s="1"/>
  <c r="AH45" i="25" s="1"/>
  <c r="AJ45" i="25" s="1"/>
  <c r="AQ45" i="25" s="1"/>
  <c r="AR45" i="25" s="1"/>
  <c r="AD154" i="25"/>
  <c r="AG154" i="25" s="1"/>
  <c r="AH154" i="25" s="1"/>
  <c r="AJ154" i="25" s="1"/>
  <c r="AQ154" i="25" s="1"/>
  <c r="AR154" i="25" s="1"/>
  <c r="AD114" i="25"/>
  <c r="AG114" i="25" s="1"/>
  <c r="AH114" i="25" s="1"/>
  <c r="AJ114" i="25" s="1"/>
  <c r="AQ114" i="25" s="1"/>
  <c r="AR114" i="25" s="1"/>
  <c r="AD155" i="25"/>
  <c r="AG155" i="25" s="1"/>
  <c r="AH155" i="25" s="1"/>
  <c r="AJ155" i="25" s="1"/>
  <c r="AQ155" i="25" s="1"/>
  <c r="AR155" i="25" s="1"/>
  <c r="AD163" i="25"/>
  <c r="AG163" i="25" s="1"/>
  <c r="AH163" i="25" s="1"/>
  <c r="AJ163" i="25" s="1"/>
  <c r="AQ163" i="25" s="1"/>
  <c r="AR163" i="25" s="1"/>
  <c r="AD71" i="25"/>
  <c r="AG71" i="25" s="1"/>
  <c r="AH71" i="25" s="1"/>
  <c r="AJ71" i="25" s="1"/>
  <c r="AQ71" i="25" s="1"/>
  <c r="AR71" i="25" s="1"/>
  <c r="AD78" i="25"/>
  <c r="AG78" i="25" s="1"/>
  <c r="AH78" i="25" s="1"/>
  <c r="AJ78" i="25" s="1"/>
  <c r="AQ78" i="25" s="1"/>
  <c r="AR78" i="25" s="1"/>
  <c r="AD58" i="25"/>
  <c r="AG58" i="25" s="1"/>
  <c r="AH58" i="25" s="1"/>
  <c r="AJ58" i="25" s="1"/>
  <c r="AQ58" i="25" s="1"/>
  <c r="AR58" i="25" s="1"/>
  <c r="AD113" i="25"/>
  <c r="AG113" i="25" s="1"/>
  <c r="AH113" i="25" s="1"/>
  <c r="AJ113" i="25" s="1"/>
  <c r="AQ113" i="25" s="1"/>
  <c r="AR113" i="25" s="1"/>
  <c r="AD116" i="25"/>
  <c r="AG116" i="25" s="1"/>
  <c r="AH116" i="25" s="1"/>
  <c r="AJ116" i="25" s="1"/>
  <c r="AQ116" i="25" s="1"/>
  <c r="AR116" i="25" s="1"/>
  <c r="AV116" i="25" s="1"/>
  <c r="AD167" i="25"/>
  <c r="AG167" i="25" s="1"/>
  <c r="AH167" i="25" s="1"/>
  <c r="AJ167" i="25" s="1"/>
  <c r="AQ167" i="25" s="1"/>
  <c r="AR167" i="25" s="1"/>
  <c r="AT167" i="25" s="1"/>
  <c r="CF167" i="25" s="1"/>
  <c r="AD188" i="25"/>
  <c r="AG188" i="25" s="1"/>
  <c r="AH188" i="25" s="1"/>
  <c r="AJ188" i="25" s="1"/>
  <c r="AQ188" i="25" s="1"/>
  <c r="AR188" i="25" s="1"/>
  <c r="AD177" i="25"/>
  <c r="AG177" i="25" s="1"/>
  <c r="AH177" i="25" s="1"/>
  <c r="AJ177" i="25" s="1"/>
  <c r="AQ177" i="25" s="1"/>
  <c r="AR177" i="25" s="1"/>
  <c r="AD159" i="25"/>
  <c r="AG159" i="25" s="1"/>
  <c r="AH159" i="25" s="1"/>
  <c r="AJ159" i="25" s="1"/>
  <c r="AQ159" i="25" s="1"/>
  <c r="AR159" i="25" s="1"/>
  <c r="AT159" i="25" s="1"/>
  <c r="CF159" i="25" s="1"/>
  <c r="AD132" i="25"/>
  <c r="AG132" i="25" s="1"/>
  <c r="AH132" i="25" s="1"/>
  <c r="AJ132" i="25" s="1"/>
  <c r="AQ132" i="25" s="1"/>
  <c r="AR132" i="25" s="1"/>
  <c r="AT132" i="25" s="1"/>
  <c r="CF132" i="25" s="1"/>
  <c r="AD70" i="25"/>
  <c r="AG70" i="25" s="1"/>
  <c r="AH70" i="25" s="1"/>
  <c r="AJ70" i="25" s="1"/>
  <c r="AQ70" i="25" s="1"/>
  <c r="AR70" i="25" s="1"/>
  <c r="AD39" i="25"/>
  <c r="AG39" i="25" s="1"/>
  <c r="AH39" i="25" s="1"/>
  <c r="AJ39" i="25" s="1"/>
  <c r="AQ39" i="25" s="1"/>
  <c r="AR39" i="25" s="1"/>
  <c r="AD57" i="25"/>
  <c r="AG57" i="25" s="1"/>
  <c r="AH57" i="25" s="1"/>
  <c r="AJ57" i="25" s="1"/>
  <c r="AQ57" i="25" s="1"/>
  <c r="AR57" i="25" s="1"/>
  <c r="AD119" i="25"/>
  <c r="AG119" i="25" s="1"/>
  <c r="AH119" i="25" s="1"/>
  <c r="AJ119" i="25" s="1"/>
  <c r="AQ119" i="25" s="1"/>
  <c r="AR119" i="25" s="1"/>
  <c r="AD97" i="25"/>
  <c r="AG97" i="25" s="1"/>
  <c r="AH97" i="25" s="1"/>
  <c r="AJ97" i="25" s="1"/>
  <c r="AQ97" i="25" s="1"/>
  <c r="AR97" i="25" s="1"/>
  <c r="AD194" i="25"/>
  <c r="AG194" i="25" s="1"/>
  <c r="AH194" i="25" s="1"/>
  <c r="AJ194" i="25" s="1"/>
  <c r="AQ194" i="25" s="1"/>
  <c r="AR194" i="25" s="1"/>
  <c r="AD172" i="25"/>
  <c r="AG172" i="25" s="1"/>
  <c r="AH172" i="25" s="1"/>
  <c r="AJ172" i="25" s="1"/>
  <c r="AQ172" i="25" s="1"/>
  <c r="AR172" i="25" s="1"/>
  <c r="AD148" i="25"/>
  <c r="AG148" i="25" s="1"/>
  <c r="AH148" i="25" s="1"/>
  <c r="AJ148" i="25" s="1"/>
  <c r="AQ148" i="25" s="1"/>
  <c r="AR148" i="25" s="1"/>
  <c r="AD142" i="25"/>
  <c r="AG142" i="25" s="1"/>
  <c r="AH142" i="25" s="1"/>
  <c r="AJ142" i="25" s="1"/>
  <c r="AQ142" i="25" s="1"/>
  <c r="AR142" i="25" s="1"/>
  <c r="BV142" i="25" s="1"/>
  <c r="AD131" i="25"/>
  <c r="AG131" i="25" s="1"/>
  <c r="AH131" i="25" s="1"/>
  <c r="AJ131" i="25" s="1"/>
  <c r="AQ131" i="25" s="1"/>
  <c r="AR131" i="25" s="1"/>
  <c r="AD141" i="25"/>
  <c r="AG141" i="25" s="1"/>
  <c r="AH141" i="25" s="1"/>
  <c r="AJ141" i="25" s="1"/>
  <c r="AQ141" i="25" s="1"/>
  <c r="AR141" i="25" s="1"/>
  <c r="AD81" i="25"/>
  <c r="AG81" i="25" s="1"/>
  <c r="AH81" i="25" s="1"/>
  <c r="AJ81" i="25" s="1"/>
  <c r="AQ81" i="25" s="1"/>
  <c r="AR81" i="25" s="1"/>
  <c r="BD81" i="25" s="1"/>
  <c r="AD75" i="25"/>
  <c r="AG75" i="25" s="1"/>
  <c r="AH75" i="25" s="1"/>
  <c r="AJ75" i="25" s="1"/>
  <c r="AQ75" i="25" s="1"/>
  <c r="AR75" i="25" s="1"/>
  <c r="AD67" i="25"/>
  <c r="AG67" i="25" s="1"/>
  <c r="AH67" i="25" s="1"/>
  <c r="AJ67" i="25" s="1"/>
  <c r="AQ67" i="25" s="1"/>
  <c r="AR67" i="25" s="1"/>
  <c r="AD52" i="25"/>
  <c r="AG52" i="25" s="1"/>
  <c r="AH52" i="25" s="1"/>
  <c r="AJ52" i="25" s="1"/>
  <c r="AQ52" i="25" s="1"/>
  <c r="AR52" i="25" s="1"/>
  <c r="AD44" i="25"/>
  <c r="AG44" i="25" s="1"/>
  <c r="AH44" i="25" s="1"/>
  <c r="AJ44" i="25" s="1"/>
  <c r="AQ44" i="25" s="1"/>
  <c r="AR44" i="25" s="1"/>
  <c r="AD95" i="25"/>
  <c r="AG95" i="25" s="1"/>
  <c r="AH95" i="25" s="1"/>
  <c r="AJ95" i="25" s="1"/>
  <c r="AQ95" i="25" s="1"/>
  <c r="AR95" i="25" s="1"/>
  <c r="AV95" i="25" s="1"/>
  <c r="AD84" i="25"/>
  <c r="AG84" i="25" s="1"/>
  <c r="AH84" i="25" s="1"/>
  <c r="AJ84" i="25" s="1"/>
  <c r="AQ84" i="25" s="1"/>
  <c r="AR84" i="25" s="1"/>
  <c r="AD101" i="25"/>
  <c r="AG101" i="25" s="1"/>
  <c r="AH101" i="25" s="1"/>
  <c r="AJ101" i="25" s="1"/>
  <c r="AQ101" i="25" s="1"/>
  <c r="AR101" i="25" s="1"/>
  <c r="AD104" i="25"/>
  <c r="AG104" i="25" s="1"/>
  <c r="AH104" i="25" s="1"/>
  <c r="AJ104" i="25" s="1"/>
  <c r="AQ104" i="25" s="1"/>
  <c r="AR104" i="25" s="1"/>
  <c r="AW104" i="25" s="1"/>
  <c r="AD112" i="25"/>
  <c r="AG112" i="25" s="1"/>
  <c r="AH112" i="25" s="1"/>
  <c r="AJ112" i="25" s="1"/>
  <c r="AQ112" i="25" s="1"/>
  <c r="AR112" i="25" s="1"/>
  <c r="BV112" i="25" s="1"/>
  <c r="AD120" i="25"/>
  <c r="AG120" i="25" s="1"/>
  <c r="AH120" i="25" s="1"/>
  <c r="AJ120" i="25" s="1"/>
  <c r="AQ120" i="25" s="1"/>
  <c r="AR120" i="25" s="1"/>
  <c r="AD158" i="25"/>
  <c r="AG158" i="25" s="1"/>
  <c r="AH158" i="25" s="1"/>
  <c r="AJ158" i="25" s="1"/>
  <c r="AQ158" i="25" s="1"/>
  <c r="AR158" i="25" s="1"/>
  <c r="AD187" i="25"/>
  <c r="AG187" i="25" s="1"/>
  <c r="AH187" i="25" s="1"/>
  <c r="AJ187" i="25" s="1"/>
  <c r="AQ187" i="25" s="1"/>
  <c r="AR187" i="25" s="1"/>
  <c r="AD151" i="25"/>
  <c r="AG151" i="25" s="1"/>
  <c r="AH151" i="25" s="1"/>
  <c r="AJ151" i="25" s="1"/>
  <c r="AQ151" i="25" s="1"/>
  <c r="AR151" i="25" s="1"/>
  <c r="AD182" i="25"/>
  <c r="AG182" i="25" s="1"/>
  <c r="AH182" i="25" s="1"/>
  <c r="AJ182" i="25" s="1"/>
  <c r="AQ182" i="25" s="1"/>
  <c r="AR182" i="25" s="1"/>
  <c r="AD186" i="25"/>
  <c r="AG186" i="25" s="1"/>
  <c r="AH186" i="25" s="1"/>
  <c r="AJ186" i="25" s="1"/>
  <c r="AQ186" i="25" s="1"/>
  <c r="AR186" i="25" s="1"/>
  <c r="AD136" i="25"/>
  <c r="AG136" i="25" s="1"/>
  <c r="AH136" i="25" s="1"/>
  <c r="AJ136" i="25" s="1"/>
  <c r="AQ136" i="25" s="1"/>
  <c r="AR136" i="25" s="1"/>
  <c r="AV136" i="25" s="1"/>
  <c r="AD48" i="25"/>
  <c r="AG48" i="25" s="1"/>
  <c r="AH48" i="25" s="1"/>
  <c r="AJ48" i="25" s="1"/>
  <c r="AQ48" i="25" s="1"/>
  <c r="AR48" i="25" s="1"/>
  <c r="AD35" i="25"/>
  <c r="AG35" i="25" s="1"/>
  <c r="AH35" i="25" s="1"/>
  <c r="AJ35" i="25" s="1"/>
  <c r="AQ35" i="25" s="1"/>
  <c r="AR35" i="25" s="1"/>
  <c r="AD146" i="25"/>
  <c r="AG146" i="25" s="1"/>
  <c r="AH146" i="25" s="1"/>
  <c r="AJ146" i="25" s="1"/>
  <c r="AQ146" i="25" s="1"/>
  <c r="AR146" i="25" s="1"/>
  <c r="AD170" i="25"/>
  <c r="AG170" i="25" s="1"/>
  <c r="AH170" i="25" s="1"/>
  <c r="AJ170" i="25" s="1"/>
  <c r="AQ170" i="25" s="1"/>
  <c r="AR170" i="25" s="1"/>
  <c r="AV170" i="25" s="1"/>
  <c r="AD82" i="25"/>
  <c r="AG82" i="25" s="1"/>
  <c r="AH82" i="25" s="1"/>
  <c r="AJ82" i="25" s="1"/>
  <c r="AQ82" i="25" s="1"/>
  <c r="AR82" i="25" s="1"/>
  <c r="AD171" i="25"/>
  <c r="AG171" i="25" s="1"/>
  <c r="AH171" i="25" s="1"/>
  <c r="AJ171" i="25" s="1"/>
  <c r="AQ171" i="25" s="1"/>
  <c r="AR171" i="25" s="1"/>
  <c r="BV171" i="25" s="1"/>
  <c r="AD181" i="25"/>
  <c r="AG181" i="25" s="1"/>
  <c r="AH181" i="25" s="1"/>
  <c r="AJ181" i="25" s="1"/>
  <c r="AQ181" i="25" s="1"/>
  <c r="AR181" i="25" s="1"/>
  <c r="AD175" i="25"/>
  <c r="AG175" i="25" s="1"/>
  <c r="AH175" i="25" s="1"/>
  <c r="AJ175" i="25" s="1"/>
  <c r="AQ175" i="25" s="1"/>
  <c r="AR175" i="25" s="1"/>
  <c r="AD147" i="25"/>
  <c r="AG147" i="25" s="1"/>
  <c r="AH147" i="25" s="1"/>
  <c r="AJ147" i="25" s="1"/>
  <c r="AQ147" i="25" s="1"/>
  <c r="AR147" i="25" s="1"/>
  <c r="AD138" i="25"/>
  <c r="AG138" i="25" s="1"/>
  <c r="AH138" i="25" s="1"/>
  <c r="AJ138" i="25" s="1"/>
  <c r="AQ138" i="25" s="1"/>
  <c r="AR138" i="25" s="1"/>
  <c r="AD127" i="25"/>
  <c r="AG127" i="25" s="1"/>
  <c r="AH127" i="25" s="1"/>
  <c r="AJ127" i="25" s="1"/>
  <c r="AQ127" i="25" s="1"/>
  <c r="AR127" i="25" s="1"/>
  <c r="AD133" i="25"/>
  <c r="AG133" i="25" s="1"/>
  <c r="AH133" i="25" s="1"/>
  <c r="AJ133" i="25" s="1"/>
  <c r="AQ133" i="25" s="1"/>
  <c r="AR133" i="25" s="1"/>
  <c r="AD80" i="25"/>
  <c r="AG80" i="25" s="1"/>
  <c r="AH80" i="25" s="1"/>
  <c r="AJ80" i="25" s="1"/>
  <c r="AQ80" i="25" s="1"/>
  <c r="AR80" i="25" s="1"/>
  <c r="AD74" i="25"/>
  <c r="AG74" i="25" s="1"/>
  <c r="AH74" i="25" s="1"/>
  <c r="AJ74" i="25" s="1"/>
  <c r="AQ74" i="25" s="1"/>
  <c r="AR74" i="25" s="1"/>
  <c r="AD66" i="25"/>
  <c r="AG66" i="25" s="1"/>
  <c r="AH66" i="25" s="1"/>
  <c r="AJ66" i="25" s="1"/>
  <c r="AQ66" i="25" s="1"/>
  <c r="AR66" i="25" s="1"/>
  <c r="AD51" i="25"/>
  <c r="AG51" i="25" s="1"/>
  <c r="AH51" i="25" s="1"/>
  <c r="AJ51" i="25" s="1"/>
  <c r="AQ51" i="25" s="1"/>
  <c r="AR51" i="25" s="1"/>
  <c r="AD43" i="25"/>
  <c r="AG43" i="25" s="1"/>
  <c r="AH43" i="25" s="1"/>
  <c r="AJ43" i="25" s="1"/>
  <c r="AQ43" i="25" s="1"/>
  <c r="AR43" i="25" s="1"/>
  <c r="AD91" i="25"/>
  <c r="AG91" i="25" s="1"/>
  <c r="AH91" i="25" s="1"/>
  <c r="AJ91" i="25" s="1"/>
  <c r="AQ91" i="25" s="1"/>
  <c r="AR91" i="25" s="1"/>
  <c r="BV91" i="25" s="1"/>
  <c r="AD79" i="25"/>
  <c r="AG79" i="25" s="1"/>
  <c r="AH79" i="25" s="1"/>
  <c r="AJ79" i="25" s="1"/>
  <c r="AQ79" i="25" s="1"/>
  <c r="AR79" i="25" s="1"/>
  <c r="AW79" i="25" s="1"/>
  <c r="AD30" i="25"/>
  <c r="AG30" i="25" s="1"/>
  <c r="AH30" i="25" s="1"/>
  <c r="AJ30" i="25" s="1"/>
  <c r="AQ30" i="25" s="1"/>
  <c r="AR30" i="25" s="1"/>
  <c r="AD98" i="25"/>
  <c r="AG98" i="25" s="1"/>
  <c r="AH98" i="25" s="1"/>
  <c r="AJ98" i="25" s="1"/>
  <c r="AQ98" i="25" s="1"/>
  <c r="AR98" i="25" s="1"/>
  <c r="AD105" i="25"/>
  <c r="AG105" i="25" s="1"/>
  <c r="AH105" i="25" s="1"/>
  <c r="AJ105" i="25" s="1"/>
  <c r="AQ105" i="25" s="1"/>
  <c r="AR105" i="25" s="1"/>
  <c r="AD103" i="25"/>
  <c r="AG103" i="25" s="1"/>
  <c r="AH103" i="25" s="1"/>
  <c r="AJ103" i="25" s="1"/>
  <c r="AQ103" i="25" s="1"/>
  <c r="AR103" i="25" s="1"/>
  <c r="AD149" i="25"/>
  <c r="AG149" i="25" s="1"/>
  <c r="AH149" i="25" s="1"/>
  <c r="AJ149" i="25" s="1"/>
  <c r="AQ149" i="25" s="1"/>
  <c r="AR149" i="25" s="1"/>
  <c r="AD156" i="25"/>
  <c r="AG156" i="25" s="1"/>
  <c r="AH156" i="25" s="1"/>
  <c r="AJ156" i="25" s="1"/>
  <c r="AQ156" i="25" s="1"/>
  <c r="AR156" i="25" s="1"/>
  <c r="AD106" i="25"/>
  <c r="AG106" i="25" s="1"/>
  <c r="AH106" i="25" s="1"/>
  <c r="AJ106" i="25" s="1"/>
  <c r="AQ106" i="25" s="1"/>
  <c r="AR106" i="25" s="1"/>
  <c r="AD184" i="25"/>
  <c r="AG184" i="25" s="1"/>
  <c r="AH184" i="25" s="1"/>
  <c r="AJ184" i="25" s="1"/>
  <c r="AQ184" i="25" s="1"/>
  <c r="AR184" i="25" s="1"/>
  <c r="AD191" i="25"/>
  <c r="AG191" i="25" s="1"/>
  <c r="AH191" i="25" s="1"/>
  <c r="AJ191" i="25" s="1"/>
  <c r="AQ191" i="25" s="1"/>
  <c r="AR191" i="25" s="1"/>
  <c r="AD126" i="25"/>
  <c r="AG126" i="25" s="1"/>
  <c r="AH126" i="25" s="1"/>
  <c r="AJ126" i="25" s="1"/>
  <c r="AQ126" i="25" s="1"/>
  <c r="AR126" i="25" s="1"/>
  <c r="AD56" i="25"/>
  <c r="AG56" i="25" s="1"/>
  <c r="AH56" i="25" s="1"/>
  <c r="AJ56" i="25" s="1"/>
  <c r="AQ56" i="25" s="1"/>
  <c r="AR56" i="25" s="1"/>
  <c r="AD143" i="25"/>
  <c r="AG143" i="25" s="1"/>
  <c r="AH143" i="25" s="1"/>
  <c r="AJ143" i="25" s="1"/>
  <c r="AQ143" i="25" s="1"/>
  <c r="AR143" i="25" s="1"/>
  <c r="AD47" i="25"/>
  <c r="AG47" i="25" s="1"/>
  <c r="AH47" i="25" s="1"/>
  <c r="AJ47" i="25" s="1"/>
  <c r="AQ47" i="25" s="1"/>
  <c r="AR47" i="25" s="1"/>
  <c r="AD59" i="25"/>
  <c r="AG59" i="25" s="1"/>
  <c r="AH59" i="25" s="1"/>
  <c r="AJ59" i="25" s="1"/>
  <c r="AQ59" i="25" s="1"/>
  <c r="AR59" i="25" s="1"/>
  <c r="AD121" i="25"/>
  <c r="AG121" i="25" s="1"/>
  <c r="AH121" i="25" s="1"/>
  <c r="AJ121" i="25" s="1"/>
  <c r="AQ121" i="25" s="1"/>
  <c r="AR121" i="25" s="1"/>
  <c r="AD32" i="25"/>
  <c r="AG32" i="25" s="1"/>
  <c r="AH32" i="25" s="1"/>
  <c r="AJ32" i="25" s="1"/>
  <c r="AQ32" i="25" s="1"/>
  <c r="AR32" i="25" s="1"/>
  <c r="AD180" i="25"/>
  <c r="AG180" i="25" s="1"/>
  <c r="AH180" i="25" s="1"/>
  <c r="AJ180" i="25" s="1"/>
  <c r="AQ180" i="25" s="1"/>
  <c r="AR180" i="25" s="1"/>
  <c r="AD165" i="25"/>
  <c r="AG165" i="25" s="1"/>
  <c r="AH165" i="25" s="1"/>
  <c r="AJ165" i="25" s="1"/>
  <c r="AQ165" i="25" s="1"/>
  <c r="AR165" i="25" s="1"/>
  <c r="AV165" i="25" s="1"/>
  <c r="AD145" i="25"/>
  <c r="AG145" i="25" s="1"/>
  <c r="AH145" i="25" s="1"/>
  <c r="AJ145" i="25" s="1"/>
  <c r="AQ145" i="25" s="1"/>
  <c r="AR145" i="25" s="1"/>
  <c r="AD134" i="25"/>
  <c r="AG134" i="25" s="1"/>
  <c r="AH134" i="25" s="1"/>
  <c r="AJ134" i="25" s="1"/>
  <c r="AQ134" i="25" s="1"/>
  <c r="AR134" i="25" s="1"/>
  <c r="AD144" i="25"/>
  <c r="AG144" i="25" s="1"/>
  <c r="AH144" i="25" s="1"/>
  <c r="AJ144" i="25" s="1"/>
  <c r="AQ144" i="25" s="1"/>
  <c r="AR144" i="25" s="1"/>
  <c r="AV144" i="25" s="1"/>
  <c r="AD125" i="25"/>
  <c r="AG125" i="25" s="1"/>
  <c r="AH125" i="25" s="1"/>
  <c r="AJ125" i="25" s="1"/>
  <c r="AQ125" i="25" s="1"/>
  <c r="AR125" i="25" s="1"/>
  <c r="AD94" i="25"/>
  <c r="AG94" i="25" s="1"/>
  <c r="AH94" i="25" s="1"/>
  <c r="AJ94" i="25" s="1"/>
  <c r="AQ94" i="25" s="1"/>
  <c r="AR94" i="25" s="1"/>
  <c r="AD73" i="25"/>
  <c r="AG73" i="25" s="1"/>
  <c r="AH73" i="25" s="1"/>
  <c r="AJ73" i="25" s="1"/>
  <c r="AQ73" i="25" s="1"/>
  <c r="AR73" i="25" s="1"/>
  <c r="AD65" i="25"/>
  <c r="AG65" i="25" s="1"/>
  <c r="AH65" i="25" s="1"/>
  <c r="AJ65" i="25" s="1"/>
  <c r="AQ65" i="25" s="1"/>
  <c r="AR65" i="25" s="1"/>
  <c r="AD50" i="25"/>
  <c r="AG50" i="25" s="1"/>
  <c r="AH50" i="25" s="1"/>
  <c r="AJ50" i="25" s="1"/>
  <c r="AQ50" i="25" s="1"/>
  <c r="AR50" i="25" s="1"/>
  <c r="BD50" i="25" s="1"/>
  <c r="AD42" i="25"/>
  <c r="AG42" i="25" s="1"/>
  <c r="AH42" i="25" s="1"/>
  <c r="AJ42" i="25" s="1"/>
  <c r="AQ42" i="25" s="1"/>
  <c r="AR42" i="25" s="1"/>
  <c r="AW42" i="25" s="1"/>
  <c r="AD87" i="25"/>
  <c r="AG87" i="25" s="1"/>
  <c r="AH87" i="25" s="1"/>
  <c r="AJ87" i="25" s="1"/>
  <c r="AQ87" i="25" s="1"/>
  <c r="AR87" i="25" s="1"/>
  <c r="BV87" i="25" s="1"/>
  <c r="AD36" i="25"/>
  <c r="AG36" i="25" s="1"/>
  <c r="AH36" i="25" s="1"/>
  <c r="AJ36" i="25" s="1"/>
  <c r="AQ36" i="25" s="1"/>
  <c r="AR36" i="25" s="1"/>
  <c r="AD153" i="25"/>
  <c r="AG153" i="25" s="1"/>
  <c r="AH153" i="25" s="1"/>
  <c r="AJ153" i="25" s="1"/>
  <c r="AQ153" i="25" s="1"/>
  <c r="AR153" i="25" s="1"/>
  <c r="AD157" i="25"/>
  <c r="AG157" i="25" s="1"/>
  <c r="AH157" i="25" s="1"/>
  <c r="AJ157" i="25" s="1"/>
  <c r="AQ157" i="25" s="1"/>
  <c r="AR157" i="25" s="1"/>
  <c r="AD86" i="25"/>
  <c r="AG86" i="25" s="1"/>
  <c r="AH86" i="25" s="1"/>
  <c r="AJ86" i="25" s="1"/>
  <c r="AQ86" i="25" s="1"/>
  <c r="AR86" i="25" s="1"/>
  <c r="AD27" i="25"/>
  <c r="AD123" i="25"/>
  <c r="AG123" i="25" s="1"/>
  <c r="AH123" i="25" s="1"/>
  <c r="AJ123" i="25" s="1"/>
  <c r="AQ123" i="25" s="1"/>
  <c r="AR123" i="25" s="1"/>
  <c r="AD108" i="25"/>
  <c r="AG108" i="25" s="1"/>
  <c r="AH108" i="25" s="1"/>
  <c r="AJ108" i="25" s="1"/>
  <c r="AQ108" i="25" s="1"/>
  <c r="AR108" i="25" s="1"/>
  <c r="BD108" i="25" s="1"/>
  <c r="AD183" i="25"/>
  <c r="AG183" i="25" s="1"/>
  <c r="AH183" i="25" s="1"/>
  <c r="AJ183" i="25" s="1"/>
  <c r="AQ183" i="25" s="1"/>
  <c r="AR183" i="25" s="1"/>
  <c r="AT183" i="25" s="1"/>
  <c r="CF183" i="25" s="1"/>
  <c r="AD195" i="25"/>
  <c r="AG195" i="25" s="1"/>
  <c r="AH195" i="25" s="1"/>
  <c r="AJ195" i="25" s="1"/>
  <c r="AQ195" i="25" s="1"/>
  <c r="AR195" i="25" s="1"/>
  <c r="AD179" i="25"/>
  <c r="AG179" i="25" s="1"/>
  <c r="AH179" i="25" s="1"/>
  <c r="AJ179" i="25" s="1"/>
  <c r="AQ179" i="25" s="1"/>
  <c r="AR179" i="25" s="1"/>
  <c r="AD161" i="25"/>
  <c r="AG161" i="25" s="1"/>
  <c r="AH161" i="25" s="1"/>
  <c r="AJ161" i="25" s="1"/>
  <c r="AQ161" i="25" s="1"/>
  <c r="AR161" i="25" s="1"/>
  <c r="BV161" i="25" s="1"/>
  <c r="AD178" i="25"/>
  <c r="AG178" i="25" s="1"/>
  <c r="AH178" i="25" s="1"/>
  <c r="AJ178" i="25" s="1"/>
  <c r="AQ178" i="25" s="1"/>
  <c r="AR178" i="25" s="1"/>
  <c r="AD130" i="25"/>
  <c r="AG130" i="25" s="1"/>
  <c r="AH130" i="25" s="1"/>
  <c r="AJ130" i="25" s="1"/>
  <c r="AQ130" i="25" s="1"/>
  <c r="AR130" i="25" s="1"/>
  <c r="AT130" i="25" s="1"/>
  <c r="CF130" i="25" s="1"/>
  <c r="AD140" i="25"/>
  <c r="AG140" i="25" s="1"/>
  <c r="AH140" i="25" s="1"/>
  <c r="AJ140" i="25" s="1"/>
  <c r="AQ140" i="25" s="1"/>
  <c r="AR140" i="25" s="1"/>
  <c r="AV140" i="25" s="1"/>
  <c r="AD137" i="25"/>
  <c r="AG137" i="25" s="1"/>
  <c r="AH137" i="25" s="1"/>
  <c r="AJ137" i="25" s="1"/>
  <c r="AQ137" i="25" s="1"/>
  <c r="AR137" i="25" s="1"/>
  <c r="BV137" i="25" s="1"/>
  <c r="AD90" i="25"/>
  <c r="AG90" i="25" s="1"/>
  <c r="AH90" i="25" s="1"/>
  <c r="AJ90" i="25" s="1"/>
  <c r="AQ90" i="25" s="1"/>
  <c r="AR90" i="25" s="1"/>
  <c r="AD72" i="25"/>
  <c r="AG72" i="25" s="1"/>
  <c r="AH72" i="25" s="1"/>
  <c r="AJ72" i="25" s="1"/>
  <c r="AQ72" i="25" s="1"/>
  <c r="AR72" i="25" s="1"/>
  <c r="AD64" i="25"/>
  <c r="AG64" i="25" s="1"/>
  <c r="AH64" i="25" s="1"/>
  <c r="AJ64" i="25" s="1"/>
  <c r="AQ64" i="25" s="1"/>
  <c r="AR64" i="25" s="1"/>
  <c r="AD49" i="25"/>
  <c r="AG49" i="25" s="1"/>
  <c r="AH49" i="25" s="1"/>
  <c r="AJ49" i="25" s="1"/>
  <c r="AQ49" i="25" s="1"/>
  <c r="AR49" i="25" s="1"/>
  <c r="AD41" i="25"/>
  <c r="AG41" i="25" s="1"/>
  <c r="AH41" i="25" s="1"/>
  <c r="AJ41" i="25" s="1"/>
  <c r="AQ41" i="25" s="1"/>
  <c r="AR41" i="25" s="1"/>
  <c r="AD83" i="25"/>
  <c r="AG83" i="25" s="1"/>
  <c r="AH83" i="25" s="1"/>
  <c r="AJ83" i="25" s="1"/>
  <c r="AQ83" i="25" s="1"/>
  <c r="AR83" i="25" s="1"/>
  <c r="AD28" i="25"/>
  <c r="AG28" i="25" s="1"/>
  <c r="AH28" i="25" s="1"/>
  <c r="AJ28" i="25" s="1"/>
  <c r="AQ28" i="25" s="1"/>
  <c r="AR28" i="25" s="1"/>
  <c r="AD111" i="25"/>
  <c r="AG111" i="25" s="1"/>
  <c r="AH111" i="25" s="1"/>
  <c r="AJ111" i="25" s="1"/>
  <c r="AQ111" i="25" s="1"/>
  <c r="AR111" i="25" s="1"/>
  <c r="AD117" i="25"/>
  <c r="AG117" i="25" s="1"/>
  <c r="AH117" i="25" s="1"/>
  <c r="AJ117" i="25" s="1"/>
  <c r="AQ117" i="25" s="1"/>
  <c r="AR117" i="25" s="1"/>
  <c r="AD107" i="25"/>
  <c r="AG107" i="25" s="1"/>
  <c r="AH107" i="25" s="1"/>
  <c r="AJ107" i="25" s="1"/>
  <c r="AQ107" i="25" s="1"/>
  <c r="AR107" i="25" s="1"/>
  <c r="AD122" i="25"/>
  <c r="AG122" i="25" s="1"/>
  <c r="AH122" i="25" s="1"/>
  <c r="AJ122" i="25" s="1"/>
  <c r="AQ122" i="25" s="1"/>
  <c r="AR122" i="25" s="1"/>
  <c r="AD174" i="25"/>
  <c r="AG174" i="25" s="1"/>
  <c r="AH174" i="25" s="1"/>
  <c r="AJ174" i="25" s="1"/>
  <c r="AQ174" i="25" s="1"/>
  <c r="AR174" i="25" s="1"/>
  <c r="AV174" i="25" s="1"/>
  <c r="AD129" i="25"/>
  <c r="AG129" i="25" s="1"/>
  <c r="AH129" i="25" s="1"/>
  <c r="AJ129" i="25" s="1"/>
  <c r="AQ129" i="25" s="1"/>
  <c r="AR129" i="25" s="1"/>
  <c r="AT129" i="25" s="1"/>
  <c r="CF129" i="25" s="1"/>
  <c r="AD40" i="25"/>
  <c r="AG40" i="25" s="1"/>
  <c r="AH40" i="25" s="1"/>
  <c r="AJ40" i="25" s="1"/>
  <c r="AQ40" i="25" s="1"/>
  <c r="AR40" i="25" s="1"/>
  <c r="AD99" i="25"/>
  <c r="AG99" i="25" s="1"/>
  <c r="AH99" i="25" s="1"/>
  <c r="AJ99" i="25" s="1"/>
  <c r="AQ99" i="25" s="1"/>
  <c r="AR99" i="25" s="1"/>
  <c r="AD190" i="25"/>
  <c r="AG190" i="25" s="1"/>
  <c r="AH190" i="25" s="1"/>
  <c r="AJ190" i="25" s="1"/>
  <c r="AQ190" i="25" s="1"/>
  <c r="AR190" i="25" s="1"/>
  <c r="AD169" i="25"/>
  <c r="AG169" i="25" s="1"/>
  <c r="AH169" i="25" s="1"/>
  <c r="AJ169" i="25" s="1"/>
  <c r="AQ169" i="25" s="1"/>
  <c r="AR169" i="25" s="1"/>
  <c r="BD169" i="25" s="1"/>
  <c r="AD93" i="25"/>
  <c r="AG93" i="25" s="1"/>
  <c r="AH93" i="25" s="1"/>
  <c r="AJ93" i="25" s="1"/>
  <c r="AQ93" i="25" s="1"/>
  <c r="AR93" i="25" s="1"/>
  <c r="AW93" i="25" s="1"/>
  <c r="AD55" i="25"/>
  <c r="AG55" i="25" s="1"/>
  <c r="AH55" i="25" s="1"/>
  <c r="AJ55" i="25" s="1"/>
  <c r="AQ55" i="25" s="1"/>
  <c r="AR55" i="25" s="1"/>
  <c r="AD96" i="25"/>
  <c r="AG96" i="25" s="1"/>
  <c r="AH96" i="25" s="1"/>
  <c r="AJ96" i="25" s="1"/>
  <c r="AQ96" i="25" s="1"/>
  <c r="AR96" i="25" s="1"/>
  <c r="AV96" i="25" s="1"/>
  <c r="AD34" i="25"/>
  <c r="AG34" i="25" s="1"/>
  <c r="AH34" i="25" s="1"/>
  <c r="AJ34" i="25" s="1"/>
  <c r="AQ34" i="25" s="1"/>
  <c r="AR34" i="25" s="1"/>
  <c r="AD62" i="25"/>
  <c r="AG62" i="25" s="1"/>
  <c r="AH62" i="25" s="1"/>
  <c r="AJ62" i="25" s="1"/>
  <c r="AQ62" i="25" s="1"/>
  <c r="AR62" i="25" s="1"/>
  <c r="AD115" i="25"/>
  <c r="AG115" i="25" s="1"/>
  <c r="AH115" i="25" s="1"/>
  <c r="AJ115" i="25" s="1"/>
  <c r="AQ115" i="25" s="1"/>
  <c r="AR115" i="25" s="1"/>
  <c r="BV136" i="25"/>
  <c r="AT136" i="25"/>
  <c r="CF136" i="25" s="1"/>
  <c r="AV161" i="25"/>
  <c r="AT161" i="25"/>
  <c r="CF161" i="25" s="1"/>
  <c r="BD161" i="25"/>
  <c r="AW161" i="25"/>
  <c r="AV193" i="25"/>
  <c r="BV193" i="25"/>
  <c r="AT193" i="25"/>
  <c r="CF193" i="25" s="1"/>
  <c r="BD193" i="25"/>
  <c r="BD42" i="25"/>
  <c r="AV129" i="25"/>
  <c r="BV129" i="25"/>
  <c r="BD129" i="25"/>
  <c r="BD58" i="25"/>
  <c r="AW58" i="25"/>
  <c r="AV58" i="25"/>
  <c r="AT58" i="25"/>
  <c r="CF58" i="25" s="1"/>
  <c r="BV58" i="25"/>
  <c r="BD146" i="25"/>
  <c r="AW146" i="25"/>
  <c r="AV146" i="25"/>
  <c r="AT146" i="25"/>
  <c r="CF146" i="25" s="1"/>
  <c r="BV146" i="25"/>
  <c r="BV120" i="25"/>
  <c r="AT120" i="25"/>
  <c r="CF120" i="25" s="1"/>
  <c r="BD120" i="25"/>
  <c r="AW120" i="25"/>
  <c r="AV120" i="25"/>
  <c r="BV38" i="25"/>
  <c r="BV167" i="25"/>
  <c r="AW167" i="25"/>
  <c r="AV167" i="25"/>
  <c r="AT108" i="25"/>
  <c r="CF108" i="25" s="1"/>
  <c r="AV138" i="25"/>
  <c r="BV138" i="25"/>
  <c r="AT138" i="25"/>
  <c r="CF138" i="25" s="1"/>
  <c r="BD138" i="25"/>
  <c r="AW138" i="25"/>
  <c r="BV140" i="25"/>
  <c r="AT140" i="25"/>
  <c r="CF140" i="25" s="1"/>
  <c r="BD140" i="25"/>
  <c r="AW140" i="25"/>
  <c r="AT185" i="25"/>
  <c r="CF185" i="25" s="1"/>
  <c r="AV33" i="25"/>
  <c r="BV33" i="25"/>
  <c r="AW50" i="25"/>
  <c r="AV50" i="25"/>
  <c r="BV50" i="25"/>
  <c r="AT50" i="25"/>
  <c r="CF50" i="25" s="1"/>
  <c r="AV79" i="25"/>
  <c r="BV79" i="25"/>
  <c r="AT79" i="25"/>
  <c r="CF79" i="25" s="1"/>
  <c r="BD79" i="25"/>
  <c r="BD100" i="25"/>
  <c r="AW100" i="25"/>
  <c r="BV174" i="25"/>
  <c r="AT174" i="25"/>
  <c r="CF174" i="25" s="1"/>
  <c r="BD174" i="25"/>
  <c r="AW174" i="25"/>
  <c r="AT95" i="25"/>
  <c r="CF95" i="25" s="1"/>
  <c r="BD95" i="25"/>
  <c r="AW95" i="25"/>
  <c r="AV132" i="25"/>
  <c r="BV132" i="25"/>
  <c r="AV163" i="25"/>
  <c r="BV163" i="25"/>
  <c r="AT163" i="25"/>
  <c r="CF163" i="25" s="1"/>
  <c r="BD163" i="25"/>
  <c r="AW163" i="25"/>
  <c r="AV91" i="25"/>
  <c r="BD91" i="25"/>
  <c r="AW91" i="25"/>
  <c r="AV173" i="25"/>
  <c r="AV88" i="25"/>
  <c r="BV88" i="25"/>
  <c r="AT88" i="25"/>
  <c r="CF88" i="25" s="1"/>
  <c r="BD88" i="25"/>
  <c r="AW88" i="25"/>
  <c r="AT142" i="25"/>
  <c r="CF142" i="25" s="1"/>
  <c r="BD142" i="25"/>
  <c r="AW142" i="25"/>
  <c r="BD104" i="25"/>
  <c r="BD46" i="25"/>
  <c r="AW46" i="25"/>
  <c r="AV46" i="25"/>
  <c r="BV46" i="25"/>
  <c r="AT46" i="25"/>
  <c r="CF46" i="25" s="1"/>
  <c r="AV130" i="25"/>
  <c r="BV130" i="25"/>
  <c r="AW130" i="25"/>
  <c r="AV158" i="25"/>
  <c r="BV158" i="25"/>
  <c r="AT158" i="25"/>
  <c r="CF158" i="25" s="1"/>
  <c r="BD158" i="25"/>
  <c r="AW158" i="25"/>
  <c r="AV133" i="25"/>
  <c r="BV133" i="25"/>
  <c r="AT133" i="25"/>
  <c r="CF133" i="25" s="1"/>
  <c r="BD133" i="25"/>
  <c r="AW133" i="25"/>
  <c r="BV168" i="25"/>
  <c r="AT168" i="25"/>
  <c r="CF168" i="25" s="1"/>
  <c r="BD168" i="25"/>
  <c r="BV29" i="25"/>
  <c r="BD29" i="25"/>
  <c r="AT29" i="25"/>
  <c r="CF29" i="25" s="1"/>
  <c r="AW29" i="25"/>
  <c r="AV29" i="25"/>
  <c r="BD144" i="25"/>
  <c r="BD148" i="25"/>
  <c r="AW148" i="25"/>
  <c r="AV148" i="25"/>
  <c r="AT148" i="25"/>
  <c r="CF148" i="25" s="1"/>
  <c r="BV148" i="25"/>
  <c r="BD159" i="25"/>
  <c r="AW159" i="25"/>
  <c r="BH27" i="30" l="1"/>
  <c r="BR27" i="30" s="1"/>
  <c r="CA27" i="30" s="1"/>
  <c r="CI17" i="30"/>
  <c r="BV95" i="25"/>
  <c r="AW96" i="25"/>
  <c r="AT89" i="25"/>
  <c r="CF89" i="25" s="1"/>
  <c r="AW89" i="25"/>
  <c r="BV159" i="25"/>
  <c r="AV93" i="25"/>
  <c r="AW124" i="25"/>
  <c r="AT81" i="25"/>
  <c r="CF81" i="25" s="1"/>
  <c r="AW128" i="25"/>
  <c r="BD164" i="25"/>
  <c r="AT96" i="25"/>
  <c r="CF96" i="25" s="1"/>
  <c r="AV89" i="25"/>
  <c r="AT170" i="25"/>
  <c r="CF170" i="25" s="1"/>
  <c r="AT91" i="25"/>
  <c r="CF91" i="25" s="1"/>
  <c r="AT164" i="25"/>
  <c r="CF164" i="25" s="1"/>
  <c r="BV96" i="25"/>
  <c r="BD170" i="25"/>
  <c r="BV108" i="25"/>
  <c r="AW170" i="25"/>
  <c r="BD89" i="25"/>
  <c r="AV164" i="25"/>
  <c r="BV170" i="25"/>
  <c r="AV159" i="25"/>
  <c r="AW164" i="25"/>
  <c r="BV124" i="25"/>
  <c r="AV124" i="25"/>
  <c r="AV142" i="25"/>
  <c r="AX142" i="25" s="1"/>
  <c r="AY142" i="25" s="1"/>
  <c r="AV128" i="25"/>
  <c r="AW132" i="25"/>
  <c r="BD96" i="25"/>
  <c r="AT124" i="25"/>
  <c r="CF124" i="25" s="1"/>
  <c r="AT128" i="25"/>
  <c r="CF128" i="25" s="1"/>
  <c r="AW168" i="25"/>
  <c r="BD130" i="25"/>
  <c r="BD132" i="25"/>
  <c r="BD33" i="25"/>
  <c r="AW85" i="25"/>
  <c r="AW165" i="25"/>
  <c r="BD128" i="25"/>
  <c r="AW33" i="25"/>
  <c r="BV165" i="25"/>
  <c r="BV100" i="25"/>
  <c r="BD85" i="25"/>
  <c r="BD116" i="25"/>
  <c r="AT54" i="25"/>
  <c r="CF54" i="25" s="1"/>
  <c r="AT116" i="25"/>
  <c r="CF116" i="25" s="1"/>
  <c r="AW173" i="25"/>
  <c r="AX173" i="25" s="1"/>
  <c r="AY173" i="25" s="1"/>
  <c r="BV152" i="25"/>
  <c r="AV54" i="25"/>
  <c r="AX54" i="25" s="1"/>
  <c r="AY54" i="25" s="1"/>
  <c r="BD165" i="25"/>
  <c r="AW116" i="25"/>
  <c r="BV54" i="25"/>
  <c r="AV137" i="25"/>
  <c r="AT85" i="25"/>
  <c r="CF85" i="25" s="1"/>
  <c r="BV116" i="25"/>
  <c r="BD173" i="25"/>
  <c r="AT152" i="25"/>
  <c r="CF152" i="25" s="1"/>
  <c r="BD54" i="25"/>
  <c r="AT165" i="25"/>
  <c r="CF165" i="25" s="1"/>
  <c r="AT173" i="25"/>
  <c r="CF173" i="25" s="1"/>
  <c r="AV152" i="25"/>
  <c r="AX152" i="25" s="1"/>
  <c r="AY152" i="25" s="1"/>
  <c r="AV171" i="25"/>
  <c r="AX171" i="25" s="1"/>
  <c r="AY171" i="25" s="1"/>
  <c r="BD152" i="25"/>
  <c r="AW108" i="25"/>
  <c r="BV183" i="25"/>
  <c r="AW171" i="25"/>
  <c r="AW137" i="25"/>
  <c r="AW87" i="25"/>
  <c r="AT42" i="25"/>
  <c r="CF42" i="25" s="1"/>
  <c r="BV85" i="25"/>
  <c r="BD183" i="25"/>
  <c r="BD171" i="25"/>
  <c r="BD137" i="25"/>
  <c r="BV42" i="25"/>
  <c r="AT171" i="25"/>
  <c r="CF171" i="25" s="1"/>
  <c r="AT137" i="25"/>
  <c r="CF137" i="25" s="1"/>
  <c r="AT100" i="25"/>
  <c r="CF100" i="25" s="1"/>
  <c r="AV42" i="25"/>
  <c r="AX42" i="25" s="1"/>
  <c r="AY42" i="25" s="1"/>
  <c r="AV108" i="25"/>
  <c r="AV112" i="25"/>
  <c r="AW38" i="25"/>
  <c r="AX38" i="25" s="1"/>
  <c r="AY38" i="25" s="1"/>
  <c r="BD38" i="25"/>
  <c r="AW112" i="25"/>
  <c r="BD112" i="25"/>
  <c r="AT112" i="25"/>
  <c r="CF112" i="25" s="1"/>
  <c r="AV185" i="25"/>
  <c r="AW185" i="25"/>
  <c r="AX185" i="25" s="1"/>
  <c r="AY185" i="25" s="1"/>
  <c r="BD185" i="25"/>
  <c r="AT38" i="25"/>
  <c r="CF38" i="25" s="1"/>
  <c r="AW129" i="25"/>
  <c r="AV195" i="25"/>
  <c r="BD195" i="25"/>
  <c r="BV195" i="25"/>
  <c r="AT195" i="25"/>
  <c r="CF195" i="25" s="1"/>
  <c r="AW195" i="25"/>
  <c r="AT144" i="25"/>
  <c r="CF144" i="25" s="1"/>
  <c r="BV81" i="25"/>
  <c r="AV183" i="25"/>
  <c r="AT104" i="25"/>
  <c r="CF104" i="25" s="1"/>
  <c r="BV169" i="25"/>
  <c r="AT93" i="25"/>
  <c r="CF93" i="25" s="1"/>
  <c r="AW136" i="25"/>
  <c r="AX136" i="25" s="1"/>
  <c r="AY136" i="25" s="1"/>
  <c r="BD49" i="25"/>
  <c r="AW49" i="25"/>
  <c r="AV49" i="25"/>
  <c r="AT49" i="25"/>
  <c r="CF49" i="25" s="1"/>
  <c r="BV49" i="25"/>
  <c r="AV157" i="25"/>
  <c r="AW157" i="25"/>
  <c r="BV157" i="25"/>
  <c r="BD157" i="25"/>
  <c r="AT157" i="25"/>
  <c r="CF157" i="25" s="1"/>
  <c r="AV94" i="25"/>
  <c r="AT94" i="25"/>
  <c r="CF94" i="25" s="1"/>
  <c r="BD94" i="25"/>
  <c r="AW94" i="25"/>
  <c r="BV94" i="25"/>
  <c r="BV121" i="25"/>
  <c r="AW121" i="25"/>
  <c r="AT121" i="25"/>
  <c r="CF121" i="25" s="1"/>
  <c r="BD121" i="25"/>
  <c r="AV121" i="25"/>
  <c r="BV106" i="25"/>
  <c r="AT106" i="25"/>
  <c r="CF106" i="25" s="1"/>
  <c r="BD106" i="25"/>
  <c r="AW106" i="25"/>
  <c r="AV106" i="25"/>
  <c r="AT35" i="25"/>
  <c r="CF35" i="25" s="1"/>
  <c r="BD35" i="25"/>
  <c r="AW35" i="25"/>
  <c r="BV35" i="25"/>
  <c r="AV35" i="25"/>
  <c r="AW67" i="25"/>
  <c r="AV67" i="25"/>
  <c r="BV67" i="25"/>
  <c r="AT67" i="25"/>
  <c r="CF67" i="25" s="1"/>
  <c r="BD67" i="25"/>
  <c r="BV194" i="25"/>
  <c r="AV194" i="25"/>
  <c r="AT194" i="25"/>
  <c r="CF194" i="25" s="1"/>
  <c r="BD194" i="25"/>
  <c r="AW194" i="25"/>
  <c r="BV177" i="25"/>
  <c r="AT177" i="25"/>
  <c r="CF177" i="25" s="1"/>
  <c r="BD177" i="25"/>
  <c r="AW177" i="25"/>
  <c r="AV177" i="25"/>
  <c r="BD37" i="25"/>
  <c r="AW37" i="25"/>
  <c r="AV37" i="25"/>
  <c r="AT37" i="25"/>
  <c r="CF37" i="25" s="1"/>
  <c r="BV37" i="25"/>
  <c r="BV92" i="25"/>
  <c r="AT92" i="25"/>
  <c r="CF92" i="25" s="1"/>
  <c r="BD92" i="25"/>
  <c r="AW92" i="25"/>
  <c r="AV92" i="25"/>
  <c r="BV139" i="25"/>
  <c r="AV139" i="25"/>
  <c r="AT139" i="25"/>
  <c r="CF139" i="25" s="1"/>
  <c r="BD139" i="25"/>
  <c r="AW139" i="25"/>
  <c r="AT169" i="25"/>
  <c r="CF169" i="25" s="1"/>
  <c r="BD93" i="25"/>
  <c r="AV87" i="25"/>
  <c r="AX87" i="25" s="1"/>
  <c r="AY87" i="25" s="1"/>
  <c r="AW144" i="25"/>
  <c r="AX144" i="25" s="1"/>
  <c r="AY144" i="25" s="1"/>
  <c r="AV81" i="25"/>
  <c r="AW183" i="25"/>
  <c r="BV104" i="25"/>
  <c r="BV93" i="25"/>
  <c r="BD136" i="25"/>
  <c r="AV55" i="25"/>
  <c r="BD55" i="25"/>
  <c r="AW55" i="25"/>
  <c r="AT55" i="25"/>
  <c r="CF55" i="25" s="1"/>
  <c r="BV55" i="25"/>
  <c r="AT122" i="25"/>
  <c r="CF122" i="25" s="1"/>
  <c r="BV122" i="25"/>
  <c r="BD122" i="25"/>
  <c r="AV122" i="25"/>
  <c r="AW122" i="25"/>
  <c r="AW64" i="25"/>
  <c r="BD64" i="25"/>
  <c r="AV64" i="25"/>
  <c r="AT64" i="25"/>
  <c r="CF64" i="25" s="1"/>
  <c r="BV64" i="25"/>
  <c r="BV179" i="25"/>
  <c r="AV179" i="25"/>
  <c r="BD179" i="25"/>
  <c r="AT179" i="25"/>
  <c r="CF179" i="25" s="1"/>
  <c r="AW179" i="25"/>
  <c r="BV153" i="25"/>
  <c r="AW153" i="25"/>
  <c r="AV153" i="25"/>
  <c r="AT153" i="25"/>
  <c r="CF153" i="25" s="1"/>
  <c r="BD153" i="25"/>
  <c r="BV125" i="25"/>
  <c r="AT125" i="25"/>
  <c r="CF125" i="25" s="1"/>
  <c r="BD125" i="25"/>
  <c r="AW125" i="25"/>
  <c r="AV125" i="25"/>
  <c r="AV59" i="25"/>
  <c r="AT59" i="25"/>
  <c r="CF59" i="25" s="1"/>
  <c r="BD59" i="25"/>
  <c r="AW59" i="25"/>
  <c r="BV59" i="25"/>
  <c r="AW156" i="25"/>
  <c r="BV156" i="25"/>
  <c r="BD156" i="25"/>
  <c r="AV156" i="25"/>
  <c r="AT156" i="25"/>
  <c r="CF156" i="25" s="1"/>
  <c r="BD43" i="25"/>
  <c r="AW43" i="25"/>
  <c r="AV43" i="25"/>
  <c r="BV43" i="25"/>
  <c r="AT43" i="25"/>
  <c r="CF43" i="25" s="1"/>
  <c r="AV147" i="25"/>
  <c r="BD147" i="25"/>
  <c r="AW147" i="25"/>
  <c r="AT147" i="25"/>
  <c r="CF147" i="25" s="1"/>
  <c r="BV147" i="25"/>
  <c r="BD48" i="25"/>
  <c r="BV48" i="25"/>
  <c r="AT48" i="25"/>
  <c r="CF48" i="25" s="1"/>
  <c r="AW48" i="25"/>
  <c r="AV48" i="25"/>
  <c r="BV75" i="25"/>
  <c r="BD75" i="25"/>
  <c r="AW75" i="25"/>
  <c r="AV75" i="25"/>
  <c r="AT75" i="25"/>
  <c r="CF75" i="25" s="1"/>
  <c r="BD97" i="25"/>
  <c r="AW97" i="25"/>
  <c r="AV97" i="25"/>
  <c r="BV97" i="25"/>
  <c r="AT97" i="25"/>
  <c r="CF97" i="25" s="1"/>
  <c r="BV188" i="25"/>
  <c r="AT188" i="25"/>
  <c r="CF188" i="25" s="1"/>
  <c r="AV188" i="25"/>
  <c r="BD188" i="25"/>
  <c r="AW188" i="25"/>
  <c r="BD155" i="25"/>
  <c r="AT155" i="25"/>
  <c r="CF155" i="25" s="1"/>
  <c r="AW155" i="25"/>
  <c r="AV155" i="25"/>
  <c r="BV155" i="25"/>
  <c r="BD109" i="25"/>
  <c r="AW109" i="25"/>
  <c r="BV109" i="25"/>
  <c r="AT109" i="25"/>
  <c r="CF109" i="25" s="1"/>
  <c r="AV109" i="25"/>
  <c r="BD53" i="25"/>
  <c r="AW53" i="25"/>
  <c r="BV53" i="25"/>
  <c r="AV53" i="25"/>
  <c r="AT53" i="25"/>
  <c r="CF53" i="25" s="1"/>
  <c r="AV160" i="25"/>
  <c r="BV160" i="25"/>
  <c r="AT160" i="25"/>
  <c r="CF160" i="25" s="1"/>
  <c r="BD160" i="25"/>
  <c r="AW160" i="25"/>
  <c r="BD107" i="25"/>
  <c r="BV107" i="25"/>
  <c r="AT107" i="25"/>
  <c r="CF107" i="25" s="1"/>
  <c r="AW107" i="25"/>
  <c r="AV107" i="25"/>
  <c r="AT47" i="25"/>
  <c r="CF47" i="25" s="1"/>
  <c r="AV47" i="25"/>
  <c r="BD47" i="25"/>
  <c r="AW47" i="25"/>
  <c r="BV47" i="25"/>
  <c r="BD149" i="25"/>
  <c r="AW149" i="25"/>
  <c r="AV149" i="25"/>
  <c r="BV149" i="25"/>
  <c r="AT149" i="25"/>
  <c r="CF149" i="25" s="1"/>
  <c r="BD51" i="25"/>
  <c r="AW51" i="25"/>
  <c r="AV51" i="25"/>
  <c r="AT51" i="25"/>
  <c r="CF51" i="25" s="1"/>
  <c r="BV51" i="25"/>
  <c r="AV175" i="25"/>
  <c r="BV175" i="25"/>
  <c r="AT175" i="25"/>
  <c r="CF175" i="25" s="1"/>
  <c r="BD175" i="25"/>
  <c r="AW175" i="25"/>
  <c r="AT119" i="25"/>
  <c r="CF119" i="25" s="1"/>
  <c r="AW119" i="25"/>
  <c r="BV119" i="25"/>
  <c r="BD119" i="25"/>
  <c r="AV119" i="25"/>
  <c r="BV114" i="25"/>
  <c r="AT114" i="25"/>
  <c r="CF114" i="25" s="1"/>
  <c r="BD114" i="25"/>
  <c r="AV114" i="25"/>
  <c r="AW114" i="25"/>
  <c r="AW189" i="25"/>
  <c r="AT189" i="25"/>
  <c r="CF189" i="25" s="1"/>
  <c r="AV189" i="25"/>
  <c r="BV189" i="25"/>
  <c r="BD189" i="25"/>
  <c r="AW68" i="25"/>
  <c r="AV68" i="25"/>
  <c r="BV68" i="25"/>
  <c r="AT68" i="25"/>
  <c r="CF68" i="25" s="1"/>
  <c r="BD68" i="25"/>
  <c r="AV150" i="25"/>
  <c r="BV150" i="25"/>
  <c r="AT150" i="25"/>
  <c r="CF150" i="25" s="1"/>
  <c r="BD150" i="25"/>
  <c r="AW150" i="25"/>
  <c r="AX150" i="25" s="1"/>
  <c r="AY150" i="25" s="1"/>
  <c r="AZ150" i="25" s="1"/>
  <c r="BD166" i="25"/>
  <c r="AW166" i="25"/>
  <c r="AV166" i="25"/>
  <c r="BV166" i="25"/>
  <c r="AT166" i="25"/>
  <c r="CF166" i="25" s="1"/>
  <c r="BV72" i="25"/>
  <c r="AT72" i="25"/>
  <c r="CF72" i="25" s="1"/>
  <c r="BD72" i="25"/>
  <c r="AW72" i="25"/>
  <c r="AV72" i="25"/>
  <c r="BV144" i="25"/>
  <c r="BV134" i="25"/>
  <c r="AV134" i="25"/>
  <c r="AT134" i="25"/>
  <c r="CF134" i="25" s="1"/>
  <c r="BD134" i="25"/>
  <c r="AW134" i="25"/>
  <c r="BV143" i="25"/>
  <c r="AW143" i="25"/>
  <c r="AV143" i="25"/>
  <c r="BD143" i="25"/>
  <c r="AT143" i="25"/>
  <c r="CF143" i="25" s="1"/>
  <c r="AW103" i="25"/>
  <c r="AT103" i="25"/>
  <c r="CF103" i="25" s="1"/>
  <c r="AV103" i="25"/>
  <c r="BV103" i="25"/>
  <c r="BD103" i="25"/>
  <c r="BD66" i="25"/>
  <c r="AW66" i="25"/>
  <c r="AV66" i="25"/>
  <c r="AT66" i="25"/>
  <c r="CF66" i="25" s="1"/>
  <c r="BV66" i="25"/>
  <c r="AT181" i="25"/>
  <c r="CF181" i="25" s="1"/>
  <c r="BD181" i="25"/>
  <c r="AW181" i="25"/>
  <c r="AV181" i="25"/>
  <c r="BV181" i="25"/>
  <c r="AV186" i="25"/>
  <c r="BV186" i="25"/>
  <c r="AT186" i="25"/>
  <c r="CF186" i="25" s="1"/>
  <c r="BD186" i="25"/>
  <c r="AW186" i="25"/>
  <c r="BV101" i="25"/>
  <c r="AT101" i="25"/>
  <c r="CF101" i="25" s="1"/>
  <c r="BD101" i="25"/>
  <c r="AW101" i="25"/>
  <c r="AV101" i="25"/>
  <c r="AV141" i="25"/>
  <c r="BV141" i="25"/>
  <c r="AT141" i="25"/>
  <c r="CF141" i="25" s="1"/>
  <c r="BD141" i="25"/>
  <c r="AW141" i="25"/>
  <c r="BD57" i="25"/>
  <c r="AW57" i="25"/>
  <c r="AV57" i="25"/>
  <c r="AT57" i="25"/>
  <c r="CF57" i="25" s="1"/>
  <c r="BV57" i="25"/>
  <c r="BD154" i="25"/>
  <c r="AV154" i="25"/>
  <c r="BV154" i="25"/>
  <c r="AT154" i="25"/>
  <c r="CF154" i="25" s="1"/>
  <c r="AW154" i="25"/>
  <c r="AW76" i="25"/>
  <c r="AV76" i="25"/>
  <c r="BV76" i="25"/>
  <c r="AT76" i="25"/>
  <c r="CF76" i="25" s="1"/>
  <c r="BD76" i="25"/>
  <c r="AW118" i="25"/>
  <c r="AV118" i="25"/>
  <c r="AT118" i="25"/>
  <c r="CF118" i="25" s="1"/>
  <c r="BV118" i="25"/>
  <c r="BD118" i="25"/>
  <c r="BD190" i="25"/>
  <c r="AV190" i="25"/>
  <c r="BV190" i="25"/>
  <c r="AT190" i="25"/>
  <c r="CF190" i="25" s="1"/>
  <c r="AW190" i="25"/>
  <c r="AV111" i="25"/>
  <c r="BV111" i="25"/>
  <c r="BD111" i="25"/>
  <c r="AT111" i="25"/>
  <c r="CF111" i="25" s="1"/>
  <c r="AW111" i="25"/>
  <c r="AV145" i="25"/>
  <c r="AW145" i="25"/>
  <c r="BV145" i="25"/>
  <c r="AT145" i="25"/>
  <c r="CF145" i="25" s="1"/>
  <c r="BD145" i="25"/>
  <c r="AT56" i="25"/>
  <c r="CF56" i="25" s="1"/>
  <c r="BD56" i="25"/>
  <c r="AW56" i="25"/>
  <c r="AV56" i="25"/>
  <c r="BV56" i="25"/>
  <c r="BV105" i="25"/>
  <c r="AT105" i="25"/>
  <c r="CF105" i="25" s="1"/>
  <c r="BD105" i="25"/>
  <c r="AW105" i="25"/>
  <c r="AV105" i="25"/>
  <c r="AW74" i="25"/>
  <c r="BV74" i="25"/>
  <c r="AV74" i="25"/>
  <c r="BD74" i="25"/>
  <c r="AT74" i="25"/>
  <c r="CF74" i="25" s="1"/>
  <c r="AT182" i="25"/>
  <c r="CF182" i="25" s="1"/>
  <c r="BD182" i="25"/>
  <c r="BV182" i="25"/>
  <c r="AW182" i="25"/>
  <c r="AV182" i="25"/>
  <c r="AW84" i="25"/>
  <c r="AV84" i="25"/>
  <c r="BV84" i="25"/>
  <c r="AT84" i="25"/>
  <c r="CF84" i="25" s="1"/>
  <c r="BD84" i="25"/>
  <c r="AV131" i="25"/>
  <c r="BV131" i="25"/>
  <c r="AT131" i="25"/>
  <c r="CF131" i="25" s="1"/>
  <c r="BD131" i="25"/>
  <c r="AW131" i="25"/>
  <c r="AV39" i="25"/>
  <c r="AT39" i="25"/>
  <c r="CF39" i="25" s="1"/>
  <c r="BD39" i="25"/>
  <c r="BV39" i="25"/>
  <c r="AW39" i="25"/>
  <c r="AV113" i="25"/>
  <c r="BD113" i="25"/>
  <c r="AW113" i="25"/>
  <c r="AT113" i="25"/>
  <c r="CF113" i="25" s="1"/>
  <c r="BV113" i="25"/>
  <c r="AV45" i="25"/>
  <c r="AT45" i="25"/>
  <c r="CF45" i="25" s="1"/>
  <c r="BV45" i="25"/>
  <c r="AW45" i="25"/>
  <c r="BD45" i="25"/>
  <c r="BD110" i="25"/>
  <c r="AV110" i="25"/>
  <c r="AT110" i="25"/>
  <c r="CF110" i="25" s="1"/>
  <c r="BV110" i="25"/>
  <c r="AW110" i="25"/>
  <c r="BV69" i="25"/>
  <c r="BD69" i="25"/>
  <c r="AW69" i="25"/>
  <c r="AV69" i="25"/>
  <c r="AT69" i="25"/>
  <c r="CF69" i="25" s="1"/>
  <c r="BD192" i="25"/>
  <c r="AV192" i="25"/>
  <c r="BV192" i="25"/>
  <c r="AT192" i="25"/>
  <c r="CF192" i="25" s="1"/>
  <c r="AW192" i="25"/>
  <c r="AV117" i="25"/>
  <c r="BD117" i="25"/>
  <c r="BV117" i="25"/>
  <c r="AT117" i="25"/>
  <c r="CF117" i="25" s="1"/>
  <c r="AW117" i="25"/>
  <c r="BD87" i="25"/>
  <c r="AV104" i="25"/>
  <c r="AX104" i="25" s="1"/>
  <c r="AY104" i="25" s="1"/>
  <c r="AW169" i="25"/>
  <c r="AT87" i="25"/>
  <c r="CF87" i="25" s="1"/>
  <c r="BD167" i="25"/>
  <c r="AV115" i="25"/>
  <c r="BV115" i="25"/>
  <c r="AT115" i="25"/>
  <c r="CF115" i="25" s="1"/>
  <c r="BD115" i="25"/>
  <c r="AW115" i="25"/>
  <c r="BD99" i="25"/>
  <c r="AW99" i="25"/>
  <c r="AV99" i="25"/>
  <c r="AT99" i="25"/>
  <c r="CF99" i="25" s="1"/>
  <c r="BV99" i="25"/>
  <c r="AW28" i="25"/>
  <c r="BD28" i="25"/>
  <c r="AV28" i="25"/>
  <c r="BV28" i="25"/>
  <c r="AT28" i="25"/>
  <c r="CF28" i="25" s="1"/>
  <c r="AV123" i="25"/>
  <c r="BV123" i="25"/>
  <c r="AT123" i="25"/>
  <c r="CF123" i="25" s="1"/>
  <c r="BD123" i="25"/>
  <c r="AW123" i="25"/>
  <c r="AW126" i="25"/>
  <c r="AT126" i="25"/>
  <c r="CF126" i="25" s="1"/>
  <c r="AV126" i="25"/>
  <c r="BV126" i="25"/>
  <c r="BD126" i="25"/>
  <c r="BD98" i="25"/>
  <c r="AW98" i="25"/>
  <c r="AV98" i="25"/>
  <c r="BV98" i="25"/>
  <c r="AT98" i="25"/>
  <c r="CF98" i="25" s="1"/>
  <c r="BD80" i="25"/>
  <c r="AV80" i="25"/>
  <c r="BV80" i="25"/>
  <c r="AT80" i="25"/>
  <c r="CF80" i="25" s="1"/>
  <c r="AW80" i="25"/>
  <c r="AX80" i="25" s="1"/>
  <c r="AY80" i="25" s="1"/>
  <c r="BN80" i="25" s="1"/>
  <c r="AV82" i="25"/>
  <c r="BV82" i="25"/>
  <c r="AT82" i="25"/>
  <c r="CF82" i="25" s="1"/>
  <c r="BD82" i="25"/>
  <c r="AW82" i="25"/>
  <c r="AV151" i="25"/>
  <c r="AT151" i="25"/>
  <c r="CF151" i="25" s="1"/>
  <c r="BV151" i="25"/>
  <c r="BD151" i="25"/>
  <c r="AW151" i="25"/>
  <c r="AT70" i="25"/>
  <c r="CF70" i="25" s="1"/>
  <c r="BD70" i="25"/>
  <c r="AW70" i="25"/>
  <c r="AV70" i="25"/>
  <c r="BV70" i="25"/>
  <c r="BV60" i="25"/>
  <c r="AV60" i="25"/>
  <c r="AT60" i="25"/>
  <c r="CF60" i="25" s="1"/>
  <c r="AW60" i="25"/>
  <c r="BD60" i="25"/>
  <c r="BD135" i="25"/>
  <c r="AW135" i="25"/>
  <c r="AV135" i="25"/>
  <c r="BV135" i="25"/>
  <c r="AT135" i="25"/>
  <c r="CF135" i="25" s="1"/>
  <c r="AV102" i="25"/>
  <c r="BV102" i="25"/>
  <c r="AT102" i="25"/>
  <c r="CF102" i="25" s="1"/>
  <c r="AW102" i="25"/>
  <c r="BD102" i="25"/>
  <c r="AV77" i="25"/>
  <c r="AT77" i="25"/>
  <c r="CF77" i="25" s="1"/>
  <c r="BV77" i="25"/>
  <c r="BD77" i="25"/>
  <c r="AW77" i="25"/>
  <c r="AT36" i="25"/>
  <c r="CF36" i="25" s="1"/>
  <c r="BD36" i="25"/>
  <c r="AW36" i="25"/>
  <c r="AV36" i="25"/>
  <c r="BV36" i="25"/>
  <c r="AV90" i="25"/>
  <c r="BD90" i="25"/>
  <c r="BV90" i="25"/>
  <c r="AT90" i="25"/>
  <c r="CF90" i="25" s="1"/>
  <c r="AW90" i="25"/>
  <c r="AV169" i="25"/>
  <c r="AW81" i="25"/>
  <c r="AV62" i="25"/>
  <c r="AW62" i="25"/>
  <c r="AT62" i="25"/>
  <c r="CF62" i="25" s="1"/>
  <c r="BV62" i="25"/>
  <c r="BD62" i="25"/>
  <c r="BD40" i="25"/>
  <c r="BV40" i="25"/>
  <c r="AT40" i="25"/>
  <c r="CF40" i="25" s="1"/>
  <c r="AW40" i="25"/>
  <c r="AV40" i="25"/>
  <c r="AW83" i="25"/>
  <c r="BV83" i="25"/>
  <c r="AT83" i="25"/>
  <c r="CF83" i="25" s="1"/>
  <c r="BD83" i="25"/>
  <c r="AV83" i="25"/>
  <c r="AG27" i="25"/>
  <c r="AD17" i="25"/>
  <c r="BV65" i="25"/>
  <c r="BD65" i="25"/>
  <c r="AW65" i="25"/>
  <c r="AV65" i="25"/>
  <c r="AT65" i="25"/>
  <c r="CF65" i="25" s="1"/>
  <c r="BD180" i="25"/>
  <c r="BV180" i="25"/>
  <c r="AT180" i="25"/>
  <c r="CF180" i="25" s="1"/>
  <c r="AW180" i="25"/>
  <c r="AV180" i="25"/>
  <c r="BD191" i="25"/>
  <c r="AV191" i="25"/>
  <c r="BV191" i="25"/>
  <c r="AT191" i="25"/>
  <c r="CF191" i="25" s="1"/>
  <c r="AW191" i="25"/>
  <c r="BV30" i="25"/>
  <c r="AT30" i="25"/>
  <c r="CF30" i="25" s="1"/>
  <c r="BD30" i="25"/>
  <c r="AW30" i="25"/>
  <c r="AV30" i="25"/>
  <c r="BV187" i="25"/>
  <c r="AW187" i="25"/>
  <c r="AT187" i="25"/>
  <c r="CF187" i="25" s="1"/>
  <c r="BD187" i="25"/>
  <c r="AV187" i="25"/>
  <c r="AW44" i="25"/>
  <c r="BV44" i="25"/>
  <c r="BD44" i="25"/>
  <c r="AT44" i="25"/>
  <c r="CF44" i="25" s="1"/>
  <c r="AV44" i="25"/>
  <c r="AT78" i="25"/>
  <c r="CF78" i="25" s="1"/>
  <c r="AW78" i="25"/>
  <c r="BD78" i="25"/>
  <c r="BV78" i="25"/>
  <c r="AV78" i="25"/>
  <c r="AW176" i="25"/>
  <c r="BD176" i="25"/>
  <c r="BV176" i="25"/>
  <c r="AV176" i="25"/>
  <c r="AT176" i="25"/>
  <c r="CF176" i="25" s="1"/>
  <c r="AT31" i="25"/>
  <c r="CF31" i="25" s="1"/>
  <c r="BV31" i="25"/>
  <c r="BD31" i="25"/>
  <c r="AW31" i="25"/>
  <c r="AV31" i="25"/>
  <c r="AT61" i="25"/>
  <c r="CF61" i="25" s="1"/>
  <c r="BD61" i="25"/>
  <c r="AW61" i="25"/>
  <c r="AV61" i="25"/>
  <c r="BV61" i="25"/>
  <c r="BV34" i="25"/>
  <c r="AV34" i="25"/>
  <c r="AW34" i="25"/>
  <c r="AT34" i="25"/>
  <c r="CF34" i="25" s="1"/>
  <c r="BD34" i="25"/>
  <c r="BD41" i="25"/>
  <c r="AW41" i="25"/>
  <c r="AV41" i="25"/>
  <c r="AT41" i="25"/>
  <c r="CF41" i="25" s="1"/>
  <c r="BV41" i="25"/>
  <c r="AW178" i="25"/>
  <c r="BV178" i="25"/>
  <c r="BD178" i="25"/>
  <c r="AT178" i="25"/>
  <c r="CF178" i="25" s="1"/>
  <c r="AV178" i="25"/>
  <c r="AV86" i="25"/>
  <c r="BV86" i="25"/>
  <c r="AT86" i="25"/>
  <c r="CF86" i="25" s="1"/>
  <c r="AW86" i="25"/>
  <c r="BD86" i="25"/>
  <c r="AV73" i="25"/>
  <c r="BD73" i="25"/>
  <c r="AW73" i="25"/>
  <c r="AT73" i="25"/>
  <c r="CF73" i="25" s="1"/>
  <c r="BV73" i="25"/>
  <c r="AV32" i="25"/>
  <c r="AT32" i="25"/>
  <c r="CF32" i="25" s="1"/>
  <c r="BD32" i="25"/>
  <c r="AW32" i="25"/>
  <c r="BV32" i="25"/>
  <c r="AW184" i="25"/>
  <c r="AV184" i="25"/>
  <c r="BV184" i="25"/>
  <c r="AT184" i="25"/>
  <c r="CF184" i="25" s="1"/>
  <c r="BD184" i="25"/>
  <c r="BD127" i="25"/>
  <c r="AW127" i="25"/>
  <c r="BV127" i="25"/>
  <c r="AV127" i="25"/>
  <c r="AT127" i="25"/>
  <c r="CF127" i="25" s="1"/>
  <c r="AW52" i="25"/>
  <c r="AV52" i="25"/>
  <c r="BV52" i="25"/>
  <c r="AT52" i="25"/>
  <c r="CF52" i="25" s="1"/>
  <c r="BD52" i="25"/>
  <c r="AT172" i="25"/>
  <c r="CF172" i="25" s="1"/>
  <c r="AV172" i="25"/>
  <c r="BV172" i="25"/>
  <c r="BD172" i="25"/>
  <c r="AW172" i="25"/>
  <c r="AV71" i="25"/>
  <c r="BD71" i="25"/>
  <c r="AW71" i="25"/>
  <c r="BV71" i="25"/>
  <c r="AT71" i="25"/>
  <c r="CF71" i="25" s="1"/>
  <c r="AT162" i="25"/>
  <c r="CF162" i="25" s="1"/>
  <c r="BD162" i="25"/>
  <c r="AW162" i="25"/>
  <c r="AV162" i="25"/>
  <c r="BV162" i="25"/>
  <c r="BV63" i="25"/>
  <c r="BD63" i="25"/>
  <c r="AW63" i="25"/>
  <c r="AV63" i="25"/>
  <c r="AT63" i="25"/>
  <c r="CF63" i="25" s="1"/>
  <c r="AX168" i="25"/>
  <c r="AY168" i="25" s="1"/>
  <c r="AX158" i="25"/>
  <c r="AY158" i="25" s="1"/>
  <c r="AX100" i="25"/>
  <c r="AY100" i="25" s="1"/>
  <c r="AX89" i="25"/>
  <c r="AY89" i="25" s="1"/>
  <c r="AX159" i="25"/>
  <c r="AY159" i="25" s="1"/>
  <c r="AX148" i="25"/>
  <c r="AY148" i="25" s="1"/>
  <c r="AX133" i="25"/>
  <c r="AY133" i="25" s="1"/>
  <c r="AX167" i="25"/>
  <c r="AY167" i="25" s="1"/>
  <c r="AX146" i="25"/>
  <c r="AY146" i="25" s="1"/>
  <c r="AX129" i="25"/>
  <c r="AY129" i="25" s="1"/>
  <c r="AX193" i="25"/>
  <c r="AY193" i="25" s="1"/>
  <c r="AX161" i="25"/>
  <c r="AY161" i="25" s="1"/>
  <c r="AX124" i="25"/>
  <c r="AY124" i="25" s="1"/>
  <c r="AX170" i="25"/>
  <c r="AY170" i="25" s="1"/>
  <c r="AX29" i="25"/>
  <c r="AY29" i="25" s="1"/>
  <c r="AX91" i="25"/>
  <c r="AY91" i="25" s="1"/>
  <c r="AX174" i="25"/>
  <c r="AY174" i="25" s="1"/>
  <c r="AX33" i="25"/>
  <c r="AY33" i="25" s="1"/>
  <c r="AX96" i="25"/>
  <c r="AY96" i="25" s="1"/>
  <c r="AX58" i="25"/>
  <c r="AY58" i="25" s="1"/>
  <c r="AX116" i="25"/>
  <c r="AY116" i="25" s="1"/>
  <c r="AX95" i="25"/>
  <c r="AY95" i="25" s="1"/>
  <c r="AX140" i="25"/>
  <c r="AY140" i="25" s="1"/>
  <c r="AX164" i="25"/>
  <c r="AY164" i="25" s="1"/>
  <c r="AX138" i="25"/>
  <c r="AY138" i="25" s="1"/>
  <c r="AX120" i="25"/>
  <c r="AY120" i="25" s="1"/>
  <c r="AX85" i="25"/>
  <c r="AY85" i="25" s="1"/>
  <c r="AX165" i="25"/>
  <c r="AY165" i="25" s="1"/>
  <c r="AX130" i="25"/>
  <c r="AY130" i="25" s="1"/>
  <c r="AX46" i="25"/>
  <c r="AY46" i="25" s="1"/>
  <c r="AX88" i="25"/>
  <c r="AY88" i="25" s="1"/>
  <c r="AX163" i="25"/>
  <c r="AY163" i="25" s="1"/>
  <c r="AX137" i="25"/>
  <c r="AY137" i="25" s="1"/>
  <c r="AX132" i="25"/>
  <c r="AY132" i="25" s="1"/>
  <c r="AX93" i="25"/>
  <c r="AY93" i="25" s="1"/>
  <c r="AX79" i="25"/>
  <c r="AY79" i="25" s="1"/>
  <c r="AX50" i="25"/>
  <c r="AY50" i="25" s="1"/>
  <c r="AX128" i="25"/>
  <c r="AY128" i="25" s="1"/>
  <c r="CJ27" i="30" l="1"/>
  <c r="CA17" i="30"/>
  <c r="AX108" i="25"/>
  <c r="AY108" i="25" s="1"/>
  <c r="BN150" i="25"/>
  <c r="AX81" i="25"/>
  <c r="AY81" i="25" s="1"/>
  <c r="AX112" i="25"/>
  <c r="AY112" i="25" s="1"/>
  <c r="AZ80" i="25"/>
  <c r="BX80" i="25" s="1"/>
  <c r="BE80" i="25" s="1"/>
  <c r="BO80" i="25" s="1"/>
  <c r="BY80" i="25" s="1"/>
  <c r="BF80" i="25" s="1"/>
  <c r="BP80" i="25" s="1"/>
  <c r="BZ80" i="25" s="1"/>
  <c r="BG80" i="25" s="1"/>
  <c r="BQ80" i="25" s="1"/>
  <c r="CA80" i="25" s="1"/>
  <c r="BH80" i="25" s="1"/>
  <c r="BR80" i="25" s="1"/>
  <c r="CB80" i="25" s="1"/>
  <c r="BI80" i="25" s="1"/>
  <c r="BS80" i="25" s="1"/>
  <c r="CC80" i="25" s="1"/>
  <c r="BJ80" i="25" s="1"/>
  <c r="BT80" i="25" s="1"/>
  <c r="CD80" i="25" s="1"/>
  <c r="BK80" i="25" s="1"/>
  <c r="BU80" i="25" s="1"/>
  <c r="CE80" i="25" s="1"/>
  <c r="BL80" i="25" s="1"/>
  <c r="AX151" i="25"/>
  <c r="AY151" i="25" s="1"/>
  <c r="AZ151" i="25" s="1"/>
  <c r="BA151" i="25" s="1"/>
  <c r="AX111" i="25"/>
  <c r="AY111" i="25" s="1"/>
  <c r="AX73" i="25"/>
  <c r="AY73" i="25" s="1"/>
  <c r="AX195" i="25"/>
  <c r="AY195" i="25" s="1"/>
  <c r="AX172" i="25"/>
  <c r="AY172" i="25" s="1"/>
  <c r="AZ172" i="25" s="1"/>
  <c r="AX60" i="25"/>
  <c r="AY60" i="25" s="1"/>
  <c r="AX188" i="25"/>
  <c r="AY188" i="25" s="1"/>
  <c r="BN188" i="25" s="1"/>
  <c r="AX162" i="25"/>
  <c r="AY162" i="25" s="1"/>
  <c r="AZ162" i="25" s="1"/>
  <c r="BX162" i="25" s="1"/>
  <c r="BE162" i="25" s="1"/>
  <c r="BO162" i="25" s="1"/>
  <c r="BY162" i="25" s="1"/>
  <c r="BF162" i="25" s="1"/>
  <c r="BP162" i="25" s="1"/>
  <c r="BZ162" i="25" s="1"/>
  <c r="BG162" i="25" s="1"/>
  <c r="BQ162" i="25" s="1"/>
  <c r="CA162" i="25" s="1"/>
  <c r="BH162" i="25" s="1"/>
  <c r="BR162" i="25" s="1"/>
  <c r="CB162" i="25" s="1"/>
  <c r="BI162" i="25" s="1"/>
  <c r="BS162" i="25" s="1"/>
  <c r="CC162" i="25" s="1"/>
  <c r="BJ162" i="25" s="1"/>
  <c r="BT162" i="25" s="1"/>
  <c r="CD162" i="25" s="1"/>
  <c r="BK162" i="25" s="1"/>
  <c r="BU162" i="25" s="1"/>
  <c r="CE162" i="25" s="1"/>
  <c r="BL162" i="25" s="1"/>
  <c r="AX61" i="25"/>
  <c r="AY61" i="25" s="1"/>
  <c r="AX31" i="25"/>
  <c r="AY31" i="25" s="1"/>
  <c r="BN31" i="25" s="1"/>
  <c r="AX176" i="25"/>
  <c r="AY176" i="25" s="1"/>
  <c r="AZ176" i="25" s="1"/>
  <c r="BA176" i="25" s="1"/>
  <c r="AX187" i="25"/>
  <c r="AY187" i="25" s="1"/>
  <c r="AX40" i="25"/>
  <c r="AY40" i="25" s="1"/>
  <c r="AX36" i="25"/>
  <c r="AY36" i="25" s="1"/>
  <c r="AX135" i="25"/>
  <c r="AY135" i="25" s="1"/>
  <c r="AX98" i="25"/>
  <c r="AY98" i="25" s="1"/>
  <c r="AX99" i="25"/>
  <c r="AY99" i="25" s="1"/>
  <c r="BN99" i="25" s="1"/>
  <c r="AX169" i="25"/>
  <c r="AY169" i="25" s="1"/>
  <c r="BN169" i="25" s="1"/>
  <c r="AX69" i="25"/>
  <c r="AY69" i="25" s="1"/>
  <c r="AZ69" i="25" s="1"/>
  <c r="AX84" i="25"/>
  <c r="AY84" i="25" s="1"/>
  <c r="AX105" i="25"/>
  <c r="AY105" i="25" s="1"/>
  <c r="AX101" i="25"/>
  <c r="AY101" i="25" s="1"/>
  <c r="AX51" i="25"/>
  <c r="AY51" i="25" s="1"/>
  <c r="AX109" i="25"/>
  <c r="AY109" i="25" s="1"/>
  <c r="AX155" i="25"/>
  <c r="AY155" i="25" s="1"/>
  <c r="AX177" i="25"/>
  <c r="AY177" i="25" s="1"/>
  <c r="AZ177" i="25" s="1"/>
  <c r="BX177" i="25" s="1"/>
  <c r="BE177" i="25" s="1"/>
  <c r="BO177" i="25" s="1"/>
  <c r="BY177" i="25" s="1"/>
  <c r="BF177" i="25" s="1"/>
  <c r="BP177" i="25" s="1"/>
  <c r="BZ177" i="25" s="1"/>
  <c r="BG177" i="25" s="1"/>
  <c r="BQ177" i="25" s="1"/>
  <c r="CA177" i="25" s="1"/>
  <c r="BH177" i="25" s="1"/>
  <c r="BR177" i="25" s="1"/>
  <c r="CB177" i="25" s="1"/>
  <c r="BI177" i="25" s="1"/>
  <c r="BS177" i="25" s="1"/>
  <c r="CC177" i="25" s="1"/>
  <c r="BJ177" i="25" s="1"/>
  <c r="BT177" i="25" s="1"/>
  <c r="CD177" i="25" s="1"/>
  <c r="BK177" i="25" s="1"/>
  <c r="BU177" i="25" s="1"/>
  <c r="CE177" i="25" s="1"/>
  <c r="BL177" i="25" s="1"/>
  <c r="AX35" i="25"/>
  <c r="AY35" i="25" s="1"/>
  <c r="AX183" i="25"/>
  <c r="AY183" i="25" s="1"/>
  <c r="BN183" i="25" s="1"/>
  <c r="AX149" i="25"/>
  <c r="AY149" i="25" s="1"/>
  <c r="AX48" i="25"/>
  <c r="AY48" i="25" s="1"/>
  <c r="AX44" i="25"/>
  <c r="AY44" i="25" s="1"/>
  <c r="AX126" i="25"/>
  <c r="AY126" i="25" s="1"/>
  <c r="AX115" i="25"/>
  <c r="AY115" i="25" s="1"/>
  <c r="AX39" i="25"/>
  <c r="AY39" i="25" s="1"/>
  <c r="AX182" i="25"/>
  <c r="AY182" i="25" s="1"/>
  <c r="AX74" i="25"/>
  <c r="AY74" i="25" s="1"/>
  <c r="AX56" i="25"/>
  <c r="AY56" i="25" s="1"/>
  <c r="AX186" i="25"/>
  <c r="AY186" i="25" s="1"/>
  <c r="AX72" i="25"/>
  <c r="AY72" i="25" s="1"/>
  <c r="AX114" i="25"/>
  <c r="AY114" i="25" s="1"/>
  <c r="AX119" i="25"/>
  <c r="AY119" i="25" s="1"/>
  <c r="AX125" i="25"/>
  <c r="AY125" i="25" s="1"/>
  <c r="AX49" i="25"/>
  <c r="AY49" i="25" s="1"/>
  <c r="AX141" i="25"/>
  <c r="AY141" i="25" s="1"/>
  <c r="AX192" i="25"/>
  <c r="AY192" i="25" s="1"/>
  <c r="AX143" i="25"/>
  <c r="AY143" i="25" s="1"/>
  <c r="AX107" i="25"/>
  <c r="AY107" i="25" s="1"/>
  <c r="AX97" i="25"/>
  <c r="AY97" i="25" s="1"/>
  <c r="AX153" i="25"/>
  <c r="AY153" i="25" s="1"/>
  <c r="AX83" i="25"/>
  <c r="AY83" i="25" s="1"/>
  <c r="BN69" i="25"/>
  <c r="BN172" i="25"/>
  <c r="BN176" i="25"/>
  <c r="AX63" i="25"/>
  <c r="AY63" i="25" s="1"/>
  <c r="AX184" i="25"/>
  <c r="AY184" i="25" s="1"/>
  <c r="AX41" i="25"/>
  <c r="AY41" i="25" s="1"/>
  <c r="AX180" i="25"/>
  <c r="AY180" i="25" s="1"/>
  <c r="AX62" i="25"/>
  <c r="AY62" i="25" s="1"/>
  <c r="AX123" i="25"/>
  <c r="AY123" i="25" s="1"/>
  <c r="AX110" i="25"/>
  <c r="AY110" i="25" s="1"/>
  <c r="AX134" i="25"/>
  <c r="AY134" i="25" s="1"/>
  <c r="AX156" i="25"/>
  <c r="AY156" i="25" s="1"/>
  <c r="AX179" i="25"/>
  <c r="AY179" i="25" s="1"/>
  <c r="AX121" i="25"/>
  <c r="AY121" i="25" s="1"/>
  <c r="AX118" i="25"/>
  <c r="AY118" i="25" s="1"/>
  <c r="AX77" i="25"/>
  <c r="AY77" i="25" s="1"/>
  <c r="AX166" i="25"/>
  <c r="AY166" i="25" s="1"/>
  <c r="AX78" i="25"/>
  <c r="AY78" i="25" s="1"/>
  <c r="AX28" i="25"/>
  <c r="AY28" i="25" s="1"/>
  <c r="AX117" i="25"/>
  <c r="AY117" i="25" s="1"/>
  <c r="AX68" i="25"/>
  <c r="AY68" i="25" s="1"/>
  <c r="AX175" i="25"/>
  <c r="AY175" i="25" s="1"/>
  <c r="AX47" i="25"/>
  <c r="AY47" i="25" s="1"/>
  <c r="AX64" i="25"/>
  <c r="AY64" i="25" s="1"/>
  <c r="AX55" i="25"/>
  <c r="AY55" i="25" s="1"/>
  <c r="AX194" i="25"/>
  <c r="AY194" i="25" s="1"/>
  <c r="AX106" i="25"/>
  <c r="AY106" i="25" s="1"/>
  <c r="AX45" i="25"/>
  <c r="AY45" i="25" s="1"/>
  <c r="AX189" i="25"/>
  <c r="AY189" i="25" s="1"/>
  <c r="AX71" i="25"/>
  <c r="AY71" i="25" s="1"/>
  <c r="AX127" i="25"/>
  <c r="AY127" i="25" s="1"/>
  <c r="AX32" i="25"/>
  <c r="AY32" i="25" s="1"/>
  <c r="AX191" i="25"/>
  <c r="AY191" i="25" s="1"/>
  <c r="AG17" i="25"/>
  <c r="AH27" i="25"/>
  <c r="AX76" i="25"/>
  <c r="AY76" i="25" s="1"/>
  <c r="AX103" i="25"/>
  <c r="AY103" i="25" s="1"/>
  <c r="AX160" i="25"/>
  <c r="AY160" i="25" s="1"/>
  <c r="AX53" i="25"/>
  <c r="AY53" i="25" s="1"/>
  <c r="AX75" i="25"/>
  <c r="AY75" i="25" s="1"/>
  <c r="AX43" i="25"/>
  <c r="AY43" i="25" s="1"/>
  <c r="AX59" i="25"/>
  <c r="AY59" i="25" s="1"/>
  <c r="AX122" i="25"/>
  <c r="AY122" i="25" s="1"/>
  <c r="AX37" i="25"/>
  <c r="AY37" i="25" s="1"/>
  <c r="AX67" i="25"/>
  <c r="AY67" i="25" s="1"/>
  <c r="AX157" i="25"/>
  <c r="AY157" i="25" s="1"/>
  <c r="AX139" i="25"/>
  <c r="AY139" i="25" s="1"/>
  <c r="AX52" i="25"/>
  <c r="AY52" i="25" s="1"/>
  <c r="AX65" i="25"/>
  <c r="AY65" i="25" s="1"/>
  <c r="AX154" i="25"/>
  <c r="AY154" i="25" s="1"/>
  <c r="AX57" i="25"/>
  <c r="AY57" i="25" s="1"/>
  <c r="AX92" i="25"/>
  <c r="AY92" i="25" s="1"/>
  <c r="AX94" i="25"/>
  <c r="AY94" i="25" s="1"/>
  <c r="AX145" i="25"/>
  <c r="AY145" i="25" s="1"/>
  <c r="AX30" i="25"/>
  <c r="AY30" i="25" s="1"/>
  <c r="AX181" i="25"/>
  <c r="AY181" i="25"/>
  <c r="AX86" i="25"/>
  <c r="AY86" i="25" s="1"/>
  <c r="AX178" i="25"/>
  <c r="AY178" i="25" s="1"/>
  <c r="AX34" i="25"/>
  <c r="AY34" i="25"/>
  <c r="AX90" i="25"/>
  <c r="AY90" i="25" s="1"/>
  <c r="AX102" i="25"/>
  <c r="AY102" i="25" s="1"/>
  <c r="AX70" i="25"/>
  <c r="AY70" i="25" s="1"/>
  <c r="AX82" i="25"/>
  <c r="AY82" i="25" s="1"/>
  <c r="AX113" i="25"/>
  <c r="AY113" i="25" s="1"/>
  <c r="AX131" i="25"/>
  <c r="AY131" i="25" s="1"/>
  <c r="AX190" i="25"/>
  <c r="AY190" i="25" s="1"/>
  <c r="AX66" i="25"/>
  <c r="AY66" i="25" s="1"/>
  <c r="AX147" i="25"/>
  <c r="AY147" i="25" s="1"/>
  <c r="AZ54" i="25"/>
  <c r="BN54" i="25"/>
  <c r="AZ81" i="25"/>
  <c r="BN81" i="25"/>
  <c r="BN112" i="25"/>
  <c r="AZ112" i="25"/>
  <c r="AZ174" i="25"/>
  <c r="BN174" i="25"/>
  <c r="AZ161" i="25"/>
  <c r="BN161" i="25"/>
  <c r="AZ159" i="25"/>
  <c r="BN159" i="25"/>
  <c r="AZ128" i="25"/>
  <c r="BN128" i="25"/>
  <c r="BN171" i="25"/>
  <c r="AZ171" i="25"/>
  <c r="AZ140" i="25"/>
  <c r="BN140" i="25"/>
  <c r="AZ58" i="25"/>
  <c r="BN58" i="25"/>
  <c r="AZ33" i="25"/>
  <c r="BN33" i="25"/>
  <c r="AZ124" i="25"/>
  <c r="BN124" i="25"/>
  <c r="AZ152" i="25"/>
  <c r="BN152" i="25"/>
  <c r="AZ158" i="25"/>
  <c r="BN158" i="25"/>
  <c r="AZ50" i="25"/>
  <c r="BN50" i="25"/>
  <c r="AZ163" i="25"/>
  <c r="BN163" i="25"/>
  <c r="AZ138" i="25"/>
  <c r="BN138" i="25"/>
  <c r="AZ96" i="25"/>
  <c r="BN96" i="25"/>
  <c r="AZ173" i="25"/>
  <c r="BN173" i="25"/>
  <c r="AZ79" i="25"/>
  <c r="BN79" i="25"/>
  <c r="AZ85" i="25"/>
  <c r="BN85" i="25"/>
  <c r="AZ142" i="25"/>
  <c r="BN142" i="25"/>
  <c r="AZ129" i="25"/>
  <c r="BN129" i="25"/>
  <c r="AZ148" i="25"/>
  <c r="BN148" i="25"/>
  <c r="AZ46" i="25"/>
  <c r="BN46" i="25"/>
  <c r="AZ38" i="25"/>
  <c r="BN38" i="25"/>
  <c r="AZ42" i="25"/>
  <c r="BN42" i="25"/>
  <c r="BN29" i="25"/>
  <c r="AZ29" i="25"/>
  <c r="AZ144" i="25"/>
  <c r="BN144" i="25"/>
  <c r="BN100" i="25"/>
  <c r="AZ100" i="25"/>
  <c r="BA150" i="25"/>
  <c r="BX150" i="25"/>
  <c r="BE150" i="25" s="1"/>
  <c r="BO150" i="25" s="1"/>
  <c r="BY150" i="25" s="1"/>
  <c r="BF150" i="25" s="1"/>
  <c r="BP150" i="25" s="1"/>
  <c r="BZ150" i="25" s="1"/>
  <c r="BG150" i="25" s="1"/>
  <c r="BQ150" i="25" s="1"/>
  <c r="CA150" i="25" s="1"/>
  <c r="BH150" i="25" s="1"/>
  <c r="BR150" i="25" s="1"/>
  <c r="CB150" i="25" s="1"/>
  <c r="BI150" i="25" s="1"/>
  <c r="BS150" i="25" s="1"/>
  <c r="CC150" i="25" s="1"/>
  <c r="BJ150" i="25" s="1"/>
  <c r="BT150" i="25" s="1"/>
  <c r="CD150" i="25" s="1"/>
  <c r="BK150" i="25" s="1"/>
  <c r="BU150" i="25" s="1"/>
  <c r="CE150" i="25" s="1"/>
  <c r="BL150" i="25" s="1"/>
  <c r="AZ93" i="25"/>
  <c r="BN93" i="25"/>
  <c r="AZ132" i="25"/>
  <c r="BN132" i="25"/>
  <c r="AZ137" i="25"/>
  <c r="BN137" i="25"/>
  <c r="AZ88" i="25"/>
  <c r="BN88" i="25"/>
  <c r="AZ130" i="25"/>
  <c r="BN130" i="25"/>
  <c r="AZ165" i="25"/>
  <c r="BN165" i="25"/>
  <c r="BN120" i="25"/>
  <c r="AZ120" i="25"/>
  <c r="BN108" i="25"/>
  <c r="AZ108" i="25"/>
  <c r="AZ164" i="25"/>
  <c r="BN164" i="25"/>
  <c r="BN185" i="25"/>
  <c r="AZ185" i="25"/>
  <c r="AZ95" i="25"/>
  <c r="BN95" i="25"/>
  <c r="BN116" i="25"/>
  <c r="AZ116" i="25"/>
  <c r="AZ87" i="25"/>
  <c r="BN87" i="25"/>
  <c r="AZ91" i="25"/>
  <c r="BN91" i="25"/>
  <c r="BN170" i="25"/>
  <c r="AZ170" i="25"/>
  <c r="AZ136" i="25"/>
  <c r="BN136" i="25"/>
  <c r="AZ193" i="25"/>
  <c r="BN193" i="25"/>
  <c r="AZ146" i="25"/>
  <c r="BN146" i="25"/>
  <c r="BN167" i="25"/>
  <c r="AZ167" i="25"/>
  <c r="AZ133" i="25"/>
  <c r="BN133" i="25"/>
  <c r="AZ89" i="25"/>
  <c r="BN89" i="25"/>
  <c r="BN104" i="25"/>
  <c r="AZ104" i="25"/>
  <c r="BN168" i="25"/>
  <c r="AZ168" i="25"/>
  <c r="BA69" i="25"/>
  <c r="BX69" i="25"/>
  <c r="BE69" i="25" s="1"/>
  <c r="BO69" i="25" s="1"/>
  <c r="BY69" i="25" s="1"/>
  <c r="BF69" i="25" s="1"/>
  <c r="BP69" i="25" s="1"/>
  <c r="BZ69" i="25" s="1"/>
  <c r="BG69" i="25" s="1"/>
  <c r="BQ69" i="25" s="1"/>
  <c r="CA69" i="25" s="1"/>
  <c r="BH69" i="25" s="1"/>
  <c r="BR69" i="25" s="1"/>
  <c r="CB69" i="25" s="1"/>
  <c r="BI69" i="25" s="1"/>
  <c r="BS69" i="25" s="1"/>
  <c r="CC69" i="25" s="1"/>
  <c r="BJ69" i="25" s="1"/>
  <c r="BT69" i="25" s="1"/>
  <c r="CD69" i="25" s="1"/>
  <c r="BK69" i="25" s="1"/>
  <c r="BU69" i="25" s="1"/>
  <c r="CE69" i="25" s="1"/>
  <c r="BL69" i="25" s="1"/>
  <c r="BX172" i="25"/>
  <c r="BE172" i="25" s="1"/>
  <c r="BO172" i="25" s="1"/>
  <c r="BY172" i="25" s="1"/>
  <c r="BF172" i="25" s="1"/>
  <c r="BP172" i="25" s="1"/>
  <c r="BZ172" i="25" s="1"/>
  <c r="BG172" i="25" s="1"/>
  <c r="BQ172" i="25" s="1"/>
  <c r="CA172" i="25" s="1"/>
  <c r="BH172" i="25" s="1"/>
  <c r="BR172" i="25" s="1"/>
  <c r="CB172" i="25" s="1"/>
  <c r="BI172" i="25" s="1"/>
  <c r="BS172" i="25" s="1"/>
  <c r="CC172" i="25" s="1"/>
  <c r="BJ172" i="25" s="1"/>
  <c r="BT172" i="25" s="1"/>
  <c r="CD172" i="25" s="1"/>
  <c r="BK172" i="25" s="1"/>
  <c r="BU172" i="25" s="1"/>
  <c r="CE172" i="25" s="1"/>
  <c r="BL172" i="25" s="1"/>
  <c r="BA172" i="25"/>
  <c r="BI27" i="30" l="1"/>
  <c r="BS27" i="30" s="1"/>
  <c r="CJ17" i="30"/>
  <c r="CB27" i="30"/>
  <c r="BN162" i="25"/>
  <c r="BX176" i="25"/>
  <c r="BE176" i="25" s="1"/>
  <c r="BO176" i="25" s="1"/>
  <c r="BY176" i="25" s="1"/>
  <c r="BF176" i="25" s="1"/>
  <c r="BP176" i="25" s="1"/>
  <c r="BZ176" i="25" s="1"/>
  <c r="BG176" i="25" s="1"/>
  <c r="BQ176" i="25" s="1"/>
  <c r="CA176" i="25" s="1"/>
  <c r="BH176" i="25" s="1"/>
  <c r="BR176" i="25" s="1"/>
  <c r="CB176" i="25" s="1"/>
  <c r="BI176" i="25" s="1"/>
  <c r="BS176" i="25" s="1"/>
  <c r="CC176" i="25" s="1"/>
  <c r="BJ176" i="25" s="1"/>
  <c r="BT176" i="25" s="1"/>
  <c r="CD176" i="25" s="1"/>
  <c r="BK176" i="25" s="1"/>
  <c r="BU176" i="25" s="1"/>
  <c r="CE176" i="25" s="1"/>
  <c r="BL176" i="25" s="1"/>
  <c r="BA177" i="25"/>
  <c r="BA162" i="25"/>
  <c r="BX151" i="25"/>
  <c r="BE151" i="25" s="1"/>
  <c r="BO151" i="25" s="1"/>
  <c r="BY151" i="25" s="1"/>
  <c r="BF151" i="25" s="1"/>
  <c r="BP151" i="25" s="1"/>
  <c r="BZ151" i="25" s="1"/>
  <c r="BG151" i="25" s="1"/>
  <c r="BQ151" i="25" s="1"/>
  <c r="CA151" i="25" s="1"/>
  <c r="BH151" i="25" s="1"/>
  <c r="BR151" i="25" s="1"/>
  <c r="CB151" i="25" s="1"/>
  <c r="BI151" i="25" s="1"/>
  <c r="BS151" i="25" s="1"/>
  <c r="CC151" i="25" s="1"/>
  <c r="BJ151" i="25" s="1"/>
  <c r="BT151" i="25" s="1"/>
  <c r="CD151" i="25" s="1"/>
  <c r="BK151" i="25" s="1"/>
  <c r="BU151" i="25" s="1"/>
  <c r="CE151" i="25" s="1"/>
  <c r="BL151" i="25" s="1"/>
  <c r="BA80" i="25"/>
  <c r="AZ188" i="25"/>
  <c r="BA188" i="25" s="1"/>
  <c r="BN151" i="25"/>
  <c r="AZ169" i="25"/>
  <c r="BA169" i="25" s="1"/>
  <c r="AZ31" i="25"/>
  <c r="AZ195" i="25"/>
  <c r="BN195" i="25"/>
  <c r="AZ73" i="25"/>
  <c r="BN73" i="25"/>
  <c r="AZ111" i="25"/>
  <c r="BN111" i="25"/>
  <c r="AZ99" i="25"/>
  <c r="AZ183" i="25"/>
  <c r="AZ60" i="25"/>
  <c r="BN60" i="25"/>
  <c r="BN177" i="25"/>
  <c r="BN35" i="25"/>
  <c r="AZ35" i="25"/>
  <c r="AZ155" i="25"/>
  <c r="BN155" i="25"/>
  <c r="BN109" i="25"/>
  <c r="AZ109" i="25"/>
  <c r="AZ51" i="25"/>
  <c r="BN51" i="25"/>
  <c r="AZ101" i="25"/>
  <c r="BN101" i="25"/>
  <c r="BN105" i="25"/>
  <c r="AZ105" i="25"/>
  <c r="BN84" i="25"/>
  <c r="AZ84" i="25"/>
  <c r="BN98" i="25"/>
  <c r="AZ98" i="25"/>
  <c r="AZ135" i="25"/>
  <c r="BN135" i="25"/>
  <c r="AZ36" i="25"/>
  <c r="BN36" i="25"/>
  <c r="AZ40" i="25"/>
  <c r="BN40" i="25"/>
  <c r="BN187" i="25"/>
  <c r="AZ187" i="25"/>
  <c r="BN61" i="25"/>
  <c r="AZ61" i="25"/>
  <c r="AZ76" i="25"/>
  <c r="BN76" i="25"/>
  <c r="AZ39" i="25"/>
  <c r="BN39" i="25"/>
  <c r="AZ71" i="25"/>
  <c r="BN71" i="25"/>
  <c r="AZ114" i="25"/>
  <c r="BN114" i="25"/>
  <c r="AZ166" i="25"/>
  <c r="BN166" i="25"/>
  <c r="AZ192" i="25"/>
  <c r="BN192" i="25"/>
  <c r="BN119" i="25"/>
  <c r="AZ119" i="25"/>
  <c r="BN67" i="25"/>
  <c r="AZ67" i="25"/>
  <c r="AZ57" i="25"/>
  <c r="BN57" i="25"/>
  <c r="AZ175" i="25"/>
  <c r="BN175" i="25"/>
  <c r="BN118" i="25"/>
  <c r="AZ118" i="25"/>
  <c r="BN62" i="25"/>
  <c r="AZ62" i="25"/>
  <c r="BN153" i="25"/>
  <c r="AZ153" i="25"/>
  <c r="BN182" i="25"/>
  <c r="AZ182" i="25"/>
  <c r="AZ145" i="25"/>
  <c r="BN145" i="25"/>
  <c r="BN82" i="25"/>
  <c r="AZ82" i="25"/>
  <c r="AZ189" i="25"/>
  <c r="BN189" i="25"/>
  <c r="BN77" i="25"/>
  <c r="AZ77" i="25"/>
  <c r="BN123" i="25"/>
  <c r="AZ123" i="25"/>
  <c r="BN37" i="25"/>
  <c r="AZ37" i="25"/>
  <c r="AZ160" i="25"/>
  <c r="BN160" i="25"/>
  <c r="AZ68" i="25"/>
  <c r="BN68" i="25"/>
  <c r="BN121" i="25"/>
  <c r="AZ121" i="25"/>
  <c r="AZ156" i="25"/>
  <c r="BN156" i="25"/>
  <c r="AZ72" i="25"/>
  <c r="BN72" i="25"/>
  <c r="AZ66" i="25"/>
  <c r="BN66" i="25"/>
  <c r="AZ90" i="25"/>
  <c r="BN90" i="25"/>
  <c r="BN30" i="25"/>
  <c r="AZ30" i="25"/>
  <c r="AZ75" i="25"/>
  <c r="BN75" i="25"/>
  <c r="AH17" i="25"/>
  <c r="AJ27" i="25"/>
  <c r="AQ27" i="25" s="1"/>
  <c r="AZ106" i="25"/>
  <c r="BN106" i="25"/>
  <c r="BN134" i="25"/>
  <c r="AZ134" i="25"/>
  <c r="BN97" i="25"/>
  <c r="AZ97" i="25"/>
  <c r="BN186" i="25"/>
  <c r="AZ186" i="25"/>
  <c r="BN115" i="25"/>
  <c r="AZ115" i="25"/>
  <c r="BN190" i="25"/>
  <c r="AZ190" i="25"/>
  <c r="AZ34" i="25"/>
  <c r="BN34" i="25"/>
  <c r="AZ154" i="25"/>
  <c r="BN154" i="25"/>
  <c r="AZ41" i="25"/>
  <c r="BN41" i="25"/>
  <c r="AZ49" i="25"/>
  <c r="BN49" i="25"/>
  <c r="AZ157" i="25"/>
  <c r="BN157" i="25"/>
  <c r="BN179" i="25"/>
  <c r="AZ179" i="25"/>
  <c r="AZ180" i="25"/>
  <c r="BN180" i="25"/>
  <c r="BN141" i="25"/>
  <c r="AZ141" i="25"/>
  <c r="AZ131" i="25"/>
  <c r="BN131" i="25"/>
  <c r="AZ65" i="25"/>
  <c r="BN65" i="25"/>
  <c r="BN53" i="25"/>
  <c r="AZ53" i="25"/>
  <c r="BN191" i="25"/>
  <c r="AZ191" i="25"/>
  <c r="AZ194" i="25"/>
  <c r="BN194" i="25"/>
  <c r="BN117" i="25"/>
  <c r="AZ117" i="25"/>
  <c r="BN110" i="25"/>
  <c r="AZ110" i="25"/>
  <c r="AZ184" i="25"/>
  <c r="BN184" i="25"/>
  <c r="BN107" i="25"/>
  <c r="AZ107" i="25"/>
  <c r="AZ125" i="25"/>
  <c r="BN125" i="25"/>
  <c r="BN56" i="25"/>
  <c r="AZ56" i="25"/>
  <c r="BN126" i="25"/>
  <c r="AZ126" i="25"/>
  <c r="AZ181" i="25"/>
  <c r="BN181" i="25"/>
  <c r="AZ43" i="25"/>
  <c r="BN43" i="25"/>
  <c r="BN102" i="25"/>
  <c r="AZ102" i="25"/>
  <c r="AZ113" i="25"/>
  <c r="BN113" i="25"/>
  <c r="AZ52" i="25"/>
  <c r="BN52" i="25"/>
  <c r="BN55" i="25"/>
  <c r="AZ55" i="25"/>
  <c r="BN74" i="25"/>
  <c r="AZ74" i="25"/>
  <c r="AZ44" i="25"/>
  <c r="BN44" i="25"/>
  <c r="AZ147" i="25"/>
  <c r="BN147" i="25"/>
  <c r="BN45" i="25"/>
  <c r="AZ45" i="25"/>
  <c r="BN178" i="25"/>
  <c r="AZ178" i="25"/>
  <c r="AZ94" i="25"/>
  <c r="BN94" i="25"/>
  <c r="BN139" i="25"/>
  <c r="AZ139" i="25"/>
  <c r="BN122" i="25"/>
  <c r="AZ122" i="25"/>
  <c r="BN32" i="25"/>
  <c r="AZ32" i="25"/>
  <c r="AZ64" i="25"/>
  <c r="BN64" i="25"/>
  <c r="AZ28" i="25"/>
  <c r="BN28" i="25"/>
  <c r="AZ63" i="25"/>
  <c r="BN63" i="25"/>
  <c r="AZ83" i="25"/>
  <c r="BN83" i="25"/>
  <c r="BN143" i="25"/>
  <c r="AZ143" i="25"/>
  <c r="BN48" i="25"/>
  <c r="AZ48" i="25"/>
  <c r="AZ70" i="25"/>
  <c r="BN70" i="25"/>
  <c r="AZ92" i="25"/>
  <c r="BN92" i="25"/>
  <c r="AZ127" i="25"/>
  <c r="BN127" i="25"/>
  <c r="AZ86" i="25"/>
  <c r="BN86" i="25"/>
  <c r="BN59" i="25"/>
  <c r="AZ59" i="25"/>
  <c r="AZ103" i="25"/>
  <c r="BN103" i="25"/>
  <c r="AZ47" i="25"/>
  <c r="BN47" i="25"/>
  <c r="AZ78" i="25"/>
  <c r="BN78" i="25"/>
  <c r="BN149" i="25"/>
  <c r="AZ149" i="25"/>
  <c r="BX168" i="25"/>
  <c r="BE168" i="25" s="1"/>
  <c r="BO168" i="25" s="1"/>
  <c r="BY168" i="25" s="1"/>
  <c r="BF168" i="25" s="1"/>
  <c r="BP168" i="25" s="1"/>
  <c r="BZ168" i="25" s="1"/>
  <c r="BG168" i="25" s="1"/>
  <c r="BQ168" i="25" s="1"/>
  <c r="CA168" i="25" s="1"/>
  <c r="BH168" i="25" s="1"/>
  <c r="BR168" i="25" s="1"/>
  <c r="CB168" i="25" s="1"/>
  <c r="BI168" i="25" s="1"/>
  <c r="BS168" i="25" s="1"/>
  <c r="CC168" i="25" s="1"/>
  <c r="BJ168" i="25" s="1"/>
  <c r="BT168" i="25" s="1"/>
  <c r="CD168" i="25" s="1"/>
  <c r="BK168" i="25" s="1"/>
  <c r="BU168" i="25" s="1"/>
  <c r="CE168" i="25" s="1"/>
  <c r="BL168" i="25" s="1"/>
  <c r="BA168" i="25"/>
  <c r="BA167" i="25"/>
  <c r="BX167" i="25"/>
  <c r="BE167" i="25" s="1"/>
  <c r="BO167" i="25" s="1"/>
  <c r="BY167" i="25" s="1"/>
  <c r="BF167" i="25" s="1"/>
  <c r="BP167" i="25" s="1"/>
  <c r="BZ167" i="25" s="1"/>
  <c r="BG167" i="25" s="1"/>
  <c r="BQ167" i="25" s="1"/>
  <c r="CA167" i="25" s="1"/>
  <c r="BH167" i="25" s="1"/>
  <c r="BR167" i="25" s="1"/>
  <c r="CB167" i="25" s="1"/>
  <c r="BI167" i="25" s="1"/>
  <c r="BS167" i="25" s="1"/>
  <c r="CC167" i="25" s="1"/>
  <c r="BJ167" i="25" s="1"/>
  <c r="BT167" i="25" s="1"/>
  <c r="CD167" i="25" s="1"/>
  <c r="BK167" i="25" s="1"/>
  <c r="BU167" i="25" s="1"/>
  <c r="CE167" i="25" s="1"/>
  <c r="BL167" i="25" s="1"/>
  <c r="BA116" i="25"/>
  <c r="BX116" i="25"/>
  <c r="BE116" i="25" s="1"/>
  <c r="BO116" i="25" s="1"/>
  <c r="BY116" i="25" s="1"/>
  <c r="BF116" i="25" s="1"/>
  <c r="BP116" i="25" s="1"/>
  <c r="BZ116" i="25" s="1"/>
  <c r="BG116" i="25" s="1"/>
  <c r="BQ116" i="25" s="1"/>
  <c r="CA116" i="25" s="1"/>
  <c r="BH116" i="25" s="1"/>
  <c r="BR116" i="25" s="1"/>
  <c r="CB116" i="25" s="1"/>
  <c r="BI116" i="25" s="1"/>
  <c r="BS116" i="25" s="1"/>
  <c r="CC116" i="25" s="1"/>
  <c r="BJ116" i="25" s="1"/>
  <c r="BT116" i="25" s="1"/>
  <c r="CD116" i="25" s="1"/>
  <c r="BK116" i="25" s="1"/>
  <c r="BU116" i="25" s="1"/>
  <c r="CE116" i="25" s="1"/>
  <c r="BL116" i="25" s="1"/>
  <c r="BA185" i="25"/>
  <c r="BX185" i="25"/>
  <c r="BE185" i="25" s="1"/>
  <c r="BO185" i="25" s="1"/>
  <c r="BY185" i="25" s="1"/>
  <c r="BF185" i="25" s="1"/>
  <c r="BP185" i="25" s="1"/>
  <c r="BZ185" i="25" s="1"/>
  <c r="BG185" i="25" s="1"/>
  <c r="BQ185" i="25" s="1"/>
  <c r="CA185" i="25" s="1"/>
  <c r="BH185" i="25" s="1"/>
  <c r="BR185" i="25" s="1"/>
  <c r="CB185" i="25" s="1"/>
  <c r="BI185" i="25" s="1"/>
  <c r="BS185" i="25" s="1"/>
  <c r="CC185" i="25" s="1"/>
  <c r="BJ185" i="25" s="1"/>
  <c r="BT185" i="25" s="1"/>
  <c r="CD185" i="25" s="1"/>
  <c r="BK185" i="25" s="1"/>
  <c r="BU185" i="25" s="1"/>
  <c r="CE185" i="25" s="1"/>
  <c r="BL185" i="25" s="1"/>
  <c r="BA108" i="25"/>
  <c r="BX108" i="25"/>
  <c r="BE108" i="25" s="1"/>
  <c r="BO108" i="25" s="1"/>
  <c r="BY108" i="25" s="1"/>
  <c r="BF108" i="25" s="1"/>
  <c r="BP108" i="25" s="1"/>
  <c r="BZ108" i="25" s="1"/>
  <c r="BG108" i="25" s="1"/>
  <c r="BQ108" i="25" s="1"/>
  <c r="CA108" i="25" s="1"/>
  <c r="BH108" i="25" s="1"/>
  <c r="BR108" i="25" s="1"/>
  <c r="CB108" i="25" s="1"/>
  <c r="BI108" i="25" s="1"/>
  <c r="BS108" i="25" s="1"/>
  <c r="CC108" i="25" s="1"/>
  <c r="BJ108" i="25" s="1"/>
  <c r="BT108" i="25" s="1"/>
  <c r="CD108" i="25" s="1"/>
  <c r="BK108" i="25" s="1"/>
  <c r="BU108" i="25" s="1"/>
  <c r="CE108" i="25" s="1"/>
  <c r="BL108" i="25" s="1"/>
  <c r="BX89" i="25"/>
  <c r="BE89" i="25" s="1"/>
  <c r="BO89" i="25" s="1"/>
  <c r="BY89" i="25" s="1"/>
  <c r="BF89" i="25" s="1"/>
  <c r="BP89" i="25" s="1"/>
  <c r="BZ89" i="25" s="1"/>
  <c r="BG89" i="25" s="1"/>
  <c r="BQ89" i="25" s="1"/>
  <c r="CA89" i="25" s="1"/>
  <c r="BH89" i="25" s="1"/>
  <c r="BR89" i="25" s="1"/>
  <c r="CB89" i="25" s="1"/>
  <c r="BI89" i="25" s="1"/>
  <c r="BS89" i="25" s="1"/>
  <c r="CC89" i="25" s="1"/>
  <c r="BJ89" i="25" s="1"/>
  <c r="BT89" i="25" s="1"/>
  <c r="CD89" i="25" s="1"/>
  <c r="BK89" i="25" s="1"/>
  <c r="BU89" i="25" s="1"/>
  <c r="CE89" i="25" s="1"/>
  <c r="BL89" i="25" s="1"/>
  <c r="BA89" i="25"/>
  <c r="BA146" i="25"/>
  <c r="BX146" i="25"/>
  <c r="BE146" i="25" s="1"/>
  <c r="BO146" i="25" s="1"/>
  <c r="BY146" i="25" s="1"/>
  <c r="BF146" i="25" s="1"/>
  <c r="BP146" i="25" s="1"/>
  <c r="BZ146" i="25" s="1"/>
  <c r="BG146" i="25" s="1"/>
  <c r="BQ146" i="25" s="1"/>
  <c r="CA146" i="25" s="1"/>
  <c r="BH146" i="25" s="1"/>
  <c r="BR146" i="25" s="1"/>
  <c r="CB146" i="25" s="1"/>
  <c r="BI146" i="25" s="1"/>
  <c r="BS146" i="25" s="1"/>
  <c r="CC146" i="25" s="1"/>
  <c r="BJ146" i="25" s="1"/>
  <c r="BT146" i="25" s="1"/>
  <c r="CD146" i="25" s="1"/>
  <c r="BK146" i="25" s="1"/>
  <c r="BU146" i="25" s="1"/>
  <c r="CE146" i="25" s="1"/>
  <c r="BL146" i="25" s="1"/>
  <c r="BX136" i="25"/>
  <c r="BE136" i="25" s="1"/>
  <c r="BO136" i="25" s="1"/>
  <c r="BY136" i="25" s="1"/>
  <c r="BF136" i="25" s="1"/>
  <c r="BP136" i="25" s="1"/>
  <c r="BZ136" i="25" s="1"/>
  <c r="BG136" i="25" s="1"/>
  <c r="BQ136" i="25" s="1"/>
  <c r="CA136" i="25" s="1"/>
  <c r="BH136" i="25" s="1"/>
  <c r="BR136" i="25" s="1"/>
  <c r="CB136" i="25" s="1"/>
  <c r="BI136" i="25" s="1"/>
  <c r="BS136" i="25" s="1"/>
  <c r="CC136" i="25" s="1"/>
  <c r="BJ136" i="25" s="1"/>
  <c r="BT136" i="25" s="1"/>
  <c r="CD136" i="25" s="1"/>
  <c r="BK136" i="25" s="1"/>
  <c r="BU136" i="25" s="1"/>
  <c r="CE136" i="25" s="1"/>
  <c r="BL136" i="25" s="1"/>
  <c r="BA136" i="25"/>
  <c r="BX91" i="25"/>
  <c r="BE91" i="25" s="1"/>
  <c r="BO91" i="25" s="1"/>
  <c r="BY91" i="25" s="1"/>
  <c r="BF91" i="25" s="1"/>
  <c r="BP91" i="25" s="1"/>
  <c r="BZ91" i="25" s="1"/>
  <c r="BG91" i="25" s="1"/>
  <c r="BQ91" i="25" s="1"/>
  <c r="CA91" i="25" s="1"/>
  <c r="BH91" i="25" s="1"/>
  <c r="BR91" i="25" s="1"/>
  <c r="CB91" i="25" s="1"/>
  <c r="BI91" i="25" s="1"/>
  <c r="BS91" i="25" s="1"/>
  <c r="CC91" i="25" s="1"/>
  <c r="BJ91" i="25" s="1"/>
  <c r="BT91" i="25" s="1"/>
  <c r="CD91" i="25" s="1"/>
  <c r="BK91" i="25" s="1"/>
  <c r="BU91" i="25" s="1"/>
  <c r="CE91" i="25" s="1"/>
  <c r="BL91" i="25" s="1"/>
  <c r="BA91" i="25"/>
  <c r="BX165" i="25"/>
  <c r="BE165" i="25" s="1"/>
  <c r="BO165" i="25" s="1"/>
  <c r="BY165" i="25" s="1"/>
  <c r="BF165" i="25" s="1"/>
  <c r="BP165" i="25" s="1"/>
  <c r="BZ165" i="25" s="1"/>
  <c r="BG165" i="25" s="1"/>
  <c r="BQ165" i="25" s="1"/>
  <c r="CA165" i="25" s="1"/>
  <c r="BH165" i="25" s="1"/>
  <c r="BR165" i="25" s="1"/>
  <c r="CB165" i="25" s="1"/>
  <c r="BI165" i="25" s="1"/>
  <c r="BS165" i="25" s="1"/>
  <c r="CC165" i="25" s="1"/>
  <c r="BJ165" i="25" s="1"/>
  <c r="BT165" i="25" s="1"/>
  <c r="CD165" i="25" s="1"/>
  <c r="BK165" i="25" s="1"/>
  <c r="BU165" i="25" s="1"/>
  <c r="CE165" i="25" s="1"/>
  <c r="BL165" i="25" s="1"/>
  <c r="BA165" i="25"/>
  <c r="BX137" i="25"/>
  <c r="BE137" i="25" s="1"/>
  <c r="BO137" i="25" s="1"/>
  <c r="BY137" i="25" s="1"/>
  <c r="BF137" i="25" s="1"/>
  <c r="BP137" i="25" s="1"/>
  <c r="BZ137" i="25" s="1"/>
  <c r="BG137" i="25" s="1"/>
  <c r="BQ137" i="25" s="1"/>
  <c r="CA137" i="25" s="1"/>
  <c r="BH137" i="25" s="1"/>
  <c r="BR137" i="25" s="1"/>
  <c r="CB137" i="25" s="1"/>
  <c r="BI137" i="25" s="1"/>
  <c r="BS137" i="25" s="1"/>
  <c r="CC137" i="25" s="1"/>
  <c r="BJ137" i="25" s="1"/>
  <c r="BT137" i="25" s="1"/>
  <c r="CD137" i="25" s="1"/>
  <c r="BK137" i="25" s="1"/>
  <c r="BU137" i="25" s="1"/>
  <c r="CE137" i="25" s="1"/>
  <c r="BL137" i="25" s="1"/>
  <c r="BA137" i="25"/>
  <c r="BX93" i="25"/>
  <c r="BE93" i="25" s="1"/>
  <c r="BO93" i="25" s="1"/>
  <c r="BY93" i="25" s="1"/>
  <c r="BF93" i="25" s="1"/>
  <c r="BP93" i="25" s="1"/>
  <c r="BZ93" i="25" s="1"/>
  <c r="BG93" i="25" s="1"/>
  <c r="BQ93" i="25" s="1"/>
  <c r="CA93" i="25" s="1"/>
  <c r="BH93" i="25" s="1"/>
  <c r="BR93" i="25" s="1"/>
  <c r="CB93" i="25" s="1"/>
  <c r="BI93" i="25" s="1"/>
  <c r="BS93" i="25" s="1"/>
  <c r="CC93" i="25" s="1"/>
  <c r="BJ93" i="25" s="1"/>
  <c r="BT93" i="25" s="1"/>
  <c r="CD93" i="25" s="1"/>
  <c r="BK93" i="25" s="1"/>
  <c r="BU93" i="25" s="1"/>
  <c r="CE93" i="25" s="1"/>
  <c r="BL93" i="25" s="1"/>
  <c r="BA93" i="25"/>
  <c r="BX144" i="25"/>
  <c r="BE144" i="25" s="1"/>
  <c r="BO144" i="25" s="1"/>
  <c r="BY144" i="25" s="1"/>
  <c r="BF144" i="25" s="1"/>
  <c r="BP144" i="25" s="1"/>
  <c r="BZ144" i="25" s="1"/>
  <c r="BG144" i="25" s="1"/>
  <c r="BQ144" i="25" s="1"/>
  <c r="CA144" i="25" s="1"/>
  <c r="BH144" i="25" s="1"/>
  <c r="BR144" i="25" s="1"/>
  <c r="CB144" i="25" s="1"/>
  <c r="BI144" i="25" s="1"/>
  <c r="BS144" i="25" s="1"/>
  <c r="CC144" i="25" s="1"/>
  <c r="BJ144" i="25" s="1"/>
  <c r="BT144" i="25" s="1"/>
  <c r="CD144" i="25" s="1"/>
  <c r="BK144" i="25" s="1"/>
  <c r="BU144" i="25" s="1"/>
  <c r="CE144" i="25" s="1"/>
  <c r="BL144" i="25" s="1"/>
  <c r="BA144" i="25"/>
  <c r="BA42" i="25"/>
  <c r="BX42" i="25"/>
  <c r="BE42" i="25" s="1"/>
  <c r="BO42" i="25" s="1"/>
  <c r="BY42" i="25" s="1"/>
  <c r="BF42" i="25" s="1"/>
  <c r="BP42" i="25" s="1"/>
  <c r="BZ42" i="25" s="1"/>
  <c r="BG42" i="25" s="1"/>
  <c r="BQ42" i="25" s="1"/>
  <c r="CA42" i="25" s="1"/>
  <c r="BH42" i="25" s="1"/>
  <c r="BR42" i="25" s="1"/>
  <c r="CB42" i="25" s="1"/>
  <c r="BI42" i="25" s="1"/>
  <c r="BS42" i="25" s="1"/>
  <c r="CC42" i="25" s="1"/>
  <c r="BJ42" i="25" s="1"/>
  <c r="BT42" i="25" s="1"/>
  <c r="CD42" i="25" s="1"/>
  <c r="BK42" i="25" s="1"/>
  <c r="BU42" i="25" s="1"/>
  <c r="CE42" i="25" s="1"/>
  <c r="BL42" i="25" s="1"/>
  <c r="BA38" i="25"/>
  <c r="BX38" i="25"/>
  <c r="BE38" i="25" s="1"/>
  <c r="BO38" i="25" s="1"/>
  <c r="BY38" i="25" s="1"/>
  <c r="BF38" i="25" s="1"/>
  <c r="BP38" i="25" s="1"/>
  <c r="BZ38" i="25" s="1"/>
  <c r="BG38" i="25" s="1"/>
  <c r="BQ38" i="25" s="1"/>
  <c r="CA38" i="25" s="1"/>
  <c r="BH38" i="25" s="1"/>
  <c r="BR38" i="25" s="1"/>
  <c r="CB38" i="25" s="1"/>
  <c r="BI38" i="25" s="1"/>
  <c r="BS38" i="25" s="1"/>
  <c r="CC38" i="25" s="1"/>
  <c r="BJ38" i="25" s="1"/>
  <c r="BT38" i="25" s="1"/>
  <c r="CD38" i="25" s="1"/>
  <c r="BK38" i="25" s="1"/>
  <c r="BU38" i="25" s="1"/>
  <c r="CE38" i="25" s="1"/>
  <c r="BL38" i="25" s="1"/>
  <c r="BA148" i="25"/>
  <c r="BX148" i="25"/>
  <c r="BE148" i="25" s="1"/>
  <c r="BO148" i="25" s="1"/>
  <c r="BY148" i="25" s="1"/>
  <c r="BF148" i="25" s="1"/>
  <c r="BP148" i="25" s="1"/>
  <c r="BZ148" i="25" s="1"/>
  <c r="BG148" i="25" s="1"/>
  <c r="BQ148" i="25" s="1"/>
  <c r="CA148" i="25" s="1"/>
  <c r="BH148" i="25" s="1"/>
  <c r="BR148" i="25" s="1"/>
  <c r="CB148" i="25" s="1"/>
  <c r="BI148" i="25" s="1"/>
  <c r="BS148" i="25" s="1"/>
  <c r="CC148" i="25" s="1"/>
  <c r="BJ148" i="25" s="1"/>
  <c r="BT148" i="25" s="1"/>
  <c r="CD148" i="25" s="1"/>
  <c r="BK148" i="25" s="1"/>
  <c r="BU148" i="25" s="1"/>
  <c r="CE148" i="25" s="1"/>
  <c r="BL148" i="25" s="1"/>
  <c r="BX142" i="25"/>
  <c r="BE142" i="25" s="1"/>
  <c r="BO142" i="25" s="1"/>
  <c r="BY142" i="25" s="1"/>
  <c r="BF142" i="25" s="1"/>
  <c r="BP142" i="25" s="1"/>
  <c r="BZ142" i="25" s="1"/>
  <c r="BG142" i="25" s="1"/>
  <c r="BQ142" i="25" s="1"/>
  <c r="CA142" i="25" s="1"/>
  <c r="BH142" i="25" s="1"/>
  <c r="BR142" i="25" s="1"/>
  <c r="CB142" i="25" s="1"/>
  <c r="BI142" i="25" s="1"/>
  <c r="BS142" i="25" s="1"/>
  <c r="CC142" i="25" s="1"/>
  <c r="BJ142" i="25" s="1"/>
  <c r="BT142" i="25" s="1"/>
  <c r="CD142" i="25" s="1"/>
  <c r="BK142" i="25" s="1"/>
  <c r="BU142" i="25" s="1"/>
  <c r="CE142" i="25" s="1"/>
  <c r="BL142" i="25" s="1"/>
  <c r="BA142" i="25"/>
  <c r="BX79" i="25"/>
  <c r="BE79" i="25" s="1"/>
  <c r="BO79" i="25" s="1"/>
  <c r="BY79" i="25" s="1"/>
  <c r="BF79" i="25" s="1"/>
  <c r="BP79" i="25" s="1"/>
  <c r="BZ79" i="25" s="1"/>
  <c r="BG79" i="25" s="1"/>
  <c r="BQ79" i="25" s="1"/>
  <c r="CA79" i="25" s="1"/>
  <c r="BH79" i="25" s="1"/>
  <c r="BR79" i="25" s="1"/>
  <c r="CB79" i="25" s="1"/>
  <c r="BI79" i="25" s="1"/>
  <c r="BS79" i="25" s="1"/>
  <c r="CC79" i="25" s="1"/>
  <c r="BJ79" i="25" s="1"/>
  <c r="BT79" i="25" s="1"/>
  <c r="CD79" i="25" s="1"/>
  <c r="BK79" i="25" s="1"/>
  <c r="BU79" i="25" s="1"/>
  <c r="CE79" i="25" s="1"/>
  <c r="BL79" i="25" s="1"/>
  <c r="BA79" i="25"/>
  <c r="BX173" i="25"/>
  <c r="BE173" i="25" s="1"/>
  <c r="BO173" i="25" s="1"/>
  <c r="BY173" i="25" s="1"/>
  <c r="BF173" i="25" s="1"/>
  <c r="BP173" i="25" s="1"/>
  <c r="BZ173" i="25" s="1"/>
  <c r="BG173" i="25" s="1"/>
  <c r="BQ173" i="25" s="1"/>
  <c r="CA173" i="25" s="1"/>
  <c r="BH173" i="25" s="1"/>
  <c r="BR173" i="25" s="1"/>
  <c r="CB173" i="25" s="1"/>
  <c r="BI173" i="25" s="1"/>
  <c r="BS173" i="25" s="1"/>
  <c r="CC173" i="25" s="1"/>
  <c r="BJ173" i="25" s="1"/>
  <c r="BT173" i="25" s="1"/>
  <c r="CD173" i="25" s="1"/>
  <c r="BK173" i="25" s="1"/>
  <c r="BU173" i="25" s="1"/>
  <c r="CE173" i="25" s="1"/>
  <c r="BL173" i="25" s="1"/>
  <c r="BA173" i="25"/>
  <c r="BX138" i="25"/>
  <c r="BE138" i="25" s="1"/>
  <c r="BO138" i="25" s="1"/>
  <c r="BY138" i="25" s="1"/>
  <c r="BF138" i="25" s="1"/>
  <c r="BP138" i="25" s="1"/>
  <c r="BZ138" i="25" s="1"/>
  <c r="BG138" i="25" s="1"/>
  <c r="BQ138" i="25" s="1"/>
  <c r="CA138" i="25" s="1"/>
  <c r="BH138" i="25" s="1"/>
  <c r="BR138" i="25" s="1"/>
  <c r="CB138" i="25" s="1"/>
  <c r="BI138" i="25" s="1"/>
  <c r="BS138" i="25" s="1"/>
  <c r="CC138" i="25" s="1"/>
  <c r="BJ138" i="25" s="1"/>
  <c r="BT138" i="25" s="1"/>
  <c r="CD138" i="25" s="1"/>
  <c r="BK138" i="25" s="1"/>
  <c r="BU138" i="25" s="1"/>
  <c r="CE138" i="25" s="1"/>
  <c r="BL138" i="25" s="1"/>
  <c r="BA138" i="25"/>
  <c r="BA50" i="25"/>
  <c r="BX50" i="25"/>
  <c r="BE50" i="25" s="1"/>
  <c r="BO50" i="25" s="1"/>
  <c r="BY50" i="25" s="1"/>
  <c r="BF50" i="25" s="1"/>
  <c r="BP50" i="25" s="1"/>
  <c r="BZ50" i="25" s="1"/>
  <c r="BG50" i="25" s="1"/>
  <c r="BQ50" i="25" s="1"/>
  <c r="CA50" i="25" s="1"/>
  <c r="BH50" i="25" s="1"/>
  <c r="BR50" i="25" s="1"/>
  <c r="CB50" i="25" s="1"/>
  <c r="BI50" i="25" s="1"/>
  <c r="BS50" i="25" s="1"/>
  <c r="CC50" i="25" s="1"/>
  <c r="BJ50" i="25" s="1"/>
  <c r="BT50" i="25" s="1"/>
  <c r="CD50" i="25" s="1"/>
  <c r="BK50" i="25" s="1"/>
  <c r="BU50" i="25" s="1"/>
  <c r="CE50" i="25" s="1"/>
  <c r="BL50" i="25" s="1"/>
  <c r="BA152" i="25"/>
  <c r="BX152" i="25"/>
  <c r="BE152" i="25" s="1"/>
  <c r="BO152" i="25" s="1"/>
  <c r="BY152" i="25" s="1"/>
  <c r="BF152" i="25" s="1"/>
  <c r="BP152" i="25" s="1"/>
  <c r="BZ152" i="25" s="1"/>
  <c r="BG152" i="25" s="1"/>
  <c r="BQ152" i="25" s="1"/>
  <c r="CA152" i="25" s="1"/>
  <c r="BH152" i="25" s="1"/>
  <c r="BR152" i="25" s="1"/>
  <c r="CB152" i="25" s="1"/>
  <c r="BI152" i="25" s="1"/>
  <c r="BS152" i="25" s="1"/>
  <c r="CC152" i="25" s="1"/>
  <c r="BJ152" i="25" s="1"/>
  <c r="BT152" i="25" s="1"/>
  <c r="CD152" i="25" s="1"/>
  <c r="BK152" i="25" s="1"/>
  <c r="BU152" i="25" s="1"/>
  <c r="CE152" i="25" s="1"/>
  <c r="BL152" i="25" s="1"/>
  <c r="BX33" i="25"/>
  <c r="BE33" i="25" s="1"/>
  <c r="BO33" i="25" s="1"/>
  <c r="BY33" i="25" s="1"/>
  <c r="BF33" i="25" s="1"/>
  <c r="BP33" i="25" s="1"/>
  <c r="BZ33" i="25" s="1"/>
  <c r="BG33" i="25" s="1"/>
  <c r="BQ33" i="25" s="1"/>
  <c r="CA33" i="25" s="1"/>
  <c r="BH33" i="25" s="1"/>
  <c r="BR33" i="25" s="1"/>
  <c r="CB33" i="25" s="1"/>
  <c r="BI33" i="25" s="1"/>
  <c r="BS33" i="25" s="1"/>
  <c r="CC33" i="25" s="1"/>
  <c r="BJ33" i="25" s="1"/>
  <c r="BT33" i="25" s="1"/>
  <c r="CD33" i="25" s="1"/>
  <c r="BK33" i="25" s="1"/>
  <c r="BU33" i="25" s="1"/>
  <c r="CE33" i="25" s="1"/>
  <c r="BL33" i="25" s="1"/>
  <c r="BA33" i="25"/>
  <c r="BX140" i="25"/>
  <c r="BE140" i="25" s="1"/>
  <c r="BO140" i="25" s="1"/>
  <c r="BY140" i="25" s="1"/>
  <c r="BF140" i="25" s="1"/>
  <c r="BP140" i="25" s="1"/>
  <c r="BZ140" i="25" s="1"/>
  <c r="BG140" i="25" s="1"/>
  <c r="BQ140" i="25" s="1"/>
  <c r="CA140" i="25" s="1"/>
  <c r="BH140" i="25" s="1"/>
  <c r="BR140" i="25" s="1"/>
  <c r="CB140" i="25" s="1"/>
  <c r="BI140" i="25" s="1"/>
  <c r="BS140" i="25" s="1"/>
  <c r="CC140" i="25" s="1"/>
  <c r="BJ140" i="25" s="1"/>
  <c r="BT140" i="25" s="1"/>
  <c r="CD140" i="25" s="1"/>
  <c r="BK140" i="25" s="1"/>
  <c r="BU140" i="25" s="1"/>
  <c r="CE140" i="25" s="1"/>
  <c r="BL140" i="25" s="1"/>
  <c r="BA140" i="25"/>
  <c r="BX128" i="25"/>
  <c r="BE128" i="25" s="1"/>
  <c r="BO128" i="25" s="1"/>
  <c r="BY128" i="25" s="1"/>
  <c r="BF128" i="25" s="1"/>
  <c r="BP128" i="25" s="1"/>
  <c r="BZ128" i="25" s="1"/>
  <c r="BG128" i="25" s="1"/>
  <c r="BQ128" i="25" s="1"/>
  <c r="CA128" i="25" s="1"/>
  <c r="BH128" i="25" s="1"/>
  <c r="BR128" i="25" s="1"/>
  <c r="CB128" i="25" s="1"/>
  <c r="BI128" i="25" s="1"/>
  <c r="BS128" i="25" s="1"/>
  <c r="CC128" i="25" s="1"/>
  <c r="BJ128" i="25" s="1"/>
  <c r="BT128" i="25" s="1"/>
  <c r="CD128" i="25" s="1"/>
  <c r="BK128" i="25" s="1"/>
  <c r="BU128" i="25" s="1"/>
  <c r="CE128" i="25" s="1"/>
  <c r="BL128" i="25" s="1"/>
  <c r="BA128" i="25"/>
  <c r="BX161" i="25"/>
  <c r="BE161" i="25" s="1"/>
  <c r="BO161" i="25" s="1"/>
  <c r="BY161" i="25" s="1"/>
  <c r="BF161" i="25" s="1"/>
  <c r="BP161" i="25" s="1"/>
  <c r="BZ161" i="25" s="1"/>
  <c r="BG161" i="25" s="1"/>
  <c r="BQ161" i="25" s="1"/>
  <c r="CA161" i="25" s="1"/>
  <c r="BH161" i="25" s="1"/>
  <c r="BR161" i="25" s="1"/>
  <c r="CB161" i="25" s="1"/>
  <c r="BI161" i="25" s="1"/>
  <c r="BS161" i="25" s="1"/>
  <c r="CC161" i="25" s="1"/>
  <c r="BJ161" i="25" s="1"/>
  <c r="BT161" i="25" s="1"/>
  <c r="CD161" i="25" s="1"/>
  <c r="BK161" i="25" s="1"/>
  <c r="BU161" i="25" s="1"/>
  <c r="CE161" i="25" s="1"/>
  <c r="BL161" i="25" s="1"/>
  <c r="BA161" i="25"/>
  <c r="BX174" i="25"/>
  <c r="BE174" i="25" s="1"/>
  <c r="BO174" i="25" s="1"/>
  <c r="BY174" i="25" s="1"/>
  <c r="BF174" i="25" s="1"/>
  <c r="BP174" i="25" s="1"/>
  <c r="BZ174" i="25" s="1"/>
  <c r="BG174" i="25" s="1"/>
  <c r="BQ174" i="25" s="1"/>
  <c r="CA174" i="25" s="1"/>
  <c r="BH174" i="25" s="1"/>
  <c r="BR174" i="25" s="1"/>
  <c r="CB174" i="25" s="1"/>
  <c r="BI174" i="25" s="1"/>
  <c r="BS174" i="25" s="1"/>
  <c r="CC174" i="25" s="1"/>
  <c r="BJ174" i="25" s="1"/>
  <c r="BT174" i="25" s="1"/>
  <c r="CD174" i="25" s="1"/>
  <c r="BK174" i="25" s="1"/>
  <c r="BU174" i="25" s="1"/>
  <c r="CE174" i="25" s="1"/>
  <c r="BL174" i="25" s="1"/>
  <c r="BA174" i="25"/>
  <c r="BX81" i="25"/>
  <c r="BE81" i="25" s="1"/>
  <c r="BO81" i="25" s="1"/>
  <c r="BY81" i="25" s="1"/>
  <c r="BF81" i="25" s="1"/>
  <c r="BP81" i="25" s="1"/>
  <c r="BZ81" i="25" s="1"/>
  <c r="BG81" i="25" s="1"/>
  <c r="BQ81" i="25" s="1"/>
  <c r="CA81" i="25" s="1"/>
  <c r="BH81" i="25" s="1"/>
  <c r="BR81" i="25" s="1"/>
  <c r="CB81" i="25" s="1"/>
  <c r="BI81" i="25" s="1"/>
  <c r="BS81" i="25" s="1"/>
  <c r="CC81" i="25" s="1"/>
  <c r="BJ81" i="25" s="1"/>
  <c r="BT81" i="25" s="1"/>
  <c r="CD81" i="25" s="1"/>
  <c r="BK81" i="25" s="1"/>
  <c r="BU81" i="25" s="1"/>
  <c r="CE81" i="25" s="1"/>
  <c r="BL81" i="25" s="1"/>
  <c r="BA81" i="25"/>
  <c r="BA104" i="25"/>
  <c r="BX104" i="25"/>
  <c r="BE104" i="25" s="1"/>
  <c r="BO104" i="25" s="1"/>
  <c r="BY104" i="25" s="1"/>
  <c r="BF104" i="25" s="1"/>
  <c r="BP104" i="25" s="1"/>
  <c r="BZ104" i="25" s="1"/>
  <c r="BG104" i="25" s="1"/>
  <c r="BQ104" i="25" s="1"/>
  <c r="CA104" i="25" s="1"/>
  <c r="BH104" i="25" s="1"/>
  <c r="BR104" i="25" s="1"/>
  <c r="CB104" i="25" s="1"/>
  <c r="BI104" i="25" s="1"/>
  <c r="BS104" i="25" s="1"/>
  <c r="CC104" i="25" s="1"/>
  <c r="BJ104" i="25" s="1"/>
  <c r="BT104" i="25" s="1"/>
  <c r="CD104" i="25" s="1"/>
  <c r="BK104" i="25" s="1"/>
  <c r="BU104" i="25" s="1"/>
  <c r="CE104" i="25" s="1"/>
  <c r="BL104" i="25" s="1"/>
  <c r="BA120" i="25"/>
  <c r="BX120" i="25"/>
  <c r="BE120" i="25" s="1"/>
  <c r="BO120" i="25" s="1"/>
  <c r="BY120" i="25" s="1"/>
  <c r="BF120" i="25" s="1"/>
  <c r="BP120" i="25" s="1"/>
  <c r="BZ120" i="25" s="1"/>
  <c r="BG120" i="25" s="1"/>
  <c r="BQ120" i="25" s="1"/>
  <c r="CA120" i="25" s="1"/>
  <c r="BH120" i="25" s="1"/>
  <c r="BR120" i="25" s="1"/>
  <c r="CB120" i="25" s="1"/>
  <c r="BI120" i="25" s="1"/>
  <c r="BS120" i="25" s="1"/>
  <c r="CC120" i="25" s="1"/>
  <c r="BJ120" i="25" s="1"/>
  <c r="BT120" i="25" s="1"/>
  <c r="CD120" i="25" s="1"/>
  <c r="BK120" i="25" s="1"/>
  <c r="BU120" i="25" s="1"/>
  <c r="CE120" i="25" s="1"/>
  <c r="BL120" i="25" s="1"/>
  <c r="BA100" i="25"/>
  <c r="BX100" i="25"/>
  <c r="BE100" i="25" s="1"/>
  <c r="BO100" i="25" s="1"/>
  <c r="BY100" i="25" s="1"/>
  <c r="BF100" i="25" s="1"/>
  <c r="BP100" i="25" s="1"/>
  <c r="BZ100" i="25" s="1"/>
  <c r="BG100" i="25" s="1"/>
  <c r="BQ100" i="25" s="1"/>
  <c r="CA100" i="25" s="1"/>
  <c r="BH100" i="25" s="1"/>
  <c r="BR100" i="25" s="1"/>
  <c r="CB100" i="25" s="1"/>
  <c r="BI100" i="25" s="1"/>
  <c r="BS100" i="25" s="1"/>
  <c r="CC100" i="25" s="1"/>
  <c r="BJ100" i="25" s="1"/>
  <c r="BT100" i="25" s="1"/>
  <c r="CD100" i="25" s="1"/>
  <c r="BK100" i="25" s="1"/>
  <c r="BU100" i="25" s="1"/>
  <c r="CE100" i="25" s="1"/>
  <c r="BL100" i="25" s="1"/>
  <c r="BX29" i="25"/>
  <c r="BE29" i="25" s="1"/>
  <c r="BO29" i="25" s="1"/>
  <c r="BY29" i="25" s="1"/>
  <c r="BF29" i="25" s="1"/>
  <c r="BP29" i="25" s="1"/>
  <c r="BZ29" i="25" s="1"/>
  <c r="BG29" i="25" s="1"/>
  <c r="BQ29" i="25" s="1"/>
  <c r="CA29" i="25" s="1"/>
  <c r="BH29" i="25" s="1"/>
  <c r="BR29" i="25" s="1"/>
  <c r="CB29" i="25" s="1"/>
  <c r="BI29" i="25" s="1"/>
  <c r="BS29" i="25" s="1"/>
  <c r="CC29" i="25" s="1"/>
  <c r="BJ29" i="25" s="1"/>
  <c r="BT29" i="25" s="1"/>
  <c r="CD29" i="25" s="1"/>
  <c r="BK29" i="25" s="1"/>
  <c r="BU29" i="25" s="1"/>
  <c r="CE29" i="25" s="1"/>
  <c r="BL29" i="25" s="1"/>
  <c r="BA29" i="25"/>
  <c r="BA171" i="25"/>
  <c r="BX171" i="25"/>
  <c r="BE171" i="25" s="1"/>
  <c r="BO171" i="25" s="1"/>
  <c r="BY171" i="25" s="1"/>
  <c r="BF171" i="25" s="1"/>
  <c r="BP171" i="25" s="1"/>
  <c r="BZ171" i="25" s="1"/>
  <c r="BG171" i="25" s="1"/>
  <c r="BQ171" i="25" s="1"/>
  <c r="CA171" i="25" s="1"/>
  <c r="BH171" i="25" s="1"/>
  <c r="BR171" i="25" s="1"/>
  <c r="CB171" i="25" s="1"/>
  <c r="BI171" i="25" s="1"/>
  <c r="BS171" i="25" s="1"/>
  <c r="CC171" i="25" s="1"/>
  <c r="BJ171" i="25" s="1"/>
  <c r="BT171" i="25" s="1"/>
  <c r="CD171" i="25" s="1"/>
  <c r="BK171" i="25" s="1"/>
  <c r="BU171" i="25" s="1"/>
  <c r="CE171" i="25" s="1"/>
  <c r="BL171" i="25" s="1"/>
  <c r="BA183" i="25"/>
  <c r="BX183" i="25"/>
  <c r="BE183" i="25" s="1"/>
  <c r="BO183" i="25" s="1"/>
  <c r="BY183" i="25" s="1"/>
  <c r="BF183" i="25" s="1"/>
  <c r="BP183" i="25" s="1"/>
  <c r="BZ183" i="25" s="1"/>
  <c r="BG183" i="25" s="1"/>
  <c r="BQ183" i="25" s="1"/>
  <c r="CA183" i="25" s="1"/>
  <c r="BH183" i="25" s="1"/>
  <c r="BR183" i="25" s="1"/>
  <c r="CB183" i="25" s="1"/>
  <c r="BI183" i="25" s="1"/>
  <c r="BS183" i="25" s="1"/>
  <c r="CC183" i="25" s="1"/>
  <c r="BJ183" i="25" s="1"/>
  <c r="BT183" i="25" s="1"/>
  <c r="CD183" i="25" s="1"/>
  <c r="BK183" i="25" s="1"/>
  <c r="BU183" i="25" s="1"/>
  <c r="CE183" i="25" s="1"/>
  <c r="BL183" i="25" s="1"/>
  <c r="BA112" i="25"/>
  <c r="BX112" i="25"/>
  <c r="BE112" i="25" s="1"/>
  <c r="BO112" i="25" s="1"/>
  <c r="BY112" i="25" s="1"/>
  <c r="BF112" i="25" s="1"/>
  <c r="BP112" i="25" s="1"/>
  <c r="BZ112" i="25" s="1"/>
  <c r="BG112" i="25" s="1"/>
  <c r="BQ112" i="25" s="1"/>
  <c r="CA112" i="25" s="1"/>
  <c r="BH112" i="25" s="1"/>
  <c r="BR112" i="25" s="1"/>
  <c r="CB112" i="25" s="1"/>
  <c r="BI112" i="25" s="1"/>
  <c r="BS112" i="25" s="1"/>
  <c r="CC112" i="25" s="1"/>
  <c r="BJ112" i="25" s="1"/>
  <c r="BT112" i="25" s="1"/>
  <c r="CD112" i="25" s="1"/>
  <c r="BK112" i="25" s="1"/>
  <c r="BU112" i="25" s="1"/>
  <c r="CE112" i="25" s="1"/>
  <c r="BL112" i="25" s="1"/>
  <c r="BX170" i="25"/>
  <c r="BE170" i="25" s="1"/>
  <c r="BO170" i="25" s="1"/>
  <c r="BY170" i="25" s="1"/>
  <c r="BF170" i="25" s="1"/>
  <c r="BP170" i="25" s="1"/>
  <c r="BZ170" i="25" s="1"/>
  <c r="BG170" i="25" s="1"/>
  <c r="BQ170" i="25" s="1"/>
  <c r="CA170" i="25" s="1"/>
  <c r="BH170" i="25" s="1"/>
  <c r="BR170" i="25" s="1"/>
  <c r="CB170" i="25" s="1"/>
  <c r="BI170" i="25" s="1"/>
  <c r="BS170" i="25" s="1"/>
  <c r="CC170" i="25" s="1"/>
  <c r="BJ170" i="25" s="1"/>
  <c r="BT170" i="25" s="1"/>
  <c r="CD170" i="25" s="1"/>
  <c r="BK170" i="25" s="1"/>
  <c r="BU170" i="25" s="1"/>
  <c r="CE170" i="25" s="1"/>
  <c r="BL170" i="25" s="1"/>
  <c r="BA170" i="25"/>
  <c r="BX133" i="25"/>
  <c r="BE133" i="25" s="1"/>
  <c r="BO133" i="25" s="1"/>
  <c r="BY133" i="25" s="1"/>
  <c r="BF133" i="25" s="1"/>
  <c r="BP133" i="25" s="1"/>
  <c r="BZ133" i="25" s="1"/>
  <c r="BG133" i="25" s="1"/>
  <c r="BQ133" i="25" s="1"/>
  <c r="CA133" i="25" s="1"/>
  <c r="BH133" i="25" s="1"/>
  <c r="BR133" i="25" s="1"/>
  <c r="CB133" i="25" s="1"/>
  <c r="BI133" i="25" s="1"/>
  <c r="BS133" i="25" s="1"/>
  <c r="CC133" i="25" s="1"/>
  <c r="BJ133" i="25" s="1"/>
  <c r="BT133" i="25" s="1"/>
  <c r="CD133" i="25" s="1"/>
  <c r="BK133" i="25" s="1"/>
  <c r="BU133" i="25" s="1"/>
  <c r="CE133" i="25" s="1"/>
  <c r="BL133" i="25" s="1"/>
  <c r="BA133" i="25"/>
  <c r="BX193" i="25"/>
  <c r="BE193" i="25" s="1"/>
  <c r="BO193" i="25" s="1"/>
  <c r="BY193" i="25" s="1"/>
  <c r="BF193" i="25" s="1"/>
  <c r="BP193" i="25" s="1"/>
  <c r="BZ193" i="25" s="1"/>
  <c r="BG193" i="25" s="1"/>
  <c r="BQ193" i="25" s="1"/>
  <c r="CA193" i="25" s="1"/>
  <c r="BH193" i="25" s="1"/>
  <c r="BR193" i="25" s="1"/>
  <c r="CB193" i="25" s="1"/>
  <c r="BI193" i="25" s="1"/>
  <c r="BS193" i="25" s="1"/>
  <c r="CC193" i="25" s="1"/>
  <c r="BJ193" i="25" s="1"/>
  <c r="BT193" i="25" s="1"/>
  <c r="CD193" i="25" s="1"/>
  <c r="BK193" i="25" s="1"/>
  <c r="BU193" i="25" s="1"/>
  <c r="CE193" i="25" s="1"/>
  <c r="BL193" i="25" s="1"/>
  <c r="BA193" i="25"/>
  <c r="BX87" i="25"/>
  <c r="BE87" i="25" s="1"/>
  <c r="BO87" i="25" s="1"/>
  <c r="BY87" i="25" s="1"/>
  <c r="BF87" i="25" s="1"/>
  <c r="BP87" i="25" s="1"/>
  <c r="BZ87" i="25" s="1"/>
  <c r="BG87" i="25" s="1"/>
  <c r="BQ87" i="25" s="1"/>
  <c r="CA87" i="25" s="1"/>
  <c r="BH87" i="25" s="1"/>
  <c r="BR87" i="25" s="1"/>
  <c r="CB87" i="25" s="1"/>
  <c r="BI87" i="25" s="1"/>
  <c r="BS87" i="25" s="1"/>
  <c r="CC87" i="25" s="1"/>
  <c r="BJ87" i="25" s="1"/>
  <c r="BT87" i="25" s="1"/>
  <c r="CD87" i="25" s="1"/>
  <c r="BK87" i="25" s="1"/>
  <c r="BU87" i="25" s="1"/>
  <c r="CE87" i="25" s="1"/>
  <c r="BL87" i="25" s="1"/>
  <c r="BA87" i="25"/>
  <c r="BX95" i="25"/>
  <c r="BE95" i="25" s="1"/>
  <c r="BO95" i="25" s="1"/>
  <c r="BY95" i="25" s="1"/>
  <c r="BF95" i="25" s="1"/>
  <c r="BP95" i="25" s="1"/>
  <c r="BZ95" i="25" s="1"/>
  <c r="BG95" i="25" s="1"/>
  <c r="BQ95" i="25" s="1"/>
  <c r="CA95" i="25" s="1"/>
  <c r="BH95" i="25" s="1"/>
  <c r="BR95" i="25" s="1"/>
  <c r="CB95" i="25" s="1"/>
  <c r="BI95" i="25" s="1"/>
  <c r="BS95" i="25" s="1"/>
  <c r="CC95" i="25" s="1"/>
  <c r="BJ95" i="25" s="1"/>
  <c r="BT95" i="25" s="1"/>
  <c r="CD95" i="25" s="1"/>
  <c r="BK95" i="25" s="1"/>
  <c r="BU95" i="25" s="1"/>
  <c r="CE95" i="25" s="1"/>
  <c r="BL95" i="25" s="1"/>
  <c r="BA95" i="25"/>
  <c r="BX164" i="25"/>
  <c r="BE164" i="25" s="1"/>
  <c r="BO164" i="25" s="1"/>
  <c r="BY164" i="25" s="1"/>
  <c r="BF164" i="25" s="1"/>
  <c r="BP164" i="25" s="1"/>
  <c r="BZ164" i="25" s="1"/>
  <c r="BG164" i="25" s="1"/>
  <c r="BQ164" i="25" s="1"/>
  <c r="CA164" i="25" s="1"/>
  <c r="BH164" i="25" s="1"/>
  <c r="BR164" i="25" s="1"/>
  <c r="CB164" i="25" s="1"/>
  <c r="BI164" i="25" s="1"/>
  <c r="BS164" i="25" s="1"/>
  <c r="CC164" i="25" s="1"/>
  <c r="BJ164" i="25" s="1"/>
  <c r="BT164" i="25" s="1"/>
  <c r="CD164" i="25" s="1"/>
  <c r="BK164" i="25" s="1"/>
  <c r="BU164" i="25" s="1"/>
  <c r="CE164" i="25" s="1"/>
  <c r="BL164" i="25" s="1"/>
  <c r="BA164" i="25"/>
  <c r="BX130" i="25"/>
  <c r="BE130" i="25" s="1"/>
  <c r="BO130" i="25" s="1"/>
  <c r="BY130" i="25" s="1"/>
  <c r="BF130" i="25" s="1"/>
  <c r="BP130" i="25" s="1"/>
  <c r="BZ130" i="25" s="1"/>
  <c r="BG130" i="25" s="1"/>
  <c r="BQ130" i="25" s="1"/>
  <c r="CA130" i="25" s="1"/>
  <c r="BH130" i="25" s="1"/>
  <c r="BR130" i="25" s="1"/>
  <c r="CB130" i="25" s="1"/>
  <c r="BI130" i="25" s="1"/>
  <c r="BS130" i="25" s="1"/>
  <c r="CC130" i="25" s="1"/>
  <c r="BJ130" i="25" s="1"/>
  <c r="BT130" i="25" s="1"/>
  <c r="CD130" i="25" s="1"/>
  <c r="BK130" i="25" s="1"/>
  <c r="BU130" i="25" s="1"/>
  <c r="CE130" i="25" s="1"/>
  <c r="BL130" i="25" s="1"/>
  <c r="BA130" i="25"/>
  <c r="BX88" i="25"/>
  <c r="BE88" i="25" s="1"/>
  <c r="BO88" i="25" s="1"/>
  <c r="BY88" i="25" s="1"/>
  <c r="BF88" i="25" s="1"/>
  <c r="BP88" i="25" s="1"/>
  <c r="BZ88" i="25" s="1"/>
  <c r="BG88" i="25" s="1"/>
  <c r="BQ88" i="25" s="1"/>
  <c r="CA88" i="25" s="1"/>
  <c r="BH88" i="25" s="1"/>
  <c r="BR88" i="25" s="1"/>
  <c r="CB88" i="25" s="1"/>
  <c r="BI88" i="25" s="1"/>
  <c r="BS88" i="25" s="1"/>
  <c r="CC88" i="25" s="1"/>
  <c r="BJ88" i="25" s="1"/>
  <c r="BT88" i="25" s="1"/>
  <c r="CD88" i="25" s="1"/>
  <c r="BK88" i="25" s="1"/>
  <c r="BU88" i="25" s="1"/>
  <c r="CE88" i="25" s="1"/>
  <c r="BL88" i="25" s="1"/>
  <c r="BA88" i="25"/>
  <c r="BX132" i="25"/>
  <c r="BE132" i="25" s="1"/>
  <c r="BO132" i="25" s="1"/>
  <c r="BY132" i="25" s="1"/>
  <c r="BF132" i="25" s="1"/>
  <c r="BP132" i="25" s="1"/>
  <c r="BZ132" i="25" s="1"/>
  <c r="BG132" i="25" s="1"/>
  <c r="BQ132" i="25" s="1"/>
  <c r="CA132" i="25" s="1"/>
  <c r="BH132" i="25" s="1"/>
  <c r="BR132" i="25" s="1"/>
  <c r="CB132" i="25" s="1"/>
  <c r="BI132" i="25" s="1"/>
  <c r="BS132" i="25" s="1"/>
  <c r="CC132" i="25" s="1"/>
  <c r="BJ132" i="25" s="1"/>
  <c r="BT132" i="25" s="1"/>
  <c r="CD132" i="25" s="1"/>
  <c r="BK132" i="25" s="1"/>
  <c r="BU132" i="25" s="1"/>
  <c r="CE132" i="25" s="1"/>
  <c r="BL132" i="25" s="1"/>
  <c r="BA132" i="25"/>
  <c r="BA46" i="25"/>
  <c r="BX46" i="25"/>
  <c r="BE46" i="25" s="1"/>
  <c r="BO46" i="25" s="1"/>
  <c r="BY46" i="25" s="1"/>
  <c r="BF46" i="25" s="1"/>
  <c r="BP46" i="25" s="1"/>
  <c r="BZ46" i="25" s="1"/>
  <c r="BG46" i="25" s="1"/>
  <c r="BQ46" i="25" s="1"/>
  <c r="CA46" i="25" s="1"/>
  <c r="BH46" i="25" s="1"/>
  <c r="BR46" i="25" s="1"/>
  <c r="CB46" i="25" s="1"/>
  <c r="BI46" i="25" s="1"/>
  <c r="BS46" i="25" s="1"/>
  <c r="CC46" i="25" s="1"/>
  <c r="BJ46" i="25" s="1"/>
  <c r="BT46" i="25" s="1"/>
  <c r="CD46" i="25" s="1"/>
  <c r="BK46" i="25" s="1"/>
  <c r="BU46" i="25" s="1"/>
  <c r="CE46" i="25" s="1"/>
  <c r="BL46" i="25" s="1"/>
  <c r="BX129" i="25"/>
  <c r="BE129" i="25" s="1"/>
  <c r="BO129" i="25" s="1"/>
  <c r="BY129" i="25" s="1"/>
  <c r="BF129" i="25" s="1"/>
  <c r="BP129" i="25" s="1"/>
  <c r="BZ129" i="25" s="1"/>
  <c r="BG129" i="25" s="1"/>
  <c r="BQ129" i="25" s="1"/>
  <c r="CA129" i="25" s="1"/>
  <c r="BH129" i="25" s="1"/>
  <c r="BR129" i="25" s="1"/>
  <c r="CB129" i="25" s="1"/>
  <c r="BI129" i="25" s="1"/>
  <c r="BS129" i="25" s="1"/>
  <c r="CC129" i="25" s="1"/>
  <c r="BJ129" i="25" s="1"/>
  <c r="BT129" i="25" s="1"/>
  <c r="CD129" i="25" s="1"/>
  <c r="BK129" i="25" s="1"/>
  <c r="BU129" i="25" s="1"/>
  <c r="CE129" i="25" s="1"/>
  <c r="BL129" i="25" s="1"/>
  <c r="BA129" i="25"/>
  <c r="BX85" i="25"/>
  <c r="BE85" i="25" s="1"/>
  <c r="BO85" i="25" s="1"/>
  <c r="BY85" i="25" s="1"/>
  <c r="BF85" i="25" s="1"/>
  <c r="BP85" i="25" s="1"/>
  <c r="BZ85" i="25" s="1"/>
  <c r="BG85" i="25" s="1"/>
  <c r="BQ85" i="25" s="1"/>
  <c r="CA85" i="25" s="1"/>
  <c r="BH85" i="25" s="1"/>
  <c r="BR85" i="25" s="1"/>
  <c r="CB85" i="25" s="1"/>
  <c r="BI85" i="25" s="1"/>
  <c r="BS85" i="25" s="1"/>
  <c r="CC85" i="25" s="1"/>
  <c r="BJ85" i="25" s="1"/>
  <c r="BT85" i="25" s="1"/>
  <c r="CD85" i="25" s="1"/>
  <c r="BK85" i="25" s="1"/>
  <c r="BU85" i="25" s="1"/>
  <c r="CE85" i="25" s="1"/>
  <c r="BL85" i="25" s="1"/>
  <c r="BA85" i="25"/>
  <c r="BX96" i="25"/>
  <c r="BE96" i="25" s="1"/>
  <c r="BO96" i="25" s="1"/>
  <c r="BY96" i="25" s="1"/>
  <c r="BF96" i="25" s="1"/>
  <c r="BP96" i="25" s="1"/>
  <c r="BZ96" i="25" s="1"/>
  <c r="BG96" i="25" s="1"/>
  <c r="BQ96" i="25" s="1"/>
  <c r="CA96" i="25" s="1"/>
  <c r="BH96" i="25" s="1"/>
  <c r="BR96" i="25" s="1"/>
  <c r="CB96" i="25" s="1"/>
  <c r="BI96" i="25" s="1"/>
  <c r="BS96" i="25" s="1"/>
  <c r="CC96" i="25" s="1"/>
  <c r="BJ96" i="25" s="1"/>
  <c r="BT96" i="25" s="1"/>
  <c r="CD96" i="25" s="1"/>
  <c r="BK96" i="25" s="1"/>
  <c r="BU96" i="25" s="1"/>
  <c r="CE96" i="25" s="1"/>
  <c r="BL96" i="25" s="1"/>
  <c r="BA96" i="25"/>
  <c r="BX163" i="25"/>
  <c r="BE163" i="25" s="1"/>
  <c r="BO163" i="25" s="1"/>
  <c r="BY163" i="25" s="1"/>
  <c r="BF163" i="25" s="1"/>
  <c r="BP163" i="25" s="1"/>
  <c r="BZ163" i="25" s="1"/>
  <c r="BG163" i="25" s="1"/>
  <c r="BQ163" i="25" s="1"/>
  <c r="CA163" i="25" s="1"/>
  <c r="BH163" i="25" s="1"/>
  <c r="BR163" i="25" s="1"/>
  <c r="CB163" i="25" s="1"/>
  <c r="BI163" i="25" s="1"/>
  <c r="BS163" i="25" s="1"/>
  <c r="CC163" i="25" s="1"/>
  <c r="BJ163" i="25" s="1"/>
  <c r="BT163" i="25" s="1"/>
  <c r="CD163" i="25" s="1"/>
  <c r="BK163" i="25" s="1"/>
  <c r="BU163" i="25" s="1"/>
  <c r="CE163" i="25" s="1"/>
  <c r="BL163" i="25" s="1"/>
  <c r="BA163" i="25"/>
  <c r="BX158" i="25"/>
  <c r="BE158" i="25" s="1"/>
  <c r="BO158" i="25" s="1"/>
  <c r="BY158" i="25" s="1"/>
  <c r="BF158" i="25" s="1"/>
  <c r="BP158" i="25" s="1"/>
  <c r="BZ158" i="25" s="1"/>
  <c r="BG158" i="25" s="1"/>
  <c r="BQ158" i="25" s="1"/>
  <c r="CA158" i="25" s="1"/>
  <c r="BH158" i="25" s="1"/>
  <c r="BR158" i="25" s="1"/>
  <c r="CB158" i="25" s="1"/>
  <c r="BI158" i="25" s="1"/>
  <c r="BS158" i="25" s="1"/>
  <c r="CC158" i="25" s="1"/>
  <c r="BJ158" i="25" s="1"/>
  <c r="BT158" i="25" s="1"/>
  <c r="CD158" i="25" s="1"/>
  <c r="BK158" i="25" s="1"/>
  <c r="BU158" i="25" s="1"/>
  <c r="CE158" i="25" s="1"/>
  <c r="BL158" i="25" s="1"/>
  <c r="BA158" i="25"/>
  <c r="BX124" i="25"/>
  <c r="BE124" i="25" s="1"/>
  <c r="BO124" i="25" s="1"/>
  <c r="BY124" i="25" s="1"/>
  <c r="BF124" i="25" s="1"/>
  <c r="BP124" i="25" s="1"/>
  <c r="BZ124" i="25" s="1"/>
  <c r="BG124" i="25" s="1"/>
  <c r="BQ124" i="25" s="1"/>
  <c r="CA124" i="25" s="1"/>
  <c r="BH124" i="25" s="1"/>
  <c r="BR124" i="25" s="1"/>
  <c r="CB124" i="25" s="1"/>
  <c r="BI124" i="25" s="1"/>
  <c r="BS124" i="25" s="1"/>
  <c r="CC124" i="25" s="1"/>
  <c r="BJ124" i="25" s="1"/>
  <c r="BT124" i="25" s="1"/>
  <c r="CD124" i="25" s="1"/>
  <c r="BK124" i="25" s="1"/>
  <c r="BU124" i="25" s="1"/>
  <c r="CE124" i="25" s="1"/>
  <c r="BL124" i="25" s="1"/>
  <c r="BA124" i="25"/>
  <c r="BA58" i="25"/>
  <c r="BX58" i="25"/>
  <c r="BE58" i="25" s="1"/>
  <c r="BO58" i="25" s="1"/>
  <c r="BY58" i="25" s="1"/>
  <c r="BF58" i="25" s="1"/>
  <c r="BP58" i="25" s="1"/>
  <c r="BZ58" i="25" s="1"/>
  <c r="BG58" i="25" s="1"/>
  <c r="BQ58" i="25" s="1"/>
  <c r="CA58" i="25" s="1"/>
  <c r="BH58" i="25" s="1"/>
  <c r="BR58" i="25" s="1"/>
  <c r="CB58" i="25" s="1"/>
  <c r="BI58" i="25" s="1"/>
  <c r="BS58" i="25" s="1"/>
  <c r="CC58" i="25" s="1"/>
  <c r="BJ58" i="25" s="1"/>
  <c r="BT58" i="25" s="1"/>
  <c r="CD58" i="25" s="1"/>
  <c r="BK58" i="25" s="1"/>
  <c r="BU58" i="25" s="1"/>
  <c r="CE58" i="25" s="1"/>
  <c r="BL58" i="25" s="1"/>
  <c r="BX159" i="25"/>
  <c r="BE159" i="25" s="1"/>
  <c r="BO159" i="25" s="1"/>
  <c r="BY159" i="25" s="1"/>
  <c r="BF159" i="25" s="1"/>
  <c r="BP159" i="25" s="1"/>
  <c r="BZ159" i="25" s="1"/>
  <c r="BG159" i="25" s="1"/>
  <c r="BQ159" i="25" s="1"/>
  <c r="CA159" i="25" s="1"/>
  <c r="BH159" i="25" s="1"/>
  <c r="BR159" i="25" s="1"/>
  <c r="CB159" i="25" s="1"/>
  <c r="BI159" i="25" s="1"/>
  <c r="BS159" i="25" s="1"/>
  <c r="CC159" i="25" s="1"/>
  <c r="BJ159" i="25" s="1"/>
  <c r="BT159" i="25" s="1"/>
  <c r="CD159" i="25" s="1"/>
  <c r="BK159" i="25" s="1"/>
  <c r="BU159" i="25" s="1"/>
  <c r="CE159" i="25" s="1"/>
  <c r="BL159" i="25" s="1"/>
  <c r="BA159" i="25"/>
  <c r="BA54" i="25"/>
  <c r="BX54" i="25"/>
  <c r="BE54" i="25" s="1"/>
  <c r="BO54" i="25" s="1"/>
  <c r="BY54" i="25" s="1"/>
  <c r="BF54" i="25" s="1"/>
  <c r="BP54" i="25" s="1"/>
  <c r="BZ54" i="25" s="1"/>
  <c r="BG54" i="25" s="1"/>
  <c r="BQ54" i="25" s="1"/>
  <c r="CA54" i="25" s="1"/>
  <c r="BH54" i="25" s="1"/>
  <c r="BR54" i="25" s="1"/>
  <c r="CB54" i="25" s="1"/>
  <c r="BI54" i="25" s="1"/>
  <c r="BS54" i="25" s="1"/>
  <c r="CC54" i="25" s="1"/>
  <c r="BJ54" i="25" s="1"/>
  <c r="BT54" i="25" s="1"/>
  <c r="CD54" i="25" s="1"/>
  <c r="BK54" i="25" s="1"/>
  <c r="BU54" i="25" s="1"/>
  <c r="CE54" i="25" s="1"/>
  <c r="BL54" i="25" s="1"/>
  <c r="CK27" i="30" l="1"/>
  <c r="CB17" i="30"/>
  <c r="BX188" i="25"/>
  <c r="BE188" i="25" s="1"/>
  <c r="BO188" i="25" s="1"/>
  <c r="BY188" i="25" s="1"/>
  <c r="BF188" i="25" s="1"/>
  <c r="BP188" i="25" s="1"/>
  <c r="BZ188" i="25" s="1"/>
  <c r="BG188" i="25" s="1"/>
  <c r="BQ188" i="25" s="1"/>
  <c r="CA188" i="25" s="1"/>
  <c r="BH188" i="25" s="1"/>
  <c r="BR188" i="25" s="1"/>
  <c r="CB188" i="25" s="1"/>
  <c r="BI188" i="25" s="1"/>
  <c r="BS188" i="25" s="1"/>
  <c r="CC188" i="25" s="1"/>
  <c r="BJ188" i="25" s="1"/>
  <c r="BT188" i="25" s="1"/>
  <c r="CD188" i="25" s="1"/>
  <c r="BK188" i="25" s="1"/>
  <c r="BU188" i="25" s="1"/>
  <c r="CE188" i="25" s="1"/>
  <c r="BL188" i="25" s="1"/>
  <c r="BX169" i="25"/>
  <c r="BE169" i="25" s="1"/>
  <c r="BO169" i="25" s="1"/>
  <c r="BY169" i="25" s="1"/>
  <c r="BF169" i="25" s="1"/>
  <c r="BP169" i="25" s="1"/>
  <c r="BZ169" i="25" s="1"/>
  <c r="BG169" i="25" s="1"/>
  <c r="BQ169" i="25" s="1"/>
  <c r="CA169" i="25" s="1"/>
  <c r="BH169" i="25" s="1"/>
  <c r="BR169" i="25" s="1"/>
  <c r="CB169" i="25" s="1"/>
  <c r="BI169" i="25" s="1"/>
  <c r="BS169" i="25" s="1"/>
  <c r="CC169" i="25" s="1"/>
  <c r="BJ169" i="25" s="1"/>
  <c r="BT169" i="25" s="1"/>
  <c r="CD169" i="25" s="1"/>
  <c r="BK169" i="25" s="1"/>
  <c r="BU169" i="25" s="1"/>
  <c r="CE169" i="25" s="1"/>
  <c r="BL169" i="25" s="1"/>
  <c r="BA31" i="25"/>
  <c r="BX31" i="25"/>
  <c r="BE31" i="25" s="1"/>
  <c r="BO31" i="25" s="1"/>
  <c r="BY31" i="25" s="1"/>
  <c r="BF31" i="25" s="1"/>
  <c r="BP31" i="25" s="1"/>
  <c r="BZ31" i="25" s="1"/>
  <c r="BG31" i="25" s="1"/>
  <c r="BQ31" i="25" s="1"/>
  <c r="CA31" i="25" s="1"/>
  <c r="BH31" i="25" s="1"/>
  <c r="BR31" i="25" s="1"/>
  <c r="CB31" i="25" s="1"/>
  <c r="BI31" i="25" s="1"/>
  <c r="BS31" i="25" s="1"/>
  <c r="CC31" i="25" s="1"/>
  <c r="BJ31" i="25" s="1"/>
  <c r="BT31" i="25" s="1"/>
  <c r="CD31" i="25" s="1"/>
  <c r="BK31" i="25" s="1"/>
  <c r="BU31" i="25" s="1"/>
  <c r="CE31" i="25" s="1"/>
  <c r="BL31" i="25" s="1"/>
  <c r="BX111" i="25"/>
  <c r="BE111" i="25" s="1"/>
  <c r="BO111" i="25" s="1"/>
  <c r="BY111" i="25" s="1"/>
  <c r="BF111" i="25" s="1"/>
  <c r="BP111" i="25" s="1"/>
  <c r="BZ111" i="25" s="1"/>
  <c r="BG111" i="25" s="1"/>
  <c r="BQ111" i="25" s="1"/>
  <c r="CA111" i="25" s="1"/>
  <c r="BH111" i="25" s="1"/>
  <c r="BR111" i="25" s="1"/>
  <c r="CB111" i="25" s="1"/>
  <c r="BI111" i="25" s="1"/>
  <c r="BS111" i="25" s="1"/>
  <c r="CC111" i="25" s="1"/>
  <c r="BJ111" i="25" s="1"/>
  <c r="BT111" i="25" s="1"/>
  <c r="CD111" i="25" s="1"/>
  <c r="BK111" i="25" s="1"/>
  <c r="BU111" i="25" s="1"/>
  <c r="CE111" i="25" s="1"/>
  <c r="BL111" i="25" s="1"/>
  <c r="BA111" i="25"/>
  <c r="BX73" i="25"/>
  <c r="BE73" i="25" s="1"/>
  <c r="BO73" i="25" s="1"/>
  <c r="BY73" i="25" s="1"/>
  <c r="BF73" i="25" s="1"/>
  <c r="BP73" i="25" s="1"/>
  <c r="BZ73" i="25" s="1"/>
  <c r="BG73" i="25" s="1"/>
  <c r="BQ73" i="25" s="1"/>
  <c r="CA73" i="25" s="1"/>
  <c r="BH73" i="25" s="1"/>
  <c r="BR73" i="25" s="1"/>
  <c r="CB73" i="25" s="1"/>
  <c r="BI73" i="25" s="1"/>
  <c r="BS73" i="25" s="1"/>
  <c r="CC73" i="25" s="1"/>
  <c r="BJ73" i="25" s="1"/>
  <c r="BT73" i="25" s="1"/>
  <c r="CD73" i="25" s="1"/>
  <c r="BK73" i="25" s="1"/>
  <c r="BU73" i="25" s="1"/>
  <c r="CE73" i="25" s="1"/>
  <c r="BL73" i="25" s="1"/>
  <c r="BA73" i="25"/>
  <c r="BX195" i="25"/>
  <c r="BE195" i="25" s="1"/>
  <c r="BO195" i="25" s="1"/>
  <c r="BY195" i="25" s="1"/>
  <c r="BF195" i="25" s="1"/>
  <c r="BP195" i="25" s="1"/>
  <c r="BZ195" i="25" s="1"/>
  <c r="BG195" i="25" s="1"/>
  <c r="BQ195" i="25" s="1"/>
  <c r="CA195" i="25" s="1"/>
  <c r="BH195" i="25" s="1"/>
  <c r="BR195" i="25" s="1"/>
  <c r="CB195" i="25" s="1"/>
  <c r="BI195" i="25" s="1"/>
  <c r="BS195" i="25" s="1"/>
  <c r="CC195" i="25" s="1"/>
  <c r="BJ195" i="25" s="1"/>
  <c r="BT195" i="25" s="1"/>
  <c r="CD195" i="25" s="1"/>
  <c r="BK195" i="25" s="1"/>
  <c r="BU195" i="25" s="1"/>
  <c r="CE195" i="25" s="1"/>
  <c r="BL195" i="25" s="1"/>
  <c r="BA195" i="25"/>
  <c r="BA60" i="25"/>
  <c r="BX60" i="25"/>
  <c r="BE60" i="25" s="1"/>
  <c r="BO60" i="25" s="1"/>
  <c r="BY60" i="25" s="1"/>
  <c r="BF60" i="25" s="1"/>
  <c r="BP60" i="25" s="1"/>
  <c r="BZ60" i="25" s="1"/>
  <c r="BG60" i="25" s="1"/>
  <c r="BQ60" i="25" s="1"/>
  <c r="CA60" i="25" s="1"/>
  <c r="BH60" i="25" s="1"/>
  <c r="BR60" i="25" s="1"/>
  <c r="CB60" i="25" s="1"/>
  <c r="BI60" i="25" s="1"/>
  <c r="BS60" i="25" s="1"/>
  <c r="CC60" i="25" s="1"/>
  <c r="BJ60" i="25" s="1"/>
  <c r="BT60" i="25" s="1"/>
  <c r="CD60" i="25" s="1"/>
  <c r="BK60" i="25" s="1"/>
  <c r="BU60" i="25" s="1"/>
  <c r="CE60" i="25" s="1"/>
  <c r="BL60" i="25" s="1"/>
  <c r="BA99" i="25"/>
  <c r="BX99" i="25"/>
  <c r="BE99" i="25" s="1"/>
  <c r="BO99" i="25" s="1"/>
  <c r="BY99" i="25" s="1"/>
  <c r="BF99" i="25" s="1"/>
  <c r="BP99" i="25" s="1"/>
  <c r="BZ99" i="25" s="1"/>
  <c r="BG99" i="25" s="1"/>
  <c r="BQ99" i="25" s="1"/>
  <c r="CA99" i="25" s="1"/>
  <c r="BH99" i="25" s="1"/>
  <c r="BR99" i="25" s="1"/>
  <c r="CB99" i="25" s="1"/>
  <c r="BI99" i="25" s="1"/>
  <c r="BS99" i="25" s="1"/>
  <c r="CC99" i="25" s="1"/>
  <c r="BJ99" i="25" s="1"/>
  <c r="BT99" i="25" s="1"/>
  <c r="CD99" i="25" s="1"/>
  <c r="BK99" i="25" s="1"/>
  <c r="BU99" i="25" s="1"/>
  <c r="CE99" i="25" s="1"/>
  <c r="BL99" i="25" s="1"/>
  <c r="BA61" i="25"/>
  <c r="BX61" i="25"/>
  <c r="BE61" i="25" s="1"/>
  <c r="BO61" i="25" s="1"/>
  <c r="BY61" i="25" s="1"/>
  <c r="BF61" i="25" s="1"/>
  <c r="BP61" i="25" s="1"/>
  <c r="BZ61" i="25" s="1"/>
  <c r="BG61" i="25" s="1"/>
  <c r="BQ61" i="25" s="1"/>
  <c r="CA61" i="25" s="1"/>
  <c r="BH61" i="25" s="1"/>
  <c r="BR61" i="25" s="1"/>
  <c r="CB61" i="25" s="1"/>
  <c r="BI61" i="25" s="1"/>
  <c r="BS61" i="25" s="1"/>
  <c r="CC61" i="25" s="1"/>
  <c r="BJ61" i="25" s="1"/>
  <c r="BT61" i="25" s="1"/>
  <c r="CD61" i="25" s="1"/>
  <c r="BK61" i="25" s="1"/>
  <c r="BU61" i="25" s="1"/>
  <c r="CE61" i="25" s="1"/>
  <c r="BL61" i="25" s="1"/>
  <c r="BA187" i="25"/>
  <c r="BX187" i="25"/>
  <c r="BE187" i="25" s="1"/>
  <c r="BO187" i="25" s="1"/>
  <c r="BY187" i="25" s="1"/>
  <c r="BF187" i="25" s="1"/>
  <c r="BP187" i="25" s="1"/>
  <c r="BZ187" i="25" s="1"/>
  <c r="BG187" i="25" s="1"/>
  <c r="BQ187" i="25" s="1"/>
  <c r="CA187" i="25" s="1"/>
  <c r="BH187" i="25" s="1"/>
  <c r="BR187" i="25" s="1"/>
  <c r="CB187" i="25" s="1"/>
  <c r="BI187" i="25" s="1"/>
  <c r="BS187" i="25" s="1"/>
  <c r="CC187" i="25" s="1"/>
  <c r="BJ187" i="25" s="1"/>
  <c r="BT187" i="25" s="1"/>
  <c r="CD187" i="25" s="1"/>
  <c r="BK187" i="25" s="1"/>
  <c r="BU187" i="25" s="1"/>
  <c r="CE187" i="25" s="1"/>
  <c r="BL187" i="25" s="1"/>
  <c r="BA40" i="25"/>
  <c r="BX40" i="25"/>
  <c r="BE40" i="25" s="1"/>
  <c r="BO40" i="25" s="1"/>
  <c r="BY40" i="25" s="1"/>
  <c r="BF40" i="25" s="1"/>
  <c r="BP40" i="25" s="1"/>
  <c r="BZ40" i="25" s="1"/>
  <c r="BG40" i="25" s="1"/>
  <c r="BQ40" i="25" s="1"/>
  <c r="CA40" i="25" s="1"/>
  <c r="BH40" i="25" s="1"/>
  <c r="BR40" i="25" s="1"/>
  <c r="CB40" i="25" s="1"/>
  <c r="BI40" i="25" s="1"/>
  <c r="BS40" i="25" s="1"/>
  <c r="CC40" i="25" s="1"/>
  <c r="BJ40" i="25" s="1"/>
  <c r="BT40" i="25" s="1"/>
  <c r="CD40" i="25" s="1"/>
  <c r="BK40" i="25" s="1"/>
  <c r="BU40" i="25" s="1"/>
  <c r="CE40" i="25" s="1"/>
  <c r="BL40" i="25" s="1"/>
  <c r="BA36" i="25"/>
  <c r="BX36" i="25"/>
  <c r="BE36" i="25" s="1"/>
  <c r="BO36" i="25" s="1"/>
  <c r="BY36" i="25" s="1"/>
  <c r="BF36" i="25" s="1"/>
  <c r="BP36" i="25" s="1"/>
  <c r="BZ36" i="25" s="1"/>
  <c r="BG36" i="25" s="1"/>
  <c r="BQ36" i="25" s="1"/>
  <c r="CA36" i="25" s="1"/>
  <c r="BH36" i="25" s="1"/>
  <c r="BR36" i="25" s="1"/>
  <c r="CB36" i="25" s="1"/>
  <c r="BI36" i="25" s="1"/>
  <c r="BS36" i="25" s="1"/>
  <c r="CC36" i="25" s="1"/>
  <c r="BJ36" i="25" s="1"/>
  <c r="BT36" i="25" s="1"/>
  <c r="CD36" i="25" s="1"/>
  <c r="BK36" i="25" s="1"/>
  <c r="BU36" i="25" s="1"/>
  <c r="CE36" i="25" s="1"/>
  <c r="BL36" i="25" s="1"/>
  <c r="BX135" i="25"/>
  <c r="BE135" i="25" s="1"/>
  <c r="BO135" i="25" s="1"/>
  <c r="BY135" i="25" s="1"/>
  <c r="BF135" i="25" s="1"/>
  <c r="BP135" i="25" s="1"/>
  <c r="BZ135" i="25" s="1"/>
  <c r="BG135" i="25" s="1"/>
  <c r="BQ135" i="25" s="1"/>
  <c r="CA135" i="25" s="1"/>
  <c r="BH135" i="25" s="1"/>
  <c r="BR135" i="25" s="1"/>
  <c r="CB135" i="25" s="1"/>
  <c r="BI135" i="25" s="1"/>
  <c r="BS135" i="25" s="1"/>
  <c r="CC135" i="25" s="1"/>
  <c r="BJ135" i="25" s="1"/>
  <c r="BT135" i="25" s="1"/>
  <c r="CD135" i="25" s="1"/>
  <c r="BK135" i="25" s="1"/>
  <c r="BU135" i="25" s="1"/>
  <c r="CE135" i="25" s="1"/>
  <c r="BL135" i="25" s="1"/>
  <c r="BA135" i="25"/>
  <c r="BA98" i="25"/>
  <c r="BX98" i="25"/>
  <c r="BE98" i="25" s="1"/>
  <c r="BO98" i="25" s="1"/>
  <c r="BY98" i="25" s="1"/>
  <c r="BF98" i="25" s="1"/>
  <c r="BP98" i="25" s="1"/>
  <c r="BZ98" i="25" s="1"/>
  <c r="BG98" i="25" s="1"/>
  <c r="BQ98" i="25" s="1"/>
  <c r="CA98" i="25" s="1"/>
  <c r="BH98" i="25" s="1"/>
  <c r="BR98" i="25" s="1"/>
  <c r="CB98" i="25" s="1"/>
  <c r="BI98" i="25" s="1"/>
  <c r="BS98" i="25" s="1"/>
  <c r="CC98" i="25" s="1"/>
  <c r="BJ98" i="25" s="1"/>
  <c r="BT98" i="25" s="1"/>
  <c r="CD98" i="25" s="1"/>
  <c r="BK98" i="25" s="1"/>
  <c r="BU98" i="25" s="1"/>
  <c r="CE98" i="25" s="1"/>
  <c r="BL98" i="25" s="1"/>
  <c r="BX84" i="25"/>
  <c r="BE84" i="25" s="1"/>
  <c r="BO84" i="25" s="1"/>
  <c r="BY84" i="25" s="1"/>
  <c r="BF84" i="25" s="1"/>
  <c r="BP84" i="25" s="1"/>
  <c r="BZ84" i="25" s="1"/>
  <c r="BG84" i="25" s="1"/>
  <c r="BQ84" i="25" s="1"/>
  <c r="CA84" i="25" s="1"/>
  <c r="BH84" i="25" s="1"/>
  <c r="BR84" i="25" s="1"/>
  <c r="CB84" i="25" s="1"/>
  <c r="BI84" i="25" s="1"/>
  <c r="BS84" i="25" s="1"/>
  <c r="CC84" i="25" s="1"/>
  <c r="BJ84" i="25" s="1"/>
  <c r="BT84" i="25" s="1"/>
  <c r="CD84" i="25" s="1"/>
  <c r="BK84" i="25" s="1"/>
  <c r="BU84" i="25" s="1"/>
  <c r="CE84" i="25" s="1"/>
  <c r="BL84" i="25" s="1"/>
  <c r="BA84" i="25"/>
  <c r="BA105" i="25"/>
  <c r="BX105" i="25"/>
  <c r="BE105" i="25" s="1"/>
  <c r="BO105" i="25" s="1"/>
  <c r="BY105" i="25" s="1"/>
  <c r="BF105" i="25" s="1"/>
  <c r="BP105" i="25" s="1"/>
  <c r="BZ105" i="25" s="1"/>
  <c r="BG105" i="25" s="1"/>
  <c r="BQ105" i="25" s="1"/>
  <c r="CA105" i="25" s="1"/>
  <c r="BH105" i="25" s="1"/>
  <c r="BR105" i="25" s="1"/>
  <c r="CB105" i="25" s="1"/>
  <c r="BI105" i="25" s="1"/>
  <c r="BS105" i="25" s="1"/>
  <c r="CC105" i="25" s="1"/>
  <c r="BJ105" i="25" s="1"/>
  <c r="BT105" i="25" s="1"/>
  <c r="CD105" i="25" s="1"/>
  <c r="BK105" i="25" s="1"/>
  <c r="BU105" i="25" s="1"/>
  <c r="CE105" i="25" s="1"/>
  <c r="BL105" i="25" s="1"/>
  <c r="BA101" i="25"/>
  <c r="BX101" i="25"/>
  <c r="BE101" i="25" s="1"/>
  <c r="BO101" i="25" s="1"/>
  <c r="BY101" i="25" s="1"/>
  <c r="BF101" i="25" s="1"/>
  <c r="BP101" i="25" s="1"/>
  <c r="BZ101" i="25" s="1"/>
  <c r="BG101" i="25" s="1"/>
  <c r="BQ101" i="25" s="1"/>
  <c r="CA101" i="25" s="1"/>
  <c r="BH101" i="25" s="1"/>
  <c r="BR101" i="25" s="1"/>
  <c r="CB101" i="25" s="1"/>
  <c r="BI101" i="25" s="1"/>
  <c r="BS101" i="25" s="1"/>
  <c r="CC101" i="25" s="1"/>
  <c r="BJ101" i="25" s="1"/>
  <c r="BT101" i="25" s="1"/>
  <c r="CD101" i="25" s="1"/>
  <c r="BK101" i="25" s="1"/>
  <c r="BU101" i="25" s="1"/>
  <c r="CE101" i="25" s="1"/>
  <c r="BL101" i="25" s="1"/>
  <c r="BA51" i="25"/>
  <c r="BX51" i="25"/>
  <c r="BE51" i="25" s="1"/>
  <c r="BO51" i="25" s="1"/>
  <c r="BY51" i="25" s="1"/>
  <c r="BF51" i="25" s="1"/>
  <c r="BP51" i="25" s="1"/>
  <c r="BZ51" i="25" s="1"/>
  <c r="BG51" i="25" s="1"/>
  <c r="BQ51" i="25" s="1"/>
  <c r="CA51" i="25" s="1"/>
  <c r="BH51" i="25" s="1"/>
  <c r="BR51" i="25" s="1"/>
  <c r="CB51" i="25" s="1"/>
  <c r="BI51" i="25" s="1"/>
  <c r="BS51" i="25" s="1"/>
  <c r="CC51" i="25" s="1"/>
  <c r="BJ51" i="25" s="1"/>
  <c r="BT51" i="25" s="1"/>
  <c r="CD51" i="25" s="1"/>
  <c r="BK51" i="25" s="1"/>
  <c r="BU51" i="25" s="1"/>
  <c r="CE51" i="25" s="1"/>
  <c r="BL51" i="25" s="1"/>
  <c r="BA109" i="25"/>
  <c r="BX109" i="25"/>
  <c r="BE109" i="25" s="1"/>
  <c r="BO109" i="25" s="1"/>
  <c r="BY109" i="25" s="1"/>
  <c r="BF109" i="25" s="1"/>
  <c r="BP109" i="25" s="1"/>
  <c r="BZ109" i="25" s="1"/>
  <c r="BG109" i="25" s="1"/>
  <c r="BQ109" i="25" s="1"/>
  <c r="CA109" i="25" s="1"/>
  <c r="BH109" i="25" s="1"/>
  <c r="BR109" i="25" s="1"/>
  <c r="CB109" i="25" s="1"/>
  <c r="BI109" i="25" s="1"/>
  <c r="BS109" i="25" s="1"/>
  <c r="CC109" i="25" s="1"/>
  <c r="BJ109" i="25" s="1"/>
  <c r="BT109" i="25" s="1"/>
  <c r="CD109" i="25" s="1"/>
  <c r="BK109" i="25" s="1"/>
  <c r="BU109" i="25" s="1"/>
  <c r="CE109" i="25" s="1"/>
  <c r="BL109" i="25" s="1"/>
  <c r="BA155" i="25"/>
  <c r="BX155" i="25"/>
  <c r="BE155" i="25" s="1"/>
  <c r="BO155" i="25" s="1"/>
  <c r="BY155" i="25" s="1"/>
  <c r="BF155" i="25" s="1"/>
  <c r="BP155" i="25" s="1"/>
  <c r="BZ155" i="25" s="1"/>
  <c r="BG155" i="25" s="1"/>
  <c r="BQ155" i="25" s="1"/>
  <c r="CA155" i="25" s="1"/>
  <c r="BH155" i="25" s="1"/>
  <c r="BR155" i="25" s="1"/>
  <c r="CB155" i="25" s="1"/>
  <c r="BI155" i="25" s="1"/>
  <c r="BS155" i="25" s="1"/>
  <c r="CC155" i="25" s="1"/>
  <c r="BJ155" i="25" s="1"/>
  <c r="BT155" i="25" s="1"/>
  <c r="CD155" i="25" s="1"/>
  <c r="BK155" i="25" s="1"/>
  <c r="BU155" i="25" s="1"/>
  <c r="CE155" i="25" s="1"/>
  <c r="BL155" i="25" s="1"/>
  <c r="BX35" i="25"/>
  <c r="BE35" i="25" s="1"/>
  <c r="BO35" i="25" s="1"/>
  <c r="BY35" i="25" s="1"/>
  <c r="BF35" i="25" s="1"/>
  <c r="BP35" i="25" s="1"/>
  <c r="BZ35" i="25" s="1"/>
  <c r="BG35" i="25" s="1"/>
  <c r="BQ35" i="25" s="1"/>
  <c r="CA35" i="25" s="1"/>
  <c r="BH35" i="25" s="1"/>
  <c r="BR35" i="25" s="1"/>
  <c r="CB35" i="25" s="1"/>
  <c r="BI35" i="25" s="1"/>
  <c r="BS35" i="25" s="1"/>
  <c r="CC35" i="25" s="1"/>
  <c r="BJ35" i="25" s="1"/>
  <c r="BT35" i="25" s="1"/>
  <c r="CD35" i="25" s="1"/>
  <c r="BK35" i="25" s="1"/>
  <c r="BU35" i="25" s="1"/>
  <c r="CE35" i="25" s="1"/>
  <c r="BL35" i="25" s="1"/>
  <c r="BA35" i="25"/>
  <c r="BX126" i="25"/>
  <c r="BE126" i="25" s="1"/>
  <c r="BO126" i="25" s="1"/>
  <c r="BY126" i="25" s="1"/>
  <c r="BF126" i="25" s="1"/>
  <c r="BP126" i="25" s="1"/>
  <c r="BZ126" i="25" s="1"/>
  <c r="BG126" i="25" s="1"/>
  <c r="BQ126" i="25" s="1"/>
  <c r="CA126" i="25" s="1"/>
  <c r="BH126" i="25" s="1"/>
  <c r="BR126" i="25" s="1"/>
  <c r="CB126" i="25" s="1"/>
  <c r="BI126" i="25" s="1"/>
  <c r="BS126" i="25" s="1"/>
  <c r="CC126" i="25" s="1"/>
  <c r="BJ126" i="25" s="1"/>
  <c r="BT126" i="25" s="1"/>
  <c r="CD126" i="25" s="1"/>
  <c r="BK126" i="25" s="1"/>
  <c r="BU126" i="25" s="1"/>
  <c r="CE126" i="25" s="1"/>
  <c r="BL126" i="25" s="1"/>
  <c r="BA126" i="25"/>
  <c r="BX143" i="25"/>
  <c r="BE143" i="25" s="1"/>
  <c r="BO143" i="25" s="1"/>
  <c r="BY143" i="25" s="1"/>
  <c r="BF143" i="25" s="1"/>
  <c r="BP143" i="25" s="1"/>
  <c r="BZ143" i="25" s="1"/>
  <c r="BG143" i="25" s="1"/>
  <c r="BQ143" i="25" s="1"/>
  <c r="CA143" i="25" s="1"/>
  <c r="BH143" i="25" s="1"/>
  <c r="BR143" i="25" s="1"/>
  <c r="CB143" i="25" s="1"/>
  <c r="BI143" i="25" s="1"/>
  <c r="BS143" i="25" s="1"/>
  <c r="CC143" i="25" s="1"/>
  <c r="BJ143" i="25" s="1"/>
  <c r="BT143" i="25" s="1"/>
  <c r="CD143" i="25" s="1"/>
  <c r="BK143" i="25" s="1"/>
  <c r="BU143" i="25" s="1"/>
  <c r="CE143" i="25" s="1"/>
  <c r="BL143" i="25" s="1"/>
  <c r="BA143" i="25"/>
  <c r="BX141" i="25"/>
  <c r="BE141" i="25" s="1"/>
  <c r="BO141" i="25" s="1"/>
  <c r="BY141" i="25" s="1"/>
  <c r="BF141" i="25" s="1"/>
  <c r="BP141" i="25" s="1"/>
  <c r="BZ141" i="25" s="1"/>
  <c r="BG141" i="25" s="1"/>
  <c r="BQ141" i="25" s="1"/>
  <c r="CA141" i="25" s="1"/>
  <c r="BH141" i="25" s="1"/>
  <c r="BR141" i="25" s="1"/>
  <c r="CB141" i="25" s="1"/>
  <c r="BI141" i="25" s="1"/>
  <c r="BS141" i="25" s="1"/>
  <c r="CC141" i="25" s="1"/>
  <c r="BJ141" i="25" s="1"/>
  <c r="BT141" i="25" s="1"/>
  <c r="CD141" i="25" s="1"/>
  <c r="BK141" i="25" s="1"/>
  <c r="BU141" i="25" s="1"/>
  <c r="CE141" i="25" s="1"/>
  <c r="BL141" i="25" s="1"/>
  <c r="BA141" i="25"/>
  <c r="BX134" i="25"/>
  <c r="BE134" i="25" s="1"/>
  <c r="BO134" i="25" s="1"/>
  <c r="BY134" i="25" s="1"/>
  <c r="BF134" i="25" s="1"/>
  <c r="BP134" i="25" s="1"/>
  <c r="BZ134" i="25" s="1"/>
  <c r="BG134" i="25" s="1"/>
  <c r="BQ134" i="25" s="1"/>
  <c r="CA134" i="25" s="1"/>
  <c r="BH134" i="25" s="1"/>
  <c r="BR134" i="25" s="1"/>
  <c r="CB134" i="25" s="1"/>
  <c r="BI134" i="25" s="1"/>
  <c r="BS134" i="25" s="1"/>
  <c r="CC134" i="25" s="1"/>
  <c r="BJ134" i="25" s="1"/>
  <c r="BT134" i="25" s="1"/>
  <c r="CD134" i="25" s="1"/>
  <c r="BK134" i="25" s="1"/>
  <c r="BU134" i="25" s="1"/>
  <c r="CE134" i="25" s="1"/>
  <c r="BL134" i="25" s="1"/>
  <c r="BA134" i="25"/>
  <c r="BA30" i="25"/>
  <c r="BX30" i="25"/>
  <c r="BE30" i="25" s="1"/>
  <c r="BO30" i="25" s="1"/>
  <c r="BY30" i="25" s="1"/>
  <c r="BF30" i="25" s="1"/>
  <c r="BP30" i="25" s="1"/>
  <c r="BZ30" i="25" s="1"/>
  <c r="BG30" i="25" s="1"/>
  <c r="BQ30" i="25" s="1"/>
  <c r="CA30" i="25" s="1"/>
  <c r="BH30" i="25" s="1"/>
  <c r="BR30" i="25" s="1"/>
  <c r="CB30" i="25" s="1"/>
  <c r="BI30" i="25" s="1"/>
  <c r="BS30" i="25" s="1"/>
  <c r="CC30" i="25" s="1"/>
  <c r="BJ30" i="25" s="1"/>
  <c r="BT30" i="25" s="1"/>
  <c r="CD30" i="25" s="1"/>
  <c r="BK30" i="25" s="1"/>
  <c r="BU30" i="25" s="1"/>
  <c r="CE30" i="25" s="1"/>
  <c r="BL30" i="25" s="1"/>
  <c r="BX82" i="25"/>
  <c r="BE82" i="25" s="1"/>
  <c r="BO82" i="25" s="1"/>
  <c r="BY82" i="25" s="1"/>
  <c r="BF82" i="25" s="1"/>
  <c r="BP82" i="25" s="1"/>
  <c r="BZ82" i="25" s="1"/>
  <c r="BG82" i="25" s="1"/>
  <c r="BQ82" i="25" s="1"/>
  <c r="CA82" i="25" s="1"/>
  <c r="BH82" i="25" s="1"/>
  <c r="BR82" i="25" s="1"/>
  <c r="CB82" i="25" s="1"/>
  <c r="BI82" i="25" s="1"/>
  <c r="BS82" i="25" s="1"/>
  <c r="CC82" i="25" s="1"/>
  <c r="BJ82" i="25" s="1"/>
  <c r="BT82" i="25" s="1"/>
  <c r="CD82" i="25" s="1"/>
  <c r="BK82" i="25" s="1"/>
  <c r="BU82" i="25" s="1"/>
  <c r="CE82" i="25" s="1"/>
  <c r="BL82" i="25" s="1"/>
  <c r="BA82" i="25"/>
  <c r="BA67" i="25"/>
  <c r="BX67" i="25"/>
  <c r="BE67" i="25" s="1"/>
  <c r="BO67" i="25" s="1"/>
  <c r="BY67" i="25" s="1"/>
  <c r="BF67" i="25" s="1"/>
  <c r="BP67" i="25" s="1"/>
  <c r="BZ67" i="25" s="1"/>
  <c r="BG67" i="25" s="1"/>
  <c r="BQ67" i="25" s="1"/>
  <c r="CA67" i="25" s="1"/>
  <c r="BH67" i="25" s="1"/>
  <c r="BR67" i="25" s="1"/>
  <c r="CB67" i="25" s="1"/>
  <c r="BI67" i="25" s="1"/>
  <c r="BS67" i="25" s="1"/>
  <c r="CC67" i="25" s="1"/>
  <c r="BJ67" i="25" s="1"/>
  <c r="BT67" i="25" s="1"/>
  <c r="CD67" i="25" s="1"/>
  <c r="BK67" i="25" s="1"/>
  <c r="BU67" i="25" s="1"/>
  <c r="CE67" i="25" s="1"/>
  <c r="BL67" i="25" s="1"/>
  <c r="BX127" i="25"/>
  <c r="BE127" i="25" s="1"/>
  <c r="BO127" i="25" s="1"/>
  <c r="BY127" i="25" s="1"/>
  <c r="BF127" i="25" s="1"/>
  <c r="BP127" i="25" s="1"/>
  <c r="BZ127" i="25" s="1"/>
  <c r="BG127" i="25" s="1"/>
  <c r="BQ127" i="25" s="1"/>
  <c r="CA127" i="25" s="1"/>
  <c r="BH127" i="25" s="1"/>
  <c r="BR127" i="25" s="1"/>
  <c r="CB127" i="25" s="1"/>
  <c r="BI127" i="25" s="1"/>
  <c r="BS127" i="25" s="1"/>
  <c r="CC127" i="25" s="1"/>
  <c r="BJ127" i="25" s="1"/>
  <c r="BT127" i="25" s="1"/>
  <c r="CD127" i="25" s="1"/>
  <c r="BK127" i="25" s="1"/>
  <c r="BU127" i="25" s="1"/>
  <c r="CE127" i="25" s="1"/>
  <c r="BL127" i="25" s="1"/>
  <c r="BA127" i="25"/>
  <c r="BA44" i="25"/>
  <c r="BX44" i="25"/>
  <c r="BE44" i="25" s="1"/>
  <c r="BO44" i="25" s="1"/>
  <c r="BY44" i="25" s="1"/>
  <c r="BF44" i="25" s="1"/>
  <c r="BP44" i="25" s="1"/>
  <c r="BZ44" i="25" s="1"/>
  <c r="BG44" i="25" s="1"/>
  <c r="BQ44" i="25" s="1"/>
  <c r="CA44" i="25" s="1"/>
  <c r="BH44" i="25" s="1"/>
  <c r="BR44" i="25" s="1"/>
  <c r="CB44" i="25" s="1"/>
  <c r="BI44" i="25" s="1"/>
  <c r="BS44" i="25" s="1"/>
  <c r="CC44" i="25" s="1"/>
  <c r="BJ44" i="25" s="1"/>
  <c r="BT44" i="25" s="1"/>
  <c r="CD44" i="25" s="1"/>
  <c r="BK44" i="25" s="1"/>
  <c r="BU44" i="25" s="1"/>
  <c r="CE44" i="25" s="1"/>
  <c r="BL44" i="25" s="1"/>
  <c r="BX156" i="25"/>
  <c r="BE156" i="25" s="1"/>
  <c r="BO156" i="25" s="1"/>
  <c r="BY156" i="25" s="1"/>
  <c r="BF156" i="25" s="1"/>
  <c r="BP156" i="25" s="1"/>
  <c r="BZ156" i="25" s="1"/>
  <c r="BG156" i="25" s="1"/>
  <c r="BQ156" i="25" s="1"/>
  <c r="CA156" i="25" s="1"/>
  <c r="BH156" i="25" s="1"/>
  <c r="BR156" i="25" s="1"/>
  <c r="CB156" i="25" s="1"/>
  <c r="BI156" i="25" s="1"/>
  <c r="BS156" i="25" s="1"/>
  <c r="CC156" i="25" s="1"/>
  <c r="BJ156" i="25" s="1"/>
  <c r="BT156" i="25" s="1"/>
  <c r="CD156" i="25" s="1"/>
  <c r="BK156" i="25" s="1"/>
  <c r="BU156" i="25" s="1"/>
  <c r="CE156" i="25" s="1"/>
  <c r="BL156" i="25" s="1"/>
  <c r="BA156" i="25"/>
  <c r="BX32" i="25"/>
  <c r="BE32" i="25" s="1"/>
  <c r="BO32" i="25" s="1"/>
  <c r="BY32" i="25" s="1"/>
  <c r="BF32" i="25" s="1"/>
  <c r="BP32" i="25" s="1"/>
  <c r="BZ32" i="25" s="1"/>
  <c r="BG32" i="25" s="1"/>
  <c r="BQ32" i="25" s="1"/>
  <c r="CA32" i="25" s="1"/>
  <c r="BH32" i="25" s="1"/>
  <c r="BR32" i="25" s="1"/>
  <c r="CB32" i="25" s="1"/>
  <c r="BI32" i="25" s="1"/>
  <c r="BS32" i="25" s="1"/>
  <c r="CC32" i="25" s="1"/>
  <c r="BJ32" i="25" s="1"/>
  <c r="BT32" i="25" s="1"/>
  <c r="CD32" i="25" s="1"/>
  <c r="BK32" i="25" s="1"/>
  <c r="BU32" i="25" s="1"/>
  <c r="CE32" i="25" s="1"/>
  <c r="BL32" i="25" s="1"/>
  <c r="BA32" i="25"/>
  <c r="BX178" i="25"/>
  <c r="BE178" i="25" s="1"/>
  <c r="BO178" i="25" s="1"/>
  <c r="BY178" i="25" s="1"/>
  <c r="BF178" i="25" s="1"/>
  <c r="BP178" i="25" s="1"/>
  <c r="BZ178" i="25" s="1"/>
  <c r="BG178" i="25" s="1"/>
  <c r="BQ178" i="25" s="1"/>
  <c r="CA178" i="25" s="1"/>
  <c r="BH178" i="25" s="1"/>
  <c r="BR178" i="25" s="1"/>
  <c r="CB178" i="25" s="1"/>
  <c r="BI178" i="25" s="1"/>
  <c r="BS178" i="25" s="1"/>
  <c r="CC178" i="25" s="1"/>
  <c r="BJ178" i="25" s="1"/>
  <c r="BT178" i="25" s="1"/>
  <c r="CD178" i="25" s="1"/>
  <c r="BK178" i="25" s="1"/>
  <c r="BU178" i="25" s="1"/>
  <c r="CE178" i="25" s="1"/>
  <c r="BL178" i="25" s="1"/>
  <c r="BA178" i="25"/>
  <c r="BA74" i="25"/>
  <c r="BX74" i="25"/>
  <c r="BE74" i="25" s="1"/>
  <c r="BO74" i="25" s="1"/>
  <c r="BY74" i="25" s="1"/>
  <c r="BF74" i="25" s="1"/>
  <c r="BP74" i="25" s="1"/>
  <c r="BZ74" i="25" s="1"/>
  <c r="BG74" i="25" s="1"/>
  <c r="BQ74" i="25" s="1"/>
  <c r="CA74" i="25" s="1"/>
  <c r="BH74" i="25" s="1"/>
  <c r="BR74" i="25" s="1"/>
  <c r="CB74" i="25" s="1"/>
  <c r="BI74" i="25" s="1"/>
  <c r="BS74" i="25" s="1"/>
  <c r="CC74" i="25" s="1"/>
  <c r="BJ74" i="25" s="1"/>
  <c r="BT74" i="25" s="1"/>
  <c r="CD74" i="25" s="1"/>
  <c r="BK74" i="25" s="1"/>
  <c r="BU74" i="25" s="1"/>
  <c r="CE74" i="25" s="1"/>
  <c r="BL74" i="25" s="1"/>
  <c r="BA102" i="25"/>
  <c r="BX102" i="25"/>
  <c r="BE102" i="25" s="1"/>
  <c r="BO102" i="25" s="1"/>
  <c r="BY102" i="25" s="1"/>
  <c r="BF102" i="25" s="1"/>
  <c r="BP102" i="25" s="1"/>
  <c r="BZ102" i="25" s="1"/>
  <c r="BG102" i="25" s="1"/>
  <c r="BQ102" i="25" s="1"/>
  <c r="CA102" i="25" s="1"/>
  <c r="BH102" i="25" s="1"/>
  <c r="BR102" i="25" s="1"/>
  <c r="CB102" i="25" s="1"/>
  <c r="BI102" i="25" s="1"/>
  <c r="BS102" i="25" s="1"/>
  <c r="CC102" i="25" s="1"/>
  <c r="BJ102" i="25" s="1"/>
  <c r="BT102" i="25" s="1"/>
  <c r="CD102" i="25" s="1"/>
  <c r="BK102" i="25" s="1"/>
  <c r="BU102" i="25" s="1"/>
  <c r="CE102" i="25" s="1"/>
  <c r="BL102" i="25" s="1"/>
  <c r="BA56" i="25"/>
  <c r="BX56" i="25"/>
  <c r="BE56" i="25" s="1"/>
  <c r="BO56" i="25" s="1"/>
  <c r="BY56" i="25" s="1"/>
  <c r="BF56" i="25" s="1"/>
  <c r="BP56" i="25" s="1"/>
  <c r="BZ56" i="25" s="1"/>
  <c r="BG56" i="25" s="1"/>
  <c r="BQ56" i="25" s="1"/>
  <c r="CA56" i="25" s="1"/>
  <c r="BH56" i="25" s="1"/>
  <c r="BR56" i="25" s="1"/>
  <c r="CB56" i="25" s="1"/>
  <c r="BI56" i="25" s="1"/>
  <c r="BS56" i="25" s="1"/>
  <c r="CC56" i="25" s="1"/>
  <c r="BJ56" i="25" s="1"/>
  <c r="BT56" i="25" s="1"/>
  <c r="CD56" i="25" s="1"/>
  <c r="BK56" i="25" s="1"/>
  <c r="BU56" i="25" s="1"/>
  <c r="CE56" i="25" s="1"/>
  <c r="BL56" i="25" s="1"/>
  <c r="BA110" i="25"/>
  <c r="BX110" i="25"/>
  <c r="BE110" i="25" s="1"/>
  <c r="BO110" i="25" s="1"/>
  <c r="BY110" i="25" s="1"/>
  <c r="BF110" i="25" s="1"/>
  <c r="BP110" i="25" s="1"/>
  <c r="BZ110" i="25" s="1"/>
  <c r="BG110" i="25" s="1"/>
  <c r="BQ110" i="25" s="1"/>
  <c r="CA110" i="25" s="1"/>
  <c r="BH110" i="25" s="1"/>
  <c r="BR110" i="25" s="1"/>
  <c r="CB110" i="25" s="1"/>
  <c r="BI110" i="25" s="1"/>
  <c r="BS110" i="25" s="1"/>
  <c r="CC110" i="25" s="1"/>
  <c r="BJ110" i="25" s="1"/>
  <c r="BT110" i="25" s="1"/>
  <c r="CD110" i="25" s="1"/>
  <c r="BK110" i="25" s="1"/>
  <c r="BU110" i="25" s="1"/>
  <c r="CE110" i="25" s="1"/>
  <c r="BL110" i="25" s="1"/>
  <c r="BX53" i="25"/>
  <c r="BE53" i="25" s="1"/>
  <c r="BO53" i="25" s="1"/>
  <c r="BY53" i="25" s="1"/>
  <c r="BF53" i="25" s="1"/>
  <c r="BP53" i="25" s="1"/>
  <c r="BZ53" i="25" s="1"/>
  <c r="BG53" i="25" s="1"/>
  <c r="BQ53" i="25" s="1"/>
  <c r="CA53" i="25" s="1"/>
  <c r="BH53" i="25" s="1"/>
  <c r="BR53" i="25" s="1"/>
  <c r="CB53" i="25" s="1"/>
  <c r="BI53" i="25" s="1"/>
  <c r="BS53" i="25" s="1"/>
  <c r="CC53" i="25" s="1"/>
  <c r="BJ53" i="25" s="1"/>
  <c r="BT53" i="25" s="1"/>
  <c r="CD53" i="25" s="1"/>
  <c r="BK53" i="25" s="1"/>
  <c r="BU53" i="25" s="1"/>
  <c r="CE53" i="25" s="1"/>
  <c r="BL53" i="25" s="1"/>
  <c r="BA53" i="25"/>
  <c r="BA115" i="25"/>
  <c r="BX115" i="25"/>
  <c r="BE115" i="25" s="1"/>
  <c r="BO115" i="25" s="1"/>
  <c r="BY115" i="25" s="1"/>
  <c r="BF115" i="25" s="1"/>
  <c r="BP115" i="25" s="1"/>
  <c r="BZ115" i="25" s="1"/>
  <c r="BG115" i="25" s="1"/>
  <c r="BQ115" i="25" s="1"/>
  <c r="CA115" i="25" s="1"/>
  <c r="BH115" i="25" s="1"/>
  <c r="BR115" i="25" s="1"/>
  <c r="CB115" i="25" s="1"/>
  <c r="BI115" i="25" s="1"/>
  <c r="BS115" i="25" s="1"/>
  <c r="CC115" i="25" s="1"/>
  <c r="BJ115" i="25" s="1"/>
  <c r="BT115" i="25" s="1"/>
  <c r="CD115" i="25" s="1"/>
  <c r="BK115" i="25" s="1"/>
  <c r="BU115" i="25" s="1"/>
  <c r="CE115" i="25" s="1"/>
  <c r="BL115" i="25" s="1"/>
  <c r="BX121" i="25"/>
  <c r="BE121" i="25" s="1"/>
  <c r="BO121" i="25" s="1"/>
  <c r="BY121" i="25" s="1"/>
  <c r="BF121" i="25" s="1"/>
  <c r="BP121" i="25" s="1"/>
  <c r="BZ121" i="25" s="1"/>
  <c r="BG121" i="25" s="1"/>
  <c r="BQ121" i="25" s="1"/>
  <c r="CA121" i="25" s="1"/>
  <c r="BH121" i="25" s="1"/>
  <c r="BR121" i="25" s="1"/>
  <c r="CB121" i="25" s="1"/>
  <c r="BI121" i="25" s="1"/>
  <c r="BS121" i="25" s="1"/>
  <c r="CC121" i="25" s="1"/>
  <c r="BJ121" i="25" s="1"/>
  <c r="BT121" i="25" s="1"/>
  <c r="CD121" i="25" s="1"/>
  <c r="BK121" i="25" s="1"/>
  <c r="BU121" i="25" s="1"/>
  <c r="CE121" i="25" s="1"/>
  <c r="BL121" i="25" s="1"/>
  <c r="BA121" i="25"/>
  <c r="BA123" i="25"/>
  <c r="BX123" i="25"/>
  <c r="BE123" i="25" s="1"/>
  <c r="BO123" i="25" s="1"/>
  <c r="BY123" i="25" s="1"/>
  <c r="BF123" i="25" s="1"/>
  <c r="BP123" i="25" s="1"/>
  <c r="BZ123" i="25" s="1"/>
  <c r="BG123" i="25" s="1"/>
  <c r="BQ123" i="25" s="1"/>
  <c r="CA123" i="25" s="1"/>
  <c r="BH123" i="25" s="1"/>
  <c r="BR123" i="25" s="1"/>
  <c r="CB123" i="25" s="1"/>
  <c r="BI123" i="25" s="1"/>
  <c r="BS123" i="25" s="1"/>
  <c r="CC123" i="25" s="1"/>
  <c r="BJ123" i="25" s="1"/>
  <c r="BT123" i="25" s="1"/>
  <c r="CD123" i="25" s="1"/>
  <c r="BK123" i="25" s="1"/>
  <c r="BU123" i="25" s="1"/>
  <c r="CE123" i="25" s="1"/>
  <c r="BL123" i="25" s="1"/>
  <c r="BA118" i="25"/>
  <c r="BX118" i="25"/>
  <c r="BE118" i="25" s="1"/>
  <c r="BO118" i="25" s="1"/>
  <c r="BY118" i="25" s="1"/>
  <c r="BF118" i="25" s="1"/>
  <c r="BP118" i="25" s="1"/>
  <c r="BZ118" i="25" s="1"/>
  <c r="BG118" i="25" s="1"/>
  <c r="BQ118" i="25" s="1"/>
  <c r="CA118" i="25" s="1"/>
  <c r="BH118" i="25" s="1"/>
  <c r="BR118" i="25" s="1"/>
  <c r="CB118" i="25" s="1"/>
  <c r="BI118" i="25" s="1"/>
  <c r="BS118" i="25" s="1"/>
  <c r="CC118" i="25" s="1"/>
  <c r="BJ118" i="25" s="1"/>
  <c r="BT118" i="25" s="1"/>
  <c r="CD118" i="25" s="1"/>
  <c r="BK118" i="25" s="1"/>
  <c r="BU118" i="25" s="1"/>
  <c r="CE118" i="25" s="1"/>
  <c r="BL118" i="25" s="1"/>
  <c r="BA119" i="25"/>
  <c r="BX119" i="25"/>
  <c r="BE119" i="25" s="1"/>
  <c r="BO119" i="25" s="1"/>
  <c r="BY119" i="25" s="1"/>
  <c r="BF119" i="25" s="1"/>
  <c r="BP119" i="25" s="1"/>
  <c r="BZ119" i="25" s="1"/>
  <c r="BG119" i="25" s="1"/>
  <c r="BQ119" i="25" s="1"/>
  <c r="CA119" i="25" s="1"/>
  <c r="BH119" i="25" s="1"/>
  <c r="BR119" i="25" s="1"/>
  <c r="CB119" i="25" s="1"/>
  <c r="BI119" i="25" s="1"/>
  <c r="BS119" i="25" s="1"/>
  <c r="CC119" i="25" s="1"/>
  <c r="BJ119" i="25" s="1"/>
  <c r="BT119" i="25" s="1"/>
  <c r="CD119" i="25" s="1"/>
  <c r="BK119" i="25" s="1"/>
  <c r="BU119" i="25" s="1"/>
  <c r="CE119" i="25" s="1"/>
  <c r="BL119" i="25" s="1"/>
  <c r="BA64" i="25"/>
  <c r="BX64" i="25"/>
  <c r="BE64" i="25" s="1"/>
  <c r="BO64" i="25" s="1"/>
  <c r="BY64" i="25" s="1"/>
  <c r="BF64" i="25" s="1"/>
  <c r="BP64" i="25" s="1"/>
  <c r="BZ64" i="25" s="1"/>
  <c r="BG64" i="25" s="1"/>
  <c r="BQ64" i="25" s="1"/>
  <c r="CA64" i="25" s="1"/>
  <c r="BH64" i="25" s="1"/>
  <c r="BR64" i="25" s="1"/>
  <c r="CB64" i="25" s="1"/>
  <c r="BI64" i="25" s="1"/>
  <c r="BS64" i="25" s="1"/>
  <c r="CC64" i="25" s="1"/>
  <c r="BJ64" i="25" s="1"/>
  <c r="BT64" i="25" s="1"/>
  <c r="CD64" i="25" s="1"/>
  <c r="BK64" i="25" s="1"/>
  <c r="BU64" i="25" s="1"/>
  <c r="CE64" i="25" s="1"/>
  <c r="BL64" i="25" s="1"/>
  <c r="BX113" i="25"/>
  <c r="BE113" i="25" s="1"/>
  <c r="BO113" i="25" s="1"/>
  <c r="BY113" i="25" s="1"/>
  <c r="BF113" i="25" s="1"/>
  <c r="BP113" i="25" s="1"/>
  <c r="BZ113" i="25" s="1"/>
  <c r="BG113" i="25" s="1"/>
  <c r="BQ113" i="25" s="1"/>
  <c r="CA113" i="25" s="1"/>
  <c r="BH113" i="25" s="1"/>
  <c r="BR113" i="25" s="1"/>
  <c r="CB113" i="25" s="1"/>
  <c r="BI113" i="25" s="1"/>
  <c r="BS113" i="25" s="1"/>
  <c r="CC113" i="25" s="1"/>
  <c r="BJ113" i="25" s="1"/>
  <c r="BT113" i="25" s="1"/>
  <c r="CD113" i="25" s="1"/>
  <c r="BK113" i="25" s="1"/>
  <c r="BU113" i="25" s="1"/>
  <c r="CE113" i="25" s="1"/>
  <c r="BL113" i="25" s="1"/>
  <c r="BA113" i="25"/>
  <c r="BA184" i="25"/>
  <c r="BX184" i="25"/>
  <c r="BE184" i="25" s="1"/>
  <c r="BO184" i="25" s="1"/>
  <c r="BY184" i="25" s="1"/>
  <c r="BF184" i="25" s="1"/>
  <c r="BP184" i="25" s="1"/>
  <c r="BZ184" i="25" s="1"/>
  <c r="BG184" i="25" s="1"/>
  <c r="BQ184" i="25" s="1"/>
  <c r="CA184" i="25" s="1"/>
  <c r="BH184" i="25" s="1"/>
  <c r="BR184" i="25" s="1"/>
  <c r="CB184" i="25" s="1"/>
  <c r="BI184" i="25" s="1"/>
  <c r="BS184" i="25" s="1"/>
  <c r="CC184" i="25" s="1"/>
  <c r="BJ184" i="25" s="1"/>
  <c r="BT184" i="25" s="1"/>
  <c r="CD184" i="25" s="1"/>
  <c r="BK184" i="25" s="1"/>
  <c r="BU184" i="25" s="1"/>
  <c r="CE184" i="25" s="1"/>
  <c r="BL184" i="25" s="1"/>
  <c r="BA103" i="25"/>
  <c r="BX103" i="25"/>
  <c r="BE103" i="25" s="1"/>
  <c r="BO103" i="25" s="1"/>
  <c r="BY103" i="25" s="1"/>
  <c r="BF103" i="25" s="1"/>
  <c r="BP103" i="25" s="1"/>
  <c r="BZ103" i="25" s="1"/>
  <c r="BG103" i="25" s="1"/>
  <c r="BQ103" i="25" s="1"/>
  <c r="CA103" i="25" s="1"/>
  <c r="BH103" i="25" s="1"/>
  <c r="BR103" i="25" s="1"/>
  <c r="CB103" i="25" s="1"/>
  <c r="BI103" i="25" s="1"/>
  <c r="BS103" i="25" s="1"/>
  <c r="CC103" i="25" s="1"/>
  <c r="BJ103" i="25" s="1"/>
  <c r="BT103" i="25" s="1"/>
  <c r="CD103" i="25" s="1"/>
  <c r="BK103" i="25" s="1"/>
  <c r="BU103" i="25" s="1"/>
  <c r="CE103" i="25" s="1"/>
  <c r="BL103" i="25" s="1"/>
  <c r="BX92" i="25"/>
  <c r="BE92" i="25" s="1"/>
  <c r="BO92" i="25" s="1"/>
  <c r="BY92" i="25" s="1"/>
  <c r="BF92" i="25" s="1"/>
  <c r="BP92" i="25" s="1"/>
  <c r="BZ92" i="25" s="1"/>
  <c r="BG92" i="25" s="1"/>
  <c r="BQ92" i="25" s="1"/>
  <c r="CA92" i="25" s="1"/>
  <c r="BH92" i="25" s="1"/>
  <c r="BR92" i="25" s="1"/>
  <c r="CB92" i="25" s="1"/>
  <c r="BI92" i="25" s="1"/>
  <c r="BS92" i="25" s="1"/>
  <c r="CC92" i="25" s="1"/>
  <c r="BJ92" i="25" s="1"/>
  <c r="BT92" i="25" s="1"/>
  <c r="CD92" i="25" s="1"/>
  <c r="BK92" i="25" s="1"/>
  <c r="BU92" i="25" s="1"/>
  <c r="CE92" i="25" s="1"/>
  <c r="BL92" i="25" s="1"/>
  <c r="BA92" i="25"/>
  <c r="BA83" i="25"/>
  <c r="BX83" i="25"/>
  <c r="BE83" i="25" s="1"/>
  <c r="BO83" i="25" s="1"/>
  <c r="BY83" i="25" s="1"/>
  <c r="BF83" i="25" s="1"/>
  <c r="BP83" i="25" s="1"/>
  <c r="BZ83" i="25" s="1"/>
  <c r="BG83" i="25" s="1"/>
  <c r="BQ83" i="25" s="1"/>
  <c r="CA83" i="25" s="1"/>
  <c r="BH83" i="25" s="1"/>
  <c r="BR83" i="25" s="1"/>
  <c r="CB83" i="25" s="1"/>
  <c r="BI83" i="25" s="1"/>
  <c r="BS83" i="25" s="1"/>
  <c r="CC83" i="25" s="1"/>
  <c r="BJ83" i="25" s="1"/>
  <c r="BT83" i="25" s="1"/>
  <c r="CD83" i="25" s="1"/>
  <c r="BK83" i="25" s="1"/>
  <c r="BU83" i="25" s="1"/>
  <c r="CE83" i="25" s="1"/>
  <c r="BL83" i="25" s="1"/>
  <c r="BX180" i="25"/>
  <c r="BE180" i="25" s="1"/>
  <c r="BO180" i="25" s="1"/>
  <c r="BY180" i="25" s="1"/>
  <c r="BF180" i="25" s="1"/>
  <c r="BP180" i="25" s="1"/>
  <c r="BZ180" i="25" s="1"/>
  <c r="BG180" i="25" s="1"/>
  <c r="BQ180" i="25" s="1"/>
  <c r="CA180" i="25" s="1"/>
  <c r="BH180" i="25" s="1"/>
  <c r="BR180" i="25" s="1"/>
  <c r="CB180" i="25" s="1"/>
  <c r="BI180" i="25" s="1"/>
  <c r="BS180" i="25" s="1"/>
  <c r="CC180" i="25" s="1"/>
  <c r="BJ180" i="25" s="1"/>
  <c r="BT180" i="25" s="1"/>
  <c r="CD180" i="25" s="1"/>
  <c r="BK180" i="25" s="1"/>
  <c r="BU180" i="25" s="1"/>
  <c r="CE180" i="25" s="1"/>
  <c r="BL180" i="25" s="1"/>
  <c r="BA180" i="25"/>
  <c r="BA41" i="25"/>
  <c r="BX41" i="25"/>
  <c r="BE41" i="25" s="1"/>
  <c r="BO41" i="25" s="1"/>
  <c r="BY41" i="25" s="1"/>
  <c r="BF41" i="25" s="1"/>
  <c r="BP41" i="25" s="1"/>
  <c r="BZ41" i="25" s="1"/>
  <c r="BG41" i="25" s="1"/>
  <c r="BQ41" i="25" s="1"/>
  <c r="CA41" i="25" s="1"/>
  <c r="BH41" i="25" s="1"/>
  <c r="BR41" i="25" s="1"/>
  <c r="CB41" i="25" s="1"/>
  <c r="BI41" i="25" s="1"/>
  <c r="BS41" i="25" s="1"/>
  <c r="CC41" i="25" s="1"/>
  <c r="BJ41" i="25" s="1"/>
  <c r="BT41" i="25" s="1"/>
  <c r="CD41" i="25" s="1"/>
  <c r="BK41" i="25" s="1"/>
  <c r="BU41" i="25" s="1"/>
  <c r="CE41" i="25" s="1"/>
  <c r="BL41" i="25" s="1"/>
  <c r="BX106" i="25"/>
  <c r="BE106" i="25" s="1"/>
  <c r="BO106" i="25" s="1"/>
  <c r="BY106" i="25" s="1"/>
  <c r="BF106" i="25" s="1"/>
  <c r="BP106" i="25" s="1"/>
  <c r="BZ106" i="25" s="1"/>
  <c r="BG106" i="25" s="1"/>
  <c r="BQ106" i="25" s="1"/>
  <c r="CA106" i="25" s="1"/>
  <c r="BH106" i="25" s="1"/>
  <c r="BR106" i="25" s="1"/>
  <c r="CB106" i="25" s="1"/>
  <c r="BI106" i="25" s="1"/>
  <c r="BS106" i="25" s="1"/>
  <c r="CC106" i="25" s="1"/>
  <c r="BJ106" i="25" s="1"/>
  <c r="BT106" i="25" s="1"/>
  <c r="CD106" i="25" s="1"/>
  <c r="BK106" i="25" s="1"/>
  <c r="BU106" i="25" s="1"/>
  <c r="CE106" i="25" s="1"/>
  <c r="BL106" i="25" s="1"/>
  <c r="BA106" i="25"/>
  <c r="BX90" i="25"/>
  <c r="BE90" i="25" s="1"/>
  <c r="BO90" i="25" s="1"/>
  <c r="BY90" i="25" s="1"/>
  <c r="BF90" i="25" s="1"/>
  <c r="BP90" i="25" s="1"/>
  <c r="BZ90" i="25" s="1"/>
  <c r="BG90" i="25" s="1"/>
  <c r="BQ90" i="25" s="1"/>
  <c r="CA90" i="25" s="1"/>
  <c r="BH90" i="25" s="1"/>
  <c r="BR90" i="25" s="1"/>
  <c r="CB90" i="25" s="1"/>
  <c r="BI90" i="25" s="1"/>
  <c r="BS90" i="25" s="1"/>
  <c r="CC90" i="25" s="1"/>
  <c r="BJ90" i="25" s="1"/>
  <c r="BT90" i="25" s="1"/>
  <c r="CD90" i="25" s="1"/>
  <c r="BK90" i="25" s="1"/>
  <c r="BU90" i="25" s="1"/>
  <c r="CE90" i="25" s="1"/>
  <c r="BL90" i="25" s="1"/>
  <c r="BA90" i="25"/>
  <c r="BA145" i="25"/>
  <c r="BX145" i="25"/>
  <c r="BE145" i="25" s="1"/>
  <c r="BO145" i="25" s="1"/>
  <c r="BY145" i="25" s="1"/>
  <c r="BF145" i="25" s="1"/>
  <c r="BP145" i="25" s="1"/>
  <c r="BZ145" i="25" s="1"/>
  <c r="BG145" i="25" s="1"/>
  <c r="BQ145" i="25" s="1"/>
  <c r="CA145" i="25" s="1"/>
  <c r="BH145" i="25" s="1"/>
  <c r="BR145" i="25" s="1"/>
  <c r="CB145" i="25" s="1"/>
  <c r="BI145" i="25" s="1"/>
  <c r="BS145" i="25" s="1"/>
  <c r="CC145" i="25" s="1"/>
  <c r="BJ145" i="25" s="1"/>
  <c r="BT145" i="25" s="1"/>
  <c r="CD145" i="25" s="1"/>
  <c r="BK145" i="25" s="1"/>
  <c r="BU145" i="25" s="1"/>
  <c r="CE145" i="25" s="1"/>
  <c r="BL145" i="25" s="1"/>
  <c r="BA71" i="25"/>
  <c r="BX71" i="25"/>
  <c r="BE71" i="25" s="1"/>
  <c r="BO71" i="25" s="1"/>
  <c r="BY71" i="25" s="1"/>
  <c r="BF71" i="25" s="1"/>
  <c r="BP71" i="25" s="1"/>
  <c r="BZ71" i="25" s="1"/>
  <c r="BG71" i="25" s="1"/>
  <c r="BQ71" i="25" s="1"/>
  <c r="CA71" i="25" s="1"/>
  <c r="BH71" i="25" s="1"/>
  <c r="BR71" i="25" s="1"/>
  <c r="CB71" i="25" s="1"/>
  <c r="BI71" i="25" s="1"/>
  <c r="BS71" i="25" s="1"/>
  <c r="CC71" i="25" s="1"/>
  <c r="BJ71" i="25" s="1"/>
  <c r="BT71" i="25" s="1"/>
  <c r="CD71" i="25" s="1"/>
  <c r="BK71" i="25" s="1"/>
  <c r="BU71" i="25" s="1"/>
  <c r="CE71" i="25" s="1"/>
  <c r="BL71" i="25" s="1"/>
  <c r="BA149" i="25"/>
  <c r="BX149" i="25"/>
  <c r="BE149" i="25" s="1"/>
  <c r="BO149" i="25" s="1"/>
  <c r="BY149" i="25" s="1"/>
  <c r="BF149" i="25" s="1"/>
  <c r="BP149" i="25" s="1"/>
  <c r="BZ149" i="25" s="1"/>
  <c r="BG149" i="25" s="1"/>
  <c r="BQ149" i="25" s="1"/>
  <c r="CA149" i="25" s="1"/>
  <c r="BH149" i="25" s="1"/>
  <c r="BR149" i="25" s="1"/>
  <c r="CB149" i="25" s="1"/>
  <c r="BI149" i="25" s="1"/>
  <c r="BS149" i="25" s="1"/>
  <c r="CC149" i="25" s="1"/>
  <c r="BJ149" i="25" s="1"/>
  <c r="BT149" i="25" s="1"/>
  <c r="CD149" i="25" s="1"/>
  <c r="BK149" i="25" s="1"/>
  <c r="BU149" i="25" s="1"/>
  <c r="CE149" i="25" s="1"/>
  <c r="BL149" i="25" s="1"/>
  <c r="BX59" i="25"/>
  <c r="BE59" i="25" s="1"/>
  <c r="BO59" i="25" s="1"/>
  <c r="BY59" i="25" s="1"/>
  <c r="BF59" i="25" s="1"/>
  <c r="BP59" i="25" s="1"/>
  <c r="BZ59" i="25" s="1"/>
  <c r="BG59" i="25" s="1"/>
  <c r="BQ59" i="25" s="1"/>
  <c r="CA59" i="25" s="1"/>
  <c r="BH59" i="25" s="1"/>
  <c r="BR59" i="25" s="1"/>
  <c r="CB59" i="25" s="1"/>
  <c r="BI59" i="25" s="1"/>
  <c r="BS59" i="25" s="1"/>
  <c r="CC59" i="25" s="1"/>
  <c r="BJ59" i="25" s="1"/>
  <c r="BT59" i="25" s="1"/>
  <c r="CD59" i="25" s="1"/>
  <c r="BK59" i="25" s="1"/>
  <c r="BU59" i="25" s="1"/>
  <c r="CE59" i="25" s="1"/>
  <c r="BL59" i="25" s="1"/>
  <c r="BA59" i="25"/>
  <c r="BA122" i="25"/>
  <c r="BX122" i="25"/>
  <c r="BE122" i="25" s="1"/>
  <c r="BO122" i="25" s="1"/>
  <c r="BY122" i="25" s="1"/>
  <c r="BF122" i="25" s="1"/>
  <c r="BP122" i="25" s="1"/>
  <c r="BZ122" i="25" s="1"/>
  <c r="BG122" i="25" s="1"/>
  <c r="BQ122" i="25" s="1"/>
  <c r="CA122" i="25" s="1"/>
  <c r="BH122" i="25" s="1"/>
  <c r="BR122" i="25" s="1"/>
  <c r="CB122" i="25" s="1"/>
  <c r="BI122" i="25" s="1"/>
  <c r="BS122" i="25" s="1"/>
  <c r="CC122" i="25" s="1"/>
  <c r="BJ122" i="25" s="1"/>
  <c r="BT122" i="25" s="1"/>
  <c r="CD122" i="25" s="1"/>
  <c r="BK122" i="25" s="1"/>
  <c r="BU122" i="25" s="1"/>
  <c r="CE122" i="25" s="1"/>
  <c r="BL122" i="25" s="1"/>
  <c r="BA45" i="25"/>
  <c r="BX45" i="25"/>
  <c r="BE45" i="25" s="1"/>
  <c r="BO45" i="25" s="1"/>
  <c r="BY45" i="25" s="1"/>
  <c r="BF45" i="25" s="1"/>
  <c r="BP45" i="25" s="1"/>
  <c r="BZ45" i="25" s="1"/>
  <c r="BG45" i="25" s="1"/>
  <c r="BQ45" i="25" s="1"/>
  <c r="CA45" i="25" s="1"/>
  <c r="BH45" i="25" s="1"/>
  <c r="BR45" i="25" s="1"/>
  <c r="CB45" i="25" s="1"/>
  <c r="BI45" i="25" s="1"/>
  <c r="BS45" i="25" s="1"/>
  <c r="CC45" i="25" s="1"/>
  <c r="BJ45" i="25" s="1"/>
  <c r="BT45" i="25" s="1"/>
  <c r="CD45" i="25" s="1"/>
  <c r="BK45" i="25" s="1"/>
  <c r="BU45" i="25" s="1"/>
  <c r="CE45" i="25" s="1"/>
  <c r="BL45" i="25" s="1"/>
  <c r="BA55" i="25"/>
  <c r="BX55" i="25"/>
  <c r="BE55" i="25" s="1"/>
  <c r="BO55" i="25" s="1"/>
  <c r="BY55" i="25" s="1"/>
  <c r="BF55" i="25" s="1"/>
  <c r="BP55" i="25" s="1"/>
  <c r="BZ55" i="25" s="1"/>
  <c r="BG55" i="25" s="1"/>
  <c r="BQ55" i="25" s="1"/>
  <c r="CA55" i="25" s="1"/>
  <c r="BH55" i="25" s="1"/>
  <c r="BR55" i="25" s="1"/>
  <c r="CB55" i="25" s="1"/>
  <c r="BI55" i="25" s="1"/>
  <c r="BS55" i="25" s="1"/>
  <c r="CC55" i="25" s="1"/>
  <c r="BJ55" i="25" s="1"/>
  <c r="BT55" i="25" s="1"/>
  <c r="CD55" i="25" s="1"/>
  <c r="BK55" i="25" s="1"/>
  <c r="BU55" i="25" s="1"/>
  <c r="CE55" i="25" s="1"/>
  <c r="BL55" i="25" s="1"/>
  <c r="BA117" i="25"/>
  <c r="BX117" i="25"/>
  <c r="BE117" i="25" s="1"/>
  <c r="BO117" i="25" s="1"/>
  <c r="BY117" i="25" s="1"/>
  <c r="BF117" i="25" s="1"/>
  <c r="BP117" i="25" s="1"/>
  <c r="BZ117" i="25" s="1"/>
  <c r="BG117" i="25" s="1"/>
  <c r="BQ117" i="25" s="1"/>
  <c r="CA117" i="25" s="1"/>
  <c r="BH117" i="25" s="1"/>
  <c r="BR117" i="25" s="1"/>
  <c r="CB117" i="25" s="1"/>
  <c r="BI117" i="25" s="1"/>
  <c r="BS117" i="25" s="1"/>
  <c r="CC117" i="25" s="1"/>
  <c r="BJ117" i="25" s="1"/>
  <c r="BT117" i="25" s="1"/>
  <c r="CD117" i="25" s="1"/>
  <c r="BK117" i="25" s="1"/>
  <c r="BU117" i="25" s="1"/>
  <c r="CE117" i="25" s="1"/>
  <c r="BL117" i="25" s="1"/>
  <c r="BX179" i="25"/>
  <c r="BE179" i="25" s="1"/>
  <c r="BO179" i="25" s="1"/>
  <c r="BY179" i="25" s="1"/>
  <c r="BF179" i="25" s="1"/>
  <c r="BP179" i="25" s="1"/>
  <c r="BZ179" i="25" s="1"/>
  <c r="BG179" i="25" s="1"/>
  <c r="BQ179" i="25" s="1"/>
  <c r="CA179" i="25" s="1"/>
  <c r="BH179" i="25" s="1"/>
  <c r="BR179" i="25" s="1"/>
  <c r="CB179" i="25" s="1"/>
  <c r="BI179" i="25" s="1"/>
  <c r="BS179" i="25" s="1"/>
  <c r="CC179" i="25" s="1"/>
  <c r="BJ179" i="25" s="1"/>
  <c r="BT179" i="25" s="1"/>
  <c r="CD179" i="25" s="1"/>
  <c r="BK179" i="25" s="1"/>
  <c r="BU179" i="25" s="1"/>
  <c r="CE179" i="25" s="1"/>
  <c r="BL179" i="25" s="1"/>
  <c r="BA179" i="25"/>
  <c r="BX186" i="25"/>
  <c r="BE186" i="25" s="1"/>
  <c r="BO186" i="25" s="1"/>
  <c r="BY186" i="25" s="1"/>
  <c r="BF186" i="25" s="1"/>
  <c r="BP186" i="25" s="1"/>
  <c r="BZ186" i="25" s="1"/>
  <c r="BG186" i="25" s="1"/>
  <c r="BQ186" i="25" s="1"/>
  <c r="CA186" i="25" s="1"/>
  <c r="BH186" i="25" s="1"/>
  <c r="BR186" i="25" s="1"/>
  <c r="CB186" i="25" s="1"/>
  <c r="BI186" i="25" s="1"/>
  <c r="BS186" i="25" s="1"/>
  <c r="CC186" i="25" s="1"/>
  <c r="BJ186" i="25" s="1"/>
  <c r="BT186" i="25" s="1"/>
  <c r="CD186" i="25" s="1"/>
  <c r="BK186" i="25" s="1"/>
  <c r="BU186" i="25" s="1"/>
  <c r="CE186" i="25" s="1"/>
  <c r="BL186" i="25" s="1"/>
  <c r="BA186" i="25"/>
  <c r="AQ17" i="25"/>
  <c r="AR27" i="25"/>
  <c r="BX77" i="25"/>
  <c r="BE77" i="25" s="1"/>
  <c r="BO77" i="25" s="1"/>
  <c r="BY77" i="25" s="1"/>
  <c r="BF77" i="25" s="1"/>
  <c r="BP77" i="25" s="1"/>
  <c r="BZ77" i="25" s="1"/>
  <c r="BG77" i="25" s="1"/>
  <c r="BQ77" i="25" s="1"/>
  <c r="CA77" i="25" s="1"/>
  <c r="BH77" i="25" s="1"/>
  <c r="BR77" i="25" s="1"/>
  <c r="CB77" i="25" s="1"/>
  <c r="BI77" i="25" s="1"/>
  <c r="BS77" i="25" s="1"/>
  <c r="CC77" i="25" s="1"/>
  <c r="BJ77" i="25" s="1"/>
  <c r="BT77" i="25" s="1"/>
  <c r="CD77" i="25" s="1"/>
  <c r="BK77" i="25" s="1"/>
  <c r="BU77" i="25" s="1"/>
  <c r="CE77" i="25" s="1"/>
  <c r="BL77" i="25" s="1"/>
  <c r="BA77" i="25"/>
  <c r="BX182" i="25"/>
  <c r="BE182" i="25" s="1"/>
  <c r="BO182" i="25" s="1"/>
  <c r="BY182" i="25" s="1"/>
  <c r="BF182" i="25" s="1"/>
  <c r="BP182" i="25" s="1"/>
  <c r="BZ182" i="25" s="1"/>
  <c r="BG182" i="25" s="1"/>
  <c r="BQ182" i="25" s="1"/>
  <c r="CA182" i="25" s="1"/>
  <c r="BH182" i="25" s="1"/>
  <c r="BR182" i="25" s="1"/>
  <c r="CB182" i="25" s="1"/>
  <c r="BI182" i="25" s="1"/>
  <c r="BS182" i="25" s="1"/>
  <c r="CC182" i="25" s="1"/>
  <c r="BJ182" i="25" s="1"/>
  <c r="BT182" i="25" s="1"/>
  <c r="CD182" i="25" s="1"/>
  <c r="BK182" i="25" s="1"/>
  <c r="BU182" i="25" s="1"/>
  <c r="CE182" i="25" s="1"/>
  <c r="BL182" i="25" s="1"/>
  <c r="BA182" i="25"/>
  <c r="BA47" i="25"/>
  <c r="BX47" i="25"/>
  <c r="BE47" i="25" s="1"/>
  <c r="BO47" i="25" s="1"/>
  <c r="BY47" i="25" s="1"/>
  <c r="BF47" i="25" s="1"/>
  <c r="BP47" i="25" s="1"/>
  <c r="BZ47" i="25" s="1"/>
  <c r="BG47" i="25" s="1"/>
  <c r="BQ47" i="25" s="1"/>
  <c r="CA47" i="25" s="1"/>
  <c r="BH47" i="25" s="1"/>
  <c r="BR47" i="25" s="1"/>
  <c r="CB47" i="25" s="1"/>
  <c r="BI47" i="25" s="1"/>
  <c r="BS47" i="25" s="1"/>
  <c r="CC47" i="25" s="1"/>
  <c r="BJ47" i="25" s="1"/>
  <c r="BT47" i="25" s="1"/>
  <c r="CD47" i="25" s="1"/>
  <c r="BK47" i="25" s="1"/>
  <c r="BU47" i="25" s="1"/>
  <c r="CE47" i="25" s="1"/>
  <c r="BL47" i="25" s="1"/>
  <c r="BX94" i="25"/>
  <c r="BE94" i="25" s="1"/>
  <c r="BO94" i="25" s="1"/>
  <c r="BY94" i="25" s="1"/>
  <c r="BF94" i="25" s="1"/>
  <c r="BP94" i="25" s="1"/>
  <c r="BZ94" i="25" s="1"/>
  <c r="BG94" i="25" s="1"/>
  <c r="BQ94" i="25" s="1"/>
  <c r="CA94" i="25" s="1"/>
  <c r="BH94" i="25" s="1"/>
  <c r="BR94" i="25" s="1"/>
  <c r="CB94" i="25" s="1"/>
  <c r="BI94" i="25" s="1"/>
  <c r="BS94" i="25" s="1"/>
  <c r="CC94" i="25" s="1"/>
  <c r="BJ94" i="25" s="1"/>
  <c r="BT94" i="25" s="1"/>
  <c r="CD94" i="25" s="1"/>
  <c r="BK94" i="25" s="1"/>
  <c r="BU94" i="25" s="1"/>
  <c r="CE94" i="25" s="1"/>
  <c r="BL94" i="25" s="1"/>
  <c r="BA94" i="25"/>
  <c r="BX49" i="25"/>
  <c r="BE49" i="25" s="1"/>
  <c r="BO49" i="25" s="1"/>
  <c r="BY49" i="25" s="1"/>
  <c r="BF49" i="25" s="1"/>
  <c r="BP49" i="25" s="1"/>
  <c r="BZ49" i="25" s="1"/>
  <c r="BG49" i="25" s="1"/>
  <c r="BQ49" i="25" s="1"/>
  <c r="CA49" i="25" s="1"/>
  <c r="BH49" i="25" s="1"/>
  <c r="BR49" i="25" s="1"/>
  <c r="CB49" i="25" s="1"/>
  <c r="BI49" i="25" s="1"/>
  <c r="BS49" i="25" s="1"/>
  <c r="CC49" i="25" s="1"/>
  <c r="BJ49" i="25" s="1"/>
  <c r="BT49" i="25" s="1"/>
  <c r="CD49" i="25" s="1"/>
  <c r="BK49" i="25" s="1"/>
  <c r="BU49" i="25" s="1"/>
  <c r="CE49" i="25" s="1"/>
  <c r="BL49" i="25" s="1"/>
  <c r="BA49" i="25"/>
  <c r="BA70" i="25"/>
  <c r="BX70" i="25"/>
  <c r="BE70" i="25" s="1"/>
  <c r="BO70" i="25" s="1"/>
  <c r="BY70" i="25" s="1"/>
  <c r="BF70" i="25" s="1"/>
  <c r="BP70" i="25" s="1"/>
  <c r="BZ70" i="25" s="1"/>
  <c r="BG70" i="25" s="1"/>
  <c r="BQ70" i="25" s="1"/>
  <c r="CA70" i="25" s="1"/>
  <c r="BH70" i="25" s="1"/>
  <c r="BR70" i="25" s="1"/>
  <c r="CB70" i="25" s="1"/>
  <c r="BI70" i="25" s="1"/>
  <c r="BS70" i="25" s="1"/>
  <c r="CC70" i="25" s="1"/>
  <c r="BJ70" i="25" s="1"/>
  <c r="BT70" i="25" s="1"/>
  <c r="CD70" i="25" s="1"/>
  <c r="BK70" i="25" s="1"/>
  <c r="BU70" i="25" s="1"/>
  <c r="CE70" i="25" s="1"/>
  <c r="BL70" i="25" s="1"/>
  <c r="BA63" i="25"/>
  <c r="BX63" i="25"/>
  <c r="BE63" i="25" s="1"/>
  <c r="BO63" i="25" s="1"/>
  <c r="BY63" i="25" s="1"/>
  <c r="BF63" i="25" s="1"/>
  <c r="BP63" i="25" s="1"/>
  <c r="BZ63" i="25" s="1"/>
  <c r="BG63" i="25" s="1"/>
  <c r="BQ63" i="25" s="1"/>
  <c r="CA63" i="25" s="1"/>
  <c r="BH63" i="25" s="1"/>
  <c r="BR63" i="25" s="1"/>
  <c r="CB63" i="25" s="1"/>
  <c r="BI63" i="25" s="1"/>
  <c r="BS63" i="25" s="1"/>
  <c r="CC63" i="25" s="1"/>
  <c r="BJ63" i="25" s="1"/>
  <c r="BT63" i="25" s="1"/>
  <c r="CD63" i="25" s="1"/>
  <c r="BK63" i="25" s="1"/>
  <c r="BU63" i="25" s="1"/>
  <c r="CE63" i="25" s="1"/>
  <c r="BL63" i="25" s="1"/>
  <c r="BA43" i="25"/>
  <c r="BX43" i="25"/>
  <c r="BE43" i="25" s="1"/>
  <c r="BO43" i="25" s="1"/>
  <c r="BY43" i="25" s="1"/>
  <c r="BF43" i="25" s="1"/>
  <c r="BP43" i="25" s="1"/>
  <c r="BZ43" i="25" s="1"/>
  <c r="BG43" i="25" s="1"/>
  <c r="BQ43" i="25" s="1"/>
  <c r="CA43" i="25" s="1"/>
  <c r="BH43" i="25" s="1"/>
  <c r="BR43" i="25" s="1"/>
  <c r="CB43" i="25" s="1"/>
  <c r="BI43" i="25" s="1"/>
  <c r="BS43" i="25" s="1"/>
  <c r="CC43" i="25" s="1"/>
  <c r="BJ43" i="25" s="1"/>
  <c r="BT43" i="25" s="1"/>
  <c r="CD43" i="25" s="1"/>
  <c r="BK43" i="25" s="1"/>
  <c r="BU43" i="25" s="1"/>
  <c r="CE43" i="25" s="1"/>
  <c r="BL43" i="25" s="1"/>
  <c r="BX125" i="25"/>
  <c r="BE125" i="25" s="1"/>
  <c r="BO125" i="25" s="1"/>
  <c r="BY125" i="25" s="1"/>
  <c r="BF125" i="25" s="1"/>
  <c r="BP125" i="25" s="1"/>
  <c r="BZ125" i="25" s="1"/>
  <c r="BG125" i="25" s="1"/>
  <c r="BQ125" i="25" s="1"/>
  <c r="CA125" i="25" s="1"/>
  <c r="BH125" i="25" s="1"/>
  <c r="BR125" i="25" s="1"/>
  <c r="CB125" i="25" s="1"/>
  <c r="BI125" i="25" s="1"/>
  <c r="BS125" i="25" s="1"/>
  <c r="CC125" i="25" s="1"/>
  <c r="BJ125" i="25" s="1"/>
  <c r="BT125" i="25" s="1"/>
  <c r="CD125" i="25" s="1"/>
  <c r="BK125" i="25" s="1"/>
  <c r="BU125" i="25" s="1"/>
  <c r="CE125" i="25" s="1"/>
  <c r="BL125" i="25" s="1"/>
  <c r="BA125" i="25"/>
  <c r="BX65" i="25"/>
  <c r="BE65" i="25" s="1"/>
  <c r="BO65" i="25" s="1"/>
  <c r="BY65" i="25" s="1"/>
  <c r="BF65" i="25" s="1"/>
  <c r="BP65" i="25" s="1"/>
  <c r="BZ65" i="25" s="1"/>
  <c r="BG65" i="25" s="1"/>
  <c r="BQ65" i="25" s="1"/>
  <c r="CA65" i="25" s="1"/>
  <c r="BH65" i="25" s="1"/>
  <c r="BR65" i="25" s="1"/>
  <c r="CB65" i="25" s="1"/>
  <c r="BI65" i="25" s="1"/>
  <c r="BS65" i="25" s="1"/>
  <c r="CC65" i="25" s="1"/>
  <c r="BJ65" i="25" s="1"/>
  <c r="BT65" i="25" s="1"/>
  <c r="CD65" i="25" s="1"/>
  <c r="BK65" i="25" s="1"/>
  <c r="BU65" i="25" s="1"/>
  <c r="CE65" i="25" s="1"/>
  <c r="BL65" i="25" s="1"/>
  <c r="BA65" i="25"/>
  <c r="BA154" i="25"/>
  <c r="BX154" i="25"/>
  <c r="BE154" i="25" s="1"/>
  <c r="BO154" i="25" s="1"/>
  <c r="BY154" i="25" s="1"/>
  <c r="BF154" i="25" s="1"/>
  <c r="BP154" i="25" s="1"/>
  <c r="BZ154" i="25" s="1"/>
  <c r="BG154" i="25" s="1"/>
  <c r="BQ154" i="25" s="1"/>
  <c r="CA154" i="25" s="1"/>
  <c r="BH154" i="25" s="1"/>
  <c r="BR154" i="25" s="1"/>
  <c r="CB154" i="25" s="1"/>
  <c r="BI154" i="25" s="1"/>
  <c r="BS154" i="25" s="1"/>
  <c r="CC154" i="25" s="1"/>
  <c r="BJ154" i="25" s="1"/>
  <c r="BT154" i="25" s="1"/>
  <c r="CD154" i="25" s="1"/>
  <c r="BK154" i="25" s="1"/>
  <c r="BU154" i="25" s="1"/>
  <c r="CE154" i="25" s="1"/>
  <c r="BL154" i="25" s="1"/>
  <c r="BA66" i="25"/>
  <c r="BX66" i="25"/>
  <c r="BE66" i="25" s="1"/>
  <c r="BO66" i="25" s="1"/>
  <c r="BY66" i="25" s="1"/>
  <c r="BF66" i="25" s="1"/>
  <c r="BP66" i="25" s="1"/>
  <c r="BZ66" i="25" s="1"/>
  <c r="BG66" i="25" s="1"/>
  <c r="BQ66" i="25" s="1"/>
  <c r="CA66" i="25" s="1"/>
  <c r="BH66" i="25" s="1"/>
  <c r="BR66" i="25" s="1"/>
  <c r="CB66" i="25" s="1"/>
  <c r="BI66" i="25" s="1"/>
  <c r="BS66" i="25" s="1"/>
  <c r="CC66" i="25" s="1"/>
  <c r="BJ66" i="25" s="1"/>
  <c r="BT66" i="25" s="1"/>
  <c r="CD66" i="25" s="1"/>
  <c r="BK66" i="25" s="1"/>
  <c r="BU66" i="25" s="1"/>
  <c r="CE66" i="25" s="1"/>
  <c r="BL66" i="25" s="1"/>
  <c r="BA68" i="25"/>
  <c r="BX68" i="25"/>
  <c r="BE68" i="25" s="1"/>
  <c r="BO68" i="25" s="1"/>
  <c r="BY68" i="25" s="1"/>
  <c r="BF68" i="25" s="1"/>
  <c r="BP68" i="25" s="1"/>
  <c r="BZ68" i="25" s="1"/>
  <c r="BG68" i="25" s="1"/>
  <c r="BQ68" i="25" s="1"/>
  <c r="CA68" i="25" s="1"/>
  <c r="BH68" i="25" s="1"/>
  <c r="BR68" i="25" s="1"/>
  <c r="CB68" i="25" s="1"/>
  <c r="BI68" i="25" s="1"/>
  <c r="BS68" i="25" s="1"/>
  <c r="CC68" i="25" s="1"/>
  <c r="BJ68" i="25" s="1"/>
  <c r="BT68" i="25" s="1"/>
  <c r="CD68" i="25" s="1"/>
  <c r="BK68" i="25" s="1"/>
  <c r="BU68" i="25" s="1"/>
  <c r="CE68" i="25" s="1"/>
  <c r="BL68" i="25" s="1"/>
  <c r="BX175" i="25"/>
  <c r="BE175" i="25" s="1"/>
  <c r="BO175" i="25" s="1"/>
  <c r="BY175" i="25" s="1"/>
  <c r="BF175" i="25" s="1"/>
  <c r="BP175" i="25" s="1"/>
  <c r="BZ175" i="25" s="1"/>
  <c r="BG175" i="25" s="1"/>
  <c r="BQ175" i="25" s="1"/>
  <c r="CA175" i="25" s="1"/>
  <c r="BH175" i="25" s="1"/>
  <c r="BR175" i="25" s="1"/>
  <c r="CB175" i="25" s="1"/>
  <c r="BI175" i="25" s="1"/>
  <c r="BS175" i="25" s="1"/>
  <c r="CC175" i="25" s="1"/>
  <c r="BJ175" i="25" s="1"/>
  <c r="BT175" i="25" s="1"/>
  <c r="CD175" i="25" s="1"/>
  <c r="BK175" i="25" s="1"/>
  <c r="BU175" i="25" s="1"/>
  <c r="CE175" i="25" s="1"/>
  <c r="BL175" i="25" s="1"/>
  <c r="BA175" i="25"/>
  <c r="BX192" i="25"/>
  <c r="BE192" i="25" s="1"/>
  <c r="BO192" i="25" s="1"/>
  <c r="BY192" i="25" s="1"/>
  <c r="BF192" i="25" s="1"/>
  <c r="BP192" i="25" s="1"/>
  <c r="BZ192" i="25" s="1"/>
  <c r="BG192" i="25" s="1"/>
  <c r="BQ192" i="25" s="1"/>
  <c r="CA192" i="25" s="1"/>
  <c r="BH192" i="25" s="1"/>
  <c r="BR192" i="25" s="1"/>
  <c r="CB192" i="25" s="1"/>
  <c r="BI192" i="25" s="1"/>
  <c r="BS192" i="25" s="1"/>
  <c r="CC192" i="25" s="1"/>
  <c r="BJ192" i="25" s="1"/>
  <c r="BT192" i="25" s="1"/>
  <c r="CD192" i="25" s="1"/>
  <c r="BK192" i="25" s="1"/>
  <c r="BU192" i="25" s="1"/>
  <c r="CE192" i="25" s="1"/>
  <c r="BL192" i="25" s="1"/>
  <c r="BA192" i="25"/>
  <c r="BA39" i="25"/>
  <c r="BX39" i="25"/>
  <c r="BE39" i="25" s="1"/>
  <c r="BO39" i="25" s="1"/>
  <c r="BY39" i="25" s="1"/>
  <c r="BF39" i="25" s="1"/>
  <c r="BP39" i="25" s="1"/>
  <c r="BZ39" i="25" s="1"/>
  <c r="BG39" i="25" s="1"/>
  <c r="BQ39" i="25" s="1"/>
  <c r="CA39" i="25" s="1"/>
  <c r="BH39" i="25" s="1"/>
  <c r="BR39" i="25" s="1"/>
  <c r="CB39" i="25" s="1"/>
  <c r="BI39" i="25" s="1"/>
  <c r="BS39" i="25" s="1"/>
  <c r="CC39" i="25" s="1"/>
  <c r="BJ39" i="25" s="1"/>
  <c r="BT39" i="25" s="1"/>
  <c r="CD39" i="25" s="1"/>
  <c r="BK39" i="25" s="1"/>
  <c r="BU39" i="25" s="1"/>
  <c r="CE39" i="25" s="1"/>
  <c r="BL39" i="25" s="1"/>
  <c r="BX114" i="25"/>
  <c r="BE114" i="25" s="1"/>
  <c r="BO114" i="25" s="1"/>
  <c r="BY114" i="25" s="1"/>
  <c r="BF114" i="25" s="1"/>
  <c r="BP114" i="25" s="1"/>
  <c r="BZ114" i="25" s="1"/>
  <c r="BG114" i="25" s="1"/>
  <c r="BQ114" i="25" s="1"/>
  <c r="CA114" i="25" s="1"/>
  <c r="BH114" i="25" s="1"/>
  <c r="BR114" i="25" s="1"/>
  <c r="CB114" i="25" s="1"/>
  <c r="BI114" i="25" s="1"/>
  <c r="BS114" i="25" s="1"/>
  <c r="CC114" i="25" s="1"/>
  <c r="BJ114" i="25" s="1"/>
  <c r="BT114" i="25" s="1"/>
  <c r="CD114" i="25" s="1"/>
  <c r="BK114" i="25" s="1"/>
  <c r="BU114" i="25" s="1"/>
  <c r="CE114" i="25" s="1"/>
  <c r="BL114" i="25" s="1"/>
  <c r="BA114" i="25"/>
  <c r="BA48" i="25"/>
  <c r="BX48" i="25"/>
  <c r="BE48" i="25" s="1"/>
  <c r="BO48" i="25" s="1"/>
  <c r="BY48" i="25" s="1"/>
  <c r="BF48" i="25" s="1"/>
  <c r="BP48" i="25" s="1"/>
  <c r="BZ48" i="25" s="1"/>
  <c r="BG48" i="25" s="1"/>
  <c r="BQ48" i="25" s="1"/>
  <c r="CA48" i="25" s="1"/>
  <c r="BH48" i="25" s="1"/>
  <c r="BR48" i="25" s="1"/>
  <c r="CB48" i="25" s="1"/>
  <c r="BI48" i="25" s="1"/>
  <c r="BS48" i="25" s="1"/>
  <c r="CC48" i="25" s="1"/>
  <c r="BJ48" i="25" s="1"/>
  <c r="BT48" i="25" s="1"/>
  <c r="CD48" i="25" s="1"/>
  <c r="BK48" i="25" s="1"/>
  <c r="BU48" i="25" s="1"/>
  <c r="CE48" i="25" s="1"/>
  <c r="BL48" i="25" s="1"/>
  <c r="BX139" i="25"/>
  <c r="BE139" i="25" s="1"/>
  <c r="BO139" i="25" s="1"/>
  <c r="BY139" i="25" s="1"/>
  <c r="BF139" i="25" s="1"/>
  <c r="BP139" i="25" s="1"/>
  <c r="BZ139" i="25" s="1"/>
  <c r="BG139" i="25" s="1"/>
  <c r="BQ139" i="25" s="1"/>
  <c r="CA139" i="25" s="1"/>
  <c r="BH139" i="25" s="1"/>
  <c r="BR139" i="25" s="1"/>
  <c r="CB139" i="25" s="1"/>
  <c r="BI139" i="25" s="1"/>
  <c r="BS139" i="25" s="1"/>
  <c r="CC139" i="25" s="1"/>
  <c r="BJ139" i="25" s="1"/>
  <c r="BT139" i="25" s="1"/>
  <c r="CD139" i="25" s="1"/>
  <c r="BK139" i="25" s="1"/>
  <c r="BU139" i="25" s="1"/>
  <c r="CE139" i="25" s="1"/>
  <c r="BL139" i="25" s="1"/>
  <c r="BA139" i="25"/>
  <c r="BA107" i="25"/>
  <c r="BX107" i="25"/>
  <c r="BE107" i="25" s="1"/>
  <c r="BO107" i="25" s="1"/>
  <c r="BY107" i="25" s="1"/>
  <c r="BF107" i="25" s="1"/>
  <c r="BP107" i="25" s="1"/>
  <c r="BZ107" i="25" s="1"/>
  <c r="BG107" i="25" s="1"/>
  <c r="BQ107" i="25" s="1"/>
  <c r="CA107" i="25" s="1"/>
  <c r="BH107" i="25" s="1"/>
  <c r="BR107" i="25" s="1"/>
  <c r="CB107" i="25" s="1"/>
  <c r="BI107" i="25" s="1"/>
  <c r="BS107" i="25" s="1"/>
  <c r="CC107" i="25" s="1"/>
  <c r="BJ107" i="25" s="1"/>
  <c r="BT107" i="25" s="1"/>
  <c r="CD107" i="25" s="1"/>
  <c r="BK107" i="25" s="1"/>
  <c r="BU107" i="25" s="1"/>
  <c r="CE107" i="25" s="1"/>
  <c r="BL107" i="25" s="1"/>
  <c r="BX97" i="25"/>
  <c r="BE97" i="25" s="1"/>
  <c r="BO97" i="25" s="1"/>
  <c r="BY97" i="25" s="1"/>
  <c r="BF97" i="25" s="1"/>
  <c r="BP97" i="25" s="1"/>
  <c r="BZ97" i="25" s="1"/>
  <c r="BG97" i="25" s="1"/>
  <c r="BQ97" i="25" s="1"/>
  <c r="CA97" i="25" s="1"/>
  <c r="BH97" i="25" s="1"/>
  <c r="BR97" i="25" s="1"/>
  <c r="CB97" i="25" s="1"/>
  <c r="BI97" i="25" s="1"/>
  <c r="BS97" i="25" s="1"/>
  <c r="CC97" i="25" s="1"/>
  <c r="BJ97" i="25" s="1"/>
  <c r="BT97" i="25" s="1"/>
  <c r="CD97" i="25" s="1"/>
  <c r="BK97" i="25" s="1"/>
  <c r="BU97" i="25" s="1"/>
  <c r="CE97" i="25" s="1"/>
  <c r="BL97" i="25" s="1"/>
  <c r="BA97" i="25"/>
  <c r="BA153" i="25"/>
  <c r="BX153" i="25"/>
  <c r="BE153" i="25" s="1"/>
  <c r="BO153" i="25" s="1"/>
  <c r="BY153" i="25" s="1"/>
  <c r="BF153" i="25" s="1"/>
  <c r="BP153" i="25" s="1"/>
  <c r="BZ153" i="25" s="1"/>
  <c r="BG153" i="25" s="1"/>
  <c r="BQ153" i="25" s="1"/>
  <c r="CA153" i="25" s="1"/>
  <c r="BH153" i="25" s="1"/>
  <c r="BR153" i="25" s="1"/>
  <c r="CB153" i="25" s="1"/>
  <c r="BI153" i="25" s="1"/>
  <c r="BS153" i="25" s="1"/>
  <c r="CC153" i="25" s="1"/>
  <c r="BJ153" i="25" s="1"/>
  <c r="BT153" i="25" s="1"/>
  <c r="CD153" i="25" s="1"/>
  <c r="BK153" i="25" s="1"/>
  <c r="BU153" i="25" s="1"/>
  <c r="CE153" i="25" s="1"/>
  <c r="BL153" i="25" s="1"/>
  <c r="BX191" i="25"/>
  <c r="BE191" i="25" s="1"/>
  <c r="BO191" i="25" s="1"/>
  <c r="BY191" i="25" s="1"/>
  <c r="BF191" i="25" s="1"/>
  <c r="BP191" i="25" s="1"/>
  <c r="BZ191" i="25" s="1"/>
  <c r="BG191" i="25" s="1"/>
  <c r="BQ191" i="25" s="1"/>
  <c r="CA191" i="25" s="1"/>
  <c r="BH191" i="25" s="1"/>
  <c r="BR191" i="25" s="1"/>
  <c r="CB191" i="25" s="1"/>
  <c r="BI191" i="25" s="1"/>
  <c r="BS191" i="25" s="1"/>
  <c r="CC191" i="25" s="1"/>
  <c r="BJ191" i="25" s="1"/>
  <c r="BT191" i="25" s="1"/>
  <c r="CD191" i="25" s="1"/>
  <c r="BK191" i="25" s="1"/>
  <c r="BU191" i="25" s="1"/>
  <c r="CE191" i="25" s="1"/>
  <c r="BL191" i="25" s="1"/>
  <c r="BA191" i="25"/>
  <c r="BA190" i="25"/>
  <c r="BX190" i="25"/>
  <c r="BE190" i="25" s="1"/>
  <c r="BO190" i="25" s="1"/>
  <c r="BY190" i="25" s="1"/>
  <c r="BF190" i="25" s="1"/>
  <c r="BP190" i="25" s="1"/>
  <c r="BZ190" i="25" s="1"/>
  <c r="BG190" i="25" s="1"/>
  <c r="BQ190" i="25" s="1"/>
  <c r="CA190" i="25" s="1"/>
  <c r="BH190" i="25" s="1"/>
  <c r="BR190" i="25" s="1"/>
  <c r="CB190" i="25" s="1"/>
  <c r="BI190" i="25" s="1"/>
  <c r="BS190" i="25" s="1"/>
  <c r="CC190" i="25" s="1"/>
  <c r="BJ190" i="25" s="1"/>
  <c r="BT190" i="25" s="1"/>
  <c r="CD190" i="25" s="1"/>
  <c r="BK190" i="25" s="1"/>
  <c r="BU190" i="25" s="1"/>
  <c r="CE190" i="25" s="1"/>
  <c r="BL190" i="25" s="1"/>
  <c r="BA37" i="25"/>
  <c r="BX37" i="25"/>
  <c r="BE37" i="25" s="1"/>
  <c r="BO37" i="25" s="1"/>
  <c r="BY37" i="25" s="1"/>
  <c r="BF37" i="25" s="1"/>
  <c r="BP37" i="25" s="1"/>
  <c r="BZ37" i="25" s="1"/>
  <c r="BG37" i="25" s="1"/>
  <c r="BQ37" i="25" s="1"/>
  <c r="CA37" i="25" s="1"/>
  <c r="BH37" i="25" s="1"/>
  <c r="BR37" i="25" s="1"/>
  <c r="CB37" i="25" s="1"/>
  <c r="BI37" i="25" s="1"/>
  <c r="BS37" i="25" s="1"/>
  <c r="CC37" i="25" s="1"/>
  <c r="BJ37" i="25" s="1"/>
  <c r="BT37" i="25" s="1"/>
  <c r="CD37" i="25" s="1"/>
  <c r="BK37" i="25" s="1"/>
  <c r="BU37" i="25" s="1"/>
  <c r="CE37" i="25" s="1"/>
  <c r="BL37" i="25" s="1"/>
  <c r="BA62" i="25"/>
  <c r="BX62" i="25"/>
  <c r="BE62" i="25" s="1"/>
  <c r="BO62" i="25" s="1"/>
  <c r="BY62" i="25" s="1"/>
  <c r="BF62" i="25" s="1"/>
  <c r="BP62" i="25" s="1"/>
  <c r="BZ62" i="25" s="1"/>
  <c r="BG62" i="25" s="1"/>
  <c r="BQ62" i="25" s="1"/>
  <c r="CA62" i="25" s="1"/>
  <c r="BH62" i="25" s="1"/>
  <c r="BR62" i="25" s="1"/>
  <c r="CB62" i="25" s="1"/>
  <c r="BI62" i="25" s="1"/>
  <c r="BS62" i="25" s="1"/>
  <c r="CC62" i="25" s="1"/>
  <c r="BJ62" i="25" s="1"/>
  <c r="BT62" i="25" s="1"/>
  <c r="CD62" i="25" s="1"/>
  <c r="BK62" i="25" s="1"/>
  <c r="BU62" i="25" s="1"/>
  <c r="CE62" i="25" s="1"/>
  <c r="BL62" i="25" s="1"/>
  <c r="BA78" i="25"/>
  <c r="BX78" i="25"/>
  <c r="BE78" i="25" s="1"/>
  <c r="BO78" i="25" s="1"/>
  <c r="BY78" i="25" s="1"/>
  <c r="BF78" i="25" s="1"/>
  <c r="BP78" i="25" s="1"/>
  <c r="BZ78" i="25" s="1"/>
  <c r="BG78" i="25" s="1"/>
  <c r="BQ78" i="25" s="1"/>
  <c r="CA78" i="25" s="1"/>
  <c r="BH78" i="25" s="1"/>
  <c r="BR78" i="25" s="1"/>
  <c r="CB78" i="25" s="1"/>
  <c r="BI78" i="25" s="1"/>
  <c r="BS78" i="25" s="1"/>
  <c r="CC78" i="25" s="1"/>
  <c r="BJ78" i="25" s="1"/>
  <c r="BT78" i="25" s="1"/>
  <c r="CD78" i="25" s="1"/>
  <c r="BK78" i="25" s="1"/>
  <c r="BU78" i="25" s="1"/>
  <c r="CE78" i="25" s="1"/>
  <c r="BL78" i="25" s="1"/>
  <c r="BA86" i="25"/>
  <c r="BX86" i="25"/>
  <c r="BE86" i="25" s="1"/>
  <c r="BO86" i="25" s="1"/>
  <c r="BY86" i="25" s="1"/>
  <c r="BF86" i="25" s="1"/>
  <c r="BP86" i="25" s="1"/>
  <c r="BZ86" i="25" s="1"/>
  <c r="BG86" i="25" s="1"/>
  <c r="BQ86" i="25" s="1"/>
  <c r="CA86" i="25" s="1"/>
  <c r="BH86" i="25" s="1"/>
  <c r="BR86" i="25" s="1"/>
  <c r="CB86" i="25" s="1"/>
  <c r="BI86" i="25" s="1"/>
  <c r="BS86" i="25" s="1"/>
  <c r="CC86" i="25" s="1"/>
  <c r="BJ86" i="25" s="1"/>
  <c r="BT86" i="25" s="1"/>
  <c r="CD86" i="25" s="1"/>
  <c r="BK86" i="25" s="1"/>
  <c r="BU86" i="25" s="1"/>
  <c r="CE86" i="25" s="1"/>
  <c r="BL86" i="25" s="1"/>
  <c r="BA28" i="25"/>
  <c r="BX28" i="25"/>
  <c r="BE28" i="25" s="1"/>
  <c r="BO28" i="25" s="1"/>
  <c r="BY28" i="25" s="1"/>
  <c r="BF28" i="25" s="1"/>
  <c r="BP28" i="25" s="1"/>
  <c r="BZ28" i="25" s="1"/>
  <c r="BG28" i="25" s="1"/>
  <c r="BQ28" i="25" s="1"/>
  <c r="CA28" i="25" s="1"/>
  <c r="BH28" i="25" s="1"/>
  <c r="BR28" i="25" s="1"/>
  <c r="CB28" i="25" s="1"/>
  <c r="BI28" i="25" s="1"/>
  <c r="BS28" i="25" s="1"/>
  <c r="CC28" i="25" s="1"/>
  <c r="BJ28" i="25" s="1"/>
  <c r="BT28" i="25" s="1"/>
  <c r="CD28" i="25" s="1"/>
  <c r="BK28" i="25" s="1"/>
  <c r="BU28" i="25" s="1"/>
  <c r="CE28" i="25" s="1"/>
  <c r="BL28" i="25" s="1"/>
  <c r="BX147" i="25"/>
  <c r="BE147" i="25" s="1"/>
  <c r="BO147" i="25" s="1"/>
  <c r="BY147" i="25" s="1"/>
  <c r="BF147" i="25" s="1"/>
  <c r="BP147" i="25" s="1"/>
  <c r="BZ147" i="25" s="1"/>
  <c r="BG147" i="25" s="1"/>
  <c r="BQ147" i="25" s="1"/>
  <c r="CA147" i="25" s="1"/>
  <c r="BH147" i="25" s="1"/>
  <c r="BR147" i="25" s="1"/>
  <c r="CB147" i="25" s="1"/>
  <c r="BI147" i="25" s="1"/>
  <c r="BS147" i="25" s="1"/>
  <c r="CC147" i="25" s="1"/>
  <c r="BJ147" i="25" s="1"/>
  <c r="BT147" i="25" s="1"/>
  <c r="CD147" i="25" s="1"/>
  <c r="BK147" i="25" s="1"/>
  <c r="BU147" i="25" s="1"/>
  <c r="CE147" i="25" s="1"/>
  <c r="BL147" i="25" s="1"/>
  <c r="BA147" i="25"/>
  <c r="BA52" i="25"/>
  <c r="BX52" i="25"/>
  <c r="BE52" i="25" s="1"/>
  <c r="BO52" i="25" s="1"/>
  <c r="BY52" i="25" s="1"/>
  <c r="BF52" i="25" s="1"/>
  <c r="BP52" i="25" s="1"/>
  <c r="BZ52" i="25" s="1"/>
  <c r="BG52" i="25" s="1"/>
  <c r="BQ52" i="25" s="1"/>
  <c r="CA52" i="25" s="1"/>
  <c r="BH52" i="25" s="1"/>
  <c r="BR52" i="25" s="1"/>
  <c r="CB52" i="25" s="1"/>
  <c r="BI52" i="25" s="1"/>
  <c r="BS52" i="25" s="1"/>
  <c r="CC52" i="25" s="1"/>
  <c r="BJ52" i="25" s="1"/>
  <c r="BT52" i="25" s="1"/>
  <c r="CD52" i="25" s="1"/>
  <c r="BK52" i="25" s="1"/>
  <c r="BU52" i="25" s="1"/>
  <c r="CE52" i="25" s="1"/>
  <c r="BL52" i="25" s="1"/>
  <c r="BX181" i="25"/>
  <c r="BE181" i="25" s="1"/>
  <c r="BO181" i="25" s="1"/>
  <c r="BY181" i="25" s="1"/>
  <c r="BF181" i="25" s="1"/>
  <c r="BP181" i="25" s="1"/>
  <c r="BZ181" i="25" s="1"/>
  <c r="BG181" i="25" s="1"/>
  <c r="BQ181" i="25" s="1"/>
  <c r="CA181" i="25" s="1"/>
  <c r="BH181" i="25" s="1"/>
  <c r="BR181" i="25" s="1"/>
  <c r="CB181" i="25" s="1"/>
  <c r="BI181" i="25" s="1"/>
  <c r="BS181" i="25" s="1"/>
  <c r="CC181" i="25" s="1"/>
  <c r="BJ181" i="25" s="1"/>
  <c r="BT181" i="25" s="1"/>
  <c r="CD181" i="25" s="1"/>
  <c r="BK181" i="25" s="1"/>
  <c r="BU181" i="25" s="1"/>
  <c r="CE181" i="25" s="1"/>
  <c r="BL181" i="25" s="1"/>
  <c r="BA181" i="25"/>
  <c r="BX194" i="25"/>
  <c r="BE194" i="25" s="1"/>
  <c r="BO194" i="25" s="1"/>
  <c r="BY194" i="25" s="1"/>
  <c r="BF194" i="25" s="1"/>
  <c r="BP194" i="25" s="1"/>
  <c r="BZ194" i="25" s="1"/>
  <c r="BG194" i="25" s="1"/>
  <c r="BQ194" i="25" s="1"/>
  <c r="CA194" i="25" s="1"/>
  <c r="BH194" i="25" s="1"/>
  <c r="BR194" i="25" s="1"/>
  <c r="CB194" i="25" s="1"/>
  <c r="BI194" i="25" s="1"/>
  <c r="BS194" i="25" s="1"/>
  <c r="CC194" i="25" s="1"/>
  <c r="BJ194" i="25" s="1"/>
  <c r="BT194" i="25" s="1"/>
  <c r="CD194" i="25" s="1"/>
  <c r="BK194" i="25" s="1"/>
  <c r="BU194" i="25" s="1"/>
  <c r="CE194" i="25" s="1"/>
  <c r="BL194" i="25" s="1"/>
  <c r="BA194" i="25"/>
  <c r="BA131" i="25"/>
  <c r="BX131" i="25"/>
  <c r="BE131" i="25" s="1"/>
  <c r="BO131" i="25" s="1"/>
  <c r="BY131" i="25" s="1"/>
  <c r="BF131" i="25" s="1"/>
  <c r="BP131" i="25" s="1"/>
  <c r="BZ131" i="25" s="1"/>
  <c r="BG131" i="25" s="1"/>
  <c r="BQ131" i="25" s="1"/>
  <c r="CA131" i="25" s="1"/>
  <c r="BH131" i="25" s="1"/>
  <c r="BR131" i="25" s="1"/>
  <c r="CB131" i="25" s="1"/>
  <c r="BI131" i="25" s="1"/>
  <c r="BS131" i="25" s="1"/>
  <c r="CC131" i="25" s="1"/>
  <c r="BJ131" i="25" s="1"/>
  <c r="BT131" i="25" s="1"/>
  <c r="CD131" i="25" s="1"/>
  <c r="BK131" i="25" s="1"/>
  <c r="BU131" i="25" s="1"/>
  <c r="CE131" i="25" s="1"/>
  <c r="BL131" i="25" s="1"/>
  <c r="BX157" i="25"/>
  <c r="BE157" i="25" s="1"/>
  <c r="BO157" i="25" s="1"/>
  <c r="BY157" i="25" s="1"/>
  <c r="BF157" i="25" s="1"/>
  <c r="BP157" i="25" s="1"/>
  <c r="BZ157" i="25" s="1"/>
  <c r="BG157" i="25" s="1"/>
  <c r="BQ157" i="25" s="1"/>
  <c r="CA157" i="25" s="1"/>
  <c r="BH157" i="25" s="1"/>
  <c r="BR157" i="25" s="1"/>
  <c r="CB157" i="25" s="1"/>
  <c r="BI157" i="25" s="1"/>
  <c r="BS157" i="25" s="1"/>
  <c r="CC157" i="25" s="1"/>
  <c r="BJ157" i="25" s="1"/>
  <c r="BT157" i="25" s="1"/>
  <c r="CD157" i="25" s="1"/>
  <c r="BK157" i="25" s="1"/>
  <c r="BU157" i="25" s="1"/>
  <c r="CE157" i="25" s="1"/>
  <c r="BL157" i="25" s="1"/>
  <c r="BA157" i="25"/>
  <c r="BA34" i="25"/>
  <c r="BX34" i="25"/>
  <c r="BE34" i="25" s="1"/>
  <c r="BO34" i="25" s="1"/>
  <c r="BY34" i="25" s="1"/>
  <c r="BF34" i="25" s="1"/>
  <c r="BP34" i="25" s="1"/>
  <c r="BZ34" i="25" s="1"/>
  <c r="BG34" i="25" s="1"/>
  <c r="BQ34" i="25" s="1"/>
  <c r="CA34" i="25" s="1"/>
  <c r="BH34" i="25" s="1"/>
  <c r="BR34" i="25" s="1"/>
  <c r="CB34" i="25" s="1"/>
  <c r="BI34" i="25" s="1"/>
  <c r="BS34" i="25" s="1"/>
  <c r="CC34" i="25" s="1"/>
  <c r="BJ34" i="25" s="1"/>
  <c r="BT34" i="25" s="1"/>
  <c r="CD34" i="25" s="1"/>
  <c r="BK34" i="25" s="1"/>
  <c r="BU34" i="25" s="1"/>
  <c r="CE34" i="25" s="1"/>
  <c r="BL34" i="25" s="1"/>
  <c r="BA75" i="25"/>
  <c r="BX75" i="25"/>
  <c r="BE75" i="25" s="1"/>
  <c r="BO75" i="25" s="1"/>
  <c r="BY75" i="25" s="1"/>
  <c r="BF75" i="25" s="1"/>
  <c r="BP75" i="25" s="1"/>
  <c r="BZ75" i="25" s="1"/>
  <c r="BG75" i="25" s="1"/>
  <c r="BQ75" i="25" s="1"/>
  <c r="CA75" i="25" s="1"/>
  <c r="BH75" i="25" s="1"/>
  <c r="BR75" i="25" s="1"/>
  <c r="CB75" i="25" s="1"/>
  <c r="BI75" i="25" s="1"/>
  <c r="BS75" i="25" s="1"/>
  <c r="CC75" i="25" s="1"/>
  <c r="BJ75" i="25" s="1"/>
  <c r="BT75" i="25" s="1"/>
  <c r="CD75" i="25" s="1"/>
  <c r="BK75" i="25" s="1"/>
  <c r="BU75" i="25" s="1"/>
  <c r="CE75" i="25" s="1"/>
  <c r="BL75" i="25" s="1"/>
  <c r="BA72" i="25"/>
  <c r="BX72" i="25"/>
  <c r="BE72" i="25" s="1"/>
  <c r="BO72" i="25" s="1"/>
  <c r="BY72" i="25" s="1"/>
  <c r="BF72" i="25" s="1"/>
  <c r="BP72" i="25" s="1"/>
  <c r="BZ72" i="25" s="1"/>
  <c r="BG72" i="25" s="1"/>
  <c r="BQ72" i="25" s="1"/>
  <c r="CA72" i="25" s="1"/>
  <c r="BH72" i="25" s="1"/>
  <c r="BR72" i="25" s="1"/>
  <c r="CB72" i="25" s="1"/>
  <c r="BI72" i="25" s="1"/>
  <c r="BS72" i="25" s="1"/>
  <c r="CC72" i="25" s="1"/>
  <c r="BJ72" i="25" s="1"/>
  <c r="BT72" i="25" s="1"/>
  <c r="CD72" i="25" s="1"/>
  <c r="BK72" i="25" s="1"/>
  <c r="BU72" i="25" s="1"/>
  <c r="CE72" i="25" s="1"/>
  <c r="BL72" i="25" s="1"/>
  <c r="BX160" i="25"/>
  <c r="BE160" i="25" s="1"/>
  <c r="BO160" i="25" s="1"/>
  <c r="BY160" i="25" s="1"/>
  <c r="BF160" i="25" s="1"/>
  <c r="BP160" i="25" s="1"/>
  <c r="BZ160" i="25" s="1"/>
  <c r="BG160" i="25" s="1"/>
  <c r="BQ160" i="25" s="1"/>
  <c r="CA160" i="25" s="1"/>
  <c r="BH160" i="25" s="1"/>
  <c r="BR160" i="25" s="1"/>
  <c r="CB160" i="25" s="1"/>
  <c r="BI160" i="25" s="1"/>
  <c r="BS160" i="25" s="1"/>
  <c r="CC160" i="25" s="1"/>
  <c r="BJ160" i="25" s="1"/>
  <c r="BT160" i="25" s="1"/>
  <c r="CD160" i="25" s="1"/>
  <c r="BK160" i="25" s="1"/>
  <c r="BU160" i="25" s="1"/>
  <c r="CE160" i="25" s="1"/>
  <c r="BL160" i="25" s="1"/>
  <c r="BA160" i="25"/>
  <c r="BX189" i="25"/>
  <c r="BE189" i="25" s="1"/>
  <c r="BO189" i="25" s="1"/>
  <c r="BY189" i="25" s="1"/>
  <c r="BF189" i="25" s="1"/>
  <c r="BP189" i="25" s="1"/>
  <c r="BZ189" i="25" s="1"/>
  <c r="BG189" i="25" s="1"/>
  <c r="BQ189" i="25" s="1"/>
  <c r="CA189" i="25" s="1"/>
  <c r="BH189" i="25" s="1"/>
  <c r="BR189" i="25" s="1"/>
  <c r="CB189" i="25" s="1"/>
  <c r="BI189" i="25" s="1"/>
  <c r="BS189" i="25" s="1"/>
  <c r="CC189" i="25" s="1"/>
  <c r="BJ189" i="25" s="1"/>
  <c r="BT189" i="25" s="1"/>
  <c r="CD189" i="25" s="1"/>
  <c r="BK189" i="25" s="1"/>
  <c r="BU189" i="25" s="1"/>
  <c r="CE189" i="25" s="1"/>
  <c r="BL189" i="25" s="1"/>
  <c r="BA189" i="25"/>
  <c r="BA57" i="25"/>
  <c r="BX57" i="25"/>
  <c r="BE57" i="25" s="1"/>
  <c r="BO57" i="25" s="1"/>
  <c r="BY57" i="25" s="1"/>
  <c r="BF57" i="25" s="1"/>
  <c r="BP57" i="25" s="1"/>
  <c r="BZ57" i="25" s="1"/>
  <c r="BG57" i="25" s="1"/>
  <c r="BQ57" i="25" s="1"/>
  <c r="CA57" i="25" s="1"/>
  <c r="BH57" i="25" s="1"/>
  <c r="BR57" i="25" s="1"/>
  <c r="CB57" i="25" s="1"/>
  <c r="BI57" i="25" s="1"/>
  <c r="BS57" i="25" s="1"/>
  <c r="CC57" i="25" s="1"/>
  <c r="BJ57" i="25" s="1"/>
  <c r="BT57" i="25" s="1"/>
  <c r="CD57" i="25" s="1"/>
  <c r="BK57" i="25" s="1"/>
  <c r="BU57" i="25" s="1"/>
  <c r="CE57" i="25" s="1"/>
  <c r="BL57" i="25" s="1"/>
  <c r="BX166" i="25"/>
  <c r="BE166" i="25" s="1"/>
  <c r="BO166" i="25" s="1"/>
  <c r="BY166" i="25" s="1"/>
  <c r="BF166" i="25" s="1"/>
  <c r="BP166" i="25" s="1"/>
  <c r="BZ166" i="25" s="1"/>
  <c r="BG166" i="25" s="1"/>
  <c r="BQ166" i="25" s="1"/>
  <c r="CA166" i="25" s="1"/>
  <c r="BH166" i="25" s="1"/>
  <c r="BR166" i="25" s="1"/>
  <c r="CB166" i="25" s="1"/>
  <c r="BI166" i="25" s="1"/>
  <c r="BS166" i="25" s="1"/>
  <c r="CC166" i="25" s="1"/>
  <c r="BJ166" i="25" s="1"/>
  <c r="BT166" i="25" s="1"/>
  <c r="CD166" i="25" s="1"/>
  <c r="BK166" i="25" s="1"/>
  <c r="BU166" i="25" s="1"/>
  <c r="CE166" i="25" s="1"/>
  <c r="BL166" i="25" s="1"/>
  <c r="BA166" i="25"/>
  <c r="BA76" i="25"/>
  <c r="BX76" i="25"/>
  <c r="BE76" i="25" s="1"/>
  <c r="BO76" i="25" s="1"/>
  <c r="BY76" i="25" s="1"/>
  <c r="BF76" i="25" s="1"/>
  <c r="BP76" i="25" s="1"/>
  <c r="BZ76" i="25" s="1"/>
  <c r="BG76" i="25" s="1"/>
  <c r="BQ76" i="25" s="1"/>
  <c r="CA76" i="25" s="1"/>
  <c r="BH76" i="25" s="1"/>
  <c r="BR76" i="25" s="1"/>
  <c r="CB76" i="25" s="1"/>
  <c r="BI76" i="25" s="1"/>
  <c r="BS76" i="25" s="1"/>
  <c r="CC76" i="25" s="1"/>
  <c r="BJ76" i="25" s="1"/>
  <c r="BT76" i="25" s="1"/>
  <c r="CD76" i="25" s="1"/>
  <c r="BK76" i="25" s="1"/>
  <c r="BU76" i="25" s="1"/>
  <c r="CE76" i="25" s="1"/>
  <c r="BL76" i="25" s="1"/>
  <c r="BJ27" i="30" l="1"/>
  <c r="BT27" i="30" s="1"/>
  <c r="CK17" i="30"/>
  <c r="CC27" i="30"/>
  <c r="AV27" i="25"/>
  <c r="AV17" i="25" s="1"/>
  <c r="BV27" i="25"/>
  <c r="BV23" i="25" s="1"/>
  <c r="AT27" i="25"/>
  <c r="BD27" i="25"/>
  <c r="AW27" i="25"/>
  <c r="AX27" i="25" s="1"/>
  <c r="AX17" i="25" s="1"/>
  <c r="AR17" i="25"/>
  <c r="CC17" i="30" l="1"/>
  <c r="CL27" i="30"/>
  <c r="AY27" i="25"/>
  <c r="AZ27" i="25" s="1"/>
  <c r="CF27" i="25"/>
  <c r="CF23" i="25" s="1"/>
  <c r="AT17" i="25"/>
  <c r="BK27" i="30" l="1"/>
  <c r="BU27" i="30" s="1"/>
  <c r="CD27" i="30" s="1"/>
  <c r="CL17" i="30"/>
  <c r="BN27" i="25"/>
  <c r="BN23" i="25" s="1"/>
  <c r="AY17" i="25"/>
  <c r="BA27" i="25"/>
  <c r="AZ17" i="25"/>
  <c r="BA17" i="25" s="1"/>
  <c r="BX27" i="25"/>
  <c r="CM27" i="30" l="1"/>
  <c r="CD17" i="30"/>
  <c r="BX23" i="25"/>
  <c r="BE27" i="25"/>
  <c r="BO27" i="25" s="1"/>
  <c r="BL27" i="30" l="1"/>
  <c r="BV27" i="30" s="1"/>
  <c r="CE27" i="30"/>
  <c r="CM17" i="30"/>
  <c r="BY27" i="25"/>
  <c r="BO23" i="25"/>
  <c r="CN27" i="30" l="1"/>
  <c r="CN17" i="30" s="1"/>
  <c r="CE17" i="30"/>
  <c r="BY23" i="25"/>
  <c r="BF27" i="25"/>
  <c r="BP27" i="25" s="1"/>
  <c r="BP23" i="25" l="1"/>
  <c r="BZ27" i="25"/>
  <c r="BZ23" i="25" l="1"/>
  <c r="BG27" i="25"/>
  <c r="BQ27" i="25" s="1"/>
  <c r="CA27" i="25" l="1"/>
  <c r="BQ23" i="25"/>
  <c r="CA23" i="25" l="1"/>
  <c r="BH27" i="25"/>
  <c r="BR27" i="25" s="1"/>
  <c r="CB27" i="25" l="1"/>
  <c r="BR23" i="25"/>
  <c r="CB23" i="25" l="1"/>
  <c r="BI27" i="25"/>
  <c r="BS27" i="25" s="1"/>
  <c r="CC27" i="25" l="1"/>
  <c r="BS23" i="25"/>
  <c r="CC23" i="25" l="1"/>
  <c r="BJ27" i="25"/>
  <c r="BT27" i="25" s="1"/>
  <c r="BT23" i="25" l="1"/>
  <c r="CD27" i="25"/>
  <c r="CD23" i="25" l="1"/>
  <c r="BK27" i="25"/>
  <c r="BU27" i="25" s="1"/>
  <c r="CE27" i="25" l="1"/>
  <c r="BU23" i="25"/>
  <c r="CE23" i="25" l="1"/>
  <c r="BL27" i="25"/>
  <c r="K174" i="24" l="1"/>
  <c r="K173" i="24"/>
  <c r="K172" i="24"/>
  <c r="K171" i="24"/>
  <c r="K170" i="24"/>
  <c r="K169" i="24"/>
  <c r="K168" i="24"/>
  <c r="K167" i="24"/>
  <c r="K166" i="24"/>
  <c r="K165" i="24"/>
  <c r="K164" i="24"/>
  <c r="K163" i="24"/>
  <c r="K162" i="24"/>
  <c r="K161" i="24"/>
  <c r="K160" i="24"/>
  <c r="K159" i="24"/>
  <c r="K158" i="24"/>
  <c r="K157" i="24"/>
  <c r="K156" i="24"/>
  <c r="K155" i="24"/>
  <c r="K154" i="24"/>
  <c r="K153" i="24"/>
  <c r="K152" i="24"/>
  <c r="K151" i="24"/>
  <c r="K150" i="24"/>
  <c r="K149" i="24"/>
  <c r="K148" i="24"/>
  <c r="K147" i="24"/>
  <c r="K146" i="24"/>
  <c r="K145" i="24"/>
  <c r="K144" i="24"/>
  <c r="K143" i="24"/>
  <c r="K142" i="24"/>
  <c r="K141" i="24"/>
  <c r="K140" i="24"/>
  <c r="K139" i="24"/>
  <c r="K138" i="24"/>
  <c r="K137" i="24"/>
  <c r="K136" i="24"/>
  <c r="K135" i="24"/>
  <c r="K134" i="24"/>
  <c r="K133" i="24"/>
  <c r="K132" i="24"/>
  <c r="K131" i="24"/>
  <c r="K130" i="24"/>
  <c r="K129" i="24"/>
  <c r="K128" i="24"/>
  <c r="K127" i="24"/>
  <c r="K126" i="24"/>
  <c r="K125" i="24"/>
  <c r="K124" i="24"/>
  <c r="K123" i="24"/>
  <c r="K122" i="24"/>
  <c r="K121" i="24"/>
  <c r="K120" i="24"/>
  <c r="K119" i="24"/>
  <c r="K118" i="24"/>
  <c r="K117" i="24"/>
  <c r="K116" i="24"/>
  <c r="K115" i="24"/>
  <c r="K114" i="24"/>
  <c r="K113" i="24"/>
  <c r="K112" i="24"/>
  <c r="K111" i="24"/>
  <c r="K110" i="24"/>
  <c r="K109" i="24"/>
  <c r="K108" i="24"/>
  <c r="K107" i="24"/>
  <c r="K106" i="24"/>
  <c r="K105" i="24"/>
  <c r="K104" i="24"/>
  <c r="K103" i="24"/>
  <c r="K102" i="24"/>
  <c r="K101" i="24"/>
  <c r="K100" i="24"/>
  <c r="K99" i="24"/>
  <c r="K98" i="24"/>
  <c r="K97" i="24"/>
  <c r="K96" i="24"/>
  <c r="K95" i="24"/>
  <c r="K94" i="24"/>
  <c r="K93" i="24"/>
  <c r="K92" i="24"/>
  <c r="K91" i="24"/>
  <c r="K90" i="24"/>
  <c r="K89" i="24"/>
  <c r="K88" i="24"/>
  <c r="K87" i="24"/>
  <c r="K86" i="24"/>
  <c r="K85" i="24"/>
  <c r="K84" i="24"/>
  <c r="K83" i="24"/>
  <c r="K82" i="24"/>
  <c r="K81" i="24"/>
  <c r="K80" i="24"/>
  <c r="K79" i="24"/>
  <c r="K78" i="24"/>
  <c r="K77" i="24"/>
  <c r="K76" i="24"/>
  <c r="K75" i="24"/>
  <c r="K74" i="24"/>
  <c r="K73" i="24"/>
  <c r="K72" i="24"/>
  <c r="K71" i="24"/>
  <c r="K70" i="24"/>
  <c r="K69" i="24"/>
  <c r="K68" i="24"/>
  <c r="K67" i="24"/>
  <c r="K66" i="24"/>
  <c r="K65" i="24"/>
  <c r="K64" i="24"/>
  <c r="K63" i="24"/>
  <c r="K62" i="24"/>
  <c r="K61" i="24"/>
  <c r="K60" i="24"/>
  <c r="K59" i="24"/>
  <c r="K58" i="24"/>
  <c r="K57" i="24"/>
  <c r="K56" i="24"/>
  <c r="K55" i="24"/>
  <c r="K54" i="24"/>
  <c r="K53" i="24"/>
  <c r="K52" i="24"/>
  <c r="K51" i="24"/>
  <c r="K50" i="24"/>
  <c r="K49" i="24"/>
  <c r="K48" i="24"/>
  <c r="K47" i="24"/>
  <c r="K46" i="24"/>
  <c r="K45" i="24"/>
  <c r="K44" i="24"/>
  <c r="K43" i="24"/>
  <c r="K42" i="24"/>
  <c r="K41" i="24"/>
  <c r="K40" i="24"/>
  <c r="K39" i="24"/>
  <c r="K38" i="24"/>
  <c r="K37" i="24"/>
  <c r="K36" i="24"/>
  <c r="K35" i="24"/>
  <c r="K34" i="24"/>
  <c r="K33" i="24"/>
  <c r="K32" i="24"/>
  <c r="K31" i="24"/>
  <c r="K30" i="24"/>
  <c r="K29" i="24"/>
  <c r="K28" i="24"/>
  <c r="K27" i="24"/>
  <c r="K26" i="24"/>
  <c r="K25" i="24"/>
  <c r="K24" i="24"/>
  <c r="K23" i="24"/>
  <c r="K22" i="24"/>
  <c r="K21" i="24"/>
  <c r="K20" i="24"/>
  <c r="K19" i="24"/>
  <c r="K18" i="24"/>
  <c r="K17" i="24"/>
  <c r="K16" i="24"/>
  <c r="K15" i="24"/>
  <c r="K14" i="24"/>
  <c r="K13" i="24"/>
  <c r="K12" i="24"/>
  <c r="K11" i="24"/>
  <c r="K10" i="24"/>
  <c r="K9" i="24"/>
  <c r="K8" i="24"/>
  <c r="K7" i="24"/>
  <c r="K6" i="24"/>
  <c r="M2" i="24"/>
  <c r="H2" i="24"/>
  <c r="F2" i="24"/>
  <c r="D2" i="24"/>
  <c r="M1" i="24"/>
  <c r="H1" i="24"/>
  <c r="F1" i="24"/>
  <c r="F3" i="24" s="1"/>
  <c r="G58" i="24" s="1"/>
  <c r="D1" i="24"/>
  <c r="D3" i="24" l="1"/>
  <c r="E21" i="24" s="1"/>
  <c r="H3" i="24"/>
  <c r="I52" i="24" s="1"/>
  <c r="I142" i="24"/>
  <c r="I11" i="24"/>
  <c r="I43" i="24"/>
  <c r="E13" i="24"/>
  <c r="E45" i="24"/>
  <c r="K2" i="24"/>
  <c r="K1" i="24"/>
  <c r="G10" i="24"/>
  <c r="G18" i="24"/>
  <c r="G26" i="24"/>
  <c r="G34" i="24"/>
  <c r="G42" i="24"/>
  <c r="G50" i="24"/>
  <c r="M3" i="24"/>
  <c r="N174" i="24" s="1"/>
  <c r="E168" i="24"/>
  <c r="E164" i="24"/>
  <c r="E173" i="24"/>
  <c r="E165" i="24"/>
  <c r="E161" i="24"/>
  <c r="E157" i="24"/>
  <c r="E153" i="24"/>
  <c r="E149" i="24"/>
  <c r="E145" i="24"/>
  <c r="E141" i="24"/>
  <c r="E137" i="24"/>
  <c r="E133" i="24"/>
  <c r="E129" i="24"/>
  <c r="E125" i="24"/>
  <c r="E121" i="24"/>
  <c r="E158" i="24"/>
  <c r="E156" i="24"/>
  <c r="E150" i="24"/>
  <c r="E148" i="24"/>
  <c r="E142" i="24"/>
  <c r="E140" i="24"/>
  <c r="E134" i="24"/>
  <c r="E132" i="24"/>
  <c r="E126" i="24"/>
  <c r="E124" i="24"/>
  <c r="E117" i="24"/>
  <c r="E113" i="24"/>
  <c r="E109" i="24"/>
  <c r="E160" i="24"/>
  <c r="E159" i="24"/>
  <c r="E155" i="24"/>
  <c r="E144" i="24"/>
  <c r="E143" i="24"/>
  <c r="E139" i="24"/>
  <c r="E128" i="24"/>
  <c r="E127" i="24"/>
  <c r="E123" i="24"/>
  <c r="E114" i="24"/>
  <c r="E112" i="24"/>
  <c r="E106" i="24"/>
  <c r="E103" i="24"/>
  <c r="E99" i="24"/>
  <c r="E95" i="24"/>
  <c r="E91" i="24"/>
  <c r="E87" i="24"/>
  <c r="E83" i="24"/>
  <c r="E79" i="24"/>
  <c r="E75" i="24"/>
  <c r="E71" i="24"/>
  <c r="E67" i="24"/>
  <c r="E63" i="24"/>
  <c r="E59" i="24"/>
  <c r="E55" i="24"/>
  <c r="E51" i="24"/>
  <c r="E174" i="24"/>
  <c r="E170" i="24"/>
  <c r="E166" i="24"/>
  <c r="E162" i="24"/>
  <c r="E154" i="24"/>
  <c r="E138" i="24"/>
  <c r="E122" i="24"/>
  <c r="E111" i="24"/>
  <c r="E104" i="24"/>
  <c r="E100" i="24"/>
  <c r="E96" i="24"/>
  <c r="E92" i="24"/>
  <c r="E88" i="24"/>
  <c r="E152" i="24"/>
  <c r="E151" i="24"/>
  <c r="E147" i="24"/>
  <c r="E136" i="24"/>
  <c r="E135" i="24"/>
  <c r="E131" i="24"/>
  <c r="E120" i="24"/>
  <c r="E119" i="24"/>
  <c r="E118" i="24"/>
  <c r="E116" i="24"/>
  <c r="E110" i="24"/>
  <c r="E108" i="24"/>
  <c r="E105" i="24"/>
  <c r="E101" i="24"/>
  <c r="E97" i="24"/>
  <c r="E93" i="24"/>
  <c r="E89" i="24"/>
  <c r="E130" i="24"/>
  <c r="E115" i="24"/>
  <c r="E107" i="24"/>
  <c r="E102" i="24"/>
  <c r="E94" i="24"/>
  <c r="E84" i="24"/>
  <c r="E82" i="24"/>
  <c r="E76" i="24"/>
  <c r="E74" i="24"/>
  <c r="E68" i="24"/>
  <c r="E66" i="24"/>
  <c r="E60" i="24"/>
  <c r="E58" i="24"/>
  <c r="E52" i="24"/>
  <c r="E50" i="24"/>
  <c r="E46" i="24"/>
  <c r="E42" i="24"/>
  <c r="E38" i="24"/>
  <c r="E34" i="24"/>
  <c r="E30" i="24"/>
  <c r="E26" i="24"/>
  <c r="E22" i="24"/>
  <c r="E18" i="24"/>
  <c r="E14" i="24"/>
  <c r="E10" i="24"/>
  <c r="E6" i="24"/>
  <c r="E167" i="24"/>
  <c r="E85" i="24"/>
  <c r="E69" i="24"/>
  <c r="E171" i="24"/>
  <c r="E163" i="24"/>
  <c r="E81" i="24"/>
  <c r="E73" i="24"/>
  <c r="E65" i="24"/>
  <c r="E57" i="24"/>
  <c r="E47" i="24"/>
  <c r="E43" i="24"/>
  <c r="E39" i="24"/>
  <c r="E35" i="24"/>
  <c r="E31" i="24"/>
  <c r="E27" i="24"/>
  <c r="E23" i="24"/>
  <c r="E19" i="24"/>
  <c r="E15" i="24"/>
  <c r="E11" i="24"/>
  <c r="E7" i="24"/>
  <c r="E61" i="24"/>
  <c r="E146" i="24"/>
  <c r="E98" i="24"/>
  <c r="E90" i="24"/>
  <c r="E86" i="24"/>
  <c r="E80" i="24"/>
  <c r="E78" i="24"/>
  <c r="E72" i="24"/>
  <c r="E70" i="24"/>
  <c r="E64" i="24"/>
  <c r="E62" i="24"/>
  <c r="E56" i="24"/>
  <c r="E54" i="24"/>
  <c r="E48" i="24"/>
  <c r="E44" i="24"/>
  <c r="E40" i="24"/>
  <c r="E36" i="24"/>
  <c r="E32" i="24"/>
  <c r="E28" i="24"/>
  <c r="E24" i="24"/>
  <c r="E20" i="24"/>
  <c r="E16" i="24"/>
  <c r="E12" i="24"/>
  <c r="E8" i="24"/>
  <c r="E77" i="24"/>
  <c r="I76" i="24"/>
  <c r="I68" i="24"/>
  <c r="I84" i="24"/>
  <c r="I60" i="24"/>
  <c r="I7" i="24"/>
  <c r="E9" i="24"/>
  <c r="I15" i="24"/>
  <c r="E17" i="24"/>
  <c r="I23" i="24"/>
  <c r="E25" i="24"/>
  <c r="I31" i="24"/>
  <c r="E33" i="24"/>
  <c r="I39" i="24"/>
  <c r="E41" i="24"/>
  <c r="I47" i="24"/>
  <c r="E49" i="24"/>
  <c r="G99" i="24"/>
  <c r="G79" i="24"/>
  <c r="G74" i="24"/>
  <c r="G172" i="24"/>
  <c r="G71" i="24"/>
  <c r="G66" i="24"/>
  <c r="G164" i="24"/>
  <c r="G91" i="24"/>
  <c r="G87" i="24"/>
  <c r="G82" i="24"/>
  <c r="G63" i="24"/>
  <c r="G159" i="24"/>
  <c r="G6" i="24"/>
  <c r="G14" i="24"/>
  <c r="G22" i="24"/>
  <c r="G30" i="24"/>
  <c r="N34" i="24"/>
  <c r="G38" i="24"/>
  <c r="G46" i="24"/>
  <c r="E53" i="24"/>
  <c r="G55" i="24"/>
  <c r="I6" i="24"/>
  <c r="G9" i="24"/>
  <c r="I10" i="24"/>
  <c r="G13" i="24"/>
  <c r="I14" i="24"/>
  <c r="G17" i="24"/>
  <c r="I18" i="24"/>
  <c r="G21" i="24"/>
  <c r="I22" i="24"/>
  <c r="G25" i="24"/>
  <c r="I26" i="24"/>
  <c r="G29" i="24"/>
  <c r="I30" i="24"/>
  <c r="G33" i="24"/>
  <c r="I34" i="24"/>
  <c r="G37" i="24"/>
  <c r="I38" i="24"/>
  <c r="G41" i="24"/>
  <c r="I42" i="24"/>
  <c r="G45" i="24"/>
  <c r="I46" i="24"/>
  <c r="G49" i="24"/>
  <c r="I50" i="24"/>
  <c r="G53" i="24"/>
  <c r="I55" i="24"/>
  <c r="I58" i="24"/>
  <c r="G61" i="24"/>
  <c r="I63" i="24"/>
  <c r="I66" i="24"/>
  <c r="G69" i="24"/>
  <c r="I71" i="24"/>
  <c r="I74" i="24"/>
  <c r="G77" i="24"/>
  <c r="I79" i="24"/>
  <c r="I82" i="24"/>
  <c r="G85" i="24"/>
  <c r="I87" i="24"/>
  <c r="I88" i="24"/>
  <c r="I96" i="24"/>
  <c r="I104" i="24"/>
  <c r="I106" i="24"/>
  <c r="G112" i="24"/>
  <c r="I114" i="24"/>
  <c r="G125" i="24"/>
  <c r="G127" i="24"/>
  <c r="G129" i="24"/>
  <c r="I140" i="24"/>
  <c r="G144" i="24"/>
  <c r="G157" i="24"/>
  <c r="G173" i="24"/>
  <c r="G169" i="24"/>
  <c r="G165" i="24"/>
  <c r="G174" i="24"/>
  <c r="G170" i="24"/>
  <c r="G166" i="24"/>
  <c r="G162" i="24"/>
  <c r="G158" i="24"/>
  <c r="G154" i="24"/>
  <c r="G150" i="24"/>
  <c r="G146" i="24"/>
  <c r="G142" i="24"/>
  <c r="G138" i="24"/>
  <c r="G134" i="24"/>
  <c r="G130" i="24"/>
  <c r="G126" i="24"/>
  <c r="G122" i="24"/>
  <c r="G155" i="24"/>
  <c r="G147" i="24"/>
  <c r="G139" i="24"/>
  <c r="G131" i="24"/>
  <c r="G123" i="24"/>
  <c r="G118" i="24"/>
  <c r="G114" i="24"/>
  <c r="G110" i="24"/>
  <c r="G106" i="24"/>
  <c r="G160" i="24"/>
  <c r="G156" i="24"/>
  <c r="G140" i="24"/>
  <c r="G124" i="24"/>
  <c r="G111" i="24"/>
  <c r="G104" i="24"/>
  <c r="G100" i="24"/>
  <c r="G96" i="24"/>
  <c r="G92" i="24"/>
  <c r="G88" i="24"/>
  <c r="G84" i="24"/>
  <c r="G80" i="24"/>
  <c r="G76" i="24"/>
  <c r="G72" i="24"/>
  <c r="G68" i="24"/>
  <c r="G64" i="24"/>
  <c r="G60" i="24"/>
  <c r="G56" i="24"/>
  <c r="G52" i="24"/>
  <c r="G161" i="24"/>
  <c r="G153" i="24"/>
  <c r="G152" i="24"/>
  <c r="G151" i="24"/>
  <c r="G149" i="24"/>
  <c r="G137" i="24"/>
  <c r="G136" i="24"/>
  <c r="G135" i="24"/>
  <c r="G133" i="24"/>
  <c r="G121" i="24"/>
  <c r="G120" i="24"/>
  <c r="G119" i="24"/>
  <c r="G116" i="24"/>
  <c r="G113" i="24"/>
  <c r="G108" i="24"/>
  <c r="G105" i="24"/>
  <c r="G101" i="24"/>
  <c r="G97" i="24"/>
  <c r="G93" i="24"/>
  <c r="G89" i="24"/>
  <c r="G171" i="24"/>
  <c r="G167" i="24"/>
  <c r="G163" i="24"/>
  <c r="G148" i="24"/>
  <c r="G132" i="24"/>
  <c r="G115" i="24"/>
  <c r="G107" i="24"/>
  <c r="G102" i="24"/>
  <c r="G98" i="24"/>
  <c r="G94" i="24"/>
  <c r="G90" i="24"/>
  <c r="I174" i="24"/>
  <c r="I170" i="24"/>
  <c r="I166" i="24"/>
  <c r="I162" i="24"/>
  <c r="I171" i="24"/>
  <c r="I167" i="24"/>
  <c r="I163" i="24"/>
  <c r="I159" i="24"/>
  <c r="I155" i="24"/>
  <c r="I151" i="24"/>
  <c r="I147" i="24"/>
  <c r="I143" i="24"/>
  <c r="I139" i="24"/>
  <c r="I135" i="24"/>
  <c r="I131" i="24"/>
  <c r="I127" i="24"/>
  <c r="I123" i="24"/>
  <c r="I119" i="24"/>
  <c r="I160" i="24"/>
  <c r="I157" i="24"/>
  <c r="I152" i="24"/>
  <c r="I149" i="24"/>
  <c r="I144" i="24"/>
  <c r="I141" i="24"/>
  <c r="I136" i="24"/>
  <c r="I133" i="24"/>
  <c r="I128" i="24"/>
  <c r="I125" i="24"/>
  <c r="I120" i="24"/>
  <c r="I115" i="24"/>
  <c r="I111" i="24"/>
  <c r="I107" i="24"/>
  <c r="I173" i="24"/>
  <c r="I172" i="24"/>
  <c r="I169" i="24"/>
  <c r="I168" i="24"/>
  <c r="I165" i="24"/>
  <c r="I164" i="24"/>
  <c r="I161" i="24"/>
  <c r="I154" i="24"/>
  <c r="I153" i="24"/>
  <c r="I138" i="24"/>
  <c r="I137" i="24"/>
  <c r="I122" i="24"/>
  <c r="I121" i="24"/>
  <c r="I116" i="24"/>
  <c r="I113" i="24"/>
  <c r="I108" i="24"/>
  <c r="I105" i="24"/>
  <c r="I101" i="24"/>
  <c r="I97" i="24"/>
  <c r="I93" i="24"/>
  <c r="I89" i="24"/>
  <c r="I85" i="24"/>
  <c r="I81" i="24"/>
  <c r="I77" i="24"/>
  <c r="I73" i="24"/>
  <c r="I69" i="24"/>
  <c r="I65" i="24"/>
  <c r="I61" i="24"/>
  <c r="I57" i="24"/>
  <c r="I53" i="24"/>
  <c r="I150" i="24"/>
  <c r="I148" i="24"/>
  <c r="I134" i="24"/>
  <c r="I132" i="24"/>
  <c r="I118" i="24"/>
  <c r="I110" i="24"/>
  <c r="I102" i="24"/>
  <c r="I98" i="24"/>
  <c r="I94" i="24"/>
  <c r="I90" i="24"/>
  <c r="I146" i="24"/>
  <c r="I145" i="24"/>
  <c r="I130" i="24"/>
  <c r="I129" i="24"/>
  <c r="I117" i="24"/>
  <c r="I112" i="24"/>
  <c r="I109" i="24"/>
  <c r="I103" i="24"/>
  <c r="I99" i="24"/>
  <c r="I95" i="24"/>
  <c r="I91" i="24"/>
  <c r="G8" i="24"/>
  <c r="I9" i="24"/>
  <c r="G12" i="24"/>
  <c r="I13" i="24"/>
  <c r="G16" i="24"/>
  <c r="I17" i="24"/>
  <c r="G20" i="24"/>
  <c r="I21" i="24"/>
  <c r="G24" i="24"/>
  <c r="I25" i="24"/>
  <c r="G28" i="24"/>
  <c r="I29" i="24"/>
  <c r="G32" i="24"/>
  <c r="I33" i="24"/>
  <c r="G36" i="24"/>
  <c r="I37" i="24"/>
  <c r="G40" i="24"/>
  <c r="I41" i="24"/>
  <c r="G44" i="24"/>
  <c r="I45" i="24"/>
  <c r="G48" i="24"/>
  <c r="I49" i="24"/>
  <c r="G51" i="24"/>
  <c r="G54" i="24"/>
  <c r="I56" i="24"/>
  <c r="G59" i="24"/>
  <c r="G62" i="24"/>
  <c r="I64" i="24"/>
  <c r="G67" i="24"/>
  <c r="G70" i="24"/>
  <c r="I72" i="24"/>
  <c r="G75" i="24"/>
  <c r="G78" i="24"/>
  <c r="I80" i="24"/>
  <c r="G83" i="24"/>
  <c r="G86" i="24"/>
  <c r="G95" i="24"/>
  <c r="G103" i="24"/>
  <c r="G168" i="24"/>
  <c r="G7" i="24"/>
  <c r="I8" i="24"/>
  <c r="G11" i="24"/>
  <c r="I12" i="24"/>
  <c r="G15" i="24"/>
  <c r="I16" i="24"/>
  <c r="G19" i="24"/>
  <c r="I20" i="24"/>
  <c r="G23" i="24"/>
  <c r="I24" i="24"/>
  <c r="G27" i="24"/>
  <c r="I28" i="24"/>
  <c r="G31" i="24"/>
  <c r="I32" i="24"/>
  <c r="G35" i="24"/>
  <c r="I36" i="24"/>
  <c r="G39" i="24"/>
  <c r="I40" i="24"/>
  <c r="G43" i="24"/>
  <c r="I44" i="24"/>
  <c r="G47" i="24"/>
  <c r="I48" i="24"/>
  <c r="I51" i="24"/>
  <c r="I54" i="24"/>
  <c r="G57" i="24"/>
  <c r="I59" i="24"/>
  <c r="I62" i="24"/>
  <c r="G65" i="24"/>
  <c r="I67" i="24"/>
  <c r="I70" i="24"/>
  <c r="G73" i="24"/>
  <c r="I75" i="24"/>
  <c r="I78" i="24"/>
  <c r="G81" i="24"/>
  <c r="I83" i="24"/>
  <c r="I86" i="24"/>
  <c r="I92" i="24"/>
  <c r="I100" i="24"/>
  <c r="G109" i="24"/>
  <c r="G117" i="24"/>
  <c r="I124" i="24"/>
  <c r="I126" i="24"/>
  <c r="G128" i="24"/>
  <c r="G141" i="24"/>
  <c r="G143" i="24"/>
  <c r="G145" i="24"/>
  <c r="I156" i="24"/>
  <c r="I158" i="24"/>
  <c r="E169" i="24" l="1"/>
  <c r="E37" i="24"/>
  <c r="E172" i="24"/>
  <c r="E29" i="24"/>
  <c r="N58" i="24"/>
  <c r="N156" i="24"/>
  <c r="N168" i="24"/>
  <c r="N26" i="24"/>
  <c r="N9" i="24"/>
  <c r="N129" i="24"/>
  <c r="N25" i="24"/>
  <c r="N161" i="24"/>
  <c r="N50" i="24"/>
  <c r="N18" i="24"/>
  <c r="N36" i="24"/>
  <c r="I27" i="24"/>
  <c r="N54" i="24"/>
  <c r="I35" i="24"/>
  <c r="N42" i="24"/>
  <c r="N10" i="24"/>
  <c r="N79" i="24"/>
  <c r="N133" i="24"/>
  <c r="I19" i="24"/>
  <c r="N41" i="24"/>
  <c r="N70" i="24"/>
  <c r="N94" i="24"/>
  <c r="N60" i="24"/>
  <c r="N130" i="24"/>
  <c r="N59" i="24"/>
  <c r="N86" i="24"/>
  <c r="N113" i="24"/>
  <c r="N76" i="24"/>
  <c r="N146" i="24"/>
  <c r="N107" i="24"/>
  <c r="N82" i="24"/>
  <c r="N89" i="24"/>
  <c r="N92" i="24"/>
  <c r="N162" i="24"/>
  <c r="K3" i="24"/>
  <c r="L48" i="24" s="1"/>
  <c r="N147" i="24"/>
  <c r="N15" i="24"/>
  <c r="N108" i="24"/>
  <c r="N109" i="24"/>
  <c r="N165" i="24"/>
  <c r="N85" i="24"/>
  <c r="N31" i="24"/>
  <c r="N124" i="24"/>
  <c r="N163" i="24"/>
  <c r="N66" i="24"/>
  <c r="N20" i="24"/>
  <c r="N47" i="24"/>
  <c r="N140" i="24"/>
  <c r="N106" i="24"/>
  <c r="N46" i="24"/>
  <c r="N38" i="24"/>
  <c r="N30" i="24"/>
  <c r="N22" i="24"/>
  <c r="N14" i="24"/>
  <c r="N69" i="24"/>
  <c r="N13" i="24"/>
  <c r="N29" i="24"/>
  <c r="N45" i="24"/>
  <c r="N67" i="24"/>
  <c r="N115" i="24"/>
  <c r="N149" i="24"/>
  <c r="N8" i="24"/>
  <c r="N24" i="24"/>
  <c r="N40" i="24"/>
  <c r="N57" i="24"/>
  <c r="N73" i="24"/>
  <c r="N91" i="24"/>
  <c r="N103" i="24"/>
  <c r="N19" i="24"/>
  <c r="N35" i="24"/>
  <c r="N55" i="24"/>
  <c r="N87" i="24"/>
  <c r="N135" i="24"/>
  <c r="N98" i="24"/>
  <c r="N120" i="24"/>
  <c r="N93" i="24"/>
  <c r="N111" i="24"/>
  <c r="N125" i="24"/>
  <c r="N141" i="24"/>
  <c r="N157" i="24"/>
  <c r="N172" i="24"/>
  <c r="N64" i="24"/>
  <c r="N80" i="24"/>
  <c r="N96" i="24"/>
  <c r="N117" i="24"/>
  <c r="N167" i="24"/>
  <c r="N110" i="24"/>
  <c r="N137" i="24"/>
  <c r="N118" i="24"/>
  <c r="N134" i="24"/>
  <c r="N150" i="24"/>
  <c r="N166" i="24"/>
  <c r="N169" i="24"/>
  <c r="N53" i="24"/>
  <c r="L18" i="24"/>
  <c r="L102" i="24"/>
  <c r="L56" i="24"/>
  <c r="L33" i="24"/>
  <c r="N74" i="24"/>
  <c r="N17" i="24"/>
  <c r="N33" i="24"/>
  <c r="N49" i="24"/>
  <c r="N75" i="24"/>
  <c r="N119" i="24"/>
  <c r="N151" i="24"/>
  <c r="N12" i="24"/>
  <c r="N28" i="24"/>
  <c r="N44" i="24"/>
  <c r="N62" i="24"/>
  <c r="N78" i="24"/>
  <c r="N99" i="24"/>
  <c r="N7" i="24"/>
  <c r="N23" i="24"/>
  <c r="N39" i="24"/>
  <c r="N63" i="24"/>
  <c r="N112" i="24"/>
  <c r="N148" i="24"/>
  <c r="N102" i="24"/>
  <c r="N136" i="24"/>
  <c r="N97" i="24"/>
  <c r="N116" i="24"/>
  <c r="N127" i="24"/>
  <c r="N143" i="24"/>
  <c r="N159" i="24"/>
  <c r="N52" i="24"/>
  <c r="N68" i="24"/>
  <c r="N84" i="24"/>
  <c r="N100" i="24"/>
  <c r="N128" i="24"/>
  <c r="N171" i="24"/>
  <c r="N114" i="24"/>
  <c r="N145" i="24"/>
  <c r="N122" i="24"/>
  <c r="N138" i="24"/>
  <c r="N154" i="24"/>
  <c r="N170" i="24"/>
  <c r="N173" i="24"/>
  <c r="N6" i="24"/>
  <c r="N95" i="24"/>
  <c r="N21" i="24"/>
  <c r="N37" i="24"/>
  <c r="N51" i="24"/>
  <c r="N83" i="24"/>
  <c r="N132" i="24"/>
  <c r="N77" i="24"/>
  <c r="N16" i="24"/>
  <c r="N32" i="24"/>
  <c r="N48" i="24"/>
  <c r="N65" i="24"/>
  <c r="N81" i="24"/>
  <c r="N61" i="24"/>
  <c r="N11" i="24"/>
  <c r="N27" i="24"/>
  <c r="N43" i="24"/>
  <c r="N71" i="24"/>
  <c r="N131" i="24"/>
  <c r="N90" i="24"/>
  <c r="N105" i="24"/>
  <c r="N152" i="24"/>
  <c r="N101" i="24"/>
  <c r="N123" i="24"/>
  <c r="N139" i="24"/>
  <c r="N155" i="24"/>
  <c r="N164" i="24"/>
  <c r="N56" i="24"/>
  <c r="N72" i="24"/>
  <c r="N88" i="24"/>
  <c r="N104" i="24"/>
  <c r="N144" i="24"/>
  <c r="N160" i="24"/>
  <c r="N121" i="24"/>
  <c r="N153" i="24"/>
  <c r="N126" i="24"/>
  <c r="N142" i="24"/>
  <c r="N158" i="24"/>
  <c r="L156" i="24" l="1"/>
  <c r="O156" i="24" s="1"/>
  <c r="L19" i="24"/>
  <c r="L50" i="24"/>
  <c r="L144" i="24"/>
  <c r="O19" i="24"/>
  <c r="O18" i="24"/>
  <c r="O33" i="24"/>
  <c r="O56" i="24"/>
  <c r="O102" i="24"/>
  <c r="L82" i="24"/>
  <c r="O82" i="24" s="1"/>
  <c r="O50" i="24"/>
  <c r="L152" i="24"/>
  <c r="O152" i="24" s="1"/>
  <c r="L13" i="24"/>
  <c r="O13" i="24" s="1"/>
  <c r="L85" i="24"/>
  <c r="O85" i="24" s="1"/>
  <c r="L27" i="24"/>
  <c r="O27" i="24" s="1"/>
  <c r="L54" i="24"/>
  <c r="O54" i="24" s="1"/>
  <c r="L58" i="24"/>
  <c r="O58" i="24" s="1"/>
  <c r="L130" i="24"/>
  <c r="O130" i="24" s="1"/>
  <c r="L29" i="24"/>
  <c r="O29" i="24" s="1"/>
  <c r="L62" i="24"/>
  <c r="O62" i="24" s="1"/>
  <c r="L72" i="24"/>
  <c r="O72" i="24" s="1"/>
  <c r="L30" i="24"/>
  <c r="O30" i="24" s="1"/>
  <c r="L61" i="24"/>
  <c r="O61" i="24" s="1"/>
  <c r="L98" i="24"/>
  <c r="O98" i="24" s="1"/>
  <c r="L122" i="24"/>
  <c r="O122" i="24" s="1"/>
  <c r="L146" i="24"/>
  <c r="O146" i="24" s="1"/>
  <c r="L171" i="24"/>
  <c r="O171" i="24" s="1"/>
  <c r="L43" i="24"/>
  <c r="O43" i="24" s="1"/>
  <c r="L52" i="24"/>
  <c r="O52" i="24" s="1"/>
  <c r="L16" i="24"/>
  <c r="O16" i="24" s="1"/>
  <c r="L80" i="24"/>
  <c r="O80" i="24" s="1"/>
  <c r="L22" i="24"/>
  <c r="O22" i="24" s="1"/>
  <c r="L108" i="24"/>
  <c r="O108" i="24" s="1"/>
  <c r="L163" i="24"/>
  <c r="O163" i="24" s="1"/>
  <c r="L136" i="24"/>
  <c r="O136" i="24" s="1"/>
  <c r="L90" i="24"/>
  <c r="O90" i="24" s="1"/>
  <c r="L167" i="24"/>
  <c r="O167" i="24" s="1"/>
  <c r="L37" i="24"/>
  <c r="O37" i="24" s="1"/>
  <c r="L70" i="24"/>
  <c r="O70" i="24" s="1"/>
  <c r="L64" i="24"/>
  <c r="O64" i="24" s="1"/>
  <c r="L34" i="24"/>
  <c r="O34" i="24" s="1"/>
  <c r="L66" i="24"/>
  <c r="O66" i="24" s="1"/>
  <c r="L110" i="24"/>
  <c r="O110" i="24" s="1"/>
  <c r="L138" i="24"/>
  <c r="O138" i="24" s="1"/>
  <c r="L124" i="24"/>
  <c r="O124" i="24" s="1"/>
  <c r="L164" i="24"/>
  <c r="O164" i="24" s="1"/>
  <c r="L20" i="24"/>
  <c r="O20" i="24" s="1"/>
  <c r="L76" i="24"/>
  <c r="O76" i="24" s="1"/>
  <c r="L104" i="24"/>
  <c r="O104" i="24" s="1"/>
  <c r="L117" i="24"/>
  <c r="O117" i="24" s="1"/>
  <c r="L162" i="24"/>
  <c r="O162" i="24" s="1"/>
  <c r="L55" i="24"/>
  <c r="O55" i="24" s="1"/>
  <c r="L87" i="24"/>
  <c r="O87" i="24" s="1"/>
  <c r="L67" i="24"/>
  <c r="O67" i="24" s="1"/>
  <c r="L129" i="24"/>
  <c r="O129" i="24" s="1"/>
  <c r="L149" i="24"/>
  <c r="O149" i="24" s="1"/>
  <c r="L32" i="24"/>
  <c r="O32" i="24" s="1"/>
  <c r="L51" i="24"/>
  <c r="O51" i="24" s="1"/>
  <c r="L65" i="24"/>
  <c r="O65" i="24" s="1"/>
  <c r="L158" i="24"/>
  <c r="O158" i="24" s="1"/>
  <c r="L71" i="24"/>
  <c r="O71" i="24" s="1"/>
  <c r="L106" i="24"/>
  <c r="O106" i="24" s="1"/>
  <c r="L125" i="24"/>
  <c r="O125" i="24" s="1"/>
  <c r="L166" i="24"/>
  <c r="O166" i="24" s="1"/>
  <c r="L169" i="24"/>
  <c r="O169" i="24" s="1"/>
  <c r="L73" i="24"/>
  <c r="O73" i="24" s="1"/>
  <c r="L7" i="24"/>
  <c r="O7" i="24" s="1"/>
  <c r="L23" i="24"/>
  <c r="O23" i="24" s="1"/>
  <c r="L39" i="24"/>
  <c r="O39" i="24" s="1"/>
  <c r="L75" i="24"/>
  <c r="O75" i="24" s="1"/>
  <c r="L88" i="24"/>
  <c r="O88" i="24" s="1"/>
  <c r="L114" i="24"/>
  <c r="O114" i="24" s="1"/>
  <c r="L89" i="24"/>
  <c r="O89" i="24" s="1"/>
  <c r="L127" i="24"/>
  <c r="O127" i="24" s="1"/>
  <c r="L145" i="24"/>
  <c r="O145" i="24" s="1"/>
  <c r="L170" i="24"/>
  <c r="O170" i="24" s="1"/>
  <c r="L174" i="24"/>
  <c r="O174" i="24" s="1"/>
  <c r="L15" i="24"/>
  <c r="O15" i="24" s="1"/>
  <c r="L109" i="24"/>
  <c r="O109" i="24" s="1"/>
  <c r="L81" i="24"/>
  <c r="O81" i="24" s="1"/>
  <c r="L100" i="24"/>
  <c r="O100" i="24" s="1"/>
  <c r="L83" i="24"/>
  <c r="O83" i="24" s="1"/>
  <c r="L93" i="24"/>
  <c r="O93" i="24" s="1"/>
  <c r="L123" i="24"/>
  <c r="O123" i="24" s="1"/>
  <c r="L92" i="24"/>
  <c r="O92" i="24" s="1"/>
  <c r="L141" i="24"/>
  <c r="O141" i="24" s="1"/>
  <c r="L119" i="24"/>
  <c r="O119" i="24" s="1"/>
  <c r="L147" i="24"/>
  <c r="O147" i="24" s="1"/>
  <c r="L153" i="24"/>
  <c r="O153" i="24" s="1"/>
  <c r="L103" i="24"/>
  <c r="O103" i="24" s="1"/>
  <c r="L57" i="24"/>
  <c r="O57" i="24" s="1"/>
  <c r="L12" i="24"/>
  <c r="O12" i="24" s="1"/>
  <c r="L28" i="24"/>
  <c r="O28" i="24" s="1"/>
  <c r="L44" i="24"/>
  <c r="O44" i="24" s="1"/>
  <c r="L111" i="24"/>
  <c r="O111" i="24" s="1"/>
  <c r="L97" i="24"/>
  <c r="O97" i="24" s="1"/>
  <c r="L131" i="24"/>
  <c r="O131" i="24" s="1"/>
  <c r="L113" i="24"/>
  <c r="O113" i="24" s="1"/>
  <c r="L95" i="24"/>
  <c r="O95" i="24" s="1"/>
  <c r="L143" i="24"/>
  <c r="O143" i="24" s="1"/>
  <c r="L133" i="24"/>
  <c r="O133" i="24" s="1"/>
  <c r="L161" i="24"/>
  <c r="O161" i="24" s="1"/>
  <c r="L31" i="24"/>
  <c r="O31" i="24" s="1"/>
  <c r="L142" i="24"/>
  <c r="O142" i="24" s="1"/>
  <c r="L115" i="24"/>
  <c r="O115" i="24" s="1"/>
  <c r="L173" i="24"/>
  <c r="O173" i="24" s="1"/>
  <c r="L121" i="24"/>
  <c r="O121" i="24" s="1"/>
  <c r="L91" i="24"/>
  <c r="O91" i="24" s="1"/>
  <c r="L105" i="24"/>
  <c r="O105" i="24" s="1"/>
  <c r="L63" i="24"/>
  <c r="O63" i="24" s="1"/>
  <c r="L79" i="24"/>
  <c r="O79" i="24" s="1"/>
  <c r="L96" i="24"/>
  <c r="O96" i="24" s="1"/>
  <c r="L137" i="24"/>
  <c r="O137" i="24" s="1"/>
  <c r="L126" i="24"/>
  <c r="O126" i="24" s="1"/>
  <c r="L157" i="24"/>
  <c r="O157" i="24" s="1"/>
  <c r="L135" i="24"/>
  <c r="O135" i="24" s="1"/>
  <c r="L165" i="24"/>
  <c r="O165" i="24" s="1"/>
  <c r="L47" i="24"/>
  <c r="O47" i="24" s="1"/>
  <c r="L107" i="24"/>
  <c r="O107" i="24" s="1"/>
  <c r="L101" i="24"/>
  <c r="O101" i="24" s="1"/>
  <c r="L159" i="24"/>
  <c r="O159" i="24" s="1"/>
  <c r="L99" i="24"/>
  <c r="O99" i="24" s="1"/>
  <c r="L155" i="24"/>
  <c r="O155" i="24" s="1"/>
  <c r="L24" i="24"/>
  <c r="O24" i="24" s="1"/>
  <c r="L60" i="24"/>
  <c r="O60" i="24" s="1"/>
  <c r="L151" i="24"/>
  <c r="O151" i="24" s="1"/>
  <c r="L134" i="24"/>
  <c r="O134" i="24" s="1"/>
  <c r="L53" i="24"/>
  <c r="O53" i="24" s="1"/>
  <c r="L112" i="24"/>
  <c r="O112" i="24" s="1"/>
  <c r="O48" i="24"/>
  <c r="L21" i="24"/>
  <c r="O21" i="24" s="1"/>
  <c r="L26" i="24"/>
  <c r="O26" i="24" s="1"/>
  <c r="L116" i="24"/>
  <c r="O116" i="24" s="1"/>
  <c r="L35" i="24"/>
  <c r="O35" i="24" s="1"/>
  <c r="O144" i="24"/>
  <c r="L17" i="24"/>
  <c r="O17" i="24" s="1"/>
  <c r="L45" i="24"/>
  <c r="O45" i="24" s="1"/>
  <c r="L78" i="24"/>
  <c r="O78" i="24" s="1"/>
  <c r="L6" i="24"/>
  <c r="O6" i="24" s="1"/>
  <c r="L38" i="24"/>
  <c r="O38" i="24" s="1"/>
  <c r="L69" i="24"/>
  <c r="O69" i="24" s="1"/>
  <c r="L118" i="24"/>
  <c r="O118" i="24" s="1"/>
  <c r="L154" i="24"/>
  <c r="O154" i="24" s="1"/>
  <c r="L132" i="24"/>
  <c r="O132" i="24" s="1"/>
  <c r="L168" i="24"/>
  <c r="O168" i="24" s="1"/>
  <c r="L84" i="24"/>
  <c r="O84" i="24" s="1"/>
  <c r="L36" i="24"/>
  <c r="O36" i="24" s="1"/>
  <c r="L41" i="24"/>
  <c r="O41" i="24" s="1"/>
  <c r="L9" i="24"/>
  <c r="O9" i="24" s="1"/>
  <c r="L86" i="24"/>
  <c r="O86" i="24" s="1"/>
  <c r="L10" i="24"/>
  <c r="O10" i="24" s="1"/>
  <c r="L42" i="24"/>
  <c r="O42" i="24" s="1"/>
  <c r="L74" i="24"/>
  <c r="O74" i="24" s="1"/>
  <c r="L120" i="24"/>
  <c r="O120" i="24" s="1"/>
  <c r="L160" i="24"/>
  <c r="O160" i="24" s="1"/>
  <c r="L140" i="24"/>
  <c r="O140" i="24" s="1"/>
  <c r="L172" i="24"/>
  <c r="O172" i="24" s="1"/>
  <c r="L59" i="24"/>
  <c r="O59" i="24" s="1"/>
  <c r="L139" i="24"/>
  <c r="O139" i="24" s="1"/>
  <c r="L8" i="24"/>
  <c r="O8" i="24" s="1"/>
  <c r="L49" i="24"/>
  <c r="O49" i="24" s="1"/>
  <c r="L25" i="24"/>
  <c r="O25" i="24" s="1"/>
  <c r="L94" i="24"/>
  <c r="O94" i="24" s="1"/>
  <c r="L14" i="24"/>
  <c r="O14" i="24" s="1"/>
  <c r="L46" i="24"/>
  <c r="O46" i="24" s="1"/>
  <c r="L77" i="24"/>
  <c r="O77" i="24" s="1"/>
  <c r="L150" i="24"/>
  <c r="O150" i="24" s="1"/>
  <c r="L128" i="24"/>
  <c r="O128" i="24" s="1"/>
  <c r="L148" i="24"/>
  <c r="O148" i="24" s="1"/>
  <c r="L11" i="24"/>
  <c r="O11" i="24" s="1"/>
  <c r="L40" i="24"/>
  <c r="O40" i="24" s="1"/>
  <c r="L68" i="24"/>
  <c r="O68" i="24" s="1"/>
  <c r="O2" i="24" l="1"/>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AL195" i="22"/>
  <c r="AM195" i="22" s="1"/>
  <c r="AI195" i="22"/>
  <c r="AJ195" i="22" s="1"/>
  <c r="AE195" i="22"/>
  <c r="Y195" i="22"/>
  <c r="U195" i="22"/>
  <c r="P195" i="22"/>
  <c r="Q195" i="22" s="1"/>
  <c r="R195" i="22" s="1"/>
  <c r="S195" i="22" s="1"/>
  <c r="AL194" i="22"/>
  <c r="AM194" i="22" s="1"/>
  <c r="AN194" i="22" s="1"/>
  <c r="AI194" i="22"/>
  <c r="AJ194" i="22" s="1"/>
  <c r="AE194" i="22"/>
  <c r="Y194" i="22"/>
  <c r="U194" i="22"/>
  <c r="P194" i="22"/>
  <c r="Q194" i="22" s="1"/>
  <c r="R194" i="22" s="1"/>
  <c r="S194" i="22" s="1"/>
  <c r="AI193" i="22"/>
  <c r="AJ193" i="22" s="1"/>
  <c r="AE193" i="22"/>
  <c r="Y193" i="22"/>
  <c r="U193" i="22"/>
  <c r="P193" i="22"/>
  <c r="Q193" i="22" s="1"/>
  <c r="R193" i="22" s="1"/>
  <c r="AL192" i="22"/>
  <c r="AM192" i="22" s="1"/>
  <c r="AN192" i="22" s="1"/>
  <c r="AI192" i="22"/>
  <c r="AJ192" i="22" s="1"/>
  <c r="AE192" i="22"/>
  <c r="Y192" i="22"/>
  <c r="U192" i="22"/>
  <c r="P192" i="22"/>
  <c r="Q192" i="22" s="1"/>
  <c r="R192" i="22" s="1"/>
  <c r="S192" i="22" s="1"/>
  <c r="AL191" i="22"/>
  <c r="AM191" i="22" s="1"/>
  <c r="AI191" i="22"/>
  <c r="AJ191" i="22" s="1"/>
  <c r="AE191" i="22"/>
  <c r="Y191" i="22"/>
  <c r="U191" i="22"/>
  <c r="P191" i="22"/>
  <c r="Q191" i="22" s="1"/>
  <c r="R191" i="22" s="1"/>
  <c r="S191" i="22" s="1"/>
  <c r="AL190" i="22"/>
  <c r="AM190" i="22" s="1"/>
  <c r="AI190" i="22"/>
  <c r="AJ190" i="22" s="1"/>
  <c r="AE190" i="22"/>
  <c r="Y190" i="22"/>
  <c r="U190" i="22"/>
  <c r="P190" i="22"/>
  <c r="Q190" i="22" s="1"/>
  <c r="R190" i="22" s="1"/>
  <c r="S190" i="22" s="1"/>
  <c r="AI189" i="22"/>
  <c r="AJ189" i="22" s="1"/>
  <c r="AE189" i="22"/>
  <c r="Y189" i="22"/>
  <c r="U189" i="22"/>
  <c r="P189" i="22"/>
  <c r="Q189" i="22" s="1"/>
  <c r="R189" i="22" s="1"/>
  <c r="AM188" i="22"/>
  <c r="AI188" i="22"/>
  <c r="AJ188" i="22" s="1"/>
  <c r="AE188" i="22"/>
  <c r="Y188" i="22"/>
  <c r="U188" i="22"/>
  <c r="P188" i="22"/>
  <c r="Q188" i="22" s="1"/>
  <c r="R188" i="22" s="1"/>
  <c r="AL187" i="22"/>
  <c r="AM187" i="22" s="1"/>
  <c r="AN187" i="22" s="1"/>
  <c r="AI187" i="22"/>
  <c r="AJ187" i="22" s="1"/>
  <c r="AE187" i="22"/>
  <c r="Y187" i="22"/>
  <c r="U187" i="22"/>
  <c r="P187" i="22"/>
  <c r="Q187" i="22" s="1"/>
  <c r="R187" i="22" s="1"/>
  <c r="S187" i="22" s="1"/>
  <c r="AL186" i="22"/>
  <c r="AM186" i="22" s="1"/>
  <c r="AI186" i="22"/>
  <c r="AJ186" i="22" s="1"/>
  <c r="AE186" i="22"/>
  <c r="Y186" i="22"/>
  <c r="U186" i="22"/>
  <c r="P186" i="22"/>
  <c r="Q186" i="22" s="1"/>
  <c r="R186" i="22" s="1"/>
  <c r="AI185" i="22"/>
  <c r="AJ185" i="22" s="1"/>
  <c r="AE185" i="22"/>
  <c r="Y185" i="22"/>
  <c r="U185" i="22"/>
  <c r="P185" i="22"/>
  <c r="Q185" i="22" s="1"/>
  <c r="R185" i="22" s="1"/>
  <c r="S185" i="22" s="1"/>
  <c r="AI184" i="22"/>
  <c r="AJ184" i="22" s="1"/>
  <c r="AE184" i="22"/>
  <c r="Y184" i="22"/>
  <c r="U184" i="22"/>
  <c r="P184" i="22"/>
  <c r="Q184" i="22" s="1"/>
  <c r="R184" i="22" s="1"/>
  <c r="S184" i="22" s="1"/>
  <c r="AI183" i="22"/>
  <c r="AJ183" i="22" s="1"/>
  <c r="AE183" i="22"/>
  <c r="Y183" i="22"/>
  <c r="U183" i="22"/>
  <c r="P183" i="22"/>
  <c r="Q183" i="22" s="1"/>
  <c r="R183" i="22" s="1"/>
  <c r="S183" i="22" s="1"/>
  <c r="AI182" i="22"/>
  <c r="AJ182" i="22" s="1"/>
  <c r="AE182" i="22"/>
  <c r="Y182" i="22"/>
  <c r="U182" i="22"/>
  <c r="P182" i="22"/>
  <c r="Q182" i="22" s="1"/>
  <c r="R182" i="22" s="1"/>
  <c r="S182" i="22" s="1"/>
  <c r="AL181" i="22"/>
  <c r="AM181" i="22" s="1"/>
  <c r="AN181" i="22" s="1"/>
  <c r="AI181" i="22"/>
  <c r="AJ181" i="22" s="1"/>
  <c r="AE181" i="22"/>
  <c r="Y181" i="22"/>
  <c r="U181" i="22"/>
  <c r="P181" i="22"/>
  <c r="Q181" i="22" s="1"/>
  <c r="R181" i="22" s="1"/>
  <c r="S181" i="22" s="1"/>
  <c r="AL180" i="22"/>
  <c r="AM180" i="22" s="1"/>
  <c r="AN180" i="22" s="1"/>
  <c r="AI180" i="22"/>
  <c r="AJ180" i="22" s="1"/>
  <c r="AE180" i="22"/>
  <c r="Y180" i="22"/>
  <c r="U180" i="22"/>
  <c r="P180" i="22"/>
  <c r="Q180" i="22" s="1"/>
  <c r="R180" i="22" s="1"/>
  <c r="S180" i="22" s="1"/>
  <c r="AI179" i="22"/>
  <c r="AJ179" i="22" s="1"/>
  <c r="AE179" i="22"/>
  <c r="Y179" i="22"/>
  <c r="U179" i="22"/>
  <c r="P179" i="22"/>
  <c r="Q179" i="22" s="1"/>
  <c r="R179" i="22" s="1"/>
  <c r="AL178" i="22"/>
  <c r="AM178" i="22" s="1"/>
  <c r="AN178" i="22" s="1"/>
  <c r="AI178" i="22"/>
  <c r="AJ178" i="22" s="1"/>
  <c r="AE178" i="22"/>
  <c r="Y178" i="22"/>
  <c r="U178" i="22"/>
  <c r="P178" i="22"/>
  <c r="Q178" i="22" s="1"/>
  <c r="R178" i="22" s="1"/>
  <c r="S178" i="22" s="1"/>
  <c r="AL177" i="22"/>
  <c r="AM177" i="22" s="1"/>
  <c r="AI177" i="22"/>
  <c r="AJ177" i="22" s="1"/>
  <c r="AE177" i="22"/>
  <c r="Y177" i="22"/>
  <c r="U177" i="22"/>
  <c r="P177" i="22"/>
  <c r="Q177" i="22" s="1"/>
  <c r="R177" i="22" s="1"/>
  <c r="S177" i="22" s="1"/>
  <c r="AI176" i="22"/>
  <c r="AJ176" i="22" s="1"/>
  <c r="AE176" i="22"/>
  <c r="Y176" i="22"/>
  <c r="U176" i="22"/>
  <c r="P176" i="22"/>
  <c r="Q176" i="22" s="1"/>
  <c r="R176" i="22" s="1"/>
  <c r="S176" i="22" s="1"/>
  <c r="AI175" i="22"/>
  <c r="AJ175" i="22" s="1"/>
  <c r="AE175" i="22"/>
  <c r="Y175" i="22"/>
  <c r="U175" i="22"/>
  <c r="P175" i="22"/>
  <c r="Q175" i="22" s="1"/>
  <c r="R175" i="22" s="1"/>
  <c r="S175" i="22" s="1"/>
  <c r="AL174" i="22"/>
  <c r="AM174" i="22" s="1"/>
  <c r="AN174" i="22" s="1"/>
  <c r="AI174" i="22"/>
  <c r="AJ174" i="22" s="1"/>
  <c r="AE174" i="22"/>
  <c r="Y174" i="22"/>
  <c r="U174" i="22"/>
  <c r="P174" i="22"/>
  <c r="Q174" i="22" s="1"/>
  <c r="R174" i="22" s="1"/>
  <c r="S174" i="22" s="1"/>
  <c r="AI173" i="22"/>
  <c r="AJ173" i="22" s="1"/>
  <c r="AE173" i="22"/>
  <c r="Y173" i="22"/>
  <c r="U173" i="22"/>
  <c r="P173" i="22"/>
  <c r="Q173" i="22" s="1"/>
  <c r="R173" i="22" s="1"/>
  <c r="AI172" i="22"/>
  <c r="AJ172" i="22" s="1"/>
  <c r="AE172" i="22"/>
  <c r="Y172" i="22"/>
  <c r="U172" i="22"/>
  <c r="P172" i="22"/>
  <c r="Q172" i="22" s="1"/>
  <c r="R172" i="22" s="1"/>
  <c r="S172" i="22" s="1"/>
  <c r="AI171" i="22"/>
  <c r="AJ171" i="22" s="1"/>
  <c r="AE171" i="22"/>
  <c r="Y171" i="22"/>
  <c r="U171" i="22"/>
  <c r="P171" i="22"/>
  <c r="Q171" i="22" s="1"/>
  <c r="R171" i="22" s="1"/>
  <c r="S171" i="22" s="1"/>
  <c r="AL170" i="22"/>
  <c r="AM170" i="22" s="1"/>
  <c r="AN170" i="22" s="1"/>
  <c r="AI170" i="22"/>
  <c r="AJ170" i="22" s="1"/>
  <c r="AE170" i="22"/>
  <c r="Y170" i="22"/>
  <c r="U170" i="22"/>
  <c r="P170" i="22"/>
  <c r="Q170" i="22" s="1"/>
  <c r="R170" i="22" s="1"/>
  <c r="S170" i="22" s="1"/>
  <c r="AL169" i="22"/>
  <c r="AM169" i="22" s="1"/>
  <c r="AN169" i="22" s="1"/>
  <c r="AI169" i="22"/>
  <c r="AJ169" i="22" s="1"/>
  <c r="AE169" i="22"/>
  <c r="Y169" i="22"/>
  <c r="U169" i="22"/>
  <c r="P169" i="22"/>
  <c r="Q169" i="22" s="1"/>
  <c r="R169" i="22" s="1"/>
  <c r="AI168" i="22"/>
  <c r="AJ168" i="22" s="1"/>
  <c r="AE168" i="22"/>
  <c r="Y168" i="22"/>
  <c r="U168" i="22"/>
  <c r="P168" i="22"/>
  <c r="Q168" i="22" s="1"/>
  <c r="R168" i="22" s="1"/>
  <c r="S168" i="22" s="1"/>
  <c r="AL167" i="22"/>
  <c r="AM167" i="22" s="1"/>
  <c r="AI167" i="22"/>
  <c r="AJ167" i="22" s="1"/>
  <c r="AE167" i="22"/>
  <c r="Y167" i="22"/>
  <c r="U167" i="22"/>
  <c r="P167" i="22"/>
  <c r="Q167" i="22" s="1"/>
  <c r="R167" i="22" s="1"/>
  <c r="S167" i="22" s="1"/>
  <c r="AL166" i="22"/>
  <c r="AM166" i="22" s="1"/>
  <c r="AN166" i="22" s="1"/>
  <c r="AI166" i="22"/>
  <c r="AJ166" i="22" s="1"/>
  <c r="AE166" i="22"/>
  <c r="Y166" i="22"/>
  <c r="U166" i="22"/>
  <c r="P166" i="22"/>
  <c r="Q166" i="22" s="1"/>
  <c r="R166" i="22" s="1"/>
  <c r="S166" i="22" s="1"/>
  <c r="AL165" i="22"/>
  <c r="AM165" i="22" s="1"/>
  <c r="AN165" i="22" s="1"/>
  <c r="AI165" i="22"/>
  <c r="AJ165" i="22" s="1"/>
  <c r="AE165" i="22"/>
  <c r="Y165" i="22"/>
  <c r="U165" i="22"/>
  <c r="P165" i="22"/>
  <c r="Q165" i="22" s="1"/>
  <c r="R165" i="22" s="1"/>
  <c r="AI164" i="22"/>
  <c r="AJ164" i="22" s="1"/>
  <c r="AE164" i="22"/>
  <c r="Y164" i="22"/>
  <c r="U164" i="22"/>
  <c r="P164" i="22"/>
  <c r="Q164" i="22" s="1"/>
  <c r="R164" i="22" s="1"/>
  <c r="S164" i="22" s="1"/>
  <c r="AL163" i="22"/>
  <c r="AM163" i="22" s="1"/>
  <c r="AI163" i="22"/>
  <c r="AJ163" i="22" s="1"/>
  <c r="AE163" i="22"/>
  <c r="Y163" i="22"/>
  <c r="U163" i="22"/>
  <c r="P163" i="22"/>
  <c r="Q163" i="22" s="1"/>
  <c r="R163" i="22" s="1"/>
  <c r="S163" i="22" s="1"/>
  <c r="AL162" i="22"/>
  <c r="AM162" i="22" s="1"/>
  <c r="AN162" i="22" s="1"/>
  <c r="AI162" i="22"/>
  <c r="AJ162" i="22" s="1"/>
  <c r="AE162" i="22"/>
  <c r="Y162" i="22"/>
  <c r="U162" i="22"/>
  <c r="P162" i="22"/>
  <c r="Q162" i="22" s="1"/>
  <c r="R162" i="22" s="1"/>
  <c r="AL161" i="22"/>
  <c r="AM161" i="22" s="1"/>
  <c r="AN161" i="22" s="1"/>
  <c r="AI161" i="22"/>
  <c r="AJ161" i="22" s="1"/>
  <c r="AE161" i="22"/>
  <c r="Y161" i="22"/>
  <c r="U161" i="22"/>
  <c r="P161" i="22"/>
  <c r="Q161" i="22" s="1"/>
  <c r="R161" i="22" s="1"/>
  <c r="AL160" i="22"/>
  <c r="AM160" i="22" s="1"/>
  <c r="AI160" i="22"/>
  <c r="AJ160" i="22" s="1"/>
  <c r="AE160" i="22"/>
  <c r="Y160" i="22"/>
  <c r="U160" i="22"/>
  <c r="P160" i="22"/>
  <c r="Q160" i="22" s="1"/>
  <c r="R160" i="22" s="1"/>
  <c r="S160" i="22" s="1"/>
  <c r="AL159" i="22"/>
  <c r="AM159" i="22" s="1"/>
  <c r="AI159" i="22"/>
  <c r="AJ159" i="22" s="1"/>
  <c r="AE159" i="22"/>
  <c r="Y159" i="22"/>
  <c r="U159" i="22"/>
  <c r="P159" i="22"/>
  <c r="Q159" i="22" s="1"/>
  <c r="R159" i="22" s="1"/>
  <c r="AI158" i="22"/>
  <c r="AJ158" i="22" s="1"/>
  <c r="AE158" i="22"/>
  <c r="Y158" i="22"/>
  <c r="U158" i="22"/>
  <c r="P158" i="22"/>
  <c r="Q158" i="22" s="1"/>
  <c r="R158" i="22" s="1"/>
  <c r="S158" i="22" s="1"/>
  <c r="AI157" i="22"/>
  <c r="AJ157" i="22" s="1"/>
  <c r="AE157" i="22"/>
  <c r="Y157" i="22"/>
  <c r="U157" i="22"/>
  <c r="P157" i="22"/>
  <c r="Q157" i="22" s="1"/>
  <c r="R157" i="22" s="1"/>
  <c r="AL156" i="22"/>
  <c r="AM156" i="22" s="1"/>
  <c r="AN156" i="22" s="1"/>
  <c r="AI156" i="22"/>
  <c r="AJ156" i="22" s="1"/>
  <c r="AE156" i="22"/>
  <c r="Y156" i="22"/>
  <c r="U156" i="22"/>
  <c r="P156" i="22"/>
  <c r="Q156" i="22" s="1"/>
  <c r="R156" i="22" s="1"/>
  <c r="S156" i="22" s="1"/>
  <c r="AL155" i="22"/>
  <c r="AM155" i="22" s="1"/>
  <c r="AI155" i="22"/>
  <c r="AJ155" i="22" s="1"/>
  <c r="AE155" i="22"/>
  <c r="Y155" i="22"/>
  <c r="U155" i="22"/>
  <c r="P155" i="22"/>
  <c r="Q155" i="22" s="1"/>
  <c r="R155" i="22" s="1"/>
  <c r="S155" i="22" s="1"/>
  <c r="AL154" i="22"/>
  <c r="AM154" i="22" s="1"/>
  <c r="AN154" i="22" s="1"/>
  <c r="AI154" i="22"/>
  <c r="AJ154" i="22" s="1"/>
  <c r="AE154" i="22"/>
  <c r="Y154" i="22"/>
  <c r="U154" i="22"/>
  <c r="P154" i="22"/>
  <c r="Q154" i="22" s="1"/>
  <c r="R154" i="22" s="1"/>
  <c r="S154" i="22" s="1"/>
  <c r="AI153" i="22"/>
  <c r="AJ153" i="22" s="1"/>
  <c r="AE153" i="22"/>
  <c r="Y153" i="22"/>
  <c r="U153" i="22"/>
  <c r="P153" i="22"/>
  <c r="Q153" i="22" s="1"/>
  <c r="R153" i="22" s="1"/>
  <c r="S153" i="22" s="1"/>
  <c r="AL152" i="22"/>
  <c r="AM152" i="22" s="1"/>
  <c r="AN152" i="22" s="1"/>
  <c r="AI152" i="22"/>
  <c r="AJ152" i="22" s="1"/>
  <c r="AE152" i="22"/>
  <c r="Y152" i="22"/>
  <c r="U152" i="22"/>
  <c r="P152" i="22"/>
  <c r="Q152" i="22" s="1"/>
  <c r="R152" i="22" s="1"/>
  <c r="S152" i="22" s="1"/>
  <c r="AL151" i="22"/>
  <c r="AM151" i="22" s="1"/>
  <c r="AI151" i="22"/>
  <c r="AJ151" i="22" s="1"/>
  <c r="AE151" i="22"/>
  <c r="Y151" i="22"/>
  <c r="U151" i="22"/>
  <c r="P151" i="22"/>
  <c r="Q151" i="22" s="1"/>
  <c r="R151" i="22" s="1"/>
  <c r="AI150" i="22"/>
  <c r="AJ150" i="22" s="1"/>
  <c r="AE150" i="22"/>
  <c r="Y150" i="22"/>
  <c r="U150" i="22"/>
  <c r="P150" i="22"/>
  <c r="Q150" i="22" s="1"/>
  <c r="R150" i="22" s="1"/>
  <c r="S150" i="22" s="1"/>
  <c r="AI149" i="22"/>
  <c r="AJ149" i="22" s="1"/>
  <c r="AE149" i="22"/>
  <c r="Y149" i="22"/>
  <c r="U149" i="22"/>
  <c r="P149" i="22"/>
  <c r="Q149" i="22" s="1"/>
  <c r="R149" i="22" s="1"/>
  <c r="AL148" i="22"/>
  <c r="AM148" i="22" s="1"/>
  <c r="AN148" i="22" s="1"/>
  <c r="AI148" i="22"/>
  <c r="AJ148" i="22" s="1"/>
  <c r="AE148" i="22"/>
  <c r="Y148" i="22"/>
  <c r="U148" i="22"/>
  <c r="P148" i="22"/>
  <c r="Q148" i="22" s="1"/>
  <c r="R148" i="22" s="1"/>
  <c r="S148" i="22" s="1"/>
  <c r="AL147" i="22"/>
  <c r="AM147" i="22" s="1"/>
  <c r="AI147" i="22"/>
  <c r="AJ147" i="22" s="1"/>
  <c r="AE147" i="22"/>
  <c r="Y147" i="22"/>
  <c r="U147" i="22"/>
  <c r="P147" i="22"/>
  <c r="Q147" i="22" s="1"/>
  <c r="R147" i="22" s="1"/>
  <c r="AI146" i="22"/>
  <c r="AJ146" i="22" s="1"/>
  <c r="AE146" i="22"/>
  <c r="Y146" i="22"/>
  <c r="U146" i="22"/>
  <c r="P146" i="22"/>
  <c r="Q146" i="22" s="1"/>
  <c r="R146" i="22" s="1"/>
  <c r="S146" i="22" s="1"/>
  <c r="AI145" i="22"/>
  <c r="AJ145" i="22" s="1"/>
  <c r="AE145" i="22"/>
  <c r="Y145" i="22"/>
  <c r="U145" i="22"/>
  <c r="P145" i="22"/>
  <c r="Q145" i="22" s="1"/>
  <c r="R145" i="22" s="1"/>
  <c r="AL144" i="22"/>
  <c r="AM144" i="22" s="1"/>
  <c r="AN144" i="22" s="1"/>
  <c r="AI144" i="22"/>
  <c r="AJ144" i="22" s="1"/>
  <c r="AE144" i="22"/>
  <c r="Y144" i="22"/>
  <c r="U144" i="22"/>
  <c r="P144" i="22"/>
  <c r="Q144" i="22" s="1"/>
  <c r="R144" i="22" s="1"/>
  <c r="S144" i="22" s="1"/>
  <c r="AL143" i="22"/>
  <c r="AM143" i="22" s="1"/>
  <c r="AI143" i="22"/>
  <c r="AJ143" i="22" s="1"/>
  <c r="AE143" i="22"/>
  <c r="Y143" i="22"/>
  <c r="U143" i="22"/>
  <c r="P143" i="22"/>
  <c r="Q143" i="22" s="1"/>
  <c r="R143" i="22" s="1"/>
  <c r="AL142" i="22"/>
  <c r="AM142" i="22" s="1"/>
  <c r="AI142" i="22"/>
  <c r="AJ142" i="22" s="1"/>
  <c r="AE142" i="22"/>
  <c r="Y142" i="22"/>
  <c r="U142" i="22"/>
  <c r="P142" i="22"/>
  <c r="Q142" i="22" s="1"/>
  <c r="R142" i="22" s="1"/>
  <c r="S142" i="22" s="1"/>
  <c r="AI141" i="22"/>
  <c r="AJ141" i="22" s="1"/>
  <c r="AE141" i="22"/>
  <c r="Y141" i="22"/>
  <c r="U141" i="22"/>
  <c r="P141" i="22"/>
  <c r="Q141" i="22" s="1"/>
  <c r="R141" i="22" s="1"/>
  <c r="AL140" i="22"/>
  <c r="AM140" i="22" s="1"/>
  <c r="AN140" i="22" s="1"/>
  <c r="AI140" i="22"/>
  <c r="AJ140" i="22" s="1"/>
  <c r="AE140" i="22"/>
  <c r="Y140" i="22"/>
  <c r="U140" i="22"/>
  <c r="P140" i="22"/>
  <c r="Q140" i="22" s="1"/>
  <c r="R140" i="22" s="1"/>
  <c r="S140" i="22" s="1"/>
  <c r="AI139" i="22"/>
  <c r="AJ139" i="22" s="1"/>
  <c r="AE139" i="22"/>
  <c r="Y139" i="22"/>
  <c r="U139" i="22"/>
  <c r="P139" i="22"/>
  <c r="Q139" i="22" s="1"/>
  <c r="R139" i="22" s="1"/>
  <c r="AI138" i="22"/>
  <c r="AJ138" i="22" s="1"/>
  <c r="AE138" i="22"/>
  <c r="Y138" i="22"/>
  <c r="U138" i="22"/>
  <c r="P138" i="22"/>
  <c r="Q138" i="22" s="1"/>
  <c r="R138" i="22" s="1"/>
  <c r="S138" i="22" s="1"/>
  <c r="AI137" i="22"/>
  <c r="AJ137" i="22" s="1"/>
  <c r="AE137" i="22"/>
  <c r="Y137" i="22"/>
  <c r="U137" i="22"/>
  <c r="P137" i="22"/>
  <c r="Q137" i="22" s="1"/>
  <c r="R137" i="22" s="1"/>
  <c r="S137" i="22" s="1"/>
  <c r="AI136" i="22"/>
  <c r="AJ136" i="22" s="1"/>
  <c r="AE136" i="22"/>
  <c r="Y136" i="22"/>
  <c r="U136" i="22"/>
  <c r="P136" i="22"/>
  <c r="Q136" i="22" s="1"/>
  <c r="R136" i="22" s="1"/>
  <c r="AL135" i="22"/>
  <c r="AM135" i="22" s="1"/>
  <c r="AN135" i="22" s="1"/>
  <c r="AI135" i="22"/>
  <c r="AJ135" i="22" s="1"/>
  <c r="AE135" i="22"/>
  <c r="Y135" i="22"/>
  <c r="U135" i="22"/>
  <c r="P135" i="22"/>
  <c r="Q135" i="22" s="1"/>
  <c r="R135" i="22" s="1"/>
  <c r="S135" i="22" s="1"/>
  <c r="AL134" i="22"/>
  <c r="AM134" i="22" s="1"/>
  <c r="AI134" i="22"/>
  <c r="AJ134" i="22" s="1"/>
  <c r="AE134" i="22"/>
  <c r="Y134" i="22"/>
  <c r="U134" i="22"/>
  <c r="P134" i="22"/>
  <c r="Q134" i="22" s="1"/>
  <c r="R134" i="22" s="1"/>
  <c r="AI133" i="22"/>
  <c r="AJ133" i="22" s="1"/>
  <c r="AE133" i="22"/>
  <c r="Y133" i="22"/>
  <c r="U133" i="22"/>
  <c r="P133" i="22"/>
  <c r="Q133" i="22" s="1"/>
  <c r="R133" i="22" s="1"/>
  <c r="S133" i="22" s="1"/>
  <c r="AI132" i="22"/>
  <c r="AJ132" i="22" s="1"/>
  <c r="AE132" i="22"/>
  <c r="Y132" i="22"/>
  <c r="U132" i="22"/>
  <c r="P132" i="22"/>
  <c r="Q132" i="22" s="1"/>
  <c r="R132" i="22" s="1"/>
  <c r="S132" i="22" s="1"/>
  <c r="AL131" i="22"/>
  <c r="AM131" i="22" s="1"/>
  <c r="AN131" i="22" s="1"/>
  <c r="AI131" i="22"/>
  <c r="AJ131" i="22" s="1"/>
  <c r="AE131" i="22"/>
  <c r="Y131" i="22"/>
  <c r="U131" i="22"/>
  <c r="P131" i="22"/>
  <c r="Q131" i="22" s="1"/>
  <c r="R131" i="22" s="1"/>
  <c r="S131" i="22" s="1"/>
  <c r="AL130" i="22"/>
  <c r="AM130" i="22" s="1"/>
  <c r="AI130" i="22"/>
  <c r="AJ130" i="22" s="1"/>
  <c r="AE130" i="22"/>
  <c r="Y130" i="22"/>
  <c r="U130" i="22"/>
  <c r="P130" i="22"/>
  <c r="Q130" i="22" s="1"/>
  <c r="R130" i="22" s="1"/>
  <c r="S130" i="22" s="1"/>
  <c r="AI129" i="22"/>
  <c r="AJ129" i="22" s="1"/>
  <c r="AE129" i="22"/>
  <c r="Y129" i="22"/>
  <c r="U129" i="22"/>
  <c r="P129" i="22"/>
  <c r="Q129" i="22" s="1"/>
  <c r="R129" i="22" s="1"/>
  <c r="S129" i="22" s="1"/>
  <c r="AI128" i="22"/>
  <c r="AJ128" i="22" s="1"/>
  <c r="AE128" i="22"/>
  <c r="Y128" i="22"/>
  <c r="U128" i="22"/>
  <c r="P128" i="22"/>
  <c r="Q128" i="22" s="1"/>
  <c r="R128" i="22" s="1"/>
  <c r="AL127" i="22"/>
  <c r="AM127" i="22" s="1"/>
  <c r="AN127" i="22" s="1"/>
  <c r="AI127" i="22"/>
  <c r="AJ127" i="22" s="1"/>
  <c r="AE127" i="22"/>
  <c r="Y127" i="22"/>
  <c r="U127" i="22"/>
  <c r="P127" i="22"/>
  <c r="Q127" i="22" s="1"/>
  <c r="R127" i="22" s="1"/>
  <c r="S127" i="22" s="1"/>
  <c r="AL126" i="22"/>
  <c r="AM126" i="22" s="1"/>
  <c r="AI126" i="22"/>
  <c r="AJ126" i="22" s="1"/>
  <c r="AE126" i="22"/>
  <c r="Y126" i="22"/>
  <c r="U126" i="22"/>
  <c r="P126" i="22"/>
  <c r="Q126" i="22" s="1"/>
  <c r="R126" i="22" s="1"/>
  <c r="AL125" i="22"/>
  <c r="AM125" i="22" s="1"/>
  <c r="AI125" i="22"/>
  <c r="AJ125" i="22" s="1"/>
  <c r="AE125" i="22"/>
  <c r="Y125" i="22"/>
  <c r="U125" i="22"/>
  <c r="P125" i="22"/>
  <c r="Q125" i="22" s="1"/>
  <c r="R125" i="22" s="1"/>
  <c r="S125" i="22" s="1"/>
  <c r="AI124" i="22"/>
  <c r="AJ124" i="22" s="1"/>
  <c r="AE124" i="22"/>
  <c r="Y124" i="22"/>
  <c r="U124" i="22"/>
  <c r="P124" i="22"/>
  <c r="Q124" i="22" s="1"/>
  <c r="R124" i="22" s="1"/>
  <c r="S124" i="22" s="1"/>
  <c r="AL123" i="22"/>
  <c r="AM123" i="22" s="1"/>
  <c r="AN123" i="22" s="1"/>
  <c r="AI123" i="22"/>
  <c r="AJ123" i="22" s="1"/>
  <c r="AE123" i="22"/>
  <c r="Y123" i="22"/>
  <c r="U123" i="22"/>
  <c r="P123" i="22"/>
  <c r="Q123" i="22" s="1"/>
  <c r="R123" i="22" s="1"/>
  <c r="S123" i="22" s="1"/>
  <c r="AI122" i="22"/>
  <c r="AJ122" i="22" s="1"/>
  <c r="AE122" i="22"/>
  <c r="Y122" i="22"/>
  <c r="U122" i="22"/>
  <c r="P122" i="22"/>
  <c r="Q122" i="22" s="1"/>
  <c r="R122" i="22" s="1"/>
  <c r="AL121" i="22"/>
  <c r="AM121" i="22" s="1"/>
  <c r="AN121" i="22" s="1"/>
  <c r="AI121" i="22"/>
  <c r="AJ121" i="22" s="1"/>
  <c r="AE121" i="22"/>
  <c r="Y121" i="22"/>
  <c r="U121" i="22"/>
  <c r="P121" i="22"/>
  <c r="Q121" i="22" s="1"/>
  <c r="R121" i="22" s="1"/>
  <c r="S121" i="22" s="1"/>
  <c r="AI120" i="22"/>
  <c r="AJ120" i="22" s="1"/>
  <c r="AE120" i="22"/>
  <c r="Y120" i="22"/>
  <c r="U120" i="22"/>
  <c r="P120" i="22"/>
  <c r="Q120" i="22" s="1"/>
  <c r="R120" i="22" s="1"/>
  <c r="AL119" i="22"/>
  <c r="AM119" i="22" s="1"/>
  <c r="AN119" i="22" s="1"/>
  <c r="AI119" i="22"/>
  <c r="AJ119" i="22" s="1"/>
  <c r="AE119" i="22"/>
  <c r="Y119" i="22"/>
  <c r="U119" i="22"/>
  <c r="P119" i="22"/>
  <c r="Q119" i="22" s="1"/>
  <c r="R119" i="22" s="1"/>
  <c r="S119" i="22" s="1"/>
  <c r="AI118" i="22"/>
  <c r="AJ118" i="22" s="1"/>
  <c r="AE118" i="22"/>
  <c r="Y118" i="22"/>
  <c r="U118" i="22"/>
  <c r="P118" i="22"/>
  <c r="Q118" i="22" s="1"/>
  <c r="R118" i="22" s="1"/>
  <c r="S118" i="22" s="1"/>
  <c r="AL117" i="22"/>
  <c r="AM117" i="22" s="1"/>
  <c r="AI117" i="22"/>
  <c r="AJ117" i="22" s="1"/>
  <c r="AE117" i="22"/>
  <c r="Y117" i="22"/>
  <c r="U117" i="22"/>
  <c r="P117" i="22"/>
  <c r="Q117" i="22" s="1"/>
  <c r="R117" i="22" s="1"/>
  <c r="S117" i="22" s="1"/>
  <c r="AI116" i="22"/>
  <c r="AJ116" i="22" s="1"/>
  <c r="AE116" i="22"/>
  <c r="Y116" i="22"/>
  <c r="U116" i="22"/>
  <c r="P116" i="22"/>
  <c r="Q116" i="22" s="1"/>
  <c r="R116" i="22" s="1"/>
  <c r="S116" i="22" s="1"/>
  <c r="AI115" i="22"/>
  <c r="AJ115" i="22" s="1"/>
  <c r="AE115" i="22"/>
  <c r="Y115" i="22"/>
  <c r="U115" i="22"/>
  <c r="P115" i="22"/>
  <c r="Q115" i="22" s="1"/>
  <c r="R115" i="22" s="1"/>
  <c r="AL114" i="22"/>
  <c r="AM114" i="22" s="1"/>
  <c r="AN114" i="22" s="1"/>
  <c r="AI114" i="22"/>
  <c r="AJ114" i="22" s="1"/>
  <c r="AE114" i="22"/>
  <c r="Y114" i="22"/>
  <c r="U114" i="22"/>
  <c r="P114" i="22"/>
  <c r="Q114" i="22" s="1"/>
  <c r="R114" i="22" s="1"/>
  <c r="S114" i="22" s="1"/>
  <c r="AL113" i="22"/>
  <c r="AM113" i="22" s="1"/>
  <c r="AI113" i="22"/>
  <c r="AJ113" i="22" s="1"/>
  <c r="AE113" i="22"/>
  <c r="Y113" i="22"/>
  <c r="U113" i="22"/>
  <c r="P113" i="22"/>
  <c r="Q113" i="22" s="1"/>
  <c r="R113" i="22" s="1"/>
  <c r="S113" i="22" s="1"/>
  <c r="AL112" i="22"/>
  <c r="AM112" i="22" s="1"/>
  <c r="AN112" i="22" s="1"/>
  <c r="AI112" i="22"/>
  <c r="AJ112" i="22" s="1"/>
  <c r="AE112" i="22"/>
  <c r="Y112" i="22"/>
  <c r="U112" i="22"/>
  <c r="P112" i="22"/>
  <c r="Q112" i="22" s="1"/>
  <c r="R112" i="22" s="1"/>
  <c r="S112" i="22" s="1"/>
  <c r="AI111" i="22"/>
  <c r="AJ111" i="22" s="1"/>
  <c r="AE111" i="22"/>
  <c r="Y111" i="22"/>
  <c r="U111" i="22"/>
  <c r="P111" i="22"/>
  <c r="Q111" i="22" s="1"/>
  <c r="R111" i="22" s="1"/>
  <c r="AL110" i="22"/>
  <c r="AM110" i="22" s="1"/>
  <c r="AN110" i="22" s="1"/>
  <c r="AI110" i="22"/>
  <c r="AJ110" i="22" s="1"/>
  <c r="AE110" i="22"/>
  <c r="Y110" i="22"/>
  <c r="U110" i="22"/>
  <c r="P110" i="22"/>
  <c r="Q110" i="22" s="1"/>
  <c r="R110" i="22" s="1"/>
  <c r="S110" i="22" s="1"/>
  <c r="AL109" i="22"/>
  <c r="AM109" i="22" s="1"/>
  <c r="AI109" i="22"/>
  <c r="AJ109" i="22" s="1"/>
  <c r="AE109" i="22"/>
  <c r="Y109" i="22"/>
  <c r="U109" i="22"/>
  <c r="P109" i="22"/>
  <c r="Q109" i="22" s="1"/>
  <c r="R109" i="22" s="1"/>
  <c r="S109" i="22" s="1"/>
  <c r="AL108" i="22"/>
  <c r="AM108" i="22" s="1"/>
  <c r="AN108" i="22" s="1"/>
  <c r="AI108" i="22"/>
  <c r="AJ108" i="22" s="1"/>
  <c r="AE108" i="22"/>
  <c r="Y108" i="22"/>
  <c r="U108" i="22"/>
  <c r="P108" i="22"/>
  <c r="Q108" i="22" s="1"/>
  <c r="R108" i="22" s="1"/>
  <c r="S108" i="22" s="1"/>
  <c r="AI107" i="22"/>
  <c r="AJ107" i="22" s="1"/>
  <c r="AE107" i="22"/>
  <c r="Y107" i="22"/>
  <c r="U107" i="22"/>
  <c r="P107" i="22"/>
  <c r="Q107" i="22" s="1"/>
  <c r="R107" i="22" s="1"/>
  <c r="AL106" i="22"/>
  <c r="AM106" i="22" s="1"/>
  <c r="AN106" i="22" s="1"/>
  <c r="AI106" i="22"/>
  <c r="AJ106" i="22" s="1"/>
  <c r="AE106" i="22"/>
  <c r="Y106" i="22"/>
  <c r="U106" i="22"/>
  <c r="P106" i="22"/>
  <c r="Q106" i="22" s="1"/>
  <c r="R106" i="22" s="1"/>
  <c r="S106" i="22" s="1"/>
  <c r="AL105" i="22"/>
  <c r="AM105" i="22" s="1"/>
  <c r="AI105" i="22"/>
  <c r="AJ105" i="22" s="1"/>
  <c r="AE105" i="22"/>
  <c r="Y105" i="22"/>
  <c r="U105" i="22"/>
  <c r="P105" i="22"/>
  <c r="Q105" i="22" s="1"/>
  <c r="R105" i="22" s="1"/>
  <c r="S105" i="22" s="1"/>
  <c r="AL104" i="22"/>
  <c r="AM104" i="22" s="1"/>
  <c r="AN104" i="22" s="1"/>
  <c r="AI104" i="22"/>
  <c r="AJ104" i="22" s="1"/>
  <c r="AE104" i="22"/>
  <c r="Y104" i="22"/>
  <c r="U104" i="22"/>
  <c r="P104" i="22"/>
  <c r="Q104" i="22" s="1"/>
  <c r="R104" i="22" s="1"/>
  <c r="S104" i="22" s="1"/>
  <c r="AI103" i="22"/>
  <c r="AJ103" i="22" s="1"/>
  <c r="AE103" i="22"/>
  <c r="Y103" i="22"/>
  <c r="U103" i="22"/>
  <c r="P103" i="22"/>
  <c r="Q103" i="22" s="1"/>
  <c r="R103" i="22" s="1"/>
  <c r="AL102" i="22"/>
  <c r="AM102" i="22" s="1"/>
  <c r="AN102" i="22" s="1"/>
  <c r="AI102" i="22"/>
  <c r="AJ102" i="22" s="1"/>
  <c r="AE102" i="22"/>
  <c r="Y102" i="22"/>
  <c r="U102" i="22"/>
  <c r="P102" i="22"/>
  <c r="Q102" i="22" s="1"/>
  <c r="R102" i="22" s="1"/>
  <c r="S102" i="22" s="1"/>
  <c r="AL101" i="22"/>
  <c r="AM101" i="22" s="1"/>
  <c r="AI101" i="22"/>
  <c r="AJ101" i="22" s="1"/>
  <c r="AE101" i="22"/>
  <c r="Y101" i="22"/>
  <c r="U101" i="22"/>
  <c r="P101" i="22"/>
  <c r="Q101" i="22" s="1"/>
  <c r="R101" i="22" s="1"/>
  <c r="AL100" i="22"/>
  <c r="AM100" i="22" s="1"/>
  <c r="AN100" i="22" s="1"/>
  <c r="AI100" i="22"/>
  <c r="AJ100" i="22" s="1"/>
  <c r="AE100" i="22"/>
  <c r="Y100" i="22"/>
  <c r="U100" i="22"/>
  <c r="P100" i="22"/>
  <c r="Q100" i="22" s="1"/>
  <c r="R100" i="22" s="1"/>
  <c r="S100" i="22" s="1"/>
  <c r="AI99" i="22"/>
  <c r="AJ99" i="22" s="1"/>
  <c r="AE99" i="22"/>
  <c r="Y99" i="22"/>
  <c r="U99" i="22"/>
  <c r="P99" i="22"/>
  <c r="Q99" i="22" s="1"/>
  <c r="R99" i="22" s="1"/>
  <c r="AL98" i="22"/>
  <c r="AM98" i="22" s="1"/>
  <c r="AN98" i="22" s="1"/>
  <c r="AI98" i="22"/>
  <c r="AJ98" i="22" s="1"/>
  <c r="AE98" i="22"/>
  <c r="Y98" i="22"/>
  <c r="U98" i="22"/>
  <c r="P98" i="22"/>
  <c r="Q98" i="22" s="1"/>
  <c r="R98" i="22" s="1"/>
  <c r="S98" i="22" s="1"/>
  <c r="AL97" i="22"/>
  <c r="AM97" i="22" s="1"/>
  <c r="AI97" i="22"/>
  <c r="AJ97" i="22" s="1"/>
  <c r="AE97" i="22"/>
  <c r="Y97" i="22"/>
  <c r="U97" i="22"/>
  <c r="P97" i="22"/>
  <c r="Q97" i="22" s="1"/>
  <c r="R97" i="22" s="1"/>
  <c r="S97" i="22" s="1"/>
  <c r="AL96" i="22"/>
  <c r="AM96" i="22" s="1"/>
  <c r="AN96" i="22" s="1"/>
  <c r="AI96" i="22"/>
  <c r="AJ96" i="22" s="1"/>
  <c r="AE96" i="22"/>
  <c r="Y96" i="22"/>
  <c r="U96" i="22"/>
  <c r="P96" i="22"/>
  <c r="Q96" i="22" s="1"/>
  <c r="R96" i="22" s="1"/>
  <c r="S96" i="22" s="1"/>
  <c r="AI95" i="22"/>
  <c r="AJ95" i="22" s="1"/>
  <c r="AE95" i="22"/>
  <c r="Y95" i="22"/>
  <c r="U95" i="22"/>
  <c r="P95" i="22"/>
  <c r="Q95" i="22" s="1"/>
  <c r="R95" i="22" s="1"/>
  <c r="AL94" i="22"/>
  <c r="AM94" i="22" s="1"/>
  <c r="AN94" i="22" s="1"/>
  <c r="AI94" i="22"/>
  <c r="AJ94" i="22" s="1"/>
  <c r="AE94" i="22"/>
  <c r="Y94" i="22"/>
  <c r="U94" i="22"/>
  <c r="P94" i="22"/>
  <c r="Q94" i="22" s="1"/>
  <c r="R94" i="22" s="1"/>
  <c r="S94" i="22" s="1"/>
  <c r="AI93" i="22"/>
  <c r="AJ93" i="22" s="1"/>
  <c r="AE93" i="22"/>
  <c r="Y93" i="22"/>
  <c r="U93" i="22"/>
  <c r="P93" i="22"/>
  <c r="Q93" i="22" s="1"/>
  <c r="R93" i="22" s="1"/>
  <c r="AL92" i="22"/>
  <c r="AM92" i="22" s="1"/>
  <c r="AN92" i="22" s="1"/>
  <c r="AI92" i="22"/>
  <c r="AJ92" i="22" s="1"/>
  <c r="AE92" i="22"/>
  <c r="Y92" i="22"/>
  <c r="U92" i="22"/>
  <c r="P92" i="22"/>
  <c r="Q92" i="22" s="1"/>
  <c r="R92" i="22" s="1"/>
  <c r="S92" i="22" s="1"/>
  <c r="AI91" i="22"/>
  <c r="AJ91" i="22" s="1"/>
  <c r="AE91" i="22"/>
  <c r="Y91" i="22"/>
  <c r="U91" i="22"/>
  <c r="P91" i="22"/>
  <c r="Q91" i="22" s="1"/>
  <c r="R91" i="22" s="1"/>
  <c r="S91" i="22" s="1"/>
  <c r="AL90" i="22"/>
  <c r="AM90" i="22" s="1"/>
  <c r="AN90" i="22" s="1"/>
  <c r="AI90" i="22"/>
  <c r="AJ90" i="22" s="1"/>
  <c r="AE90" i="22"/>
  <c r="Y90" i="22"/>
  <c r="U90" i="22"/>
  <c r="P90" i="22"/>
  <c r="Q90" i="22" s="1"/>
  <c r="R90" i="22" s="1"/>
  <c r="S90" i="22" s="1"/>
  <c r="AI89" i="22"/>
  <c r="AJ89" i="22" s="1"/>
  <c r="AE89" i="22"/>
  <c r="Y89" i="22"/>
  <c r="U89" i="22"/>
  <c r="P89" i="22"/>
  <c r="Q89" i="22" s="1"/>
  <c r="R89" i="22" s="1"/>
  <c r="S89" i="22" s="1"/>
  <c r="AL88" i="22"/>
  <c r="AM88" i="22" s="1"/>
  <c r="AI88" i="22"/>
  <c r="AJ88" i="22" s="1"/>
  <c r="AE88" i="22"/>
  <c r="Y88" i="22"/>
  <c r="U88" i="22"/>
  <c r="P88" i="22"/>
  <c r="Q88" i="22" s="1"/>
  <c r="R88" i="22" s="1"/>
  <c r="S88" i="22" s="1"/>
  <c r="AI87" i="22"/>
  <c r="AJ87" i="22" s="1"/>
  <c r="AE87" i="22"/>
  <c r="Y87" i="22"/>
  <c r="U87" i="22"/>
  <c r="P87" i="22"/>
  <c r="Q87" i="22" s="1"/>
  <c r="R87" i="22" s="1"/>
  <c r="AL86" i="22"/>
  <c r="AM86" i="22" s="1"/>
  <c r="AN86" i="22" s="1"/>
  <c r="AI86" i="22"/>
  <c r="AJ86" i="22" s="1"/>
  <c r="AE86" i="22"/>
  <c r="Y86" i="22"/>
  <c r="U86" i="22"/>
  <c r="P86" i="22"/>
  <c r="Q86" i="22" s="1"/>
  <c r="R86" i="22" s="1"/>
  <c r="S86" i="22" s="1"/>
  <c r="AI85" i="22"/>
  <c r="AJ85" i="22" s="1"/>
  <c r="AE85" i="22"/>
  <c r="Y85" i="22"/>
  <c r="U85" i="22"/>
  <c r="P85" i="22"/>
  <c r="Q85" i="22" s="1"/>
  <c r="R85" i="22" s="1"/>
  <c r="S85" i="22" s="1"/>
  <c r="AI84" i="22"/>
  <c r="AJ84" i="22" s="1"/>
  <c r="AE84" i="22"/>
  <c r="Y84" i="22"/>
  <c r="U84" i="22"/>
  <c r="P84" i="22"/>
  <c r="Q84" i="22" s="1"/>
  <c r="R84" i="22" s="1"/>
  <c r="S84" i="22" s="1"/>
  <c r="AL83" i="22"/>
  <c r="AM83" i="22" s="1"/>
  <c r="AN83" i="22" s="1"/>
  <c r="AI83" i="22"/>
  <c r="AJ83" i="22" s="1"/>
  <c r="AE83" i="22"/>
  <c r="Y83" i="22"/>
  <c r="U83" i="22"/>
  <c r="P83" i="22"/>
  <c r="Q83" i="22" s="1"/>
  <c r="R83" i="22" s="1"/>
  <c r="S83" i="22" s="1"/>
  <c r="AI82" i="22"/>
  <c r="AJ82" i="22" s="1"/>
  <c r="AE82" i="22"/>
  <c r="Y82" i="22"/>
  <c r="U82" i="22"/>
  <c r="P82" i="22"/>
  <c r="Q82" i="22" s="1"/>
  <c r="R82" i="22" s="1"/>
  <c r="V82" i="22" s="1"/>
  <c r="AL81" i="22"/>
  <c r="AM81" i="22" s="1"/>
  <c r="AN81" i="22" s="1"/>
  <c r="AI81" i="22"/>
  <c r="AJ81" i="22" s="1"/>
  <c r="AE81" i="22"/>
  <c r="Y81" i="22"/>
  <c r="U81" i="22"/>
  <c r="P81" i="22"/>
  <c r="Q81" i="22" s="1"/>
  <c r="R81" i="22" s="1"/>
  <c r="S81" i="22" s="1"/>
  <c r="AL80" i="22"/>
  <c r="AM80" i="22" s="1"/>
  <c r="AI80" i="22"/>
  <c r="AJ80" i="22" s="1"/>
  <c r="AE80" i="22"/>
  <c r="Y80" i="22"/>
  <c r="U80" i="22"/>
  <c r="P80" i="22"/>
  <c r="Q80" i="22" s="1"/>
  <c r="R80" i="22" s="1"/>
  <c r="S80" i="22" s="1"/>
  <c r="AL79" i="22"/>
  <c r="AM79" i="22" s="1"/>
  <c r="AN79" i="22" s="1"/>
  <c r="AI79" i="22"/>
  <c r="AJ79" i="22" s="1"/>
  <c r="AE79" i="22"/>
  <c r="Y79" i="22"/>
  <c r="U79" i="22"/>
  <c r="P79" i="22"/>
  <c r="Q79" i="22" s="1"/>
  <c r="R79" i="22" s="1"/>
  <c r="S79" i="22" s="1"/>
  <c r="AI78" i="22"/>
  <c r="AJ78" i="22" s="1"/>
  <c r="AE78" i="22"/>
  <c r="Y78" i="22"/>
  <c r="U78" i="22"/>
  <c r="P78" i="22"/>
  <c r="Q78" i="22" s="1"/>
  <c r="R78" i="22" s="1"/>
  <c r="AL77" i="22"/>
  <c r="AM77" i="22" s="1"/>
  <c r="AN77" i="22" s="1"/>
  <c r="AI77" i="22"/>
  <c r="AJ77" i="22" s="1"/>
  <c r="AE77" i="22"/>
  <c r="Y77" i="22"/>
  <c r="U77" i="22"/>
  <c r="P77" i="22"/>
  <c r="Q77" i="22" s="1"/>
  <c r="R77" i="22" s="1"/>
  <c r="S77" i="22" s="1"/>
  <c r="AL76" i="22"/>
  <c r="AM76" i="22" s="1"/>
  <c r="AI76" i="22"/>
  <c r="AJ76" i="22" s="1"/>
  <c r="AE76" i="22"/>
  <c r="Y76" i="22"/>
  <c r="U76" i="22"/>
  <c r="P76" i="22"/>
  <c r="Q76" i="22" s="1"/>
  <c r="R76" i="22" s="1"/>
  <c r="S76" i="22" s="1"/>
  <c r="AI75" i="22"/>
  <c r="AJ75" i="22" s="1"/>
  <c r="AE75" i="22"/>
  <c r="Y75" i="22"/>
  <c r="U75" i="22"/>
  <c r="P75" i="22"/>
  <c r="Q75" i="22" s="1"/>
  <c r="R75" i="22" s="1"/>
  <c r="S75" i="22" s="1"/>
  <c r="AI74" i="22"/>
  <c r="AJ74" i="22" s="1"/>
  <c r="AE74" i="22"/>
  <c r="Y74" i="22"/>
  <c r="U74" i="22"/>
  <c r="P74" i="22"/>
  <c r="Q74" i="22" s="1"/>
  <c r="R74" i="22" s="1"/>
  <c r="AL73" i="22"/>
  <c r="AM73" i="22" s="1"/>
  <c r="AN73" i="22" s="1"/>
  <c r="AI73" i="22"/>
  <c r="AJ73" i="22" s="1"/>
  <c r="AE73" i="22"/>
  <c r="Y73" i="22"/>
  <c r="U73" i="22"/>
  <c r="P73" i="22"/>
  <c r="Q73" i="22" s="1"/>
  <c r="R73" i="22" s="1"/>
  <c r="S73" i="22" s="1"/>
  <c r="AL72" i="22"/>
  <c r="AM72" i="22" s="1"/>
  <c r="AI72" i="22"/>
  <c r="AJ72" i="22" s="1"/>
  <c r="AE72" i="22"/>
  <c r="Y72" i="22"/>
  <c r="U72" i="22"/>
  <c r="P72" i="22"/>
  <c r="Q72" i="22" s="1"/>
  <c r="R72" i="22" s="1"/>
  <c r="S72" i="22" s="1"/>
  <c r="AL71" i="22"/>
  <c r="AM71" i="22" s="1"/>
  <c r="AN71" i="22" s="1"/>
  <c r="AI71" i="22"/>
  <c r="AJ71" i="22" s="1"/>
  <c r="AE71" i="22"/>
  <c r="Y71" i="22"/>
  <c r="U71" i="22"/>
  <c r="P71" i="22"/>
  <c r="Q71" i="22" s="1"/>
  <c r="R71" i="22" s="1"/>
  <c r="S71" i="22" s="1"/>
  <c r="AI70" i="22"/>
  <c r="AJ70" i="22" s="1"/>
  <c r="AE70" i="22"/>
  <c r="Y70" i="22"/>
  <c r="U70" i="22"/>
  <c r="P70" i="22"/>
  <c r="Q70" i="22" s="1"/>
  <c r="R70" i="22" s="1"/>
  <c r="AL69" i="22"/>
  <c r="AM69" i="22" s="1"/>
  <c r="AN69" i="22" s="1"/>
  <c r="AI69" i="22"/>
  <c r="AJ69" i="22" s="1"/>
  <c r="AE69" i="22"/>
  <c r="Y69" i="22"/>
  <c r="U69" i="22"/>
  <c r="P69" i="22"/>
  <c r="Q69" i="22" s="1"/>
  <c r="R69" i="22" s="1"/>
  <c r="S69" i="22" s="1"/>
  <c r="AL68" i="22"/>
  <c r="AM68" i="22" s="1"/>
  <c r="AI68" i="22"/>
  <c r="AJ68" i="22" s="1"/>
  <c r="AE68" i="22"/>
  <c r="Y68" i="22"/>
  <c r="U68" i="22"/>
  <c r="P68" i="22"/>
  <c r="Q68" i="22" s="1"/>
  <c r="R68" i="22" s="1"/>
  <c r="AL67" i="22"/>
  <c r="AM67" i="22" s="1"/>
  <c r="AN67" i="22" s="1"/>
  <c r="AI67" i="22"/>
  <c r="AJ67" i="22" s="1"/>
  <c r="AE67" i="22"/>
  <c r="Y67" i="22"/>
  <c r="U67" i="22"/>
  <c r="P67" i="22"/>
  <c r="Q67" i="22" s="1"/>
  <c r="R67" i="22" s="1"/>
  <c r="S67" i="22" s="1"/>
  <c r="AI66" i="22"/>
  <c r="AJ66" i="22" s="1"/>
  <c r="AE66" i="22"/>
  <c r="Y66" i="22"/>
  <c r="U66" i="22"/>
  <c r="P66" i="22"/>
  <c r="Q66" i="22" s="1"/>
  <c r="R66" i="22" s="1"/>
  <c r="AL65" i="22"/>
  <c r="AM65" i="22" s="1"/>
  <c r="AN65" i="22" s="1"/>
  <c r="AI65" i="22"/>
  <c r="AJ65" i="22" s="1"/>
  <c r="AE65" i="22"/>
  <c r="Y65" i="22"/>
  <c r="U65" i="22"/>
  <c r="P65" i="22"/>
  <c r="Q65" i="22" s="1"/>
  <c r="R65" i="22" s="1"/>
  <c r="S65" i="22" s="1"/>
  <c r="AL64" i="22"/>
  <c r="AM64" i="22" s="1"/>
  <c r="AI64" i="22"/>
  <c r="AJ64" i="22" s="1"/>
  <c r="AE64" i="22"/>
  <c r="Y64" i="22"/>
  <c r="U64" i="22"/>
  <c r="P64" i="22"/>
  <c r="Q64" i="22" s="1"/>
  <c r="R64" i="22" s="1"/>
  <c r="S64" i="22" s="1"/>
  <c r="AL63" i="22"/>
  <c r="AM63" i="22" s="1"/>
  <c r="AN63" i="22" s="1"/>
  <c r="AI63" i="22"/>
  <c r="AJ63" i="22" s="1"/>
  <c r="AE63" i="22"/>
  <c r="Y63" i="22"/>
  <c r="U63" i="22"/>
  <c r="P63" i="22"/>
  <c r="Q63" i="22" s="1"/>
  <c r="R63" i="22" s="1"/>
  <c r="S63" i="22" s="1"/>
  <c r="AI62" i="22"/>
  <c r="AJ62" i="22" s="1"/>
  <c r="AE62" i="22"/>
  <c r="Y62" i="22"/>
  <c r="U62" i="22"/>
  <c r="P62" i="22"/>
  <c r="Q62" i="22" s="1"/>
  <c r="R62" i="22" s="1"/>
  <c r="AL61" i="22"/>
  <c r="AM61" i="22" s="1"/>
  <c r="AN61" i="22" s="1"/>
  <c r="AI61" i="22"/>
  <c r="AJ61" i="22" s="1"/>
  <c r="AE61" i="22"/>
  <c r="Y61" i="22"/>
  <c r="U61" i="22"/>
  <c r="P61" i="22"/>
  <c r="Q61" i="22" s="1"/>
  <c r="R61" i="22" s="1"/>
  <c r="S61" i="22" s="1"/>
  <c r="AL60" i="22"/>
  <c r="AM60" i="22" s="1"/>
  <c r="AI60" i="22"/>
  <c r="AJ60" i="22" s="1"/>
  <c r="AE60" i="22"/>
  <c r="Y60" i="22"/>
  <c r="U60" i="22"/>
  <c r="P60" i="22"/>
  <c r="Q60" i="22" s="1"/>
  <c r="R60" i="22" s="1"/>
  <c r="S60" i="22" s="1"/>
  <c r="AL59" i="22"/>
  <c r="AM59" i="22" s="1"/>
  <c r="AN59" i="22" s="1"/>
  <c r="AI59" i="22"/>
  <c r="AJ59" i="22" s="1"/>
  <c r="AE59" i="22"/>
  <c r="Y59" i="22"/>
  <c r="U59" i="22"/>
  <c r="P59" i="22"/>
  <c r="Q59" i="22" s="1"/>
  <c r="R59" i="22" s="1"/>
  <c r="S59" i="22" s="1"/>
  <c r="AI58" i="22"/>
  <c r="AJ58" i="22" s="1"/>
  <c r="AE58" i="22"/>
  <c r="Y58" i="22"/>
  <c r="U58" i="22"/>
  <c r="P58" i="22"/>
  <c r="Q58" i="22" s="1"/>
  <c r="R58" i="22" s="1"/>
  <c r="AL57" i="22"/>
  <c r="AM57" i="22" s="1"/>
  <c r="AN57" i="22" s="1"/>
  <c r="AI57" i="22"/>
  <c r="AJ57" i="22" s="1"/>
  <c r="AE57" i="22"/>
  <c r="Y57" i="22"/>
  <c r="U57" i="22"/>
  <c r="P57" i="22"/>
  <c r="Q57" i="22" s="1"/>
  <c r="R57" i="22" s="1"/>
  <c r="S57" i="22" s="1"/>
  <c r="AI56" i="22"/>
  <c r="AJ56" i="22" s="1"/>
  <c r="AE56" i="22"/>
  <c r="Y56" i="22"/>
  <c r="U56" i="22"/>
  <c r="P56" i="22"/>
  <c r="Q56" i="22" s="1"/>
  <c r="R56" i="22" s="1"/>
  <c r="S56" i="22" s="1"/>
  <c r="AL55" i="22"/>
  <c r="AM55" i="22" s="1"/>
  <c r="AN55" i="22" s="1"/>
  <c r="AI55" i="22"/>
  <c r="AJ55" i="22" s="1"/>
  <c r="AE55" i="22"/>
  <c r="Y55" i="22"/>
  <c r="U55" i="22"/>
  <c r="P55" i="22"/>
  <c r="Q55" i="22" s="1"/>
  <c r="R55" i="22" s="1"/>
  <c r="S55" i="22" s="1"/>
  <c r="AI54" i="22"/>
  <c r="AJ54" i="22" s="1"/>
  <c r="AE54" i="22"/>
  <c r="Y54" i="22"/>
  <c r="U54" i="22"/>
  <c r="P54" i="22"/>
  <c r="Q54" i="22" s="1"/>
  <c r="R54" i="22" s="1"/>
  <c r="S54" i="22" s="1"/>
  <c r="AL53" i="22"/>
  <c r="AM53" i="22" s="1"/>
  <c r="AN53" i="22" s="1"/>
  <c r="AI53" i="22"/>
  <c r="AJ53" i="22" s="1"/>
  <c r="AE53" i="22"/>
  <c r="Y53" i="22"/>
  <c r="U53" i="22"/>
  <c r="P53" i="22"/>
  <c r="Q53" i="22" s="1"/>
  <c r="R53" i="22" s="1"/>
  <c r="S53" i="22" s="1"/>
  <c r="AI52" i="22"/>
  <c r="AJ52" i="22" s="1"/>
  <c r="AE52" i="22"/>
  <c r="Y52" i="22"/>
  <c r="U52" i="22"/>
  <c r="P52" i="22"/>
  <c r="Q52" i="22" s="1"/>
  <c r="R52" i="22" s="1"/>
  <c r="AI51" i="22"/>
  <c r="AJ51" i="22" s="1"/>
  <c r="AE51" i="22"/>
  <c r="Y51" i="22"/>
  <c r="U51" i="22"/>
  <c r="P51" i="22"/>
  <c r="Q51" i="22" s="1"/>
  <c r="R51" i="22" s="1"/>
  <c r="S51" i="22" s="1"/>
  <c r="AI50" i="22"/>
  <c r="AJ50" i="22" s="1"/>
  <c r="AE50" i="22"/>
  <c r="Y50" i="22"/>
  <c r="U50" i="22"/>
  <c r="P50" i="22"/>
  <c r="Q50" i="22" s="1"/>
  <c r="R50" i="22" s="1"/>
  <c r="AL49" i="22"/>
  <c r="AM49" i="22" s="1"/>
  <c r="AN49" i="22" s="1"/>
  <c r="AI49" i="22"/>
  <c r="AJ49" i="22" s="1"/>
  <c r="AE49" i="22"/>
  <c r="Y49" i="22"/>
  <c r="U49" i="22"/>
  <c r="P49" i="22"/>
  <c r="Q49" i="22" s="1"/>
  <c r="R49" i="22" s="1"/>
  <c r="S49" i="22" s="1"/>
  <c r="AI48" i="22"/>
  <c r="AJ48" i="22" s="1"/>
  <c r="AE48" i="22"/>
  <c r="Y48" i="22"/>
  <c r="U48" i="22"/>
  <c r="P48" i="22"/>
  <c r="Q48" i="22" s="1"/>
  <c r="R48" i="22" s="1"/>
  <c r="AL47" i="22"/>
  <c r="AM47" i="22" s="1"/>
  <c r="AN47" i="22" s="1"/>
  <c r="AI47" i="22"/>
  <c r="AJ47" i="22" s="1"/>
  <c r="AE47" i="22"/>
  <c r="Y47" i="22"/>
  <c r="U47" i="22"/>
  <c r="P47" i="22"/>
  <c r="Q47" i="22" s="1"/>
  <c r="R47" i="22" s="1"/>
  <c r="S47" i="22" s="1"/>
  <c r="AI46" i="22"/>
  <c r="AJ46" i="22" s="1"/>
  <c r="AE46" i="22"/>
  <c r="Y46" i="22"/>
  <c r="U46" i="22"/>
  <c r="P46" i="22"/>
  <c r="Q46" i="22" s="1"/>
  <c r="R46" i="22" s="1"/>
  <c r="AL45" i="22"/>
  <c r="AM45" i="22" s="1"/>
  <c r="AN45" i="22" s="1"/>
  <c r="AI45" i="22"/>
  <c r="AJ45" i="22" s="1"/>
  <c r="AE45" i="22"/>
  <c r="Y45" i="22"/>
  <c r="U45" i="22"/>
  <c r="P45" i="22"/>
  <c r="Q45" i="22" s="1"/>
  <c r="R45" i="22" s="1"/>
  <c r="S45" i="22" s="1"/>
  <c r="AI44" i="22"/>
  <c r="AJ44" i="22" s="1"/>
  <c r="AE44" i="22"/>
  <c r="Y44" i="22"/>
  <c r="U44" i="22"/>
  <c r="P44" i="22"/>
  <c r="Q44" i="22" s="1"/>
  <c r="R44" i="22" s="1"/>
  <c r="AI43" i="22"/>
  <c r="AJ43" i="22" s="1"/>
  <c r="AE43" i="22"/>
  <c r="Y43" i="22"/>
  <c r="U43" i="22"/>
  <c r="P43" i="22"/>
  <c r="Q43" i="22" s="1"/>
  <c r="R43" i="22" s="1"/>
  <c r="S43" i="22" s="1"/>
  <c r="AI42" i="22"/>
  <c r="AJ42" i="22" s="1"/>
  <c r="AE42" i="22"/>
  <c r="Y42" i="22"/>
  <c r="U42" i="22"/>
  <c r="P42" i="22"/>
  <c r="Q42" i="22" s="1"/>
  <c r="R42" i="22" s="1"/>
  <c r="S42" i="22" s="1"/>
  <c r="AI41" i="22"/>
  <c r="AJ41" i="22" s="1"/>
  <c r="AE41" i="22"/>
  <c r="Y41" i="22"/>
  <c r="U41" i="22"/>
  <c r="P41" i="22"/>
  <c r="Q41" i="22" s="1"/>
  <c r="R41" i="22" s="1"/>
  <c r="S41" i="22" s="1"/>
  <c r="AL40" i="22"/>
  <c r="AM40" i="22" s="1"/>
  <c r="AN40" i="22" s="1"/>
  <c r="AI40" i="22"/>
  <c r="AJ40" i="22" s="1"/>
  <c r="AE40" i="22"/>
  <c r="Y40" i="22"/>
  <c r="U40" i="22"/>
  <c r="P40" i="22"/>
  <c r="Q40" i="22" s="1"/>
  <c r="R40" i="22" s="1"/>
  <c r="AL39" i="22"/>
  <c r="AM39" i="22" s="1"/>
  <c r="AN39" i="22" s="1"/>
  <c r="AI39" i="22"/>
  <c r="AJ39" i="22" s="1"/>
  <c r="AE39" i="22"/>
  <c r="Y39" i="22"/>
  <c r="U39" i="22"/>
  <c r="P39" i="22"/>
  <c r="Q39" i="22" s="1"/>
  <c r="R39" i="22" s="1"/>
  <c r="AI38" i="22"/>
  <c r="AJ38" i="22" s="1"/>
  <c r="AE38" i="22"/>
  <c r="Y38" i="22"/>
  <c r="U38" i="22"/>
  <c r="P38" i="22"/>
  <c r="Q38" i="22" s="1"/>
  <c r="R38" i="22" s="1"/>
  <c r="S38" i="22" s="1"/>
  <c r="AI37" i="22"/>
  <c r="AJ37" i="22" s="1"/>
  <c r="AE37" i="22"/>
  <c r="Y37" i="22"/>
  <c r="U37" i="22"/>
  <c r="P37" i="22"/>
  <c r="Q37" i="22" s="1"/>
  <c r="R37" i="22" s="1"/>
  <c r="S37" i="22" s="1"/>
  <c r="AL36" i="22"/>
  <c r="AM36" i="22" s="1"/>
  <c r="AN36" i="22" s="1"/>
  <c r="AI36" i="22"/>
  <c r="AJ36" i="22" s="1"/>
  <c r="AE36" i="22"/>
  <c r="Y36" i="22"/>
  <c r="U36" i="22"/>
  <c r="P36" i="22"/>
  <c r="Q36" i="22" s="1"/>
  <c r="R36" i="22" s="1"/>
  <c r="AL35" i="22"/>
  <c r="AM35" i="22" s="1"/>
  <c r="AN35" i="22" s="1"/>
  <c r="AI35" i="22"/>
  <c r="AJ35" i="22" s="1"/>
  <c r="AE35" i="22"/>
  <c r="Y35" i="22"/>
  <c r="U35" i="22"/>
  <c r="P35" i="22"/>
  <c r="Q35" i="22" s="1"/>
  <c r="R35" i="22" s="1"/>
  <c r="AI34" i="22"/>
  <c r="AJ34" i="22" s="1"/>
  <c r="AE34" i="22"/>
  <c r="Y34" i="22"/>
  <c r="U34" i="22"/>
  <c r="P34" i="22"/>
  <c r="Q34" i="22" s="1"/>
  <c r="R34" i="22" s="1"/>
  <c r="S34" i="22" s="1"/>
  <c r="AI33" i="22"/>
  <c r="AJ33" i="22" s="1"/>
  <c r="AE33" i="22"/>
  <c r="Y33" i="22"/>
  <c r="U33" i="22"/>
  <c r="P33" i="22"/>
  <c r="Q33" i="22" s="1"/>
  <c r="R33" i="22" s="1"/>
  <c r="S33" i="22" s="1"/>
  <c r="AL32" i="22"/>
  <c r="AM32" i="22" s="1"/>
  <c r="AN32" i="22" s="1"/>
  <c r="AI32" i="22"/>
  <c r="AJ32" i="22" s="1"/>
  <c r="AE32" i="22"/>
  <c r="Y32" i="22"/>
  <c r="U32" i="22"/>
  <c r="P32" i="22"/>
  <c r="Q32" i="22" s="1"/>
  <c r="R32" i="22" s="1"/>
  <c r="AL31" i="22"/>
  <c r="AM31" i="22" s="1"/>
  <c r="AN31" i="22" s="1"/>
  <c r="AI31" i="22"/>
  <c r="AJ31" i="22" s="1"/>
  <c r="AE31" i="22"/>
  <c r="Y31" i="22"/>
  <c r="U31" i="22"/>
  <c r="P31" i="22"/>
  <c r="Q31" i="22" s="1"/>
  <c r="R31" i="22" s="1"/>
  <c r="AI30" i="22"/>
  <c r="AJ30" i="22" s="1"/>
  <c r="AE30" i="22"/>
  <c r="Y30" i="22"/>
  <c r="U30" i="22"/>
  <c r="P30" i="22"/>
  <c r="Q30" i="22" s="1"/>
  <c r="R30" i="22" s="1"/>
  <c r="S30" i="22" s="1"/>
  <c r="AL29" i="22"/>
  <c r="AM29" i="22" s="1"/>
  <c r="AI29" i="22"/>
  <c r="AJ29" i="22" s="1"/>
  <c r="AE29" i="22"/>
  <c r="Y29" i="22"/>
  <c r="U29" i="22"/>
  <c r="P29" i="22"/>
  <c r="Q29" i="22" s="1"/>
  <c r="R29" i="22" s="1"/>
  <c r="S29" i="22" s="1"/>
  <c r="AL28" i="22"/>
  <c r="AM28" i="22" s="1"/>
  <c r="AN28" i="22" s="1"/>
  <c r="AI28" i="22"/>
  <c r="AJ28" i="22" s="1"/>
  <c r="AE28" i="22"/>
  <c r="Y28" i="22"/>
  <c r="U28" i="22"/>
  <c r="P28" i="22"/>
  <c r="Q28" i="22" s="1"/>
  <c r="R28" i="22" s="1"/>
  <c r="AL27" i="22"/>
  <c r="AM27" i="22" s="1"/>
  <c r="AN27" i="22" s="1"/>
  <c r="AI27" i="22"/>
  <c r="AJ27" i="22" s="1"/>
  <c r="AE27" i="22"/>
  <c r="Y27" i="22"/>
  <c r="U27" i="22"/>
  <c r="P27" i="22"/>
  <c r="Q27" i="22" s="1"/>
  <c r="R27" i="22" s="1"/>
  <c r="S27" i="22" s="1"/>
  <c r="AP21" i="22"/>
  <c r="AA20" i="22"/>
  <c r="AB21" i="22" s="1"/>
  <c r="AV17" i="22"/>
  <c r="AS17" i="22"/>
  <c r="AG17" i="22"/>
  <c r="AA17" i="22"/>
  <c r="X17" i="22"/>
  <c r="W17" i="22"/>
  <c r="T17" i="22"/>
  <c r="O17" i="22"/>
  <c r="N17" i="22"/>
  <c r="M17" i="22"/>
  <c r="L17" i="22"/>
  <c r="F17" i="22"/>
  <c r="E17" i="22"/>
  <c r="C17" i="22"/>
  <c r="AH195" i="21"/>
  <c r="AI195" i="21" s="1"/>
  <c r="AD195" i="21"/>
  <c r="X195" i="21"/>
  <c r="T195" i="21"/>
  <c r="O195" i="21"/>
  <c r="P195" i="21" s="1"/>
  <c r="Q195" i="21" s="1"/>
  <c r="AK194" i="21"/>
  <c r="AL194" i="21" s="1"/>
  <c r="AM194" i="21" s="1"/>
  <c r="AH194" i="21"/>
  <c r="AI194" i="21" s="1"/>
  <c r="AD194" i="21"/>
  <c r="X194" i="21"/>
  <c r="T194" i="21"/>
  <c r="O194" i="21"/>
  <c r="P194" i="21" s="1"/>
  <c r="Q194" i="21" s="1"/>
  <c r="R194" i="21" s="1"/>
  <c r="AK193" i="21"/>
  <c r="AL193" i="21" s="1"/>
  <c r="AH193" i="21"/>
  <c r="AI193" i="21" s="1"/>
  <c r="AD193" i="21"/>
  <c r="X193" i="21"/>
  <c r="T193" i="21"/>
  <c r="O193" i="21"/>
  <c r="P193" i="21" s="1"/>
  <c r="Q193" i="21" s="1"/>
  <c r="R193" i="21" s="1"/>
  <c r="AH192" i="21"/>
  <c r="AI192" i="21" s="1"/>
  <c r="AD192" i="21"/>
  <c r="X192" i="21"/>
  <c r="T192" i="21"/>
  <c r="O192" i="21"/>
  <c r="P192" i="21" s="1"/>
  <c r="Q192" i="21" s="1"/>
  <c r="R192" i="21" s="1"/>
  <c r="AH191" i="21"/>
  <c r="AI191" i="21" s="1"/>
  <c r="AD191" i="21"/>
  <c r="X191" i="21"/>
  <c r="T191" i="21"/>
  <c r="O191" i="21"/>
  <c r="P191" i="21" s="1"/>
  <c r="Q191" i="21" s="1"/>
  <c r="R191" i="21" s="1"/>
  <c r="AK190" i="21"/>
  <c r="AL190" i="21" s="1"/>
  <c r="AM190" i="21" s="1"/>
  <c r="AH190" i="21"/>
  <c r="AI190" i="21" s="1"/>
  <c r="AD190" i="21"/>
  <c r="X190" i="21"/>
  <c r="T190" i="21"/>
  <c r="O190" i="21"/>
  <c r="P190" i="21" s="1"/>
  <c r="Q190" i="21" s="1"/>
  <c r="R190" i="21" s="1"/>
  <c r="AH189" i="21"/>
  <c r="AI189" i="21" s="1"/>
  <c r="AD189" i="21"/>
  <c r="X189" i="21"/>
  <c r="T189" i="21"/>
  <c r="O189" i="21"/>
  <c r="P189" i="21" s="1"/>
  <c r="Q189" i="21" s="1"/>
  <c r="R189" i="21" s="1"/>
  <c r="AL188" i="21"/>
  <c r="AH188" i="21"/>
  <c r="AI188" i="21" s="1"/>
  <c r="AD188" i="21"/>
  <c r="X188" i="21"/>
  <c r="T188" i="21"/>
  <c r="O188" i="21"/>
  <c r="P188" i="21" s="1"/>
  <c r="Q188" i="21" s="1"/>
  <c r="R188" i="21" s="1"/>
  <c r="AK187" i="21"/>
  <c r="AL187" i="21" s="1"/>
  <c r="AM187" i="21" s="1"/>
  <c r="AH187" i="21"/>
  <c r="AI187" i="21" s="1"/>
  <c r="AD187" i="21"/>
  <c r="X187" i="21"/>
  <c r="T187" i="21"/>
  <c r="O187" i="21"/>
  <c r="P187" i="21" s="1"/>
  <c r="Q187" i="21" s="1"/>
  <c r="AK186" i="21"/>
  <c r="AL186" i="21" s="1"/>
  <c r="AH186" i="21"/>
  <c r="AI186" i="21" s="1"/>
  <c r="AD186" i="21"/>
  <c r="X186" i="21"/>
  <c r="T186" i="21"/>
  <c r="O186" i="21"/>
  <c r="P186" i="21" s="1"/>
  <c r="Q186" i="21" s="1"/>
  <c r="R186" i="21" s="1"/>
  <c r="AK185" i="21"/>
  <c r="AL185" i="21" s="1"/>
  <c r="AH185" i="21"/>
  <c r="AI185" i="21" s="1"/>
  <c r="AD185" i="21"/>
  <c r="X185" i="21"/>
  <c r="T185" i="21"/>
  <c r="O185" i="21"/>
  <c r="P185" i="21" s="1"/>
  <c r="Q185" i="21" s="1"/>
  <c r="AK184" i="21"/>
  <c r="AL184" i="21" s="1"/>
  <c r="AH184" i="21"/>
  <c r="AI184" i="21" s="1"/>
  <c r="AD184" i="21"/>
  <c r="X184" i="21"/>
  <c r="T184" i="21"/>
  <c r="O184" i="21"/>
  <c r="P184" i="21" s="1"/>
  <c r="Q184" i="21" s="1"/>
  <c r="R184" i="21" s="1"/>
  <c r="AH183" i="21"/>
  <c r="AI183" i="21" s="1"/>
  <c r="AD183" i="21"/>
  <c r="X183" i="21"/>
  <c r="T183" i="21"/>
  <c r="O183" i="21"/>
  <c r="P183" i="21" s="1"/>
  <c r="Q183" i="21" s="1"/>
  <c r="AH182" i="21"/>
  <c r="AI182" i="21" s="1"/>
  <c r="AD182" i="21"/>
  <c r="X182" i="21"/>
  <c r="T182" i="21"/>
  <c r="O182" i="21"/>
  <c r="P182" i="21" s="1"/>
  <c r="Q182" i="21" s="1"/>
  <c r="R182" i="21" s="1"/>
  <c r="AK181" i="21"/>
  <c r="AL181" i="21" s="1"/>
  <c r="AH181" i="21"/>
  <c r="AI181" i="21" s="1"/>
  <c r="AD181" i="21"/>
  <c r="X181" i="21"/>
  <c r="T181" i="21"/>
  <c r="O181" i="21"/>
  <c r="P181" i="21" s="1"/>
  <c r="Q181" i="21" s="1"/>
  <c r="R181" i="21" s="1"/>
  <c r="AH180" i="21"/>
  <c r="AI180" i="21" s="1"/>
  <c r="AD180" i="21"/>
  <c r="X180" i="21"/>
  <c r="T180" i="21"/>
  <c r="O180" i="21"/>
  <c r="P180" i="21" s="1"/>
  <c r="Q180" i="21" s="1"/>
  <c r="AK179" i="21"/>
  <c r="AL179" i="21" s="1"/>
  <c r="AM179" i="21" s="1"/>
  <c r="AH179" i="21"/>
  <c r="AI179" i="21" s="1"/>
  <c r="AD179" i="21"/>
  <c r="X179" i="21"/>
  <c r="T179" i="21"/>
  <c r="O179" i="21"/>
  <c r="P179" i="21" s="1"/>
  <c r="Q179" i="21" s="1"/>
  <c r="R179" i="21" s="1"/>
  <c r="AK178" i="21"/>
  <c r="AL178" i="21" s="1"/>
  <c r="AH178" i="21"/>
  <c r="AI178" i="21" s="1"/>
  <c r="AD178" i="21"/>
  <c r="X178" i="21"/>
  <c r="T178" i="21"/>
  <c r="O178" i="21"/>
  <c r="P178" i="21" s="1"/>
  <c r="Q178" i="21" s="1"/>
  <c r="R178" i="21" s="1"/>
  <c r="AK177" i="21"/>
  <c r="AL177" i="21" s="1"/>
  <c r="AH177" i="21"/>
  <c r="AI177" i="21" s="1"/>
  <c r="AD177" i="21"/>
  <c r="X177" i="21"/>
  <c r="T177" i="21"/>
  <c r="O177" i="21"/>
  <c r="P177" i="21" s="1"/>
  <c r="Q177" i="21" s="1"/>
  <c r="R177" i="21" s="1"/>
  <c r="AH176" i="21"/>
  <c r="AI176" i="21" s="1"/>
  <c r="AD176" i="21"/>
  <c r="X176" i="21"/>
  <c r="T176" i="21"/>
  <c r="O176" i="21"/>
  <c r="P176" i="21" s="1"/>
  <c r="Q176" i="21" s="1"/>
  <c r="AK175" i="21"/>
  <c r="AL175" i="21" s="1"/>
  <c r="AM175" i="21" s="1"/>
  <c r="AH175" i="21"/>
  <c r="AI175" i="21" s="1"/>
  <c r="AD175" i="21"/>
  <c r="X175" i="21"/>
  <c r="T175" i="21"/>
  <c r="O175" i="21"/>
  <c r="P175" i="21" s="1"/>
  <c r="Q175" i="21" s="1"/>
  <c r="R175" i="21" s="1"/>
  <c r="AH174" i="21"/>
  <c r="AI174" i="21" s="1"/>
  <c r="AD174" i="21"/>
  <c r="X174" i="21"/>
  <c r="T174" i="21"/>
  <c r="O174" i="21"/>
  <c r="P174" i="21" s="1"/>
  <c r="Q174" i="21" s="1"/>
  <c r="AK173" i="21"/>
  <c r="AL173" i="21" s="1"/>
  <c r="AM173" i="21" s="1"/>
  <c r="AH173" i="21"/>
  <c r="AI173" i="21" s="1"/>
  <c r="AD173" i="21"/>
  <c r="X173" i="21"/>
  <c r="T173" i="21"/>
  <c r="O173" i="21"/>
  <c r="P173" i="21" s="1"/>
  <c r="Q173" i="21" s="1"/>
  <c r="R173" i="21" s="1"/>
  <c r="AH172" i="21"/>
  <c r="AI172" i="21" s="1"/>
  <c r="AD172" i="21"/>
  <c r="X172" i="21"/>
  <c r="T172" i="21"/>
  <c r="O172" i="21"/>
  <c r="P172" i="21" s="1"/>
  <c r="Q172" i="21" s="1"/>
  <c r="AK171" i="21"/>
  <c r="AL171" i="21" s="1"/>
  <c r="AM171" i="21" s="1"/>
  <c r="AH171" i="21"/>
  <c r="AI171" i="21" s="1"/>
  <c r="AD171" i="21"/>
  <c r="X171" i="21"/>
  <c r="T171" i="21"/>
  <c r="O171" i="21"/>
  <c r="P171" i="21" s="1"/>
  <c r="Q171" i="21" s="1"/>
  <c r="R171" i="21" s="1"/>
  <c r="AH170" i="21"/>
  <c r="AI170" i="21" s="1"/>
  <c r="AD170" i="21"/>
  <c r="X170" i="21"/>
  <c r="T170" i="21"/>
  <c r="O170" i="21"/>
  <c r="P170" i="21" s="1"/>
  <c r="Q170" i="21" s="1"/>
  <c r="AH169" i="21"/>
  <c r="AI169" i="21" s="1"/>
  <c r="AD169" i="21"/>
  <c r="X169" i="21"/>
  <c r="T169" i="21"/>
  <c r="O169" i="21"/>
  <c r="P169" i="21" s="1"/>
  <c r="Q169" i="21" s="1"/>
  <c r="R169" i="21" s="1"/>
  <c r="AK168" i="21"/>
  <c r="AL168" i="21" s="1"/>
  <c r="AM168" i="21" s="1"/>
  <c r="AH168" i="21"/>
  <c r="AI168" i="21" s="1"/>
  <c r="AD168" i="21"/>
  <c r="X168" i="21"/>
  <c r="T168" i="21"/>
  <c r="O168" i="21"/>
  <c r="P168" i="21" s="1"/>
  <c r="Q168" i="21" s="1"/>
  <c r="AH167" i="21"/>
  <c r="AI167" i="21" s="1"/>
  <c r="AD167" i="21"/>
  <c r="X167" i="21"/>
  <c r="T167" i="21"/>
  <c r="O167" i="21"/>
  <c r="P167" i="21" s="1"/>
  <c r="Q167" i="21" s="1"/>
  <c r="AK166" i="21"/>
  <c r="AL166" i="21" s="1"/>
  <c r="AH166" i="21"/>
  <c r="AI166" i="21" s="1"/>
  <c r="AD166" i="21"/>
  <c r="X166" i="21"/>
  <c r="T166" i="21"/>
  <c r="O166" i="21"/>
  <c r="P166" i="21" s="1"/>
  <c r="Q166" i="21" s="1"/>
  <c r="R166" i="21" s="1"/>
  <c r="AH165" i="21"/>
  <c r="AI165" i="21" s="1"/>
  <c r="AD165" i="21"/>
  <c r="X165" i="21"/>
  <c r="T165" i="21"/>
  <c r="O165" i="21"/>
  <c r="P165" i="21" s="1"/>
  <c r="Q165" i="21" s="1"/>
  <c r="R165" i="21" s="1"/>
  <c r="AH164" i="21"/>
  <c r="AI164" i="21" s="1"/>
  <c r="AD164" i="21"/>
  <c r="X164" i="21"/>
  <c r="T164" i="21"/>
  <c r="O164" i="21"/>
  <c r="P164" i="21" s="1"/>
  <c r="Q164" i="21" s="1"/>
  <c r="AK163" i="21"/>
  <c r="AL163" i="21" s="1"/>
  <c r="AM163" i="21" s="1"/>
  <c r="AH163" i="21"/>
  <c r="AI163" i="21" s="1"/>
  <c r="AD163" i="21"/>
  <c r="X163" i="21"/>
  <c r="T163" i="21"/>
  <c r="O163" i="21"/>
  <c r="P163" i="21" s="1"/>
  <c r="Q163" i="21" s="1"/>
  <c r="R163" i="21" s="1"/>
  <c r="AH162" i="21"/>
  <c r="AI162" i="21" s="1"/>
  <c r="AD162" i="21"/>
  <c r="X162" i="21"/>
  <c r="T162" i="21"/>
  <c r="O162" i="21"/>
  <c r="P162" i="21" s="1"/>
  <c r="Q162" i="21" s="1"/>
  <c r="AK161" i="21"/>
  <c r="AL161" i="21" s="1"/>
  <c r="AM161" i="21" s="1"/>
  <c r="AH161" i="21"/>
  <c r="AI161" i="21" s="1"/>
  <c r="AD161" i="21"/>
  <c r="X161" i="21"/>
  <c r="T161" i="21"/>
  <c r="O161" i="21"/>
  <c r="P161" i="21" s="1"/>
  <c r="Q161" i="21" s="1"/>
  <c r="R161" i="21" s="1"/>
  <c r="AK160" i="21"/>
  <c r="AL160" i="21" s="1"/>
  <c r="AH160" i="21"/>
  <c r="AI160" i="21" s="1"/>
  <c r="AD160" i="21"/>
  <c r="X160" i="21"/>
  <c r="T160" i="21"/>
  <c r="O160" i="21"/>
  <c r="P160" i="21" s="1"/>
  <c r="Q160" i="21" s="1"/>
  <c r="AK159" i="21"/>
  <c r="AL159" i="21" s="1"/>
  <c r="AM159" i="21" s="1"/>
  <c r="AH159" i="21"/>
  <c r="AI159" i="21" s="1"/>
  <c r="AD159" i="21"/>
  <c r="X159" i="21"/>
  <c r="T159" i="21"/>
  <c r="O159" i="21"/>
  <c r="P159" i="21" s="1"/>
  <c r="Q159" i="21" s="1"/>
  <c r="R159" i="21" s="1"/>
  <c r="AH158" i="21"/>
  <c r="AI158" i="21" s="1"/>
  <c r="AD158" i="21"/>
  <c r="X158" i="21"/>
  <c r="T158" i="21"/>
  <c r="O158" i="21"/>
  <c r="P158" i="21" s="1"/>
  <c r="Q158" i="21" s="1"/>
  <c r="AH157" i="21"/>
  <c r="AI157" i="21" s="1"/>
  <c r="AD157" i="21"/>
  <c r="X157" i="21"/>
  <c r="T157" i="21"/>
  <c r="O157" i="21"/>
  <c r="P157" i="21" s="1"/>
  <c r="Q157" i="21" s="1"/>
  <c r="R157" i="21" s="1"/>
  <c r="AK156" i="21"/>
  <c r="AL156" i="21" s="1"/>
  <c r="AH156" i="21"/>
  <c r="AI156" i="21" s="1"/>
  <c r="AD156" i="21"/>
  <c r="X156" i="21"/>
  <c r="T156" i="21"/>
  <c r="O156" i="21"/>
  <c r="P156" i="21" s="1"/>
  <c r="Q156" i="21" s="1"/>
  <c r="AK155" i="21"/>
  <c r="AL155" i="21" s="1"/>
  <c r="AM155" i="21" s="1"/>
  <c r="AH155" i="21"/>
  <c r="AI155" i="21" s="1"/>
  <c r="AD155" i="21"/>
  <c r="X155" i="21"/>
  <c r="T155" i="21"/>
  <c r="O155" i="21"/>
  <c r="P155" i="21" s="1"/>
  <c r="Q155" i="21" s="1"/>
  <c r="R155" i="21" s="1"/>
  <c r="AH154" i="21"/>
  <c r="AI154" i="21" s="1"/>
  <c r="AD154" i="21"/>
  <c r="X154" i="21"/>
  <c r="T154" i="21"/>
  <c r="O154" i="21"/>
  <c r="P154" i="21" s="1"/>
  <c r="Q154" i="21" s="1"/>
  <c r="AH153" i="21"/>
  <c r="AI153" i="21" s="1"/>
  <c r="AD153" i="21"/>
  <c r="X153" i="21"/>
  <c r="T153" i="21"/>
  <c r="O153" i="21"/>
  <c r="P153" i="21" s="1"/>
  <c r="Q153" i="21" s="1"/>
  <c r="R153" i="21" s="1"/>
  <c r="AK152" i="21"/>
  <c r="AL152" i="21" s="1"/>
  <c r="AM152" i="21" s="1"/>
  <c r="AH152" i="21"/>
  <c r="AI152" i="21" s="1"/>
  <c r="AD152" i="21"/>
  <c r="X152" i="21"/>
  <c r="T152" i="21"/>
  <c r="O152" i="21"/>
  <c r="P152" i="21" s="1"/>
  <c r="Q152" i="21" s="1"/>
  <c r="AK151" i="21"/>
  <c r="AL151" i="21" s="1"/>
  <c r="AM151" i="21" s="1"/>
  <c r="AH151" i="21"/>
  <c r="AI151" i="21" s="1"/>
  <c r="AD151" i="21"/>
  <c r="X151" i="21"/>
  <c r="T151" i="21"/>
  <c r="O151" i="21"/>
  <c r="P151" i="21" s="1"/>
  <c r="Q151" i="21" s="1"/>
  <c r="AK150" i="21"/>
  <c r="AL150" i="21" s="1"/>
  <c r="AH150" i="21"/>
  <c r="AI150" i="21" s="1"/>
  <c r="AD150" i="21"/>
  <c r="X150" i="21"/>
  <c r="T150" i="21"/>
  <c r="O150" i="21"/>
  <c r="P150" i="21" s="1"/>
  <c r="Q150" i="21" s="1"/>
  <c r="R150" i="21" s="1"/>
  <c r="AH149" i="21"/>
  <c r="AI149" i="21" s="1"/>
  <c r="AD149" i="21"/>
  <c r="X149" i="21"/>
  <c r="T149" i="21"/>
  <c r="O149" i="21"/>
  <c r="P149" i="21" s="1"/>
  <c r="Q149" i="21" s="1"/>
  <c r="R149" i="21" s="1"/>
  <c r="AH148" i="21"/>
  <c r="AI148" i="21" s="1"/>
  <c r="AD148" i="21"/>
  <c r="X148" i="21"/>
  <c r="T148" i="21"/>
  <c r="O148" i="21"/>
  <c r="P148" i="21" s="1"/>
  <c r="Q148" i="21" s="1"/>
  <c r="R148" i="21" s="1"/>
  <c r="AH147" i="21"/>
  <c r="AI147" i="21" s="1"/>
  <c r="AD147" i="21"/>
  <c r="X147" i="21"/>
  <c r="T147" i="21"/>
  <c r="O147" i="21"/>
  <c r="P147" i="21" s="1"/>
  <c r="Q147" i="21" s="1"/>
  <c r="R147" i="21" s="1"/>
  <c r="AH146" i="21"/>
  <c r="AI146" i="21" s="1"/>
  <c r="AD146" i="21"/>
  <c r="X146" i="21"/>
  <c r="T146" i="21"/>
  <c r="O146" i="21"/>
  <c r="P146" i="21" s="1"/>
  <c r="Q146" i="21" s="1"/>
  <c r="AK145" i="21"/>
  <c r="AL145" i="21" s="1"/>
  <c r="AM145" i="21" s="1"/>
  <c r="AH145" i="21"/>
  <c r="AI145" i="21" s="1"/>
  <c r="AD145" i="21"/>
  <c r="X145" i="21"/>
  <c r="T145" i="21"/>
  <c r="O145" i="21"/>
  <c r="P145" i="21" s="1"/>
  <c r="Q145" i="21" s="1"/>
  <c r="AK144" i="21"/>
  <c r="AL144" i="21" s="1"/>
  <c r="AH144" i="21"/>
  <c r="AI144" i="21" s="1"/>
  <c r="AD144" i="21"/>
  <c r="X144" i="21"/>
  <c r="T144" i="21"/>
  <c r="O144" i="21"/>
  <c r="P144" i="21" s="1"/>
  <c r="Q144" i="21" s="1"/>
  <c r="AK143" i="21"/>
  <c r="AL143" i="21" s="1"/>
  <c r="AM143" i="21" s="1"/>
  <c r="AH143" i="21"/>
  <c r="AI143" i="21" s="1"/>
  <c r="AD143" i="21"/>
  <c r="X143" i="21"/>
  <c r="T143" i="21"/>
  <c r="O143" i="21"/>
  <c r="P143" i="21" s="1"/>
  <c r="Q143" i="21" s="1"/>
  <c r="R143" i="21" s="1"/>
  <c r="AK142" i="21"/>
  <c r="AL142" i="21" s="1"/>
  <c r="AM142" i="21" s="1"/>
  <c r="AH142" i="21"/>
  <c r="AI142" i="21" s="1"/>
  <c r="AD142" i="21"/>
  <c r="X142" i="21"/>
  <c r="T142" i="21"/>
  <c r="O142" i="21"/>
  <c r="P142" i="21" s="1"/>
  <c r="Q142" i="21" s="1"/>
  <c r="U142" i="21" s="1"/>
  <c r="AK141" i="21"/>
  <c r="AL141" i="21" s="1"/>
  <c r="AM141" i="21" s="1"/>
  <c r="AH141" i="21"/>
  <c r="AI141" i="21" s="1"/>
  <c r="AD141" i="21"/>
  <c r="X141" i="21"/>
  <c r="T141" i="21"/>
  <c r="O141" i="21"/>
  <c r="P141" i="21" s="1"/>
  <c r="Q141" i="21" s="1"/>
  <c r="R141" i="21" s="1"/>
  <c r="AH140" i="21"/>
  <c r="AI140" i="21" s="1"/>
  <c r="AD140" i="21"/>
  <c r="X140" i="21"/>
  <c r="T140" i="21"/>
  <c r="O140" i="21"/>
  <c r="P140" i="21" s="1"/>
  <c r="Q140" i="21" s="1"/>
  <c r="R140" i="21" s="1"/>
  <c r="AH139" i="21"/>
  <c r="AI139" i="21" s="1"/>
  <c r="AD139" i="21"/>
  <c r="X139" i="21"/>
  <c r="T139" i="21"/>
  <c r="O139" i="21"/>
  <c r="P139" i="21" s="1"/>
  <c r="Q139" i="21" s="1"/>
  <c r="R139" i="21" s="1"/>
  <c r="AK138" i="21"/>
  <c r="AL138" i="21" s="1"/>
  <c r="AM138" i="21" s="1"/>
  <c r="AH138" i="21"/>
  <c r="AI138" i="21" s="1"/>
  <c r="AD138" i="21"/>
  <c r="X138" i="21"/>
  <c r="T138" i="21"/>
  <c r="O138" i="21"/>
  <c r="P138" i="21" s="1"/>
  <c r="Q138" i="21" s="1"/>
  <c r="AK137" i="21"/>
  <c r="AL137" i="21" s="1"/>
  <c r="AM137" i="21" s="1"/>
  <c r="AH137" i="21"/>
  <c r="AI137" i="21" s="1"/>
  <c r="AD137" i="21"/>
  <c r="X137" i="21"/>
  <c r="T137" i="21"/>
  <c r="O137" i="21"/>
  <c r="P137" i="21" s="1"/>
  <c r="Q137" i="21" s="1"/>
  <c r="AK136" i="21"/>
  <c r="AL136" i="21" s="1"/>
  <c r="AH136" i="21"/>
  <c r="AI136" i="21" s="1"/>
  <c r="AD136" i="21"/>
  <c r="X136" i="21"/>
  <c r="T136" i="21"/>
  <c r="O136" i="21"/>
  <c r="P136" i="21" s="1"/>
  <c r="Q136" i="21" s="1"/>
  <c r="R136" i="21" s="1"/>
  <c r="AH135" i="21"/>
  <c r="AI135" i="21" s="1"/>
  <c r="AD135" i="21"/>
  <c r="X135" i="21"/>
  <c r="T135" i="21"/>
  <c r="O135" i="21"/>
  <c r="P135" i="21" s="1"/>
  <c r="Q135" i="21" s="1"/>
  <c r="R135" i="21" s="1"/>
  <c r="AH134" i="21"/>
  <c r="AI134" i="21" s="1"/>
  <c r="AD134" i="21"/>
  <c r="X134" i="21"/>
  <c r="T134" i="21"/>
  <c r="O134" i="21"/>
  <c r="P134" i="21" s="1"/>
  <c r="Q134" i="21" s="1"/>
  <c r="R134" i="21" s="1"/>
  <c r="AK133" i="21"/>
  <c r="AL133" i="21" s="1"/>
  <c r="AM133" i="21" s="1"/>
  <c r="AH133" i="21"/>
  <c r="AI133" i="21" s="1"/>
  <c r="AD133" i="21"/>
  <c r="X133" i="21"/>
  <c r="T133" i="21"/>
  <c r="O133" i="21"/>
  <c r="P133" i="21" s="1"/>
  <c r="Q133" i="21" s="1"/>
  <c r="AK132" i="21"/>
  <c r="AL132" i="21" s="1"/>
  <c r="AH132" i="21"/>
  <c r="AI132" i="21" s="1"/>
  <c r="AD132" i="21"/>
  <c r="X132" i="21"/>
  <c r="T132" i="21"/>
  <c r="O132" i="21"/>
  <c r="P132" i="21" s="1"/>
  <c r="Q132" i="21" s="1"/>
  <c r="AK131" i="21"/>
  <c r="AL131" i="21" s="1"/>
  <c r="AM131" i="21" s="1"/>
  <c r="AH131" i="21"/>
  <c r="AI131" i="21" s="1"/>
  <c r="AD131" i="21"/>
  <c r="X131" i="21"/>
  <c r="T131" i="21"/>
  <c r="O131" i="21"/>
  <c r="P131" i="21" s="1"/>
  <c r="Q131" i="21" s="1"/>
  <c r="R131" i="21" s="1"/>
  <c r="AH130" i="21"/>
  <c r="AI130" i="21" s="1"/>
  <c r="AD130" i="21"/>
  <c r="X130" i="21"/>
  <c r="T130" i="21"/>
  <c r="O130" i="21"/>
  <c r="P130" i="21" s="1"/>
  <c r="Q130" i="21" s="1"/>
  <c r="AK129" i="21"/>
  <c r="AL129" i="21" s="1"/>
  <c r="AM129" i="21" s="1"/>
  <c r="AH129" i="21"/>
  <c r="AI129" i="21" s="1"/>
  <c r="AD129" i="21"/>
  <c r="X129" i="21"/>
  <c r="T129" i="21"/>
  <c r="O129" i="21"/>
  <c r="P129" i="21" s="1"/>
  <c r="Q129" i="21" s="1"/>
  <c r="R129" i="21" s="1"/>
  <c r="AK128" i="21"/>
  <c r="AL128" i="21" s="1"/>
  <c r="AH128" i="21"/>
  <c r="AI128" i="21" s="1"/>
  <c r="AD128" i="21"/>
  <c r="X128" i="21"/>
  <c r="T128" i="21"/>
  <c r="O128" i="21"/>
  <c r="P128" i="21" s="1"/>
  <c r="Q128" i="21" s="1"/>
  <c r="AK127" i="21"/>
  <c r="AL127" i="21" s="1"/>
  <c r="AM127" i="21" s="1"/>
  <c r="AH127" i="21"/>
  <c r="AI127" i="21" s="1"/>
  <c r="AD127" i="21"/>
  <c r="X127" i="21"/>
  <c r="T127" i="21"/>
  <c r="O127" i="21"/>
  <c r="P127" i="21" s="1"/>
  <c r="Q127" i="21" s="1"/>
  <c r="R127" i="21" s="1"/>
  <c r="AK126" i="21"/>
  <c r="AL126" i="21" s="1"/>
  <c r="AM126" i="21" s="1"/>
  <c r="AH126" i="21"/>
  <c r="AI126" i="21" s="1"/>
  <c r="AD126" i="21"/>
  <c r="X126" i="21"/>
  <c r="T126" i="21"/>
  <c r="O126" i="21"/>
  <c r="P126" i="21" s="1"/>
  <c r="Q126" i="21" s="1"/>
  <c r="AK125" i="21"/>
  <c r="AL125" i="21" s="1"/>
  <c r="AM125" i="21" s="1"/>
  <c r="AH125" i="21"/>
  <c r="AI125" i="21" s="1"/>
  <c r="AD125" i="21"/>
  <c r="X125" i="21"/>
  <c r="T125" i="21"/>
  <c r="O125" i="21"/>
  <c r="P125" i="21" s="1"/>
  <c r="Q125" i="21" s="1"/>
  <c r="R125" i="21" s="1"/>
  <c r="AH124" i="21"/>
  <c r="AI124" i="21" s="1"/>
  <c r="AD124" i="21"/>
  <c r="X124" i="21"/>
  <c r="T124" i="21"/>
  <c r="O124" i="21"/>
  <c r="P124" i="21" s="1"/>
  <c r="Q124" i="21" s="1"/>
  <c r="R124" i="21" s="1"/>
  <c r="AH123" i="21"/>
  <c r="AI123" i="21" s="1"/>
  <c r="AD123" i="21"/>
  <c r="X123" i="21"/>
  <c r="T123" i="21"/>
  <c r="O123" i="21"/>
  <c r="P123" i="21" s="1"/>
  <c r="Q123" i="21" s="1"/>
  <c r="R123" i="21" s="1"/>
  <c r="AK122" i="21"/>
  <c r="AL122" i="21" s="1"/>
  <c r="AM122" i="21" s="1"/>
  <c r="AH122" i="21"/>
  <c r="AI122" i="21" s="1"/>
  <c r="AD122" i="21"/>
  <c r="X122" i="21"/>
  <c r="T122" i="21"/>
  <c r="O122" i="21"/>
  <c r="P122" i="21" s="1"/>
  <c r="Q122" i="21" s="1"/>
  <c r="AK121" i="21"/>
  <c r="AL121" i="21" s="1"/>
  <c r="AM121" i="21" s="1"/>
  <c r="AH121" i="21"/>
  <c r="AI121" i="21" s="1"/>
  <c r="AD121" i="21"/>
  <c r="X121" i="21"/>
  <c r="T121" i="21"/>
  <c r="O121" i="21"/>
  <c r="P121" i="21" s="1"/>
  <c r="Q121" i="21" s="1"/>
  <c r="AK120" i="21"/>
  <c r="AL120" i="21" s="1"/>
  <c r="AH120" i="21"/>
  <c r="AI120" i="21" s="1"/>
  <c r="AD120" i="21"/>
  <c r="X120" i="21"/>
  <c r="T120" i="21"/>
  <c r="O120" i="21"/>
  <c r="P120" i="21" s="1"/>
  <c r="Q120" i="21" s="1"/>
  <c r="R120" i="21" s="1"/>
  <c r="AH119" i="21"/>
  <c r="AI119" i="21" s="1"/>
  <c r="AD119" i="21"/>
  <c r="X119" i="21"/>
  <c r="T119" i="21"/>
  <c r="O119" i="21"/>
  <c r="P119" i="21" s="1"/>
  <c r="Q119" i="21" s="1"/>
  <c r="R119" i="21" s="1"/>
  <c r="AH118" i="21"/>
  <c r="AI118" i="21" s="1"/>
  <c r="AD118" i="21"/>
  <c r="X118" i="21"/>
  <c r="T118" i="21"/>
  <c r="O118" i="21"/>
  <c r="P118" i="21" s="1"/>
  <c r="Q118" i="21" s="1"/>
  <c r="AK117" i="21"/>
  <c r="AL117" i="21" s="1"/>
  <c r="AH117" i="21"/>
  <c r="AI117" i="21" s="1"/>
  <c r="AD117" i="21"/>
  <c r="X117" i="21"/>
  <c r="T117" i="21"/>
  <c r="O117" i="21"/>
  <c r="P117" i="21" s="1"/>
  <c r="Q117" i="21" s="1"/>
  <c r="R117" i="21" s="1"/>
  <c r="AK116" i="21"/>
  <c r="AL116" i="21" s="1"/>
  <c r="AH116" i="21"/>
  <c r="AI116" i="21" s="1"/>
  <c r="AD116" i="21"/>
  <c r="X116" i="21"/>
  <c r="T116" i="21"/>
  <c r="O116" i="21"/>
  <c r="P116" i="21" s="1"/>
  <c r="Q116" i="21" s="1"/>
  <c r="R116" i="21" s="1"/>
  <c r="AK115" i="21"/>
  <c r="AL115" i="21" s="1"/>
  <c r="AM115" i="21" s="1"/>
  <c r="AH115" i="21"/>
  <c r="AI115" i="21" s="1"/>
  <c r="AD115" i="21"/>
  <c r="X115" i="21"/>
  <c r="T115" i="21"/>
  <c r="O115" i="21"/>
  <c r="P115" i="21" s="1"/>
  <c r="Q115" i="21" s="1"/>
  <c r="R115" i="21" s="1"/>
  <c r="AH114" i="21"/>
  <c r="AI114" i="21" s="1"/>
  <c r="AD114" i="21"/>
  <c r="X114" i="21"/>
  <c r="T114" i="21"/>
  <c r="O114" i="21"/>
  <c r="P114" i="21" s="1"/>
  <c r="Q114" i="21" s="1"/>
  <c r="AK113" i="21"/>
  <c r="AL113" i="21" s="1"/>
  <c r="AM113" i="21" s="1"/>
  <c r="AH113" i="21"/>
  <c r="AI113" i="21" s="1"/>
  <c r="AD113" i="21"/>
  <c r="X113" i="21"/>
  <c r="T113" i="21"/>
  <c r="O113" i="21"/>
  <c r="P113" i="21" s="1"/>
  <c r="Q113" i="21" s="1"/>
  <c r="R113" i="21" s="1"/>
  <c r="AK112" i="21"/>
  <c r="AL112" i="21" s="1"/>
  <c r="AH112" i="21"/>
  <c r="AI112" i="21" s="1"/>
  <c r="AD112" i="21"/>
  <c r="X112" i="21"/>
  <c r="T112" i="21"/>
  <c r="O112" i="21"/>
  <c r="P112" i="21" s="1"/>
  <c r="Q112" i="21" s="1"/>
  <c r="AK111" i="21"/>
  <c r="AL111" i="21" s="1"/>
  <c r="AM111" i="21" s="1"/>
  <c r="AH111" i="21"/>
  <c r="AI111" i="21" s="1"/>
  <c r="AD111" i="21"/>
  <c r="X111" i="21"/>
  <c r="T111" i="21"/>
  <c r="O111" i="21"/>
  <c r="P111" i="21" s="1"/>
  <c r="Q111" i="21" s="1"/>
  <c r="R111" i="21" s="1"/>
  <c r="AK110" i="21"/>
  <c r="AL110" i="21" s="1"/>
  <c r="AH110" i="21"/>
  <c r="AI110" i="21" s="1"/>
  <c r="AD110" i="21"/>
  <c r="X110" i="21"/>
  <c r="T110" i="21"/>
  <c r="O110" i="21"/>
  <c r="P110" i="21" s="1"/>
  <c r="Q110" i="21" s="1"/>
  <c r="AK109" i="21"/>
  <c r="AL109" i="21" s="1"/>
  <c r="AM109" i="21" s="1"/>
  <c r="AH109" i="21"/>
  <c r="AI109" i="21" s="1"/>
  <c r="AD109" i="21"/>
  <c r="X109" i="21"/>
  <c r="T109" i="21"/>
  <c r="O109" i="21"/>
  <c r="P109" i="21" s="1"/>
  <c r="Q109" i="21" s="1"/>
  <c r="R109" i="21" s="1"/>
  <c r="AH108" i="21"/>
  <c r="AI108" i="21" s="1"/>
  <c r="AD108" i="21"/>
  <c r="X108" i="21"/>
  <c r="T108" i="21"/>
  <c r="O108" i="21"/>
  <c r="P108" i="21" s="1"/>
  <c r="Q108" i="21" s="1"/>
  <c r="R108" i="21" s="1"/>
  <c r="AK107" i="21"/>
  <c r="AL107" i="21" s="1"/>
  <c r="AH107" i="21"/>
  <c r="AI107" i="21" s="1"/>
  <c r="AD107" i="21"/>
  <c r="X107" i="21"/>
  <c r="T107" i="21"/>
  <c r="O107" i="21"/>
  <c r="P107" i="21" s="1"/>
  <c r="Q107" i="21" s="1"/>
  <c r="R107" i="21" s="1"/>
  <c r="AK106" i="21"/>
  <c r="AL106" i="21" s="1"/>
  <c r="AM106" i="21" s="1"/>
  <c r="AH106" i="21"/>
  <c r="AI106" i="21" s="1"/>
  <c r="AD106" i="21"/>
  <c r="X106" i="21"/>
  <c r="T106" i="21"/>
  <c r="O106" i="21"/>
  <c r="P106" i="21" s="1"/>
  <c r="Q106" i="21" s="1"/>
  <c r="AK105" i="21"/>
  <c r="AL105" i="21" s="1"/>
  <c r="AM105" i="21" s="1"/>
  <c r="AH105" i="21"/>
  <c r="AI105" i="21" s="1"/>
  <c r="AD105" i="21"/>
  <c r="X105" i="21"/>
  <c r="T105" i="21"/>
  <c r="O105" i="21"/>
  <c r="P105" i="21" s="1"/>
  <c r="Q105" i="21" s="1"/>
  <c r="R105" i="21" s="1"/>
  <c r="AH104" i="21"/>
  <c r="AI104" i="21" s="1"/>
  <c r="AD104" i="21"/>
  <c r="X104" i="21"/>
  <c r="T104" i="21"/>
  <c r="O104" i="21"/>
  <c r="P104" i="21" s="1"/>
  <c r="Q104" i="21" s="1"/>
  <c r="R104" i="21" s="1"/>
  <c r="AH103" i="21"/>
  <c r="AI103" i="21" s="1"/>
  <c r="AD103" i="21"/>
  <c r="X103" i="21"/>
  <c r="T103" i="21"/>
  <c r="O103" i="21"/>
  <c r="P103" i="21" s="1"/>
  <c r="Q103" i="21" s="1"/>
  <c r="R103" i="21" s="1"/>
  <c r="AH102" i="21"/>
  <c r="AI102" i="21" s="1"/>
  <c r="AD102" i="21"/>
  <c r="X102" i="21"/>
  <c r="T102" i="21"/>
  <c r="O102" i="21"/>
  <c r="P102" i="21" s="1"/>
  <c r="Q102" i="21" s="1"/>
  <c r="R102" i="21" s="1"/>
  <c r="AH101" i="21"/>
  <c r="AI101" i="21" s="1"/>
  <c r="AD101" i="21"/>
  <c r="X101" i="21"/>
  <c r="T101" i="21"/>
  <c r="O101" i="21"/>
  <c r="P101" i="21" s="1"/>
  <c r="Q101" i="21" s="1"/>
  <c r="R101" i="21" s="1"/>
  <c r="AK100" i="21"/>
  <c r="AL100" i="21" s="1"/>
  <c r="AM100" i="21" s="1"/>
  <c r="AH100" i="21"/>
  <c r="AI100" i="21" s="1"/>
  <c r="AD100" i="21"/>
  <c r="X100" i="21"/>
  <c r="T100" i="21"/>
  <c r="O100" i="21"/>
  <c r="P100" i="21" s="1"/>
  <c r="Q100" i="21" s="1"/>
  <c r="R100" i="21" s="1"/>
  <c r="AK99" i="21"/>
  <c r="AL99" i="21" s="1"/>
  <c r="AM99" i="21" s="1"/>
  <c r="AH99" i="21"/>
  <c r="AI99" i="21" s="1"/>
  <c r="AD99" i="21"/>
  <c r="X99" i="21"/>
  <c r="T99" i="21"/>
  <c r="O99" i="21"/>
  <c r="P99" i="21" s="1"/>
  <c r="Q99" i="21" s="1"/>
  <c r="R99" i="21" s="1"/>
  <c r="AH98" i="21"/>
  <c r="AI98" i="21" s="1"/>
  <c r="AD98" i="21"/>
  <c r="X98" i="21"/>
  <c r="T98" i="21"/>
  <c r="O98" i="21"/>
  <c r="P98" i="21" s="1"/>
  <c r="Q98" i="21" s="1"/>
  <c r="R98" i="21" s="1"/>
  <c r="AK97" i="21"/>
  <c r="AL97" i="21" s="1"/>
  <c r="AH97" i="21"/>
  <c r="AI97" i="21" s="1"/>
  <c r="AD97" i="21"/>
  <c r="X97" i="21"/>
  <c r="T97" i="21"/>
  <c r="O97" i="21"/>
  <c r="P97" i="21" s="1"/>
  <c r="Q97" i="21" s="1"/>
  <c r="R97" i="21" s="1"/>
  <c r="AK96" i="21"/>
  <c r="AL96" i="21" s="1"/>
  <c r="AM96" i="21" s="1"/>
  <c r="AH96" i="21"/>
  <c r="AI96" i="21" s="1"/>
  <c r="AD96" i="21"/>
  <c r="X96" i="21"/>
  <c r="T96" i="21"/>
  <c r="O96" i="21"/>
  <c r="P96" i="21" s="1"/>
  <c r="Q96" i="21" s="1"/>
  <c r="AK95" i="21"/>
  <c r="AL95" i="21" s="1"/>
  <c r="AM95" i="21" s="1"/>
  <c r="AH95" i="21"/>
  <c r="AI95" i="21" s="1"/>
  <c r="AD95" i="21"/>
  <c r="X95" i="21"/>
  <c r="T95" i="21"/>
  <c r="O95" i="21"/>
  <c r="P95" i="21" s="1"/>
  <c r="Q95" i="21" s="1"/>
  <c r="R95" i="21" s="1"/>
  <c r="AH94" i="21"/>
  <c r="AI94" i="21" s="1"/>
  <c r="AD94" i="21"/>
  <c r="X94" i="21"/>
  <c r="T94" i="21"/>
  <c r="O94" i="21"/>
  <c r="P94" i="21" s="1"/>
  <c r="Q94" i="21" s="1"/>
  <c r="R94" i="21" s="1"/>
  <c r="AH93" i="21"/>
  <c r="AI93" i="21" s="1"/>
  <c r="AD93" i="21"/>
  <c r="X93" i="21"/>
  <c r="T93" i="21"/>
  <c r="O93" i="21"/>
  <c r="P93" i="21" s="1"/>
  <c r="Q93" i="21" s="1"/>
  <c r="R93" i="21" s="1"/>
  <c r="AK92" i="21"/>
  <c r="AL92" i="21" s="1"/>
  <c r="AM92" i="21" s="1"/>
  <c r="AH92" i="21"/>
  <c r="AI92" i="21" s="1"/>
  <c r="AD92" i="21"/>
  <c r="X92" i="21"/>
  <c r="T92" i="21"/>
  <c r="O92" i="21"/>
  <c r="P92" i="21" s="1"/>
  <c r="Q92" i="21" s="1"/>
  <c r="AK91" i="21"/>
  <c r="AL91" i="21" s="1"/>
  <c r="AM91" i="21" s="1"/>
  <c r="AH91" i="21"/>
  <c r="AI91" i="21" s="1"/>
  <c r="AD91" i="21"/>
  <c r="X91" i="21"/>
  <c r="T91" i="21"/>
  <c r="O91" i="21"/>
  <c r="P91" i="21" s="1"/>
  <c r="Q91" i="21" s="1"/>
  <c r="R91" i="21" s="1"/>
  <c r="AK90" i="21"/>
  <c r="AL90" i="21" s="1"/>
  <c r="AH90" i="21"/>
  <c r="AI90" i="21" s="1"/>
  <c r="AD90" i="21"/>
  <c r="X90" i="21"/>
  <c r="T90" i="21"/>
  <c r="O90" i="21"/>
  <c r="P90" i="21" s="1"/>
  <c r="Q90" i="21" s="1"/>
  <c r="R90" i="21" s="1"/>
  <c r="AK89" i="21"/>
  <c r="AL89" i="21" s="1"/>
  <c r="AH89" i="21"/>
  <c r="AI89" i="21" s="1"/>
  <c r="AD89" i="21"/>
  <c r="X89" i="21"/>
  <c r="T89" i="21"/>
  <c r="O89" i="21"/>
  <c r="P89" i="21" s="1"/>
  <c r="Q89" i="21" s="1"/>
  <c r="R89" i="21" s="1"/>
  <c r="AH88" i="21"/>
  <c r="AI88" i="21" s="1"/>
  <c r="AD88" i="21"/>
  <c r="X88" i="21"/>
  <c r="T88" i="21"/>
  <c r="O88" i="21"/>
  <c r="P88" i="21" s="1"/>
  <c r="Q88" i="21" s="1"/>
  <c r="AH87" i="21"/>
  <c r="AI87" i="21" s="1"/>
  <c r="AD87" i="21"/>
  <c r="X87" i="21"/>
  <c r="T87" i="21"/>
  <c r="O87" i="21"/>
  <c r="P87" i="21" s="1"/>
  <c r="Q87" i="21" s="1"/>
  <c r="AK86" i="21"/>
  <c r="AL86" i="21" s="1"/>
  <c r="AH86" i="21"/>
  <c r="AI86" i="21" s="1"/>
  <c r="AD86" i="21"/>
  <c r="X86" i="21"/>
  <c r="T86" i="21"/>
  <c r="O86" i="21"/>
  <c r="P86" i="21" s="1"/>
  <c r="Q86" i="21" s="1"/>
  <c r="R86" i="21" s="1"/>
  <c r="AK85" i="21"/>
  <c r="AL85" i="21" s="1"/>
  <c r="AM85" i="21" s="1"/>
  <c r="AH85" i="21"/>
  <c r="AI85" i="21" s="1"/>
  <c r="AD85" i="21"/>
  <c r="X85" i="21"/>
  <c r="T85" i="21"/>
  <c r="O85" i="21"/>
  <c r="P85" i="21" s="1"/>
  <c r="Q85" i="21" s="1"/>
  <c r="R85" i="21" s="1"/>
  <c r="AK84" i="21"/>
  <c r="AL84" i="21" s="1"/>
  <c r="AM84" i="21" s="1"/>
  <c r="AH84" i="21"/>
  <c r="AI84" i="21" s="1"/>
  <c r="AD84" i="21"/>
  <c r="X84" i="21"/>
  <c r="T84" i="21"/>
  <c r="O84" i="21"/>
  <c r="P84" i="21" s="1"/>
  <c r="Q84" i="21" s="1"/>
  <c r="AK83" i="21"/>
  <c r="AL83" i="21" s="1"/>
  <c r="AM83" i="21" s="1"/>
  <c r="AH83" i="21"/>
  <c r="AI83" i="21" s="1"/>
  <c r="AD83" i="21"/>
  <c r="X83" i="21"/>
  <c r="T83" i="21"/>
  <c r="O83" i="21"/>
  <c r="P83" i="21" s="1"/>
  <c r="Q83" i="21" s="1"/>
  <c r="R83" i="21" s="1"/>
  <c r="AH82" i="21"/>
  <c r="AI82" i="21" s="1"/>
  <c r="AD82" i="21"/>
  <c r="X82" i="21"/>
  <c r="T82" i="21"/>
  <c r="O82" i="21"/>
  <c r="P82" i="21" s="1"/>
  <c r="Q82" i="21" s="1"/>
  <c r="R82" i="21" s="1"/>
  <c r="AK81" i="21"/>
  <c r="AL81" i="21" s="1"/>
  <c r="AH81" i="21"/>
  <c r="AI81" i="21" s="1"/>
  <c r="AD81" i="21"/>
  <c r="X81" i="21"/>
  <c r="T81" i="21"/>
  <c r="O81" i="21"/>
  <c r="P81" i="21" s="1"/>
  <c r="Q81" i="21" s="1"/>
  <c r="R81" i="21" s="1"/>
  <c r="AK80" i="21"/>
  <c r="AL80" i="21" s="1"/>
  <c r="AM80" i="21" s="1"/>
  <c r="AH80" i="21"/>
  <c r="AI80" i="21" s="1"/>
  <c r="AD80" i="21"/>
  <c r="X80" i="21"/>
  <c r="T80" i="21"/>
  <c r="O80" i="21"/>
  <c r="P80" i="21" s="1"/>
  <c r="Q80" i="21" s="1"/>
  <c r="AK79" i="21"/>
  <c r="AL79" i="21" s="1"/>
  <c r="AM79" i="21" s="1"/>
  <c r="AH79" i="21"/>
  <c r="AI79" i="21" s="1"/>
  <c r="AD79" i="21"/>
  <c r="X79" i="21"/>
  <c r="T79" i="21"/>
  <c r="O79" i="21"/>
  <c r="P79" i="21" s="1"/>
  <c r="Q79" i="21" s="1"/>
  <c r="R79" i="21" s="1"/>
  <c r="AH78" i="21"/>
  <c r="AI78" i="21" s="1"/>
  <c r="AD78" i="21"/>
  <c r="X78" i="21"/>
  <c r="T78" i="21"/>
  <c r="O78" i="21"/>
  <c r="P78" i="21" s="1"/>
  <c r="Q78" i="21" s="1"/>
  <c r="R78" i="21" s="1"/>
  <c r="AH77" i="21"/>
  <c r="AI77" i="21" s="1"/>
  <c r="AD77" i="21"/>
  <c r="X77" i="21"/>
  <c r="T77" i="21"/>
  <c r="O77" i="21"/>
  <c r="P77" i="21" s="1"/>
  <c r="Q77" i="21" s="1"/>
  <c r="R77" i="21" s="1"/>
  <c r="AH76" i="21"/>
  <c r="AI76" i="21" s="1"/>
  <c r="AD76" i="21"/>
  <c r="X76" i="21"/>
  <c r="T76" i="21"/>
  <c r="O76" i="21"/>
  <c r="P76" i="21" s="1"/>
  <c r="Q76" i="21" s="1"/>
  <c r="R76" i="21" s="1"/>
  <c r="AK75" i="21"/>
  <c r="AL75" i="21" s="1"/>
  <c r="AM75" i="21" s="1"/>
  <c r="AH75" i="21"/>
  <c r="AI75" i="21" s="1"/>
  <c r="AD75" i="21"/>
  <c r="X75" i="21"/>
  <c r="T75" i="21"/>
  <c r="O75" i="21"/>
  <c r="P75" i="21" s="1"/>
  <c r="Q75" i="21" s="1"/>
  <c r="AK74" i="21"/>
  <c r="AL74" i="21" s="1"/>
  <c r="AH74" i="21"/>
  <c r="AI74" i="21" s="1"/>
  <c r="AD74" i="21"/>
  <c r="X74" i="21"/>
  <c r="T74" i="21"/>
  <c r="O74" i="21"/>
  <c r="P74" i="21" s="1"/>
  <c r="Q74" i="21" s="1"/>
  <c r="R74" i="21" s="1"/>
  <c r="AK73" i="21"/>
  <c r="AL73" i="21" s="1"/>
  <c r="AH73" i="21"/>
  <c r="AI73" i="21" s="1"/>
  <c r="AD73" i="21"/>
  <c r="X73" i="21"/>
  <c r="T73" i="21"/>
  <c r="O73" i="21"/>
  <c r="P73" i="21" s="1"/>
  <c r="Q73" i="21" s="1"/>
  <c r="R73" i="21" s="1"/>
  <c r="AH72" i="21"/>
  <c r="AI72" i="21" s="1"/>
  <c r="AD72" i="21"/>
  <c r="X72" i="21"/>
  <c r="T72" i="21"/>
  <c r="O72" i="21"/>
  <c r="P72" i="21" s="1"/>
  <c r="Q72" i="21" s="1"/>
  <c r="R72" i="21" s="1"/>
  <c r="AK71" i="21"/>
  <c r="AL71" i="21" s="1"/>
  <c r="AM71" i="21" s="1"/>
  <c r="AH71" i="21"/>
  <c r="AI71" i="21" s="1"/>
  <c r="AD71" i="21"/>
  <c r="X71" i="21"/>
  <c r="T71" i="21"/>
  <c r="O71" i="21"/>
  <c r="P71" i="21" s="1"/>
  <c r="Q71" i="21" s="1"/>
  <c r="R71" i="21" s="1"/>
  <c r="AH70" i="21"/>
  <c r="AI70" i="21" s="1"/>
  <c r="AD70" i="21"/>
  <c r="X70" i="21"/>
  <c r="T70" i="21"/>
  <c r="O70" i="21"/>
  <c r="P70" i="21" s="1"/>
  <c r="Q70" i="21" s="1"/>
  <c r="R70" i="21" s="1"/>
  <c r="AK69" i="21"/>
  <c r="AL69" i="21" s="1"/>
  <c r="AM69" i="21" s="1"/>
  <c r="AH69" i="21"/>
  <c r="AI69" i="21" s="1"/>
  <c r="AD69" i="21"/>
  <c r="X69" i="21"/>
  <c r="T69" i="21"/>
  <c r="O69" i="21"/>
  <c r="P69" i="21" s="1"/>
  <c r="Q69" i="21" s="1"/>
  <c r="R69" i="21" s="1"/>
  <c r="AK68" i="21"/>
  <c r="AL68" i="21" s="1"/>
  <c r="AM68" i="21" s="1"/>
  <c r="AH68" i="21"/>
  <c r="AI68" i="21" s="1"/>
  <c r="AD68" i="21"/>
  <c r="X68" i="21"/>
  <c r="T68" i="21"/>
  <c r="O68" i="21"/>
  <c r="P68" i="21" s="1"/>
  <c r="Q68" i="21" s="1"/>
  <c r="AK67" i="21"/>
  <c r="AL67" i="21" s="1"/>
  <c r="AM67" i="21" s="1"/>
  <c r="AH67" i="21"/>
  <c r="AI67" i="21" s="1"/>
  <c r="AD67" i="21"/>
  <c r="X67" i="21"/>
  <c r="T67" i="21"/>
  <c r="O67" i="21"/>
  <c r="P67" i="21" s="1"/>
  <c r="Q67" i="21" s="1"/>
  <c r="R67" i="21" s="1"/>
  <c r="AH66" i="21"/>
  <c r="AI66" i="21" s="1"/>
  <c r="AD66" i="21"/>
  <c r="X66" i="21"/>
  <c r="T66" i="21"/>
  <c r="O66" i="21"/>
  <c r="P66" i="21" s="1"/>
  <c r="Q66" i="21" s="1"/>
  <c r="R66" i="21" s="1"/>
  <c r="AH65" i="21"/>
  <c r="AI65" i="21" s="1"/>
  <c r="AD65" i="21"/>
  <c r="X65" i="21"/>
  <c r="T65" i="21"/>
  <c r="O65" i="21"/>
  <c r="P65" i="21" s="1"/>
  <c r="Q65" i="21" s="1"/>
  <c r="R65" i="21" s="1"/>
  <c r="AK64" i="21"/>
  <c r="AL64" i="21" s="1"/>
  <c r="AM64" i="21" s="1"/>
  <c r="AH64" i="21"/>
  <c r="AI64" i="21" s="1"/>
  <c r="AD64" i="21"/>
  <c r="X64" i="21"/>
  <c r="T64" i="21"/>
  <c r="O64" i="21"/>
  <c r="P64" i="21" s="1"/>
  <c r="Q64" i="21" s="1"/>
  <c r="AK63" i="21"/>
  <c r="AL63" i="21" s="1"/>
  <c r="AM63" i="21" s="1"/>
  <c r="AH63" i="21"/>
  <c r="AI63" i="21" s="1"/>
  <c r="AD63" i="21"/>
  <c r="X63" i="21"/>
  <c r="T63" i="21"/>
  <c r="O63" i="21"/>
  <c r="P63" i="21" s="1"/>
  <c r="Q63" i="21" s="1"/>
  <c r="R63" i="21" s="1"/>
  <c r="AH62" i="21"/>
  <c r="AI62" i="21" s="1"/>
  <c r="AD62" i="21"/>
  <c r="X62" i="21"/>
  <c r="T62" i="21"/>
  <c r="O62" i="21"/>
  <c r="P62" i="21" s="1"/>
  <c r="Q62" i="21" s="1"/>
  <c r="R62" i="21" s="1"/>
  <c r="AH61" i="21"/>
  <c r="AI61" i="21" s="1"/>
  <c r="AD61" i="21"/>
  <c r="X61" i="21"/>
  <c r="T61" i="21"/>
  <c r="O61" i="21"/>
  <c r="P61" i="21" s="1"/>
  <c r="Q61" i="21" s="1"/>
  <c r="R61" i="21" s="1"/>
  <c r="AH60" i="21"/>
  <c r="AI60" i="21" s="1"/>
  <c r="AD60" i="21"/>
  <c r="X60" i="21"/>
  <c r="T60" i="21"/>
  <c r="O60" i="21"/>
  <c r="P60" i="21" s="1"/>
  <c r="Q60" i="21" s="1"/>
  <c r="AK59" i="21"/>
  <c r="AL59" i="21" s="1"/>
  <c r="AM59" i="21" s="1"/>
  <c r="AH59" i="21"/>
  <c r="AI59" i="21" s="1"/>
  <c r="AD59" i="21"/>
  <c r="X59" i="21"/>
  <c r="T59" i="21"/>
  <c r="O59" i="21"/>
  <c r="P59" i="21" s="1"/>
  <c r="Q59" i="21" s="1"/>
  <c r="AK58" i="21"/>
  <c r="AL58" i="21" s="1"/>
  <c r="AH58" i="21"/>
  <c r="AI58" i="21" s="1"/>
  <c r="AD58" i="21"/>
  <c r="X58" i="21"/>
  <c r="T58" i="21"/>
  <c r="O58" i="21"/>
  <c r="P58" i="21" s="1"/>
  <c r="Q58" i="21" s="1"/>
  <c r="R58" i="21" s="1"/>
  <c r="AK57" i="21"/>
  <c r="AL57" i="21" s="1"/>
  <c r="AH57" i="21"/>
  <c r="AI57" i="21" s="1"/>
  <c r="AD57" i="21"/>
  <c r="X57" i="21"/>
  <c r="T57" i="21"/>
  <c r="O57" i="21"/>
  <c r="P57" i="21" s="1"/>
  <c r="Q57" i="21" s="1"/>
  <c r="R57" i="21" s="1"/>
  <c r="AH56" i="21"/>
  <c r="AI56" i="21" s="1"/>
  <c r="AD56" i="21"/>
  <c r="X56" i="21"/>
  <c r="T56" i="21"/>
  <c r="O56" i="21"/>
  <c r="P56" i="21" s="1"/>
  <c r="Q56" i="21" s="1"/>
  <c r="AK55" i="21"/>
  <c r="AL55" i="21" s="1"/>
  <c r="AM55" i="21" s="1"/>
  <c r="AH55" i="21"/>
  <c r="AI55" i="21" s="1"/>
  <c r="AD55" i="21"/>
  <c r="X55" i="21"/>
  <c r="T55" i="21"/>
  <c r="O55" i="21"/>
  <c r="P55" i="21" s="1"/>
  <c r="Q55" i="21" s="1"/>
  <c r="R55" i="21" s="1"/>
  <c r="AH54" i="21"/>
  <c r="AI54" i="21" s="1"/>
  <c r="AD54" i="21"/>
  <c r="X54" i="21"/>
  <c r="T54" i="21"/>
  <c r="O54" i="21"/>
  <c r="P54" i="21" s="1"/>
  <c r="Q54" i="21" s="1"/>
  <c r="R54" i="21" s="1"/>
  <c r="AK53" i="21"/>
  <c r="AL53" i="21" s="1"/>
  <c r="AM53" i="21" s="1"/>
  <c r="AH53" i="21"/>
  <c r="AI53" i="21" s="1"/>
  <c r="AD53" i="21"/>
  <c r="X53" i="21"/>
  <c r="T53" i="21"/>
  <c r="O53" i="21"/>
  <c r="P53" i="21" s="1"/>
  <c r="Q53" i="21" s="1"/>
  <c r="R53" i="21" s="1"/>
  <c r="AK52" i="21"/>
  <c r="AL52" i="21" s="1"/>
  <c r="AM52" i="21" s="1"/>
  <c r="AH52" i="21"/>
  <c r="AI52" i="21" s="1"/>
  <c r="AD52" i="21"/>
  <c r="X52" i="21"/>
  <c r="T52" i="21"/>
  <c r="O52" i="21"/>
  <c r="P52" i="21" s="1"/>
  <c r="Q52" i="21" s="1"/>
  <c r="AK51" i="21"/>
  <c r="AL51" i="21" s="1"/>
  <c r="AM51" i="21" s="1"/>
  <c r="AH51" i="21"/>
  <c r="AI51" i="21" s="1"/>
  <c r="AD51" i="21"/>
  <c r="X51" i="21"/>
  <c r="T51" i="21"/>
  <c r="O51" i="21"/>
  <c r="P51" i="21" s="1"/>
  <c r="Q51" i="21" s="1"/>
  <c r="AK50" i="21"/>
  <c r="AL50" i="21" s="1"/>
  <c r="AH50" i="21"/>
  <c r="AI50" i="21" s="1"/>
  <c r="AD50" i="21"/>
  <c r="X50" i="21"/>
  <c r="T50" i="21"/>
  <c r="O50" i="21"/>
  <c r="P50" i="21" s="1"/>
  <c r="Q50" i="21" s="1"/>
  <c r="R50" i="21" s="1"/>
  <c r="AK49" i="21"/>
  <c r="AL49" i="21" s="1"/>
  <c r="AH49" i="21"/>
  <c r="AI49" i="21" s="1"/>
  <c r="AD49" i="21"/>
  <c r="X49" i="21"/>
  <c r="T49" i="21"/>
  <c r="O49" i="21"/>
  <c r="P49" i="21" s="1"/>
  <c r="Q49" i="21" s="1"/>
  <c r="R49" i="21" s="1"/>
  <c r="AK48" i="21"/>
  <c r="AL48" i="21" s="1"/>
  <c r="AM48" i="21" s="1"/>
  <c r="AH48" i="21"/>
  <c r="AI48" i="21" s="1"/>
  <c r="AD48" i="21"/>
  <c r="X48" i="21"/>
  <c r="T48" i="21"/>
  <c r="O48" i="21"/>
  <c r="P48" i="21" s="1"/>
  <c r="Q48" i="21" s="1"/>
  <c r="AK47" i="21"/>
  <c r="AL47" i="21" s="1"/>
  <c r="AM47" i="21" s="1"/>
  <c r="AH47" i="21"/>
  <c r="AI47" i="21" s="1"/>
  <c r="AD47" i="21"/>
  <c r="X47" i="21"/>
  <c r="T47" i="21"/>
  <c r="O47" i="21"/>
  <c r="P47" i="21" s="1"/>
  <c r="Q47" i="21" s="1"/>
  <c r="R47" i="21" s="1"/>
  <c r="AK46" i="21"/>
  <c r="AL46" i="21" s="1"/>
  <c r="AH46" i="21"/>
  <c r="AI46" i="21" s="1"/>
  <c r="AD46" i="21"/>
  <c r="X46" i="21"/>
  <c r="T46" i="21"/>
  <c r="O46" i="21"/>
  <c r="P46" i="21" s="1"/>
  <c r="Q46" i="21" s="1"/>
  <c r="R46" i="21" s="1"/>
  <c r="AK45" i="21"/>
  <c r="AL45" i="21" s="1"/>
  <c r="AH45" i="21"/>
  <c r="AI45" i="21" s="1"/>
  <c r="AD45" i="21"/>
  <c r="X45" i="21"/>
  <c r="T45" i="21"/>
  <c r="O45" i="21"/>
  <c r="P45" i="21" s="1"/>
  <c r="Q45" i="21" s="1"/>
  <c r="R45" i="21" s="1"/>
  <c r="AK44" i="21"/>
  <c r="AL44" i="21" s="1"/>
  <c r="AM44" i="21" s="1"/>
  <c r="AH44" i="21"/>
  <c r="AI44" i="21" s="1"/>
  <c r="AD44" i="21"/>
  <c r="X44" i="21"/>
  <c r="T44" i="21"/>
  <c r="O44" i="21"/>
  <c r="P44" i="21" s="1"/>
  <c r="Q44" i="21" s="1"/>
  <c r="AK43" i="21"/>
  <c r="AL43" i="21" s="1"/>
  <c r="AM43" i="21" s="1"/>
  <c r="AH43" i="21"/>
  <c r="AI43" i="21" s="1"/>
  <c r="AD43" i="21"/>
  <c r="X43" i="21"/>
  <c r="T43" i="21"/>
  <c r="O43" i="21"/>
  <c r="P43" i="21" s="1"/>
  <c r="Q43" i="21" s="1"/>
  <c r="R43" i="21" s="1"/>
  <c r="AK42" i="21"/>
  <c r="AL42" i="21" s="1"/>
  <c r="AH42" i="21"/>
  <c r="AI42" i="21" s="1"/>
  <c r="AD42" i="21"/>
  <c r="X42" i="21"/>
  <c r="T42" i="21"/>
  <c r="O42" i="21"/>
  <c r="P42" i="21" s="1"/>
  <c r="Q42" i="21" s="1"/>
  <c r="R42" i="21" s="1"/>
  <c r="AH41" i="21"/>
  <c r="AI41" i="21" s="1"/>
  <c r="AD41" i="21"/>
  <c r="X41" i="21"/>
  <c r="T41" i="21"/>
  <c r="O41" i="21"/>
  <c r="P41" i="21" s="1"/>
  <c r="Q41" i="21" s="1"/>
  <c r="R41" i="21" s="1"/>
  <c r="AK40" i="21"/>
  <c r="AL40" i="21" s="1"/>
  <c r="AM40" i="21" s="1"/>
  <c r="AH40" i="21"/>
  <c r="AI40" i="21" s="1"/>
  <c r="AD40" i="21"/>
  <c r="X40" i="21"/>
  <c r="T40" i="21"/>
  <c r="O40" i="21"/>
  <c r="P40" i="21" s="1"/>
  <c r="Q40" i="21" s="1"/>
  <c r="R40" i="21" s="1"/>
  <c r="AK39" i="21"/>
  <c r="AL39" i="21" s="1"/>
  <c r="AM39" i="21" s="1"/>
  <c r="AH39" i="21"/>
  <c r="AI39" i="21" s="1"/>
  <c r="AD39" i="21"/>
  <c r="X39" i="21"/>
  <c r="T39" i="21"/>
  <c r="O39" i="21"/>
  <c r="P39" i="21" s="1"/>
  <c r="Q39" i="21" s="1"/>
  <c r="R39" i="21" s="1"/>
  <c r="AH38" i="21"/>
  <c r="AI38" i="21" s="1"/>
  <c r="AD38" i="21"/>
  <c r="X38" i="21"/>
  <c r="T38" i="21"/>
  <c r="O38" i="21"/>
  <c r="P38" i="21" s="1"/>
  <c r="Q38" i="21" s="1"/>
  <c r="R38" i="21" s="1"/>
  <c r="AK37" i="21"/>
  <c r="AL37" i="21" s="1"/>
  <c r="AH37" i="21"/>
  <c r="AI37" i="21" s="1"/>
  <c r="AD37" i="21"/>
  <c r="X37" i="21"/>
  <c r="T37" i="21"/>
  <c r="O37" i="21"/>
  <c r="P37" i="21" s="1"/>
  <c r="Q37" i="21" s="1"/>
  <c r="R37" i="21" s="1"/>
  <c r="AK36" i="21"/>
  <c r="AL36" i="21" s="1"/>
  <c r="AM36" i="21" s="1"/>
  <c r="AH36" i="21"/>
  <c r="AI36" i="21" s="1"/>
  <c r="AD36" i="21"/>
  <c r="X36" i="21"/>
  <c r="T36" i="21"/>
  <c r="O36" i="21"/>
  <c r="P36" i="21" s="1"/>
  <c r="Q36" i="21" s="1"/>
  <c r="AK35" i="21"/>
  <c r="AL35" i="21" s="1"/>
  <c r="AM35" i="21" s="1"/>
  <c r="AH35" i="21"/>
  <c r="AI35" i="21" s="1"/>
  <c r="AD35" i="21"/>
  <c r="X35" i="21"/>
  <c r="T35" i="21"/>
  <c r="O35" i="21"/>
  <c r="P35" i="21" s="1"/>
  <c r="Q35" i="21" s="1"/>
  <c r="R35" i="21" s="1"/>
  <c r="AK34" i="21"/>
  <c r="AL34" i="21" s="1"/>
  <c r="AH34" i="21"/>
  <c r="AI34" i="21" s="1"/>
  <c r="AD34" i="21"/>
  <c r="X34" i="21"/>
  <c r="T34" i="21"/>
  <c r="O34" i="21"/>
  <c r="P34" i="21" s="1"/>
  <c r="Q34" i="21" s="1"/>
  <c r="R34" i="21" s="1"/>
  <c r="AK33" i="21"/>
  <c r="AL33" i="21" s="1"/>
  <c r="AH33" i="21"/>
  <c r="AI33" i="21" s="1"/>
  <c r="AD33" i="21"/>
  <c r="X33" i="21"/>
  <c r="T33" i="21"/>
  <c r="O33" i="21"/>
  <c r="P33" i="21" s="1"/>
  <c r="Q33" i="21" s="1"/>
  <c r="R33" i="21" s="1"/>
  <c r="AK32" i="21"/>
  <c r="AL32" i="21" s="1"/>
  <c r="AM32" i="21" s="1"/>
  <c r="AH32" i="21"/>
  <c r="AI32" i="21" s="1"/>
  <c r="AD32" i="21"/>
  <c r="X32" i="21"/>
  <c r="T32" i="21"/>
  <c r="O32" i="21"/>
  <c r="P32" i="21" s="1"/>
  <c r="Q32" i="21" s="1"/>
  <c r="AK31" i="21"/>
  <c r="AL31" i="21" s="1"/>
  <c r="AM31" i="21" s="1"/>
  <c r="AH31" i="21"/>
  <c r="AI31" i="21" s="1"/>
  <c r="AD31" i="21"/>
  <c r="X31" i="21"/>
  <c r="T31" i="21"/>
  <c r="O31" i="21"/>
  <c r="P31" i="21" s="1"/>
  <c r="Q31" i="21" s="1"/>
  <c r="R31" i="21" s="1"/>
  <c r="AK30" i="21"/>
  <c r="AL30" i="21" s="1"/>
  <c r="AH30" i="21"/>
  <c r="AI30" i="21" s="1"/>
  <c r="AD30" i="21"/>
  <c r="X30" i="21"/>
  <c r="T30" i="21"/>
  <c r="O30" i="21"/>
  <c r="P30" i="21" s="1"/>
  <c r="Q30" i="21" s="1"/>
  <c r="AH29" i="21"/>
  <c r="AI29" i="21" s="1"/>
  <c r="AD29" i="21"/>
  <c r="X29" i="21"/>
  <c r="T29" i="21"/>
  <c r="O29" i="21"/>
  <c r="P29" i="21" s="1"/>
  <c r="Q29" i="21" s="1"/>
  <c r="R29" i="21" s="1"/>
  <c r="AK28" i="21"/>
  <c r="AL28" i="21" s="1"/>
  <c r="AM28" i="21" s="1"/>
  <c r="AH28" i="21"/>
  <c r="AI28" i="21" s="1"/>
  <c r="AD28" i="21"/>
  <c r="X28" i="21"/>
  <c r="T28" i="21"/>
  <c r="O28" i="21"/>
  <c r="P28" i="21" s="1"/>
  <c r="Q28" i="21" s="1"/>
  <c r="AK27" i="21"/>
  <c r="AL27" i="21" s="1"/>
  <c r="AM27" i="21" s="1"/>
  <c r="AH27" i="21"/>
  <c r="AI27" i="21" s="1"/>
  <c r="AD27" i="21"/>
  <c r="X27" i="21"/>
  <c r="T27" i="21"/>
  <c r="O27" i="21"/>
  <c r="P27" i="21" s="1"/>
  <c r="Q27" i="21" s="1"/>
  <c r="AO21" i="21"/>
  <c r="Z20" i="21"/>
  <c r="AA21" i="21" s="1"/>
  <c r="AU17" i="21"/>
  <c r="AR17" i="21"/>
  <c r="AF17" i="21"/>
  <c r="Z17" i="21"/>
  <c r="W17" i="21"/>
  <c r="V17" i="21"/>
  <c r="S17" i="21"/>
  <c r="N17" i="21"/>
  <c r="M17" i="21"/>
  <c r="L17" i="21"/>
  <c r="K17" i="21"/>
  <c r="E17" i="21"/>
  <c r="D17" i="21"/>
  <c r="C17" i="21"/>
  <c r="U52" i="21" l="1"/>
  <c r="U68" i="21"/>
  <c r="V58" i="22"/>
  <c r="U122" i="21"/>
  <c r="V35" i="22"/>
  <c r="U106" i="21"/>
  <c r="V50" i="22"/>
  <c r="U160" i="21"/>
  <c r="V39" i="22"/>
  <c r="X17" i="21"/>
  <c r="U110" i="21"/>
  <c r="U42" i="21"/>
  <c r="U50" i="21"/>
  <c r="U62" i="21"/>
  <c r="U78" i="21"/>
  <c r="U102" i="21"/>
  <c r="U113" i="21"/>
  <c r="U189" i="21"/>
  <c r="U191" i="21"/>
  <c r="V34" i="22"/>
  <c r="V76" i="22"/>
  <c r="V127" i="22"/>
  <c r="V131" i="22"/>
  <c r="V135" i="22"/>
  <c r="U55" i="21"/>
  <c r="AO39" i="22"/>
  <c r="U109" i="21"/>
  <c r="V89" i="22"/>
  <c r="V109" i="22"/>
  <c r="U72" i="21"/>
  <c r="U94" i="21"/>
  <c r="U140" i="21"/>
  <c r="V62" i="22"/>
  <c r="V115" i="22"/>
  <c r="V145" i="22"/>
  <c r="U82" i="21"/>
  <c r="U89" i="21"/>
  <c r="V31" i="22"/>
  <c r="V42" i="22"/>
  <c r="X20" i="21"/>
  <c r="Y21" i="21" s="1"/>
  <c r="Y37" i="21" s="1"/>
  <c r="U31" i="21"/>
  <c r="U185" i="21"/>
  <c r="U190" i="21"/>
  <c r="V181" i="22"/>
  <c r="U34" i="21"/>
  <c r="U43" i="21"/>
  <c r="U57" i="21"/>
  <c r="V150" i="22"/>
  <c r="V156" i="22"/>
  <c r="U129" i="21"/>
  <c r="U193" i="21"/>
  <c r="V118" i="22"/>
  <c r="U134" i="21"/>
  <c r="V155" i="22"/>
  <c r="AN106" i="21"/>
  <c r="V54" i="22"/>
  <c r="V133" i="22"/>
  <c r="V184" i="22"/>
  <c r="V70" i="22"/>
  <c r="V132" i="22"/>
  <c r="V152" i="22"/>
  <c r="V167" i="22"/>
  <c r="T17" i="21"/>
  <c r="V78" i="22"/>
  <c r="V107" i="22"/>
  <c r="AN68" i="21"/>
  <c r="R32" i="21"/>
  <c r="U32" i="21"/>
  <c r="V46" i="22"/>
  <c r="S46" i="22"/>
  <c r="V128" i="22"/>
  <c r="S128" i="22"/>
  <c r="V139" i="22"/>
  <c r="S139" i="22"/>
  <c r="V188" i="22"/>
  <c r="S188" i="22"/>
  <c r="R56" i="21"/>
  <c r="U56" i="21"/>
  <c r="U148" i="21"/>
  <c r="V85" i="22"/>
  <c r="S101" i="22"/>
  <c r="V101" i="22"/>
  <c r="V122" i="22"/>
  <c r="S122" i="22"/>
  <c r="V173" i="22"/>
  <c r="S173" i="22"/>
  <c r="R60" i="21"/>
  <c r="U60" i="21"/>
  <c r="U188" i="21"/>
  <c r="V44" i="22"/>
  <c r="S44" i="22"/>
  <c r="V56" i="22"/>
  <c r="V66" i="22"/>
  <c r="S66" i="22"/>
  <c r="V157" i="22"/>
  <c r="S157" i="22"/>
  <c r="U86" i="21"/>
  <c r="S48" i="22"/>
  <c r="V48" i="22"/>
  <c r="U84" i="21"/>
  <c r="R84" i="21"/>
  <c r="V60" i="22"/>
  <c r="V93" i="22"/>
  <c r="S93" i="22"/>
  <c r="U100" i="21"/>
  <c r="V52" i="22"/>
  <c r="S52" i="22"/>
  <c r="R88" i="21"/>
  <c r="U88" i="21"/>
  <c r="U180" i="21"/>
  <c r="R180" i="21"/>
  <c r="S68" i="22"/>
  <c r="V68" i="22"/>
  <c r="S147" i="22"/>
  <c r="V147" i="22"/>
  <c r="U66" i="21"/>
  <c r="AN84" i="21"/>
  <c r="U159" i="21"/>
  <c r="AN173" i="21"/>
  <c r="U186" i="21"/>
  <c r="V55" i="22"/>
  <c r="V69" i="22"/>
  <c r="V160" i="22"/>
  <c r="V163" i="22"/>
  <c r="V183" i="22"/>
  <c r="V187" i="22"/>
  <c r="V192" i="22"/>
  <c r="U49" i="21"/>
  <c r="U177" i="21"/>
  <c r="U192" i="21"/>
  <c r="V47" i="22"/>
  <c r="V99" i="22"/>
  <c r="V130" i="22"/>
  <c r="V189" i="22"/>
  <c r="U39" i="21"/>
  <c r="U47" i="21"/>
  <c r="U71" i="21"/>
  <c r="U73" i="21"/>
  <c r="U95" i="21"/>
  <c r="U108" i="21"/>
  <c r="R110" i="21"/>
  <c r="U125" i="21"/>
  <c r="U179" i="21"/>
  <c r="U182" i="21"/>
  <c r="V178" i="22"/>
  <c r="S189" i="22"/>
  <c r="U104" i="21"/>
  <c r="V30" i="22"/>
  <c r="V77" i="22"/>
  <c r="V136" i="22"/>
  <c r="V153" i="22"/>
  <c r="U136" i="21"/>
  <c r="V74" i="22"/>
  <c r="V149" i="22"/>
  <c r="U120" i="21"/>
  <c r="U150" i="21"/>
  <c r="U166" i="21"/>
  <c r="AM188" i="21"/>
  <c r="AN188" i="21" s="1"/>
  <c r="V38" i="22"/>
  <c r="V61" i="22"/>
  <c r="S74" i="22"/>
  <c r="V148" i="22"/>
  <c r="S149" i="22"/>
  <c r="V171" i="22"/>
  <c r="V174" i="22"/>
  <c r="U79" i="21"/>
  <c r="U163" i="21"/>
  <c r="V175" i="22"/>
  <c r="AN188" i="22"/>
  <c r="U33" i="21"/>
  <c r="U77" i="21"/>
  <c r="U116" i="21"/>
  <c r="AM177" i="21"/>
  <c r="AN177" i="21" s="1"/>
  <c r="Y17" i="22"/>
  <c r="S58" i="22"/>
  <c r="V144" i="22"/>
  <c r="S145" i="22"/>
  <c r="AM160" i="21"/>
  <c r="AN160" i="21" s="1"/>
  <c r="AK167" i="21"/>
  <c r="AL167" i="21" s="1"/>
  <c r="AM167" i="21" s="1"/>
  <c r="AN167" i="21" s="1"/>
  <c r="AK192" i="21"/>
  <c r="AL192" i="21" s="1"/>
  <c r="AM192" i="21" s="1"/>
  <c r="AN192" i="21" s="1"/>
  <c r="AL183" i="22"/>
  <c r="AM183" i="22" s="1"/>
  <c r="AN183" i="22" s="1"/>
  <c r="AO183" i="22" s="1"/>
  <c r="AN126" i="21"/>
  <c r="AM185" i="21"/>
  <c r="AN185" i="21" s="1"/>
  <c r="AM184" i="21"/>
  <c r="AN184" i="21" s="1"/>
  <c r="AN122" i="21"/>
  <c r="AN47" i="21"/>
  <c r="AN159" i="21"/>
  <c r="AN175" i="21"/>
  <c r="AK87" i="21"/>
  <c r="AL87" i="21" s="1"/>
  <c r="AM87" i="21" s="1"/>
  <c r="AN87" i="21" s="1"/>
  <c r="AM97" i="21"/>
  <c r="AN97" i="21" s="1"/>
  <c r="AN99" i="21"/>
  <c r="AM57" i="21"/>
  <c r="AN57" i="21" s="1"/>
  <c r="AM73" i="21"/>
  <c r="AN73" i="21" s="1"/>
  <c r="AM110" i="21"/>
  <c r="AN110" i="21" s="1"/>
  <c r="AN113" i="21"/>
  <c r="AM117" i="21"/>
  <c r="AN131" i="21"/>
  <c r="AN143" i="21"/>
  <c r="AN163" i="21"/>
  <c r="AM186" i="21"/>
  <c r="AN186" i="21" s="1"/>
  <c r="AL133" i="22"/>
  <c r="AM133" i="22" s="1"/>
  <c r="AN133" i="22" s="1"/>
  <c r="AO133" i="22" s="1"/>
  <c r="AL150" i="22"/>
  <c r="AM150" i="22" s="1"/>
  <c r="AN150" i="22" s="1"/>
  <c r="AO150" i="22" s="1"/>
  <c r="AL185" i="22"/>
  <c r="AM185" i="22" s="1"/>
  <c r="AN185" i="22" s="1"/>
  <c r="AO185" i="22" s="1"/>
  <c r="AN117" i="22"/>
  <c r="AO117" i="22" s="1"/>
  <c r="AN48" i="21"/>
  <c r="AN51" i="21"/>
  <c r="AM89" i="21"/>
  <c r="AN89" i="21" s="1"/>
  <c r="AN145" i="21"/>
  <c r="AO59" i="22"/>
  <c r="AN88" i="22"/>
  <c r="AO88" i="22" s="1"/>
  <c r="AK29" i="21"/>
  <c r="AL29" i="21" s="1"/>
  <c r="AM29" i="21" s="1"/>
  <c r="AN29" i="21" s="1"/>
  <c r="AN31" i="21"/>
  <c r="AN115" i="21"/>
  <c r="AN142" i="21"/>
  <c r="AM156" i="21"/>
  <c r="AN156" i="21" s="1"/>
  <c r="AO35" i="22"/>
  <c r="AL75" i="22"/>
  <c r="AM75" i="22" s="1"/>
  <c r="AN75" i="22" s="1"/>
  <c r="AO75" i="22" s="1"/>
  <c r="AN125" i="22"/>
  <c r="AO125" i="22" s="1"/>
  <c r="AN142" i="22"/>
  <c r="AO142" i="22" s="1"/>
  <c r="AN190" i="22"/>
  <c r="AO190" i="22" s="1"/>
  <c r="AO28" i="22"/>
  <c r="AO32" i="22"/>
  <c r="AO36" i="22"/>
  <c r="AO40" i="22"/>
  <c r="AL43" i="22"/>
  <c r="AM43" i="22" s="1"/>
  <c r="AN43" i="22" s="1"/>
  <c r="AO43" i="22" s="1"/>
  <c r="AO45" i="22"/>
  <c r="AL51" i="22"/>
  <c r="AM51" i="22" s="1"/>
  <c r="AN51" i="22" s="1"/>
  <c r="AO51" i="22" s="1"/>
  <c r="AO53" i="22"/>
  <c r="AO67" i="22"/>
  <c r="AO110" i="22"/>
  <c r="AL129" i="22"/>
  <c r="AM129" i="22" s="1"/>
  <c r="AN129" i="22" s="1"/>
  <c r="AO129" i="22" s="1"/>
  <c r="AO131" i="22"/>
  <c r="AL146" i="22"/>
  <c r="AM146" i="22" s="1"/>
  <c r="AN146" i="22" s="1"/>
  <c r="AO146" i="22" s="1"/>
  <c r="AO148" i="22"/>
  <c r="AL176" i="22"/>
  <c r="AM176" i="22" s="1"/>
  <c r="AN176" i="22" s="1"/>
  <c r="AO176" i="22" s="1"/>
  <c r="AO61" i="22"/>
  <c r="AO100" i="22"/>
  <c r="AO102" i="22"/>
  <c r="AL138" i="22"/>
  <c r="AM138" i="22" s="1"/>
  <c r="AN138" i="22" s="1"/>
  <c r="AO138" i="22" s="1"/>
  <c r="AL158" i="22"/>
  <c r="AM158" i="22" s="1"/>
  <c r="AN158" i="22" s="1"/>
  <c r="AO158" i="22" s="1"/>
  <c r="AL172" i="22"/>
  <c r="AM172" i="22" s="1"/>
  <c r="AN172" i="22" s="1"/>
  <c r="AO172" i="22" s="1"/>
  <c r="AO181" i="22"/>
  <c r="AO156" i="22"/>
  <c r="AN167" i="22"/>
  <c r="AO167" i="22" s="1"/>
  <c r="AL33" i="22"/>
  <c r="AM33" i="22" s="1"/>
  <c r="AN33" i="22" s="1"/>
  <c r="AO33" i="22" s="1"/>
  <c r="AL37" i="22"/>
  <c r="AM37" i="22" s="1"/>
  <c r="AN37" i="22" s="1"/>
  <c r="AO37" i="22" s="1"/>
  <c r="AL41" i="22"/>
  <c r="AM41" i="22" s="1"/>
  <c r="AN41" i="22" s="1"/>
  <c r="AO41" i="22" s="1"/>
  <c r="AO69" i="22"/>
  <c r="AO77" i="22"/>
  <c r="AO94" i="22"/>
  <c r="AN163" i="22"/>
  <c r="S32" i="22"/>
  <c r="V32" i="22"/>
  <c r="V27" i="22"/>
  <c r="AJ17" i="22"/>
  <c r="V29" i="22"/>
  <c r="AN29" i="22"/>
  <c r="AO29" i="22" s="1"/>
  <c r="AO31" i="22"/>
  <c r="V33" i="22"/>
  <c r="V37" i="22"/>
  <c r="V41" i="22"/>
  <c r="V36" i="22"/>
  <c r="S36" i="22"/>
  <c r="V40" i="22"/>
  <c r="S40" i="22"/>
  <c r="AB195" i="22"/>
  <c r="AB191" i="22"/>
  <c r="AB186" i="22"/>
  <c r="AB182" i="22"/>
  <c r="AB194" i="22"/>
  <c r="AB190" i="22"/>
  <c r="AB193" i="22"/>
  <c r="AB189" i="22"/>
  <c r="AB188" i="22"/>
  <c r="AB184" i="22"/>
  <c r="AB181" i="22"/>
  <c r="AB177" i="22"/>
  <c r="AB173" i="22"/>
  <c r="AB187" i="22"/>
  <c r="AB183" i="22"/>
  <c r="AB180" i="22"/>
  <c r="AB176" i="22"/>
  <c r="AB192" i="22"/>
  <c r="AB185" i="22"/>
  <c r="AB179" i="22"/>
  <c r="AB175" i="22"/>
  <c r="AB172" i="22"/>
  <c r="AB170" i="22"/>
  <c r="AB166" i="22"/>
  <c r="AB162" i="22"/>
  <c r="AB174" i="22"/>
  <c r="AB169" i="22"/>
  <c r="AB165" i="22"/>
  <c r="AB161" i="22"/>
  <c r="AB178" i="22"/>
  <c r="AB168" i="22"/>
  <c r="AB164" i="22"/>
  <c r="AB159" i="22"/>
  <c r="AB155" i="22"/>
  <c r="AB151" i="22"/>
  <c r="AB147" i="22"/>
  <c r="AB143" i="22"/>
  <c r="AB139" i="22"/>
  <c r="AB171" i="22"/>
  <c r="AB163" i="22"/>
  <c r="AB158" i="22"/>
  <c r="AB154" i="22"/>
  <c r="AB150" i="22"/>
  <c r="AB146" i="22"/>
  <c r="AB157" i="22"/>
  <c r="AB153" i="22"/>
  <c r="AB149" i="22"/>
  <c r="AB145" i="22"/>
  <c r="AB141" i="22"/>
  <c r="AB137" i="22"/>
  <c r="AB167" i="22"/>
  <c r="AB134" i="22"/>
  <c r="AB130" i="22"/>
  <c r="AB126" i="22"/>
  <c r="AB122" i="22"/>
  <c r="AB118" i="22"/>
  <c r="AB160" i="22"/>
  <c r="AB152" i="22"/>
  <c r="AB144" i="22"/>
  <c r="AB138" i="22"/>
  <c r="AB133" i="22"/>
  <c r="AB129" i="22"/>
  <c r="AB125" i="22"/>
  <c r="AB140" i="22"/>
  <c r="AB136" i="22"/>
  <c r="AB132" i="22"/>
  <c r="AB128" i="22"/>
  <c r="AB124" i="22"/>
  <c r="AB120" i="22"/>
  <c r="AB123" i="22"/>
  <c r="AB113" i="22"/>
  <c r="AB109" i="22"/>
  <c r="AB105" i="22"/>
  <c r="AB101" i="22"/>
  <c r="AB97" i="22"/>
  <c r="AB93" i="22"/>
  <c r="AB89" i="22"/>
  <c r="AB85" i="22"/>
  <c r="AB135" i="22"/>
  <c r="AB127" i="22"/>
  <c r="AB117" i="22"/>
  <c r="AB116" i="22"/>
  <c r="AB112" i="22"/>
  <c r="AB108" i="22"/>
  <c r="AB104" i="22"/>
  <c r="AB100" i="22"/>
  <c r="AB96" i="22"/>
  <c r="AB148" i="22"/>
  <c r="AB119" i="22"/>
  <c r="AB115" i="22"/>
  <c r="AB111" i="22"/>
  <c r="AB107" i="22"/>
  <c r="AB103" i="22"/>
  <c r="AB99" i="22"/>
  <c r="AB95" i="22"/>
  <c r="AB91" i="22"/>
  <c r="AB87" i="22"/>
  <c r="AB142" i="22"/>
  <c r="AB114" i="22"/>
  <c r="AB106" i="22"/>
  <c r="AB98" i="22"/>
  <c r="AB90" i="22"/>
  <c r="AB80" i="22"/>
  <c r="AB76" i="22"/>
  <c r="AB72" i="22"/>
  <c r="AB68" i="22"/>
  <c r="AB64" i="22"/>
  <c r="AB60" i="22"/>
  <c r="AB56" i="22"/>
  <c r="AB52" i="22"/>
  <c r="AB48" i="22"/>
  <c r="AB44" i="22"/>
  <c r="AB156" i="22"/>
  <c r="AB92" i="22"/>
  <c r="AB84" i="22"/>
  <c r="AB83" i="22"/>
  <c r="AB79" i="22"/>
  <c r="AB75" i="22"/>
  <c r="AB71" i="22"/>
  <c r="AB67" i="22"/>
  <c r="AB63" i="22"/>
  <c r="AB59" i="22"/>
  <c r="AB131" i="22"/>
  <c r="AB121" i="22"/>
  <c r="AB110" i="22"/>
  <c r="AB102" i="22"/>
  <c r="AB94" i="22"/>
  <c r="AB86" i="22"/>
  <c r="AB82" i="22"/>
  <c r="AB78" i="22"/>
  <c r="AB74" i="22"/>
  <c r="AB70" i="22"/>
  <c r="AB66" i="22"/>
  <c r="AB62" i="22"/>
  <c r="AB58" i="22"/>
  <c r="AB54" i="22"/>
  <c r="AB50" i="22"/>
  <c r="AB46" i="22"/>
  <c r="AB81" i="22"/>
  <c r="AB73" i="22"/>
  <c r="AB65" i="22"/>
  <c r="AB57" i="22"/>
  <c r="AB53" i="22"/>
  <c r="AB45" i="22"/>
  <c r="AB40" i="22"/>
  <c r="AB36" i="22"/>
  <c r="AB32" i="22"/>
  <c r="AB28" i="22"/>
  <c r="AB88" i="22"/>
  <c r="AB41" i="22"/>
  <c r="AB55" i="22"/>
  <c r="AB47" i="22"/>
  <c r="AB39" i="22"/>
  <c r="AB35" i="22"/>
  <c r="AB31" i="22"/>
  <c r="AB27" i="22"/>
  <c r="AB51" i="22"/>
  <c r="AB42" i="22"/>
  <c r="AB77" i="22"/>
  <c r="AB69" i="22"/>
  <c r="AB61" i="22"/>
  <c r="AB49" i="22"/>
  <c r="AB38" i="22"/>
  <c r="AB34" i="22"/>
  <c r="AB30" i="22"/>
  <c r="AB43" i="22"/>
  <c r="AB37" i="22"/>
  <c r="AB33" i="22"/>
  <c r="AB29" i="22"/>
  <c r="S28" i="22"/>
  <c r="V28" i="22"/>
  <c r="AO83" i="22"/>
  <c r="U17" i="22"/>
  <c r="Y20" i="22"/>
  <c r="AO27" i="22"/>
  <c r="AL30" i="22"/>
  <c r="AM30" i="22" s="1"/>
  <c r="AN30" i="22" s="1"/>
  <c r="S31" i="22"/>
  <c r="AL34" i="22"/>
  <c r="AM34" i="22" s="1"/>
  <c r="AN34" i="22" s="1"/>
  <c r="AO34" i="22" s="1"/>
  <c r="S35" i="22"/>
  <c r="AL38" i="22"/>
  <c r="AM38" i="22" s="1"/>
  <c r="AN38" i="22" s="1"/>
  <c r="AO38" i="22" s="1"/>
  <c r="S39" i="22"/>
  <c r="AL42" i="22"/>
  <c r="AM42" i="22" s="1"/>
  <c r="AN42" i="22" s="1"/>
  <c r="AO42" i="22" s="1"/>
  <c r="V45" i="22"/>
  <c r="S50" i="22"/>
  <c r="AL50" i="22"/>
  <c r="AM50" i="22" s="1"/>
  <c r="AN50" i="22" s="1"/>
  <c r="AO50" i="22" s="1"/>
  <c r="V53" i="22"/>
  <c r="V57" i="22"/>
  <c r="AL58" i="22"/>
  <c r="AM58" i="22" s="1"/>
  <c r="AN58" i="22" s="1"/>
  <c r="AO58" i="22" s="1"/>
  <c r="S62" i="22"/>
  <c r="V63" i="22"/>
  <c r="V65" i="22"/>
  <c r="AL66" i="22"/>
  <c r="AM66" i="22" s="1"/>
  <c r="AN66" i="22" s="1"/>
  <c r="AO66" i="22" s="1"/>
  <c r="S70" i="22"/>
  <c r="V71" i="22"/>
  <c r="V73" i="22"/>
  <c r="AL74" i="22"/>
  <c r="AM74" i="22" s="1"/>
  <c r="AN74" i="22" s="1"/>
  <c r="AO74" i="22" s="1"/>
  <c r="S78" i="22"/>
  <c r="V79" i="22"/>
  <c r="V81" i="22"/>
  <c r="AL82" i="22"/>
  <c r="AM82" i="22" s="1"/>
  <c r="AN82" i="22" s="1"/>
  <c r="AO82" i="22" s="1"/>
  <c r="AL84" i="22"/>
  <c r="AM84" i="22" s="1"/>
  <c r="AN84" i="22" s="1"/>
  <c r="AO84" i="22" s="1"/>
  <c r="AL89" i="22"/>
  <c r="AM89" i="22" s="1"/>
  <c r="AN89" i="22" s="1"/>
  <c r="AO89" i="22" s="1"/>
  <c r="V95" i="22"/>
  <c r="S95" i="22"/>
  <c r="V111" i="22"/>
  <c r="S111" i="22"/>
  <c r="S126" i="22"/>
  <c r="V126" i="22"/>
  <c r="V43" i="22"/>
  <c r="AL48" i="22"/>
  <c r="AM48" i="22" s="1"/>
  <c r="AN48" i="22" s="1"/>
  <c r="AO48" i="22" s="1"/>
  <c r="AO49" i="22"/>
  <c r="V51" i="22"/>
  <c r="AL56" i="22"/>
  <c r="AM56" i="22" s="1"/>
  <c r="AN56" i="22" s="1"/>
  <c r="AO56" i="22" s="1"/>
  <c r="AO63" i="22"/>
  <c r="AO71" i="22"/>
  <c r="AO79" i="22"/>
  <c r="V87" i="22"/>
  <c r="S87" i="22"/>
  <c r="AO90" i="22"/>
  <c r="V92" i="22"/>
  <c r="AO108" i="22"/>
  <c r="AL44" i="22"/>
  <c r="AM44" i="22" s="1"/>
  <c r="AN44" i="22" s="1"/>
  <c r="AO44" i="22" s="1"/>
  <c r="AL52" i="22"/>
  <c r="AM52" i="22" s="1"/>
  <c r="AN52" i="22" s="1"/>
  <c r="AO52" i="22" s="1"/>
  <c r="AL128" i="22"/>
  <c r="AM128" i="22" s="1"/>
  <c r="AN128" i="22" s="1"/>
  <c r="AO128" i="22" s="1"/>
  <c r="AL46" i="22"/>
  <c r="AM46" i="22" s="1"/>
  <c r="AN46" i="22" s="1"/>
  <c r="AO46" i="22" s="1"/>
  <c r="AO47" i="22"/>
  <c r="V49" i="22"/>
  <c r="AL54" i="22"/>
  <c r="AM54" i="22" s="1"/>
  <c r="AN54" i="22" s="1"/>
  <c r="AO54" i="22" s="1"/>
  <c r="AO55" i="22"/>
  <c r="AO57" i="22"/>
  <c r="V59" i="22"/>
  <c r="AL62" i="22"/>
  <c r="AM62" i="22" s="1"/>
  <c r="AN62" i="22" s="1"/>
  <c r="AO62" i="22" s="1"/>
  <c r="V64" i="22"/>
  <c r="AO65" i="22"/>
  <c r="V67" i="22"/>
  <c r="AL70" i="22"/>
  <c r="AM70" i="22" s="1"/>
  <c r="AN70" i="22" s="1"/>
  <c r="AO70" i="22" s="1"/>
  <c r="V72" i="22"/>
  <c r="AO73" i="22"/>
  <c r="V75" i="22"/>
  <c r="AL78" i="22"/>
  <c r="AM78" i="22" s="1"/>
  <c r="AN78" i="22" s="1"/>
  <c r="AO78" i="22" s="1"/>
  <c r="V80" i="22"/>
  <c r="AO81" i="22"/>
  <c r="S82" i="22"/>
  <c r="V83" i="22"/>
  <c r="V103" i="22"/>
  <c r="S103" i="22"/>
  <c r="AN60" i="22"/>
  <c r="AO60" i="22" s="1"/>
  <c r="AN64" i="22"/>
  <c r="AO64" i="22" s="1"/>
  <c r="AN68" i="22"/>
  <c r="AO68" i="22" s="1"/>
  <c r="AN72" i="22"/>
  <c r="AO72" i="22" s="1"/>
  <c r="AN76" i="22"/>
  <c r="AO76" i="22" s="1"/>
  <c r="AN80" i="22"/>
  <c r="AO80" i="22" s="1"/>
  <c r="AL87" i="22"/>
  <c r="AM87" i="22" s="1"/>
  <c r="AN87" i="22" s="1"/>
  <c r="AO87" i="22" s="1"/>
  <c r="V90" i="22"/>
  <c r="V91" i="22"/>
  <c r="V96" i="22"/>
  <c r="V98" i="22"/>
  <c r="AL99" i="22"/>
  <c r="AM99" i="22" s="1"/>
  <c r="AN99" i="22" s="1"/>
  <c r="AO99" i="22" s="1"/>
  <c r="V104" i="22"/>
  <c r="V106" i="22"/>
  <c r="AL107" i="22"/>
  <c r="AM107" i="22" s="1"/>
  <c r="AN107" i="22" s="1"/>
  <c r="AO107" i="22" s="1"/>
  <c r="V112" i="22"/>
  <c r="V114" i="22"/>
  <c r="AL115" i="22"/>
  <c r="AM115" i="22" s="1"/>
  <c r="AN115" i="22" s="1"/>
  <c r="AO115" i="22" s="1"/>
  <c r="AL85" i="22"/>
  <c r="AM85" i="22" s="1"/>
  <c r="AN85" i="22" s="1"/>
  <c r="AO85" i="22" s="1"/>
  <c r="AO86" i="22"/>
  <c r="V88" i="22"/>
  <c r="AL93" i="22"/>
  <c r="AM93" i="22" s="1"/>
  <c r="AN93" i="22" s="1"/>
  <c r="AO93" i="22" s="1"/>
  <c r="AO96" i="22"/>
  <c r="AO104" i="22"/>
  <c r="AO112" i="22"/>
  <c r="AL122" i="22"/>
  <c r="AM122" i="22" s="1"/>
  <c r="AN122" i="22" s="1"/>
  <c r="AO122" i="22" s="1"/>
  <c r="AL136" i="22"/>
  <c r="AM136" i="22" s="1"/>
  <c r="AN136" i="22" s="1"/>
  <c r="AO136" i="22" s="1"/>
  <c r="AL145" i="22"/>
  <c r="AM145" i="22" s="1"/>
  <c r="AN145" i="22" s="1"/>
  <c r="AO145" i="22" s="1"/>
  <c r="V84" i="22"/>
  <c r="V86" i="22"/>
  <c r="AL91" i="22"/>
  <c r="AM91" i="22" s="1"/>
  <c r="AN91" i="22" s="1"/>
  <c r="AO91" i="22" s="1"/>
  <c r="AO92" i="22"/>
  <c r="V94" i="22"/>
  <c r="AL95" i="22"/>
  <c r="AM95" i="22" s="1"/>
  <c r="AN95" i="22" s="1"/>
  <c r="AO95" i="22" s="1"/>
  <c r="V97" i="22"/>
  <c r="AO98" i="22"/>
  <c r="S99" i="22"/>
  <c r="V100" i="22"/>
  <c r="V102" i="22"/>
  <c r="AL103" i="22"/>
  <c r="AM103" i="22" s="1"/>
  <c r="AN103" i="22" s="1"/>
  <c r="AO103" i="22" s="1"/>
  <c r="V105" i="22"/>
  <c r="AO106" i="22"/>
  <c r="S107" i="22"/>
  <c r="V108" i="22"/>
  <c r="V110" i="22"/>
  <c r="AL111" i="22"/>
  <c r="AM111" i="22" s="1"/>
  <c r="AN111" i="22" s="1"/>
  <c r="AO111" i="22" s="1"/>
  <c r="V113" i="22"/>
  <c r="AO114" i="22"/>
  <c r="S115" i="22"/>
  <c r="V116" i="22"/>
  <c r="V117" i="22"/>
  <c r="V120" i="22"/>
  <c r="S120" i="22"/>
  <c r="AO123" i="22"/>
  <c r="V125" i="22"/>
  <c r="S134" i="22"/>
  <c r="V134" i="22"/>
  <c r="S143" i="22"/>
  <c r="V143" i="22"/>
  <c r="AN97" i="22"/>
  <c r="AO97" i="22" s="1"/>
  <c r="AN101" i="22"/>
  <c r="AO101" i="22" s="1"/>
  <c r="AN105" i="22"/>
  <c r="AO105" i="22" s="1"/>
  <c r="AN109" i="22"/>
  <c r="AO109" i="22" s="1"/>
  <c r="AN113" i="22"/>
  <c r="AO113" i="22" s="1"/>
  <c r="AL120" i="22"/>
  <c r="AM120" i="22" s="1"/>
  <c r="AN120" i="22" s="1"/>
  <c r="AO120" i="22" s="1"/>
  <c r="AO121" i="22"/>
  <c r="V123" i="22"/>
  <c r="V124" i="22"/>
  <c r="V158" i="22"/>
  <c r="AL118" i="22"/>
  <c r="AM118" i="22" s="1"/>
  <c r="AN118" i="22" s="1"/>
  <c r="AO118" i="22" s="1"/>
  <c r="AO119" i="22"/>
  <c r="V121" i="22"/>
  <c r="AO127" i="22"/>
  <c r="V129" i="22"/>
  <c r="AL132" i="22"/>
  <c r="AM132" i="22" s="1"/>
  <c r="AN132" i="22" s="1"/>
  <c r="AO132" i="22" s="1"/>
  <c r="AO135" i="22"/>
  <c r="S136" i="22"/>
  <c r="V138" i="22"/>
  <c r="V141" i="22"/>
  <c r="S141" i="22"/>
  <c r="S159" i="22"/>
  <c r="V159" i="22"/>
  <c r="AL116" i="22"/>
  <c r="AM116" i="22" s="1"/>
  <c r="AN116" i="22" s="1"/>
  <c r="AO116" i="22" s="1"/>
  <c r="V119" i="22"/>
  <c r="AL124" i="22"/>
  <c r="AM124" i="22" s="1"/>
  <c r="AN124" i="22" s="1"/>
  <c r="AO124" i="22" s="1"/>
  <c r="S151" i="22"/>
  <c r="V151" i="22"/>
  <c r="AL153" i="22"/>
  <c r="AM153" i="22" s="1"/>
  <c r="AN153" i="22" s="1"/>
  <c r="AO153" i="22" s="1"/>
  <c r="AN126" i="22"/>
  <c r="AO126" i="22" s="1"/>
  <c r="AN130" i="22"/>
  <c r="AO130" i="22" s="1"/>
  <c r="AN134" i="22"/>
  <c r="AO134" i="22" s="1"/>
  <c r="V137" i="22"/>
  <c r="AL141" i="22"/>
  <c r="AM141" i="22" s="1"/>
  <c r="AN141" i="22" s="1"/>
  <c r="AO141" i="22" s="1"/>
  <c r="V161" i="22"/>
  <c r="S161" i="22"/>
  <c r="AL139" i="22"/>
  <c r="AM139" i="22" s="1"/>
  <c r="AN139" i="22" s="1"/>
  <c r="AO139" i="22" s="1"/>
  <c r="AO140" i="22"/>
  <c r="V142" i="22"/>
  <c r="AO144" i="22"/>
  <c r="V146" i="22"/>
  <c r="AL149" i="22"/>
  <c r="AM149" i="22" s="1"/>
  <c r="AN149" i="22" s="1"/>
  <c r="AO149" i="22" s="1"/>
  <c r="AO152" i="22"/>
  <c r="V154" i="22"/>
  <c r="AL157" i="22"/>
  <c r="AM157" i="22" s="1"/>
  <c r="AN157" i="22" s="1"/>
  <c r="AO157" i="22" s="1"/>
  <c r="S162" i="22"/>
  <c r="V162" i="22"/>
  <c r="AL137" i="22"/>
  <c r="AM137" i="22" s="1"/>
  <c r="AN137" i="22" s="1"/>
  <c r="AO137" i="22" s="1"/>
  <c r="V140" i="22"/>
  <c r="AO154" i="22"/>
  <c r="AN160" i="22"/>
  <c r="AO160" i="22" s="1"/>
  <c r="AN143" i="22"/>
  <c r="AO143" i="22" s="1"/>
  <c r="AN147" i="22"/>
  <c r="AO147" i="22" s="1"/>
  <c r="AN151" i="22"/>
  <c r="AO151" i="22" s="1"/>
  <c r="AN155" i="22"/>
  <c r="AO155" i="22" s="1"/>
  <c r="AN159" i="22"/>
  <c r="AO159" i="22" s="1"/>
  <c r="AO162" i="22"/>
  <c r="AO163" i="22"/>
  <c r="V164" i="22"/>
  <c r="V165" i="22"/>
  <c r="S165" i="22"/>
  <c r="AL168" i="22"/>
  <c r="AM168" i="22" s="1"/>
  <c r="AN168" i="22" s="1"/>
  <c r="AO168" i="22" s="1"/>
  <c r="AO169" i="22"/>
  <c r="V170" i="22"/>
  <c r="AO170" i="22"/>
  <c r="AO161" i="22"/>
  <c r="V179" i="22"/>
  <c r="S179" i="22"/>
  <c r="V193" i="22"/>
  <c r="S193" i="22"/>
  <c r="AL164" i="22"/>
  <c r="AM164" i="22" s="1"/>
  <c r="AN164" i="22" s="1"/>
  <c r="AO164" i="22" s="1"/>
  <c r="AO165" i="22"/>
  <c r="V166" i="22"/>
  <c r="AO166" i="22"/>
  <c r="V168" i="22"/>
  <c r="V169" i="22"/>
  <c r="S169" i="22"/>
  <c r="V172" i="22"/>
  <c r="V177" i="22"/>
  <c r="AO178" i="22"/>
  <c r="V180" i="22"/>
  <c r="AL171" i="22"/>
  <c r="AM171" i="22" s="1"/>
  <c r="AN171" i="22" s="1"/>
  <c r="AO171" i="22" s="1"/>
  <c r="AL175" i="22"/>
  <c r="AM175" i="22" s="1"/>
  <c r="AN175" i="22" s="1"/>
  <c r="AO175" i="22" s="1"/>
  <c r="AO180" i="22"/>
  <c r="AL173" i="22"/>
  <c r="AM173" i="22" s="1"/>
  <c r="AN173" i="22" s="1"/>
  <c r="AO173" i="22" s="1"/>
  <c r="AO174" i="22"/>
  <c r="V176" i="22"/>
  <c r="AL179" i="22"/>
  <c r="AM179" i="22" s="1"/>
  <c r="AN179" i="22" s="1"/>
  <c r="AO179" i="22" s="1"/>
  <c r="S186" i="22"/>
  <c r="V186" i="22"/>
  <c r="AN177" i="22"/>
  <c r="AO177" i="22" s="1"/>
  <c r="V182" i="22"/>
  <c r="AL189" i="22"/>
  <c r="AM189" i="22" s="1"/>
  <c r="AN189" i="22" s="1"/>
  <c r="AO189" i="22" s="1"/>
  <c r="V191" i="22"/>
  <c r="AO192" i="22"/>
  <c r="V194" i="22"/>
  <c r="AL184" i="22"/>
  <c r="AM184" i="22" s="1"/>
  <c r="AN184" i="22" s="1"/>
  <c r="AO184" i="22" s="1"/>
  <c r="AO187" i="22"/>
  <c r="AO194" i="22"/>
  <c r="AL182" i="22"/>
  <c r="AM182" i="22" s="1"/>
  <c r="AN182" i="22" s="1"/>
  <c r="AO182" i="22" s="1"/>
  <c r="V185" i="22"/>
  <c r="AO188" i="22"/>
  <c r="V190" i="22"/>
  <c r="AL193" i="22"/>
  <c r="AM193" i="22" s="1"/>
  <c r="AN193" i="22" s="1"/>
  <c r="AO193" i="22" s="1"/>
  <c r="V195" i="22"/>
  <c r="AN186" i="22"/>
  <c r="AO186" i="22" s="1"/>
  <c r="AN191" i="22"/>
  <c r="AO191" i="22" s="1"/>
  <c r="AN195" i="22"/>
  <c r="AO195" i="22" s="1"/>
  <c r="R28" i="21"/>
  <c r="U28" i="21"/>
  <c r="AA193" i="21"/>
  <c r="AA194" i="21"/>
  <c r="AA195" i="21"/>
  <c r="AA191" i="21"/>
  <c r="AA188" i="21"/>
  <c r="AA185" i="21"/>
  <c r="AA180" i="21"/>
  <c r="AA176" i="21"/>
  <c r="AA172" i="21"/>
  <c r="AA192" i="21"/>
  <c r="AA190" i="21"/>
  <c r="AA184" i="21"/>
  <c r="AA181" i="21"/>
  <c r="AA175" i="21"/>
  <c r="AA174" i="21"/>
  <c r="AA168" i="21"/>
  <c r="AA164" i="21"/>
  <c r="AA160" i="21"/>
  <c r="AA156" i="21"/>
  <c r="AA152" i="21"/>
  <c r="AA148" i="21"/>
  <c r="AA189" i="21"/>
  <c r="AA179" i="21"/>
  <c r="AA173" i="21"/>
  <c r="AA169" i="21"/>
  <c r="AA163" i="21"/>
  <c r="AA162" i="21"/>
  <c r="AA153" i="21"/>
  <c r="AA146" i="21"/>
  <c r="AA142" i="21"/>
  <c r="AA138" i="21"/>
  <c r="AA134" i="21"/>
  <c r="AA130" i="21"/>
  <c r="AA126" i="21"/>
  <c r="AA122" i="21"/>
  <c r="AA118" i="21"/>
  <c r="AA114" i="21"/>
  <c r="AA110" i="21"/>
  <c r="AA106" i="21"/>
  <c r="AA187" i="21"/>
  <c r="AA177" i="21"/>
  <c r="AA183" i="21"/>
  <c r="AA178" i="21"/>
  <c r="AA170" i="21"/>
  <c r="AA166" i="21"/>
  <c r="AA171" i="21"/>
  <c r="AA167" i="21"/>
  <c r="AA159" i="21"/>
  <c r="AA154" i="21"/>
  <c r="AA150" i="21"/>
  <c r="AA147" i="21"/>
  <c r="AA182" i="21"/>
  <c r="AA158" i="21"/>
  <c r="AA145" i="21"/>
  <c r="AA144" i="21"/>
  <c r="AA155" i="21"/>
  <c r="AA149" i="21"/>
  <c r="AA135" i="21"/>
  <c r="AA129" i="21"/>
  <c r="AA128" i="21"/>
  <c r="AA119" i="21"/>
  <c r="AA113" i="21"/>
  <c r="AA112" i="21"/>
  <c r="AA161" i="21"/>
  <c r="AA139" i="21"/>
  <c r="AA133" i="21"/>
  <c r="AA132" i="21"/>
  <c r="AA123" i="21"/>
  <c r="AA117" i="21"/>
  <c r="AA116" i="21"/>
  <c r="AA186" i="21"/>
  <c r="AA157" i="21"/>
  <c r="AA151" i="21"/>
  <c r="AA140" i="21"/>
  <c r="AA127" i="21"/>
  <c r="AA125" i="21"/>
  <c r="AA121" i="21"/>
  <c r="AA107" i="21"/>
  <c r="AA103" i="21"/>
  <c r="AA100" i="21"/>
  <c r="AA96" i="21"/>
  <c r="AA92" i="21"/>
  <c r="AA88" i="21"/>
  <c r="AA84" i="21"/>
  <c r="AA80" i="21"/>
  <c r="AA76" i="21"/>
  <c r="AA72" i="21"/>
  <c r="AA68" i="21"/>
  <c r="AA64" i="21"/>
  <c r="AA60" i="21"/>
  <c r="AA56" i="21"/>
  <c r="AA52" i="21"/>
  <c r="AA143" i="21"/>
  <c r="AA141" i="21"/>
  <c r="AA137" i="21"/>
  <c r="AA120" i="21"/>
  <c r="AA109" i="21"/>
  <c r="AA101" i="21"/>
  <c r="AA97" i="21"/>
  <c r="AA93" i="21"/>
  <c r="AA111" i="21"/>
  <c r="AA108" i="21"/>
  <c r="AA95" i="21"/>
  <c r="AA87" i="21"/>
  <c r="AA86" i="21"/>
  <c r="AA77" i="21"/>
  <c r="AA71" i="21"/>
  <c r="AA70" i="21"/>
  <c r="AA61" i="21"/>
  <c r="AA55" i="21"/>
  <c r="AA54" i="21"/>
  <c r="AA48" i="21"/>
  <c r="AA44" i="21"/>
  <c r="AA40" i="21"/>
  <c r="AA36" i="21"/>
  <c r="AA32" i="21"/>
  <c r="AA28" i="21"/>
  <c r="AA136" i="21"/>
  <c r="AA98" i="21"/>
  <c r="AA91" i="21"/>
  <c r="AA90" i="21"/>
  <c r="AA81" i="21"/>
  <c r="AA75" i="21"/>
  <c r="AA74" i="21"/>
  <c r="AA65" i="21"/>
  <c r="AA59" i="21"/>
  <c r="AA58" i="21"/>
  <c r="AA49" i="21"/>
  <c r="AA45" i="21"/>
  <c r="AA41" i="21"/>
  <c r="AA37" i="21"/>
  <c r="AA33" i="21"/>
  <c r="AA115" i="21"/>
  <c r="AA165" i="21"/>
  <c r="AA131" i="21"/>
  <c r="AA124" i="21"/>
  <c r="AA105" i="21"/>
  <c r="AA102" i="21"/>
  <c r="AA89" i="21"/>
  <c r="AA82" i="21"/>
  <c r="AA79" i="21"/>
  <c r="AA78" i="21"/>
  <c r="AA73" i="21"/>
  <c r="AA66" i="21"/>
  <c r="AA63" i="21"/>
  <c r="AA62" i="21"/>
  <c r="AA57" i="21"/>
  <c r="AA104" i="21"/>
  <c r="AA94" i="21"/>
  <c r="AA85" i="21"/>
  <c r="AA83" i="21"/>
  <c r="AA69" i="21"/>
  <c r="AA67" i="21"/>
  <c r="AA99" i="21"/>
  <c r="AA51" i="21"/>
  <c r="AA46" i="21"/>
  <c r="AA47" i="21"/>
  <c r="AA53" i="21"/>
  <c r="AA50" i="21"/>
  <c r="AA42" i="21"/>
  <c r="AA34" i="21"/>
  <c r="AA43" i="21"/>
  <c r="AA35" i="21"/>
  <c r="AA30" i="21"/>
  <c r="AA27" i="21"/>
  <c r="AA31" i="21"/>
  <c r="AA39" i="21"/>
  <c r="AA38" i="21"/>
  <c r="AA29" i="21"/>
  <c r="R27" i="21"/>
  <c r="U27" i="21"/>
  <c r="R30" i="21"/>
  <c r="U30" i="21"/>
  <c r="AI17" i="21"/>
  <c r="AN28" i="21"/>
  <c r="AN32" i="21"/>
  <c r="AK41" i="21"/>
  <c r="AL41" i="21" s="1"/>
  <c r="AM41" i="21" s="1"/>
  <c r="AN41" i="21" s="1"/>
  <c r="AN36" i="21"/>
  <c r="R48" i="21"/>
  <c r="U48" i="21"/>
  <c r="R51" i="21"/>
  <c r="U51" i="21"/>
  <c r="AN55" i="21"/>
  <c r="AN71" i="21"/>
  <c r="AN27" i="21"/>
  <c r="U29" i="21"/>
  <c r="U35" i="21"/>
  <c r="R36" i="21"/>
  <c r="U36" i="21"/>
  <c r="AN39" i="21"/>
  <c r="AN40" i="21"/>
  <c r="AM30" i="21"/>
  <c r="AM33" i="21"/>
  <c r="AN33" i="21" s="1"/>
  <c r="U40" i="21"/>
  <c r="R44" i="21"/>
  <c r="U44" i="21"/>
  <c r="AN35" i="21"/>
  <c r="U38" i="21"/>
  <c r="AK38" i="21"/>
  <c r="AL38" i="21" s="1"/>
  <c r="AM38" i="21" s="1"/>
  <c r="AN38" i="21" s="1"/>
  <c r="AN43" i="21"/>
  <c r="U46" i="21"/>
  <c r="AK56" i="21"/>
  <c r="AL56" i="21" s="1"/>
  <c r="AM56" i="21" s="1"/>
  <c r="AN56" i="21" s="1"/>
  <c r="U61" i="21"/>
  <c r="U63" i="21"/>
  <c r="U70" i="21"/>
  <c r="R87" i="21"/>
  <c r="U87" i="21"/>
  <c r="AM34" i="21"/>
  <c r="AN34" i="21" s="1"/>
  <c r="U37" i="21"/>
  <c r="AM37" i="21"/>
  <c r="AN37" i="21" s="1"/>
  <c r="AM42" i="21"/>
  <c r="AN42" i="21" s="1"/>
  <c r="U45" i="21"/>
  <c r="AM45" i="21"/>
  <c r="AN45" i="21" s="1"/>
  <c r="AM50" i="21"/>
  <c r="AN50" i="21" s="1"/>
  <c r="AN53" i="21"/>
  <c r="U54" i="21"/>
  <c r="AK54" i="21"/>
  <c r="AL54" i="21" s="1"/>
  <c r="AM54" i="21" s="1"/>
  <c r="AN54" i="21" s="1"/>
  <c r="R68" i="21"/>
  <c r="R75" i="21"/>
  <c r="U75" i="21"/>
  <c r="U76" i="21"/>
  <c r="AK76" i="21"/>
  <c r="AL76" i="21" s="1"/>
  <c r="AM76" i="21" s="1"/>
  <c r="AN76" i="21" s="1"/>
  <c r="U80" i="21"/>
  <c r="R80" i="21"/>
  <c r="AN44" i="21"/>
  <c r="AN52" i="21"/>
  <c r="R59" i="21"/>
  <c r="U59" i="21"/>
  <c r="AK60" i="21"/>
  <c r="AL60" i="21" s="1"/>
  <c r="AM60" i="21" s="1"/>
  <c r="AN60" i="21" s="1"/>
  <c r="U64" i="21"/>
  <c r="R64" i="21"/>
  <c r="AK72" i="21"/>
  <c r="AL72" i="21" s="1"/>
  <c r="AM72" i="21" s="1"/>
  <c r="AN72" i="21" s="1"/>
  <c r="U41" i="21"/>
  <c r="AM46" i="21"/>
  <c r="AN46" i="21" s="1"/>
  <c r="AM49" i="21"/>
  <c r="AN49" i="21" s="1"/>
  <c r="R52" i="21"/>
  <c r="AK65" i="21"/>
  <c r="AL65" i="21" s="1"/>
  <c r="AM65" i="21" s="1"/>
  <c r="AN65" i="21" s="1"/>
  <c r="U67" i="21"/>
  <c r="R92" i="21"/>
  <c r="U92" i="21"/>
  <c r="R96" i="21"/>
  <c r="U96" i="21"/>
  <c r="AN100" i="21"/>
  <c r="U58" i="21"/>
  <c r="AN63" i="21"/>
  <c r="AN67" i="21"/>
  <c r="AN69" i="21"/>
  <c r="U74" i="21"/>
  <c r="AN79" i="21"/>
  <c r="AN83" i="21"/>
  <c r="AN85" i="21"/>
  <c r="AM86" i="21"/>
  <c r="AN86" i="21" s="1"/>
  <c r="U90" i="21"/>
  <c r="U91" i="21"/>
  <c r="AK94" i="21"/>
  <c r="AL94" i="21" s="1"/>
  <c r="AM94" i="21" s="1"/>
  <c r="AN94" i="21" s="1"/>
  <c r="U97" i="21"/>
  <c r="AN59" i="21"/>
  <c r="AK61" i="21"/>
  <c r="AL61" i="21" s="1"/>
  <c r="AM61" i="21" s="1"/>
  <c r="AN61" i="21" s="1"/>
  <c r="AN64" i="21"/>
  <c r="AK66" i="21"/>
  <c r="AL66" i="21" s="1"/>
  <c r="AM66" i="21" s="1"/>
  <c r="AN66" i="21" s="1"/>
  <c r="AK70" i="21"/>
  <c r="AL70" i="21" s="1"/>
  <c r="AM70" i="21" s="1"/>
  <c r="AN70" i="21" s="1"/>
  <c r="AN75" i="21"/>
  <c r="AK77" i="21"/>
  <c r="AL77" i="21" s="1"/>
  <c r="AM77" i="21" s="1"/>
  <c r="AN77" i="21" s="1"/>
  <c r="AN80" i="21"/>
  <c r="AK82" i="21"/>
  <c r="AL82" i="21" s="1"/>
  <c r="AM82" i="21" s="1"/>
  <c r="AN82" i="21" s="1"/>
  <c r="AN91" i="21"/>
  <c r="AK93" i="21"/>
  <c r="AL93" i="21" s="1"/>
  <c r="AM93" i="21" s="1"/>
  <c r="AN93" i="21" s="1"/>
  <c r="U99" i="21"/>
  <c r="AK102" i="21"/>
  <c r="AL102" i="21" s="1"/>
  <c r="AM102" i="21" s="1"/>
  <c r="AN102" i="21" s="1"/>
  <c r="R112" i="21"/>
  <c r="U112" i="21"/>
  <c r="AM81" i="21"/>
  <c r="AN81" i="21" s="1"/>
  <c r="U83" i="21"/>
  <c r="AK88" i="21"/>
  <c r="AL88" i="21" s="1"/>
  <c r="AM88" i="21" s="1"/>
  <c r="AN88" i="21" s="1"/>
  <c r="AN92" i="21"/>
  <c r="AN96" i="21"/>
  <c r="AK101" i="21"/>
  <c r="AL101" i="21" s="1"/>
  <c r="AM101" i="21" s="1"/>
  <c r="AN101" i="21" s="1"/>
  <c r="AK103" i="21"/>
  <c r="AL103" i="21" s="1"/>
  <c r="AM103" i="21" s="1"/>
  <c r="AN103" i="21" s="1"/>
  <c r="AM112" i="21"/>
  <c r="AN112" i="21" s="1"/>
  <c r="AK123" i="21"/>
  <c r="AL123" i="21" s="1"/>
  <c r="AM123" i="21" s="1"/>
  <c r="AN123" i="21" s="1"/>
  <c r="AK124" i="21"/>
  <c r="AL124" i="21" s="1"/>
  <c r="AM124" i="21" s="1"/>
  <c r="AN124" i="21" s="1"/>
  <c r="U126" i="21"/>
  <c r="R126" i="21"/>
  <c r="R128" i="21"/>
  <c r="U128" i="21"/>
  <c r="R133" i="21"/>
  <c r="U133" i="21"/>
  <c r="U144" i="21"/>
  <c r="R144" i="21"/>
  <c r="R114" i="21"/>
  <c r="U114" i="21"/>
  <c r="R142" i="21"/>
  <c r="R154" i="21"/>
  <c r="U154" i="21"/>
  <c r="AK172" i="21"/>
  <c r="AL172" i="21" s="1"/>
  <c r="AM172" i="21" s="1"/>
  <c r="AN172" i="21" s="1"/>
  <c r="AK174" i="21"/>
  <c r="AL174" i="21" s="1"/>
  <c r="AM174" i="21" s="1"/>
  <c r="AN174" i="21" s="1"/>
  <c r="U195" i="21"/>
  <c r="R195" i="21"/>
  <c r="U53" i="21"/>
  <c r="U69" i="21"/>
  <c r="U85" i="21"/>
  <c r="U93" i="21"/>
  <c r="U101" i="21"/>
  <c r="U103" i="21"/>
  <c r="U105" i="21"/>
  <c r="AK108" i="21"/>
  <c r="AL108" i="21" s="1"/>
  <c r="AM108" i="21" s="1"/>
  <c r="AN108" i="21" s="1"/>
  <c r="AN111" i="21"/>
  <c r="R118" i="21"/>
  <c r="U118" i="21"/>
  <c r="AK119" i="21"/>
  <c r="AL119" i="21" s="1"/>
  <c r="AM119" i="21" s="1"/>
  <c r="AN119" i="21" s="1"/>
  <c r="R121" i="21"/>
  <c r="U121" i="21"/>
  <c r="U124" i="21"/>
  <c r="AN129" i="21"/>
  <c r="AN133" i="21"/>
  <c r="AK135" i="21"/>
  <c r="AL135" i="21" s="1"/>
  <c r="AM135" i="21" s="1"/>
  <c r="AN135" i="21" s="1"/>
  <c r="R137" i="21"/>
  <c r="U137" i="21"/>
  <c r="U138" i="21"/>
  <c r="R138" i="21"/>
  <c r="R145" i="21"/>
  <c r="U145" i="21"/>
  <c r="R146" i="21"/>
  <c r="U146" i="21"/>
  <c r="AK147" i="21"/>
  <c r="AL147" i="21" s="1"/>
  <c r="AM147" i="21" s="1"/>
  <c r="AN147" i="21" s="1"/>
  <c r="AM58" i="21"/>
  <c r="AN58" i="21" s="1"/>
  <c r="AK62" i="21"/>
  <c r="AL62" i="21" s="1"/>
  <c r="AM62" i="21" s="1"/>
  <c r="AN62" i="21" s="1"/>
  <c r="U65" i="21"/>
  <c r="AM74" i="21"/>
  <c r="AN74" i="21" s="1"/>
  <c r="AK78" i="21"/>
  <c r="AL78" i="21" s="1"/>
  <c r="AM78" i="21" s="1"/>
  <c r="AN78" i="21" s="1"/>
  <c r="U81" i="21"/>
  <c r="AM90" i="21"/>
  <c r="AN90" i="21" s="1"/>
  <c r="AN95" i="21"/>
  <c r="U98" i="21"/>
  <c r="AK98" i="21"/>
  <c r="AL98" i="21" s="1"/>
  <c r="AM98" i="21" s="1"/>
  <c r="AN98" i="21" s="1"/>
  <c r="AN105" i="21"/>
  <c r="R106" i="21"/>
  <c r="AM107" i="21"/>
  <c r="AN107" i="21" s="1"/>
  <c r="U117" i="21"/>
  <c r="AN117" i="21"/>
  <c r="R130" i="21"/>
  <c r="U130" i="21"/>
  <c r="AK130" i="21"/>
  <c r="AL130" i="21" s="1"/>
  <c r="AM130" i="21" s="1"/>
  <c r="AN130" i="21" s="1"/>
  <c r="U132" i="21"/>
  <c r="R132" i="21"/>
  <c r="AK139" i="21"/>
  <c r="AL139" i="21" s="1"/>
  <c r="AM139" i="21" s="1"/>
  <c r="AN139" i="21" s="1"/>
  <c r="U141" i="21"/>
  <c r="R151" i="21"/>
  <c r="U151" i="21"/>
  <c r="AK153" i="21"/>
  <c r="AL153" i="21" s="1"/>
  <c r="AM153" i="21" s="1"/>
  <c r="AN153" i="21" s="1"/>
  <c r="U162" i="21"/>
  <c r="R162" i="21"/>
  <c r="AK164" i="21"/>
  <c r="AL164" i="21" s="1"/>
  <c r="AM164" i="21" s="1"/>
  <c r="AN164" i="21" s="1"/>
  <c r="AK114" i="21"/>
  <c r="AL114" i="21" s="1"/>
  <c r="AM114" i="21" s="1"/>
  <c r="AN114" i="21" s="1"/>
  <c r="U131" i="21"/>
  <c r="AK134" i="21"/>
  <c r="AL134" i="21" s="1"/>
  <c r="AM134" i="21" s="1"/>
  <c r="AN134" i="21" s="1"/>
  <c r="U135" i="21"/>
  <c r="AN141" i="21"/>
  <c r="R152" i="21"/>
  <c r="U152" i="21"/>
  <c r="R164" i="21"/>
  <c r="U164" i="21"/>
  <c r="AK165" i="21"/>
  <c r="AL165" i="21" s="1"/>
  <c r="AM165" i="21" s="1"/>
  <c r="AN165" i="21" s="1"/>
  <c r="AK104" i="21"/>
  <c r="AL104" i="21" s="1"/>
  <c r="AM104" i="21" s="1"/>
  <c r="AN104" i="21" s="1"/>
  <c r="AN109" i="21"/>
  <c r="U115" i="21"/>
  <c r="AK118" i="21"/>
  <c r="AL118" i="21" s="1"/>
  <c r="AM118" i="21" s="1"/>
  <c r="AN118" i="21" s="1"/>
  <c r="U119" i="21"/>
  <c r="R122" i="21"/>
  <c r="AN125" i="21"/>
  <c r="AN127" i="21"/>
  <c r="AM128" i="21"/>
  <c r="AN128" i="21" s="1"/>
  <c r="AN138" i="21"/>
  <c r="AK140" i="21"/>
  <c r="AL140" i="21" s="1"/>
  <c r="AM140" i="21" s="1"/>
  <c r="AN140" i="21" s="1"/>
  <c r="AK149" i="21"/>
  <c r="AL149" i="21" s="1"/>
  <c r="AM149" i="21" s="1"/>
  <c r="AN149" i="21" s="1"/>
  <c r="AK157" i="21"/>
  <c r="AL157" i="21" s="1"/>
  <c r="AM157" i="21" s="1"/>
  <c r="AN157" i="21" s="1"/>
  <c r="R158" i="21"/>
  <c r="U158" i="21"/>
  <c r="R160" i="21"/>
  <c r="R167" i="21"/>
  <c r="U167" i="21"/>
  <c r="U111" i="21"/>
  <c r="AM120" i="21"/>
  <c r="AN120" i="21" s="1"/>
  <c r="U127" i="21"/>
  <c r="AM136" i="21"/>
  <c r="AN136" i="21" s="1"/>
  <c r="U143" i="21"/>
  <c r="AK146" i="21"/>
  <c r="AL146" i="21" s="1"/>
  <c r="AM146" i="21" s="1"/>
  <c r="AN146" i="21" s="1"/>
  <c r="U147" i="21"/>
  <c r="U153" i="21"/>
  <c r="AN155" i="21"/>
  <c r="AN161" i="21"/>
  <c r="AK169" i="21"/>
  <c r="AL169" i="21" s="1"/>
  <c r="AM169" i="21" s="1"/>
  <c r="AN169" i="21" s="1"/>
  <c r="R170" i="21"/>
  <c r="U170" i="21"/>
  <c r="R172" i="21"/>
  <c r="U172" i="21"/>
  <c r="R187" i="21"/>
  <c r="U187" i="21"/>
  <c r="U107" i="21"/>
  <c r="AM116" i="21"/>
  <c r="AN116" i="21" s="1"/>
  <c r="AN121" i="21"/>
  <c r="U123" i="21"/>
  <c r="AM132" i="21"/>
  <c r="AN132" i="21" s="1"/>
  <c r="AN137" i="21"/>
  <c r="U139" i="21"/>
  <c r="AK148" i="21"/>
  <c r="AL148" i="21" s="1"/>
  <c r="AM148" i="21" s="1"/>
  <c r="AN148" i="21" s="1"/>
  <c r="AK154" i="21"/>
  <c r="AL154" i="21" s="1"/>
  <c r="AM154" i="21" s="1"/>
  <c r="AN154" i="21" s="1"/>
  <c r="U156" i="21"/>
  <c r="R156" i="21"/>
  <c r="R168" i="21"/>
  <c r="U168" i="21"/>
  <c r="R176" i="21"/>
  <c r="U176" i="21"/>
  <c r="U149" i="21"/>
  <c r="AN151" i="21"/>
  <c r="AN152" i="21"/>
  <c r="U161" i="21"/>
  <c r="U165" i="21"/>
  <c r="AN168" i="21"/>
  <c r="U169" i="21"/>
  <c r="AN171" i="21"/>
  <c r="R183" i="21"/>
  <c r="U183" i="21"/>
  <c r="AM144" i="21"/>
  <c r="AN144" i="21" s="1"/>
  <c r="U155" i="21"/>
  <c r="AK158" i="21"/>
  <c r="AL158" i="21" s="1"/>
  <c r="AM158" i="21" s="1"/>
  <c r="AN158" i="21" s="1"/>
  <c r="AK162" i="21"/>
  <c r="AL162" i="21" s="1"/>
  <c r="AM162" i="21" s="1"/>
  <c r="AN162" i="21" s="1"/>
  <c r="AK170" i="21"/>
  <c r="AL170" i="21" s="1"/>
  <c r="AM170" i="21" s="1"/>
  <c r="AN170" i="21" s="1"/>
  <c r="R174" i="21"/>
  <c r="U174" i="21"/>
  <c r="U184" i="21"/>
  <c r="U175" i="21"/>
  <c r="AN179" i="21"/>
  <c r="AK180" i="21"/>
  <c r="AL180" i="21" s="1"/>
  <c r="AM180" i="21" s="1"/>
  <c r="AN180" i="21" s="1"/>
  <c r="AK183" i="21"/>
  <c r="AL183" i="21" s="1"/>
  <c r="AM183" i="21" s="1"/>
  <c r="AN183" i="21" s="1"/>
  <c r="U171" i="21"/>
  <c r="U173" i="21"/>
  <c r="R185" i="21"/>
  <c r="AK176" i="21"/>
  <c r="AL176" i="21" s="1"/>
  <c r="AM176" i="21" s="1"/>
  <c r="AN176" i="21" s="1"/>
  <c r="U178" i="21"/>
  <c r="AK182" i="21"/>
  <c r="AL182" i="21" s="1"/>
  <c r="AM182" i="21" s="1"/>
  <c r="AN182" i="21" s="1"/>
  <c r="AK189" i="21"/>
  <c r="AL189" i="21" s="1"/>
  <c r="AM189" i="21" s="1"/>
  <c r="AN189" i="21" s="1"/>
  <c r="AK191" i="21"/>
  <c r="AL191" i="21" s="1"/>
  <c r="AM191" i="21" s="1"/>
  <c r="AN191" i="21" s="1"/>
  <c r="AM150" i="21"/>
  <c r="AN150" i="21" s="1"/>
  <c r="U157" i="21"/>
  <c r="AM166" i="21"/>
  <c r="AN166" i="21" s="1"/>
  <c r="U181" i="21"/>
  <c r="AM181" i="21"/>
  <c r="AN181" i="21" s="1"/>
  <c r="AN190" i="21"/>
  <c r="U194" i="21"/>
  <c r="AM178" i="21"/>
  <c r="AN178" i="21" s="1"/>
  <c r="AN187" i="21"/>
  <c r="AN194" i="21"/>
  <c r="AM193" i="21"/>
  <c r="AN193" i="21" s="1"/>
  <c r="AK195" i="21"/>
  <c r="AL195" i="21" s="1"/>
  <c r="AM195" i="21" s="1"/>
  <c r="AN195" i="21" s="1"/>
  <c r="Y169" i="21" l="1"/>
  <c r="AB169" i="21" s="1"/>
  <c r="AC169" i="21" s="1"/>
  <c r="AE169" i="21" s="1"/>
  <c r="Y114" i="21"/>
  <c r="AB114" i="21" s="1"/>
  <c r="AC114" i="21" s="1"/>
  <c r="AE114" i="21" s="1"/>
  <c r="AO114" i="21" s="1"/>
  <c r="AP114" i="21" s="1"/>
  <c r="Y93" i="21"/>
  <c r="AB93" i="21" s="1"/>
  <c r="AC93" i="21" s="1"/>
  <c r="AE93" i="21" s="1"/>
  <c r="Y139" i="21"/>
  <c r="AB139" i="21" s="1"/>
  <c r="AC139" i="21" s="1"/>
  <c r="AE139" i="21" s="1"/>
  <c r="Y99" i="21"/>
  <c r="AB99" i="21" s="1"/>
  <c r="AC99" i="21" s="1"/>
  <c r="AE99" i="21" s="1"/>
  <c r="AO99" i="21" s="1"/>
  <c r="AP99" i="21" s="1"/>
  <c r="Y79" i="21"/>
  <c r="AB79" i="21" s="1"/>
  <c r="AC79" i="21" s="1"/>
  <c r="AE79" i="21" s="1"/>
  <c r="AO79" i="21" s="1"/>
  <c r="Y63" i="21"/>
  <c r="AB63" i="21" s="1"/>
  <c r="AC63" i="21" s="1"/>
  <c r="AE63" i="21" s="1"/>
  <c r="AO63" i="21" s="1"/>
  <c r="AP63" i="21" s="1"/>
  <c r="Y43" i="21"/>
  <c r="AB43" i="21" s="1"/>
  <c r="AC43" i="21" s="1"/>
  <c r="AE43" i="21" s="1"/>
  <c r="AO43" i="21" s="1"/>
  <c r="AP43" i="21" s="1"/>
  <c r="Y44" i="21"/>
  <c r="AB44" i="21" s="1"/>
  <c r="AC44" i="21" s="1"/>
  <c r="AE44" i="21" s="1"/>
  <c r="Y35" i="21"/>
  <c r="AB35" i="21" s="1"/>
  <c r="AC35" i="21" s="1"/>
  <c r="AE35" i="21" s="1"/>
  <c r="AO35" i="21" s="1"/>
  <c r="AP35" i="21" s="1"/>
  <c r="Y42" i="21"/>
  <c r="Y64" i="21"/>
  <c r="AB64" i="21" s="1"/>
  <c r="AC64" i="21" s="1"/>
  <c r="AE64" i="21" s="1"/>
  <c r="Y98" i="21"/>
  <c r="Y195" i="21"/>
  <c r="Y66" i="21"/>
  <c r="AB66" i="21" s="1"/>
  <c r="AC66" i="21" s="1"/>
  <c r="AE66" i="21" s="1"/>
  <c r="AO66" i="21" s="1"/>
  <c r="AP66" i="21" s="1"/>
  <c r="BI66" i="21" s="1"/>
  <c r="Y110" i="21"/>
  <c r="AB110" i="21" s="1"/>
  <c r="AC110" i="21" s="1"/>
  <c r="AE110" i="21" s="1"/>
  <c r="AO110" i="21" s="1"/>
  <c r="AP110" i="21" s="1"/>
  <c r="Y108" i="21"/>
  <c r="Y152" i="21"/>
  <c r="AB152" i="21" s="1"/>
  <c r="AC152" i="21" s="1"/>
  <c r="AE152" i="21" s="1"/>
  <c r="AO152" i="21" s="1"/>
  <c r="AP152" i="21" s="1"/>
  <c r="Y174" i="21"/>
  <c r="Y141" i="21"/>
  <c r="AB141" i="21" s="1"/>
  <c r="AC141" i="21" s="1"/>
  <c r="AE141" i="21" s="1"/>
  <c r="Y92" i="21"/>
  <c r="AB92" i="21" s="1"/>
  <c r="AC92" i="21" s="1"/>
  <c r="AE92" i="21" s="1"/>
  <c r="Y123" i="21"/>
  <c r="Y67" i="21"/>
  <c r="AB67" i="21" s="1"/>
  <c r="AC67" i="21" s="1"/>
  <c r="AE67" i="21" s="1"/>
  <c r="AO67" i="21" s="1"/>
  <c r="AP67" i="21" s="1"/>
  <c r="Y75" i="21"/>
  <c r="AB75" i="21" s="1"/>
  <c r="AC75" i="21" s="1"/>
  <c r="AE75" i="21" s="1"/>
  <c r="AO75" i="21" s="1"/>
  <c r="AP75" i="21" s="1"/>
  <c r="Y142" i="21"/>
  <c r="AB142" i="21" s="1"/>
  <c r="AC142" i="21" s="1"/>
  <c r="AE142" i="21" s="1"/>
  <c r="AO142" i="21" s="1"/>
  <c r="Y181" i="21"/>
  <c r="AB181" i="21" s="1"/>
  <c r="AC181" i="21" s="1"/>
  <c r="AE181" i="21" s="1"/>
  <c r="AO181" i="21" s="1"/>
  <c r="AP181" i="21" s="1"/>
  <c r="Y172" i="21"/>
  <c r="AB172" i="21" s="1"/>
  <c r="AC172" i="21" s="1"/>
  <c r="AE172" i="21" s="1"/>
  <c r="Y148" i="21"/>
  <c r="AB148" i="21" s="1"/>
  <c r="AC148" i="21" s="1"/>
  <c r="AE148" i="21" s="1"/>
  <c r="AO148" i="21" s="1"/>
  <c r="Y109" i="21"/>
  <c r="AB109" i="21" s="1"/>
  <c r="AC109" i="21" s="1"/>
  <c r="AE109" i="21" s="1"/>
  <c r="AO109" i="21" s="1"/>
  <c r="AP109" i="21" s="1"/>
  <c r="BI109" i="21" s="1"/>
  <c r="Y87" i="21"/>
  <c r="AB87" i="21" s="1"/>
  <c r="AC87" i="21" s="1"/>
  <c r="AE87" i="21" s="1"/>
  <c r="Y117" i="21"/>
  <c r="AB117" i="21" s="1"/>
  <c r="AC117" i="21" s="1"/>
  <c r="AE117" i="21" s="1"/>
  <c r="AO117" i="21" s="1"/>
  <c r="AP117" i="21" s="1"/>
  <c r="AS117" i="21" s="1"/>
  <c r="Y91" i="21"/>
  <c r="AB91" i="21" s="1"/>
  <c r="AC91" i="21" s="1"/>
  <c r="AE91" i="21" s="1"/>
  <c r="AO91" i="21" s="1"/>
  <c r="AP91" i="21" s="1"/>
  <c r="Y77" i="21"/>
  <c r="AB77" i="21" s="1"/>
  <c r="AC77" i="21" s="1"/>
  <c r="AE77" i="21" s="1"/>
  <c r="AO77" i="21" s="1"/>
  <c r="Y81" i="21"/>
  <c r="AB81" i="21" s="1"/>
  <c r="AC81" i="21" s="1"/>
  <c r="AE81" i="21" s="1"/>
  <c r="AO81" i="21" s="1"/>
  <c r="AP81" i="21" s="1"/>
  <c r="Y170" i="21"/>
  <c r="Y113" i="21"/>
  <c r="AB113" i="21" s="1"/>
  <c r="AC113" i="21" s="1"/>
  <c r="AE113" i="21" s="1"/>
  <c r="AO113" i="21" s="1"/>
  <c r="Y38" i="21"/>
  <c r="AB38" i="21" s="1"/>
  <c r="AC38" i="21" s="1"/>
  <c r="AE38" i="21" s="1"/>
  <c r="AO38" i="21" s="1"/>
  <c r="AP38" i="21" s="1"/>
  <c r="Y112" i="21"/>
  <c r="Y133" i="21"/>
  <c r="AB133" i="21" s="1"/>
  <c r="AC133" i="21" s="1"/>
  <c r="AE133" i="21" s="1"/>
  <c r="AO133" i="21" s="1"/>
  <c r="AP133" i="21" s="1"/>
  <c r="BI133" i="21" s="1"/>
  <c r="Y49" i="21"/>
  <c r="AB49" i="21" s="1"/>
  <c r="AC49" i="21" s="1"/>
  <c r="AE49" i="21" s="1"/>
  <c r="AO49" i="21" s="1"/>
  <c r="AP49" i="21" s="1"/>
  <c r="Y168" i="21"/>
  <c r="AB168" i="21" s="1"/>
  <c r="AC168" i="21" s="1"/>
  <c r="AE168" i="21" s="1"/>
  <c r="AO168" i="21" s="1"/>
  <c r="AP168" i="21" s="1"/>
  <c r="Y167" i="21"/>
  <c r="AB167" i="21" s="1"/>
  <c r="AC167" i="21" s="1"/>
  <c r="AE167" i="21" s="1"/>
  <c r="Y187" i="21"/>
  <c r="AB187" i="21" s="1"/>
  <c r="AC187" i="21" s="1"/>
  <c r="AE187" i="21" s="1"/>
  <c r="Y153" i="21"/>
  <c r="AB153" i="21" s="1"/>
  <c r="AC153" i="21" s="1"/>
  <c r="AE153" i="21" s="1"/>
  <c r="Y50" i="21"/>
  <c r="AB50" i="21" s="1"/>
  <c r="AC50" i="21" s="1"/>
  <c r="AE50" i="21" s="1"/>
  <c r="AO50" i="21" s="1"/>
  <c r="AP50" i="21" s="1"/>
  <c r="Y136" i="21"/>
  <c r="AB136" i="21" s="1"/>
  <c r="AC136" i="21" s="1"/>
  <c r="AE136" i="21" s="1"/>
  <c r="AO136" i="21" s="1"/>
  <c r="Y124" i="21"/>
  <c r="AB124" i="21" s="1"/>
  <c r="AC124" i="21" s="1"/>
  <c r="AE124" i="21" s="1"/>
  <c r="AO124" i="21" s="1"/>
  <c r="AP124" i="21" s="1"/>
  <c r="Y186" i="21"/>
  <c r="AB186" i="21" s="1"/>
  <c r="AC186" i="21" s="1"/>
  <c r="AE186" i="21" s="1"/>
  <c r="AO186" i="21" s="1"/>
  <c r="AP186" i="21" s="1"/>
  <c r="Y83" i="21"/>
  <c r="AB83" i="21" s="1"/>
  <c r="AC83" i="21" s="1"/>
  <c r="AE83" i="21" s="1"/>
  <c r="AO83" i="21" s="1"/>
  <c r="AP83" i="21" s="1"/>
  <c r="Y115" i="21"/>
  <c r="AB115" i="21" s="1"/>
  <c r="AC115" i="21" s="1"/>
  <c r="AE115" i="21" s="1"/>
  <c r="Y96" i="21"/>
  <c r="AB96" i="21" s="1"/>
  <c r="AC96" i="21" s="1"/>
  <c r="AE96" i="21" s="1"/>
  <c r="AO96" i="21" s="1"/>
  <c r="AP96" i="21" s="1"/>
  <c r="Y89" i="21"/>
  <c r="AB89" i="21" s="1"/>
  <c r="AC89" i="21" s="1"/>
  <c r="AE89" i="21" s="1"/>
  <c r="AO89" i="21" s="1"/>
  <c r="Y60" i="21"/>
  <c r="AB60" i="21" s="1"/>
  <c r="AC60" i="21" s="1"/>
  <c r="AE60" i="21" s="1"/>
  <c r="AO60" i="21" s="1"/>
  <c r="AP60" i="21" s="1"/>
  <c r="Y39" i="21"/>
  <c r="AB39" i="21" s="1"/>
  <c r="AC39" i="21" s="1"/>
  <c r="AE39" i="21" s="1"/>
  <c r="AO39" i="21" s="1"/>
  <c r="Y27" i="21"/>
  <c r="AB27" i="21" s="1"/>
  <c r="AC27" i="21" s="1"/>
  <c r="Y32" i="21"/>
  <c r="AB32" i="21" s="1"/>
  <c r="AC32" i="21" s="1"/>
  <c r="AE32" i="21" s="1"/>
  <c r="AO32" i="21" s="1"/>
  <c r="AP32" i="21" s="1"/>
  <c r="Y53" i="21"/>
  <c r="AB53" i="21" s="1"/>
  <c r="AC53" i="21" s="1"/>
  <c r="AE53" i="21" s="1"/>
  <c r="AO53" i="21" s="1"/>
  <c r="AP53" i="21" s="1"/>
  <c r="Y52" i="21"/>
  <c r="Y101" i="21"/>
  <c r="AB101" i="21" s="1"/>
  <c r="AC101" i="21" s="1"/>
  <c r="AE101" i="21" s="1"/>
  <c r="Y54" i="21"/>
  <c r="Y94" i="21"/>
  <c r="AB94" i="21" s="1"/>
  <c r="AC94" i="21" s="1"/>
  <c r="AE94" i="21" s="1"/>
  <c r="AO94" i="21" s="1"/>
  <c r="Y127" i="21"/>
  <c r="Y140" i="21"/>
  <c r="AB140" i="21" s="1"/>
  <c r="AC140" i="21" s="1"/>
  <c r="AE140" i="21" s="1"/>
  <c r="AO140" i="21" s="1"/>
  <c r="AP140" i="21" s="1"/>
  <c r="Y178" i="21"/>
  <c r="AB178" i="21" s="1"/>
  <c r="AC178" i="21" s="1"/>
  <c r="AE178" i="21" s="1"/>
  <c r="AO178" i="21" s="1"/>
  <c r="AP178" i="21" s="1"/>
  <c r="Y188" i="21"/>
  <c r="AB188" i="21" s="1"/>
  <c r="AC188" i="21" s="1"/>
  <c r="AE188" i="21" s="1"/>
  <c r="AO188" i="21" s="1"/>
  <c r="AP188" i="21" s="1"/>
  <c r="Y100" i="21"/>
  <c r="AB100" i="21" s="1"/>
  <c r="AC100" i="21" s="1"/>
  <c r="AE100" i="21" s="1"/>
  <c r="AO100" i="21" s="1"/>
  <c r="AP100" i="21" s="1"/>
  <c r="Y41" i="21"/>
  <c r="AB41" i="21" s="1"/>
  <c r="AC41" i="21" s="1"/>
  <c r="AE41" i="21" s="1"/>
  <c r="AO41" i="21" s="1"/>
  <c r="AP41" i="21" s="1"/>
  <c r="Y85" i="21"/>
  <c r="AB85" i="21" s="1"/>
  <c r="AC85" i="21" s="1"/>
  <c r="AE85" i="21" s="1"/>
  <c r="AO85" i="21" s="1"/>
  <c r="AP85" i="21" s="1"/>
  <c r="Y144" i="21"/>
  <c r="AB144" i="21" s="1"/>
  <c r="AC144" i="21" s="1"/>
  <c r="AE144" i="21" s="1"/>
  <c r="AO144" i="21" s="1"/>
  <c r="AP144" i="21" s="1"/>
  <c r="Y158" i="21"/>
  <c r="AB158" i="21" s="1"/>
  <c r="AC158" i="21" s="1"/>
  <c r="AE158" i="21" s="1"/>
  <c r="AO158" i="21" s="1"/>
  <c r="AP158" i="21" s="1"/>
  <c r="Y173" i="21"/>
  <c r="AB173" i="21" s="1"/>
  <c r="AC173" i="21" s="1"/>
  <c r="AE173" i="21" s="1"/>
  <c r="Y119" i="21"/>
  <c r="AB119" i="21" s="1"/>
  <c r="AC119" i="21" s="1"/>
  <c r="AE119" i="21" s="1"/>
  <c r="AO119" i="21" s="1"/>
  <c r="AP119" i="21" s="1"/>
  <c r="Y61" i="21"/>
  <c r="AB61" i="21" s="1"/>
  <c r="AC61" i="21" s="1"/>
  <c r="AE61" i="21" s="1"/>
  <c r="AO61" i="21" s="1"/>
  <c r="AP61" i="21" s="1"/>
  <c r="Y46" i="21"/>
  <c r="Y116" i="21"/>
  <c r="AB116" i="21" s="1"/>
  <c r="AC116" i="21" s="1"/>
  <c r="AE116" i="21" s="1"/>
  <c r="AO116" i="21" s="1"/>
  <c r="Y165" i="21"/>
  <c r="AB165" i="21" s="1"/>
  <c r="AC165" i="21" s="1"/>
  <c r="AE165" i="21" s="1"/>
  <c r="Y164" i="21"/>
  <c r="AB164" i="21" s="1"/>
  <c r="AC164" i="21" s="1"/>
  <c r="AE164" i="21" s="1"/>
  <c r="Y131" i="21"/>
  <c r="AB131" i="21" s="1"/>
  <c r="AC131" i="21" s="1"/>
  <c r="AE131" i="21" s="1"/>
  <c r="Y125" i="21"/>
  <c r="AB125" i="21" s="1"/>
  <c r="AC125" i="21" s="1"/>
  <c r="AE125" i="21" s="1"/>
  <c r="AO125" i="21" s="1"/>
  <c r="AP125" i="21" s="1"/>
  <c r="Y155" i="21"/>
  <c r="AB155" i="21" s="1"/>
  <c r="AC155" i="21" s="1"/>
  <c r="AE155" i="21" s="1"/>
  <c r="AO155" i="21" s="1"/>
  <c r="AP155" i="21" s="1"/>
  <c r="Y129" i="21"/>
  <c r="AB129" i="21" s="1"/>
  <c r="AC129" i="21" s="1"/>
  <c r="AE129" i="21" s="1"/>
  <c r="AO129" i="21" s="1"/>
  <c r="AP129" i="21" s="1"/>
  <c r="AQ129" i="21" s="1"/>
  <c r="BQ129" i="21" s="1"/>
  <c r="Y130" i="21"/>
  <c r="AB130" i="21" s="1"/>
  <c r="AC130" i="21" s="1"/>
  <c r="AE130" i="21" s="1"/>
  <c r="Y118" i="21"/>
  <c r="AB118" i="21" s="1"/>
  <c r="AC118" i="21" s="1"/>
  <c r="AE118" i="21" s="1"/>
  <c r="Y105" i="21"/>
  <c r="AB105" i="21" s="1"/>
  <c r="AC105" i="21" s="1"/>
  <c r="AE105" i="21" s="1"/>
  <c r="Y180" i="21"/>
  <c r="AB180" i="21" s="1"/>
  <c r="AC180" i="21" s="1"/>
  <c r="AE180" i="21" s="1"/>
  <c r="AO180" i="21" s="1"/>
  <c r="AP180" i="21" s="1"/>
  <c r="AT180" i="21" s="1"/>
  <c r="Y71" i="21"/>
  <c r="AB71" i="21" s="1"/>
  <c r="AC71" i="21" s="1"/>
  <c r="AE71" i="21" s="1"/>
  <c r="AO71" i="21" s="1"/>
  <c r="AP71" i="21" s="1"/>
  <c r="Y156" i="21"/>
  <c r="AB156" i="21" s="1"/>
  <c r="AC156" i="21" s="1"/>
  <c r="AE156" i="21" s="1"/>
  <c r="Y88" i="21"/>
  <c r="AB88" i="21" s="1"/>
  <c r="AC88" i="21" s="1"/>
  <c r="AE88" i="21" s="1"/>
  <c r="AO88" i="21" s="1"/>
  <c r="AP88" i="21" s="1"/>
  <c r="Y73" i="21"/>
  <c r="AB73" i="21" s="1"/>
  <c r="AC73" i="21" s="1"/>
  <c r="AE73" i="21" s="1"/>
  <c r="AO73" i="21" s="1"/>
  <c r="AP73" i="21" s="1"/>
  <c r="Y56" i="21"/>
  <c r="Y40" i="21"/>
  <c r="AB40" i="21" s="1"/>
  <c r="AC40" i="21" s="1"/>
  <c r="AE40" i="21" s="1"/>
  <c r="Y28" i="21"/>
  <c r="AB28" i="21" s="1"/>
  <c r="AC28" i="21" s="1"/>
  <c r="AE28" i="21" s="1"/>
  <c r="Y58" i="21"/>
  <c r="AB58" i="21" s="1"/>
  <c r="AC58" i="21" s="1"/>
  <c r="AE58" i="21" s="1"/>
  <c r="AO58" i="21" s="1"/>
  <c r="AP58" i="21" s="1"/>
  <c r="Y69" i="21"/>
  <c r="AB69" i="21" s="1"/>
  <c r="AC69" i="21" s="1"/>
  <c r="AE69" i="21" s="1"/>
  <c r="AO69" i="21" s="1"/>
  <c r="AP69" i="21" s="1"/>
  <c r="Y84" i="21"/>
  <c r="AB84" i="21" s="1"/>
  <c r="AC84" i="21" s="1"/>
  <c r="AE84" i="21" s="1"/>
  <c r="AO84" i="21" s="1"/>
  <c r="AP84" i="21" s="1"/>
  <c r="AS84" i="21" s="1"/>
  <c r="Y70" i="21"/>
  <c r="AB70" i="21" s="1"/>
  <c r="AC70" i="21" s="1"/>
  <c r="AE70" i="21" s="1"/>
  <c r="AO70" i="21" s="1"/>
  <c r="AP70" i="21" s="1"/>
  <c r="Y102" i="21"/>
  <c r="AB102" i="21" s="1"/>
  <c r="AC102" i="21" s="1"/>
  <c r="AE102" i="21" s="1"/>
  <c r="AO102" i="21" s="1"/>
  <c r="AP102" i="21" s="1"/>
  <c r="Y160" i="21"/>
  <c r="AB160" i="21" s="1"/>
  <c r="AC160" i="21" s="1"/>
  <c r="AE160" i="21" s="1"/>
  <c r="AO160" i="21" s="1"/>
  <c r="Y166" i="21"/>
  <c r="AB166" i="21" s="1"/>
  <c r="AC166" i="21" s="1"/>
  <c r="AE166" i="21" s="1"/>
  <c r="AO166" i="21" s="1"/>
  <c r="Y185" i="21"/>
  <c r="AB185" i="21" s="1"/>
  <c r="AC185" i="21" s="1"/>
  <c r="AE185" i="21" s="1"/>
  <c r="AO185" i="21" s="1"/>
  <c r="Y183" i="21"/>
  <c r="AB183" i="21" s="1"/>
  <c r="AC183" i="21" s="1"/>
  <c r="AE183" i="21" s="1"/>
  <c r="AO183" i="21" s="1"/>
  <c r="AP183" i="21" s="1"/>
  <c r="Y48" i="21"/>
  <c r="AB48" i="21" s="1"/>
  <c r="AC48" i="21" s="1"/>
  <c r="AE48" i="21" s="1"/>
  <c r="Y45" i="21"/>
  <c r="AB45" i="21" s="1"/>
  <c r="AC45" i="21" s="1"/>
  <c r="AE45" i="21" s="1"/>
  <c r="AO45" i="21" s="1"/>
  <c r="AP45" i="21" s="1"/>
  <c r="Y132" i="21"/>
  <c r="AB132" i="21" s="1"/>
  <c r="AC132" i="21" s="1"/>
  <c r="AE132" i="21" s="1"/>
  <c r="AO132" i="21" s="1"/>
  <c r="AP132" i="21" s="1"/>
  <c r="Y149" i="21"/>
  <c r="AB149" i="21" s="1"/>
  <c r="AC149" i="21" s="1"/>
  <c r="AE149" i="21" s="1"/>
  <c r="AO149" i="21" s="1"/>
  <c r="AP149" i="21" s="1"/>
  <c r="Y95" i="21"/>
  <c r="AB95" i="21" s="1"/>
  <c r="AC95" i="21" s="1"/>
  <c r="AE95" i="21" s="1"/>
  <c r="AO95" i="21" s="1"/>
  <c r="Y137" i="21"/>
  <c r="Y65" i="21"/>
  <c r="AB65" i="21" s="1"/>
  <c r="AC65" i="21" s="1"/>
  <c r="AE65" i="21" s="1"/>
  <c r="AO65" i="21" s="1"/>
  <c r="AP65" i="21" s="1"/>
  <c r="Y31" i="21"/>
  <c r="AB31" i="21" s="1"/>
  <c r="AC31" i="21" s="1"/>
  <c r="AE31" i="21" s="1"/>
  <c r="AO31" i="21" s="1"/>
  <c r="AP31" i="21" s="1"/>
  <c r="AT31" i="21" s="1"/>
  <c r="Y34" i="21"/>
  <c r="AB34" i="21" s="1"/>
  <c r="AC34" i="21" s="1"/>
  <c r="AE34" i="21" s="1"/>
  <c r="AO34" i="21" s="1"/>
  <c r="Y162" i="21"/>
  <c r="AB162" i="21" s="1"/>
  <c r="AC162" i="21" s="1"/>
  <c r="AE162" i="21" s="1"/>
  <c r="AO162" i="21" s="1"/>
  <c r="AP162" i="21" s="1"/>
  <c r="Y128" i="21"/>
  <c r="AB128" i="21" s="1"/>
  <c r="AC128" i="21" s="1"/>
  <c r="AE128" i="21" s="1"/>
  <c r="AO128" i="21" s="1"/>
  <c r="AP128" i="21" s="1"/>
  <c r="Y146" i="21"/>
  <c r="AB146" i="21" s="1"/>
  <c r="AC146" i="21" s="1"/>
  <c r="AE146" i="21" s="1"/>
  <c r="AO146" i="21" s="1"/>
  <c r="AP146" i="21" s="1"/>
  <c r="Y135" i="21"/>
  <c r="AB135" i="21" s="1"/>
  <c r="AC135" i="21" s="1"/>
  <c r="AE135" i="21" s="1"/>
  <c r="Y107" i="21"/>
  <c r="AB107" i="21" s="1"/>
  <c r="AC107" i="21" s="1"/>
  <c r="AE107" i="21" s="1"/>
  <c r="AO107" i="21" s="1"/>
  <c r="Y82" i="21"/>
  <c r="AB82" i="21" s="1"/>
  <c r="AC82" i="21" s="1"/>
  <c r="AE82" i="21" s="1"/>
  <c r="AO82" i="21" s="1"/>
  <c r="AP82" i="21" s="1"/>
  <c r="Y184" i="21"/>
  <c r="AB184" i="21" s="1"/>
  <c r="AC184" i="21" s="1"/>
  <c r="AE184" i="21" s="1"/>
  <c r="Y134" i="21"/>
  <c r="AB134" i="21" s="1"/>
  <c r="AC134" i="21" s="1"/>
  <c r="AE134" i="21" s="1"/>
  <c r="AO134" i="21" s="1"/>
  <c r="Y176" i="21"/>
  <c r="AB176" i="21" s="1"/>
  <c r="AC176" i="21" s="1"/>
  <c r="AE176" i="21" s="1"/>
  <c r="AO176" i="21" s="1"/>
  <c r="AP176" i="21" s="1"/>
  <c r="Y177" i="21"/>
  <c r="AB177" i="21" s="1"/>
  <c r="AC177" i="21" s="1"/>
  <c r="AE177" i="21" s="1"/>
  <c r="AO177" i="21" s="1"/>
  <c r="AP177" i="21" s="1"/>
  <c r="Y163" i="21"/>
  <c r="AB163" i="21" s="1"/>
  <c r="AC163" i="21" s="1"/>
  <c r="AE163" i="21" s="1"/>
  <c r="AO163" i="21" s="1"/>
  <c r="AP163" i="21" s="1"/>
  <c r="Y147" i="21"/>
  <c r="AB147" i="21" s="1"/>
  <c r="AC147" i="21" s="1"/>
  <c r="AE147" i="21" s="1"/>
  <c r="Y194" i="21"/>
  <c r="AB194" i="21" s="1"/>
  <c r="AC194" i="21" s="1"/>
  <c r="AE194" i="21" s="1"/>
  <c r="Y159" i="21"/>
  <c r="AB159" i="21" s="1"/>
  <c r="AC159" i="21" s="1"/>
  <c r="AE159" i="21" s="1"/>
  <c r="AO159" i="21" s="1"/>
  <c r="AP159" i="21" s="1"/>
  <c r="Y179" i="21"/>
  <c r="AB179" i="21" s="1"/>
  <c r="AC179" i="21" s="1"/>
  <c r="AE179" i="21" s="1"/>
  <c r="AO179" i="21" s="1"/>
  <c r="AP179" i="21" s="1"/>
  <c r="Y175" i="21"/>
  <c r="AB175" i="21" s="1"/>
  <c r="AC175" i="21" s="1"/>
  <c r="AE175" i="21" s="1"/>
  <c r="Y143" i="21"/>
  <c r="AB143" i="21" s="1"/>
  <c r="AC143" i="21" s="1"/>
  <c r="AE143" i="21" s="1"/>
  <c r="AO143" i="21" s="1"/>
  <c r="AP143" i="21" s="1"/>
  <c r="Y121" i="21"/>
  <c r="AB121" i="21" s="1"/>
  <c r="AC121" i="21" s="1"/>
  <c r="AE121" i="21" s="1"/>
  <c r="AO121" i="21" s="1"/>
  <c r="AP121" i="21" s="1"/>
  <c r="Y122" i="21"/>
  <c r="AB122" i="21" s="1"/>
  <c r="AC122" i="21" s="1"/>
  <c r="AE122" i="21" s="1"/>
  <c r="AO122" i="21" s="1"/>
  <c r="AP122" i="21" s="1"/>
  <c r="Y103" i="21"/>
  <c r="AB103" i="21" s="1"/>
  <c r="AC103" i="21" s="1"/>
  <c r="AE103" i="21" s="1"/>
  <c r="Y145" i="21"/>
  <c r="AB145" i="21" s="1"/>
  <c r="AC145" i="21" s="1"/>
  <c r="AE145" i="21" s="1"/>
  <c r="AO145" i="21" s="1"/>
  <c r="AP145" i="21" s="1"/>
  <c r="Y138" i="21"/>
  <c r="AB138" i="21" s="1"/>
  <c r="AC138" i="21" s="1"/>
  <c r="AE138" i="21" s="1"/>
  <c r="AO138" i="21" s="1"/>
  <c r="AP138" i="21" s="1"/>
  <c r="Y72" i="21"/>
  <c r="Y76" i="21"/>
  <c r="AB76" i="21" s="1"/>
  <c r="AC76" i="21" s="1"/>
  <c r="AE76" i="21" s="1"/>
  <c r="Y51" i="21"/>
  <c r="AB51" i="21" s="1"/>
  <c r="AC51" i="21" s="1"/>
  <c r="AE51" i="21" s="1"/>
  <c r="AO51" i="21" s="1"/>
  <c r="AP51" i="21" s="1"/>
  <c r="Y47" i="21"/>
  <c r="AB47" i="21" s="1"/>
  <c r="AC47" i="21" s="1"/>
  <c r="AE47" i="21" s="1"/>
  <c r="AO47" i="21" s="1"/>
  <c r="AP47" i="21" s="1"/>
  <c r="Y30" i="21"/>
  <c r="AB30" i="21" s="1"/>
  <c r="AC30" i="21" s="1"/>
  <c r="AE30" i="21" s="1"/>
  <c r="AO30" i="21" s="1"/>
  <c r="Y68" i="21"/>
  <c r="AB68" i="21" s="1"/>
  <c r="AC68" i="21" s="1"/>
  <c r="AE68" i="21" s="1"/>
  <c r="AO68" i="21" s="1"/>
  <c r="AP68" i="21" s="1"/>
  <c r="Y74" i="21"/>
  <c r="AB74" i="21" s="1"/>
  <c r="AC74" i="21" s="1"/>
  <c r="AE74" i="21" s="1"/>
  <c r="AO74" i="21" s="1"/>
  <c r="AP74" i="21" s="1"/>
  <c r="Y90" i="21"/>
  <c r="AB90" i="21" s="1"/>
  <c r="AC90" i="21" s="1"/>
  <c r="AE90" i="21" s="1"/>
  <c r="AO90" i="21" s="1"/>
  <c r="AP90" i="21" s="1"/>
  <c r="Y86" i="21"/>
  <c r="AB86" i="21" s="1"/>
  <c r="AC86" i="21" s="1"/>
  <c r="AE86" i="21" s="1"/>
  <c r="AO86" i="21" s="1"/>
  <c r="Y104" i="21"/>
  <c r="AB104" i="21" s="1"/>
  <c r="AC104" i="21" s="1"/>
  <c r="AE104" i="21" s="1"/>
  <c r="AO104" i="21" s="1"/>
  <c r="AP104" i="21" s="1"/>
  <c r="Y161" i="21"/>
  <c r="AB161" i="21" s="1"/>
  <c r="AC161" i="21" s="1"/>
  <c r="AE161" i="21" s="1"/>
  <c r="AO161" i="21" s="1"/>
  <c r="AP161" i="21" s="1"/>
  <c r="Y191" i="21"/>
  <c r="AB191" i="21" s="1"/>
  <c r="AC191" i="21" s="1"/>
  <c r="AE191" i="21" s="1"/>
  <c r="AO191" i="21" s="1"/>
  <c r="AP191" i="21" s="1"/>
  <c r="Y182" i="21"/>
  <c r="AB182" i="21" s="1"/>
  <c r="AC182" i="21" s="1"/>
  <c r="AE182" i="21" s="1"/>
  <c r="AO182" i="21" s="1"/>
  <c r="AP182" i="21" s="1"/>
  <c r="Y192" i="21"/>
  <c r="AB192" i="21" s="1"/>
  <c r="AC192" i="21" s="1"/>
  <c r="AE192" i="21" s="1"/>
  <c r="AO192" i="21" s="1"/>
  <c r="Y78" i="21"/>
  <c r="AB78" i="21" s="1"/>
  <c r="AC78" i="21" s="1"/>
  <c r="AE78" i="21" s="1"/>
  <c r="AO78" i="21" s="1"/>
  <c r="AP78" i="21" s="1"/>
  <c r="Y154" i="21"/>
  <c r="AB154" i="21" s="1"/>
  <c r="AC154" i="21" s="1"/>
  <c r="AE154" i="21" s="1"/>
  <c r="AO154" i="21" s="1"/>
  <c r="AP154" i="21" s="1"/>
  <c r="Y190" i="21"/>
  <c r="AB190" i="21" s="1"/>
  <c r="AC190" i="21" s="1"/>
  <c r="AE190" i="21" s="1"/>
  <c r="AO190" i="21" s="1"/>
  <c r="AO173" i="21"/>
  <c r="AP173" i="21" s="1"/>
  <c r="Y171" i="21"/>
  <c r="AB171" i="21" s="1"/>
  <c r="AC171" i="21" s="1"/>
  <c r="AE171" i="21" s="1"/>
  <c r="AO171" i="21" s="1"/>
  <c r="AP171" i="21" s="1"/>
  <c r="Y157" i="21"/>
  <c r="AB157" i="21" s="1"/>
  <c r="AC157" i="21" s="1"/>
  <c r="AE157" i="21" s="1"/>
  <c r="AO157" i="21" s="1"/>
  <c r="AP157" i="21" s="1"/>
  <c r="Y151" i="21"/>
  <c r="AB151" i="21" s="1"/>
  <c r="AC151" i="21" s="1"/>
  <c r="AE151" i="21" s="1"/>
  <c r="Y55" i="21"/>
  <c r="AB55" i="21" s="1"/>
  <c r="AC55" i="21" s="1"/>
  <c r="AE55" i="21" s="1"/>
  <c r="AO55" i="21" s="1"/>
  <c r="AP55" i="21" s="1"/>
  <c r="Y97" i="21"/>
  <c r="AB97" i="21" s="1"/>
  <c r="AC97" i="21" s="1"/>
  <c r="AE97" i="21" s="1"/>
  <c r="Y59" i="21"/>
  <c r="AB59" i="21" s="1"/>
  <c r="AC59" i="21" s="1"/>
  <c r="AE59" i="21" s="1"/>
  <c r="AO59" i="21" s="1"/>
  <c r="AP59" i="21" s="1"/>
  <c r="Y36" i="21"/>
  <c r="AB36" i="21" s="1"/>
  <c r="AC36" i="21" s="1"/>
  <c r="AE36" i="21" s="1"/>
  <c r="Y57" i="21"/>
  <c r="AB57" i="21" s="1"/>
  <c r="AC57" i="21" s="1"/>
  <c r="AE57" i="21" s="1"/>
  <c r="AO57" i="21" s="1"/>
  <c r="AP57" i="21" s="1"/>
  <c r="Y33" i="21"/>
  <c r="AB33" i="21" s="1"/>
  <c r="AC33" i="21" s="1"/>
  <c r="AE33" i="21" s="1"/>
  <c r="AO33" i="21" s="1"/>
  <c r="AP33" i="21" s="1"/>
  <c r="Y29" i="21"/>
  <c r="AB29" i="21" s="1"/>
  <c r="AC29" i="21" s="1"/>
  <c r="AE29" i="21" s="1"/>
  <c r="AO29" i="21" s="1"/>
  <c r="AP29" i="21" s="1"/>
  <c r="Y80" i="21"/>
  <c r="AB80" i="21" s="1"/>
  <c r="AC80" i="21" s="1"/>
  <c r="AE80" i="21" s="1"/>
  <c r="Y62" i="21"/>
  <c r="AB62" i="21" s="1"/>
  <c r="AC62" i="21" s="1"/>
  <c r="AE62" i="21" s="1"/>
  <c r="AO62" i="21" s="1"/>
  <c r="Y120" i="21"/>
  <c r="AB120" i="21" s="1"/>
  <c r="AC120" i="21" s="1"/>
  <c r="AE120" i="21" s="1"/>
  <c r="AO120" i="21" s="1"/>
  <c r="AP120" i="21" s="1"/>
  <c r="Y106" i="21"/>
  <c r="AB106" i="21" s="1"/>
  <c r="AC106" i="21" s="1"/>
  <c r="AE106" i="21" s="1"/>
  <c r="AO106" i="21" s="1"/>
  <c r="AP106" i="21" s="1"/>
  <c r="BI106" i="21" s="1"/>
  <c r="Y126" i="21"/>
  <c r="AB126" i="21" s="1"/>
  <c r="AC126" i="21" s="1"/>
  <c r="AE126" i="21" s="1"/>
  <c r="Y111" i="21"/>
  <c r="AB111" i="21" s="1"/>
  <c r="AC111" i="21" s="1"/>
  <c r="AE111" i="21" s="1"/>
  <c r="AO111" i="21" s="1"/>
  <c r="AP111" i="21" s="1"/>
  <c r="Y150" i="21"/>
  <c r="AB150" i="21" s="1"/>
  <c r="AC150" i="21" s="1"/>
  <c r="AE150" i="21" s="1"/>
  <c r="AO150" i="21" s="1"/>
  <c r="AP150" i="21" s="1"/>
  <c r="Y193" i="21"/>
  <c r="AB193" i="21" s="1"/>
  <c r="AC193" i="21" s="1"/>
  <c r="AE193" i="21" s="1"/>
  <c r="AO193" i="21" s="1"/>
  <c r="AP193" i="21" s="1"/>
  <c r="Y189" i="21"/>
  <c r="AB189" i="21" s="1"/>
  <c r="AC189" i="21" s="1"/>
  <c r="AE189" i="21" s="1"/>
  <c r="AO189" i="21" s="1"/>
  <c r="AP189" i="21" s="1"/>
  <c r="AB42" i="21"/>
  <c r="AC42" i="21" s="1"/>
  <c r="AE42" i="21" s="1"/>
  <c r="AO42" i="21" s="1"/>
  <c r="AP42" i="21" s="1"/>
  <c r="AB108" i="21"/>
  <c r="AC108" i="21" s="1"/>
  <c r="AE108" i="21" s="1"/>
  <c r="AO108" i="21" s="1"/>
  <c r="AP108" i="21" s="1"/>
  <c r="AB37" i="21"/>
  <c r="AC37" i="21" s="1"/>
  <c r="AE37" i="21" s="1"/>
  <c r="AO37" i="21" s="1"/>
  <c r="AP37" i="21" s="1"/>
  <c r="AP113" i="21"/>
  <c r="AS113" i="21" s="1"/>
  <c r="AP160" i="21"/>
  <c r="AQ160" i="21" s="1"/>
  <c r="BQ160" i="21" s="1"/>
  <c r="AP142" i="21"/>
  <c r="AT142" i="21" s="1"/>
  <c r="Z21" i="22"/>
  <c r="Z178" i="22" s="1"/>
  <c r="AC178" i="22" s="1"/>
  <c r="AD178" i="22" s="1"/>
  <c r="AF178" i="22" s="1"/>
  <c r="AP178" i="22" s="1"/>
  <c r="AQ178" i="22" s="1"/>
  <c r="AO130" i="21"/>
  <c r="AP130" i="21" s="1"/>
  <c r="AP86" i="21"/>
  <c r="AQ86" i="21" s="1"/>
  <c r="BQ86" i="21" s="1"/>
  <c r="AB46" i="21"/>
  <c r="AC46" i="21" s="1"/>
  <c r="AE46" i="21" s="1"/>
  <c r="AO46" i="21" s="1"/>
  <c r="AP46" i="21" s="1"/>
  <c r="AB170" i="21"/>
  <c r="AC170" i="21" s="1"/>
  <c r="AE170" i="21" s="1"/>
  <c r="AO170" i="21" s="1"/>
  <c r="AP170" i="21" s="1"/>
  <c r="AO167" i="21"/>
  <c r="AP167" i="21" s="1"/>
  <c r="BI167" i="21" s="1"/>
  <c r="AO76" i="21"/>
  <c r="AB52" i="21"/>
  <c r="AC52" i="21" s="1"/>
  <c r="AE52" i="21" s="1"/>
  <c r="AO52" i="21" s="1"/>
  <c r="AP52" i="21" s="1"/>
  <c r="AS52" i="21" s="1"/>
  <c r="AO141" i="21"/>
  <c r="AP141" i="21" s="1"/>
  <c r="S17" i="22"/>
  <c r="AB123" i="21"/>
  <c r="AC123" i="21" s="1"/>
  <c r="AE123" i="21" s="1"/>
  <c r="AO123" i="21" s="1"/>
  <c r="AP123" i="21" s="1"/>
  <c r="AP94" i="21"/>
  <c r="AT94" i="21" s="1"/>
  <c r="AP134" i="21"/>
  <c r="AT134" i="21" s="1"/>
  <c r="AP185" i="21"/>
  <c r="AQ185" i="21" s="1"/>
  <c r="BQ185" i="21" s="1"/>
  <c r="AP148" i="21"/>
  <c r="AQ148" i="21" s="1"/>
  <c r="BQ148" i="21" s="1"/>
  <c r="AP166" i="21"/>
  <c r="AT166" i="21" s="1"/>
  <c r="AP107" i="21"/>
  <c r="AQ107" i="21" s="1"/>
  <c r="BQ107" i="21" s="1"/>
  <c r="AP77" i="21"/>
  <c r="BI77" i="21" s="1"/>
  <c r="AP79" i="21"/>
  <c r="BI79" i="21" s="1"/>
  <c r="AP62" i="21"/>
  <c r="AT62" i="21" s="1"/>
  <c r="AP116" i="21"/>
  <c r="AT116" i="21" s="1"/>
  <c r="AP190" i="21"/>
  <c r="AQ190" i="21" s="1"/>
  <c r="BQ190" i="21" s="1"/>
  <c r="AP95" i="21"/>
  <c r="AT95" i="21" s="1"/>
  <c r="AP89" i="21"/>
  <c r="AQ89" i="21" s="1"/>
  <c r="BQ89" i="21" s="1"/>
  <c r="AP39" i="21"/>
  <c r="AS39" i="21" s="1"/>
  <c r="AO30" i="22"/>
  <c r="AO17" i="22" s="1"/>
  <c r="AN17" i="22"/>
  <c r="V17" i="22"/>
  <c r="AQ62" i="21"/>
  <c r="BQ62" i="21" s="1"/>
  <c r="BI116" i="21"/>
  <c r="BI113" i="21"/>
  <c r="AS89" i="21"/>
  <c r="AM17" i="21"/>
  <c r="AT68" i="21"/>
  <c r="AQ68" i="21"/>
  <c r="BQ68" i="21" s="1"/>
  <c r="AS68" i="21"/>
  <c r="BI68" i="21"/>
  <c r="BI55" i="21"/>
  <c r="AS55" i="21"/>
  <c r="AT55" i="21"/>
  <c r="AQ55" i="21"/>
  <c r="BQ55" i="21" s="1"/>
  <c r="AS77" i="21"/>
  <c r="AQ77" i="21"/>
  <c r="BQ77" i="21" s="1"/>
  <c r="AP136" i="21"/>
  <c r="BI180" i="21"/>
  <c r="AS180" i="21"/>
  <c r="AQ180" i="21"/>
  <c r="BQ180" i="21" s="1"/>
  <c r="AS129" i="21"/>
  <c r="AS31" i="21"/>
  <c r="AQ31" i="21"/>
  <c r="BQ31" i="21" s="1"/>
  <c r="AT100" i="21"/>
  <c r="BI100" i="21"/>
  <c r="AS100" i="21"/>
  <c r="AQ100" i="21"/>
  <c r="BQ100" i="21" s="1"/>
  <c r="AO194" i="21"/>
  <c r="AP194" i="21" s="1"/>
  <c r="AO147" i="21"/>
  <c r="AP147" i="21" s="1"/>
  <c r="AO80" i="21"/>
  <c r="AP80" i="21" s="1"/>
  <c r="AO36" i="21"/>
  <c r="AP36" i="21" s="1"/>
  <c r="U17" i="21"/>
  <c r="AO151" i="21"/>
  <c r="AP151" i="21" s="1"/>
  <c r="AP192" i="21"/>
  <c r="AO187" i="21"/>
  <c r="AP187" i="21" s="1"/>
  <c r="AO153" i="21"/>
  <c r="AP153" i="21" s="1"/>
  <c r="AO115" i="21"/>
  <c r="AP115" i="21" s="1"/>
  <c r="AO101" i="21"/>
  <c r="AP101" i="21" s="1"/>
  <c r="BI85" i="21"/>
  <c r="AT85" i="21"/>
  <c r="AS85" i="21"/>
  <c r="AQ85" i="21"/>
  <c r="BQ85" i="21" s="1"/>
  <c r="AO64" i="21"/>
  <c r="AP64" i="21" s="1"/>
  <c r="AO87" i="21"/>
  <c r="AP87" i="21" s="1"/>
  <c r="AO48" i="21"/>
  <c r="AP48" i="21" s="1"/>
  <c r="AB54" i="21"/>
  <c r="AC54" i="21" s="1"/>
  <c r="AE54" i="21" s="1"/>
  <c r="AO54" i="21" s="1"/>
  <c r="AP54" i="21" s="1"/>
  <c r="AB127" i="21"/>
  <c r="AC127" i="21" s="1"/>
  <c r="AE127" i="21" s="1"/>
  <c r="AO127" i="21" s="1"/>
  <c r="AP127" i="21" s="1"/>
  <c r="AB112" i="21"/>
  <c r="AC112" i="21" s="1"/>
  <c r="AE112" i="21" s="1"/>
  <c r="AO112" i="21" s="1"/>
  <c r="AP112" i="21" s="1"/>
  <c r="AN30" i="21"/>
  <c r="AN17" i="21" s="1"/>
  <c r="R17" i="21"/>
  <c r="AO28" i="21"/>
  <c r="AP28" i="21" s="1"/>
  <c r="AS166" i="21"/>
  <c r="AS107" i="21"/>
  <c r="AO175" i="21"/>
  <c r="AP175" i="21" s="1"/>
  <c r="AO156" i="21"/>
  <c r="AP156" i="21" s="1"/>
  <c r="AO139" i="21"/>
  <c r="AP139" i="21" s="1"/>
  <c r="AO135" i="21"/>
  <c r="AP135" i="21" s="1"/>
  <c r="AO105" i="21"/>
  <c r="AP105" i="21" s="1"/>
  <c r="AO93" i="21"/>
  <c r="AP93" i="21" s="1"/>
  <c r="AB137" i="21"/>
  <c r="AC137" i="21" s="1"/>
  <c r="AE137" i="21" s="1"/>
  <c r="AO137" i="21" s="1"/>
  <c r="AP137" i="21" s="1"/>
  <c r="AO97" i="21"/>
  <c r="AP97" i="21" s="1"/>
  <c r="AB72" i="21"/>
  <c r="AC72" i="21" s="1"/>
  <c r="AE72" i="21" s="1"/>
  <c r="AO72" i="21" s="1"/>
  <c r="AP72" i="21" s="1"/>
  <c r="AO92" i="21"/>
  <c r="AP92" i="21" s="1"/>
  <c r="AB56" i="21"/>
  <c r="AC56" i="21" s="1"/>
  <c r="AE56" i="21" s="1"/>
  <c r="AO56" i="21" s="1"/>
  <c r="AP56" i="21" s="1"/>
  <c r="AO44" i="21"/>
  <c r="AP44" i="21" s="1"/>
  <c r="AP34" i="21"/>
  <c r="AO184" i="21"/>
  <c r="AP184" i="21" s="1"/>
  <c r="AO169" i="21"/>
  <c r="AP169" i="21" s="1"/>
  <c r="AO165" i="21"/>
  <c r="AP165" i="21" s="1"/>
  <c r="AO172" i="21"/>
  <c r="AP172" i="21" s="1"/>
  <c r="AQ167" i="21"/>
  <c r="BQ167" i="21" s="1"/>
  <c r="AT167" i="21"/>
  <c r="AO164" i="21"/>
  <c r="AP164" i="21" s="1"/>
  <c r="AO131" i="21"/>
  <c r="AP131" i="21" s="1"/>
  <c r="AO118" i="21"/>
  <c r="AP118" i="21" s="1"/>
  <c r="AO103" i="21"/>
  <c r="AP103" i="21" s="1"/>
  <c r="AO126" i="21"/>
  <c r="AP126" i="21" s="1"/>
  <c r="AP76" i="21"/>
  <c r="AO40" i="21"/>
  <c r="AP40" i="21" s="1"/>
  <c r="AB98" i="21"/>
  <c r="AC98" i="21" s="1"/>
  <c r="AE98" i="21" s="1"/>
  <c r="AO98" i="21" s="1"/>
  <c r="AP98" i="21" s="1"/>
  <c r="AB195" i="21"/>
  <c r="AC195" i="21" s="1"/>
  <c r="AE195" i="21" s="1"/>
  <c r="AO195" i="21" s="1"/>
  <c r="AP195" i="21" s="1"/>
  <c r="AB174" i="21"/>
  <c r="AC174" i="21" s="1"/>
  <c r="AE174" i="21" s="1"/>
  <c r="AO174" i="21" s="1"/>
  <c r="AP174" i="21" s="1"/>
  <c r="BI31" i="21" l="1"/>
  <c r="BI94" i="21"/>
  <c r="AS160" i="21"/>
  <c r="AT89" i="21"/>
  <c r="BI171" i="21"/>
  <c r="AQ171" i="21"/>
  <c r="BQ171" i="21" s="1"/>
  <c r="AQ177" i="21"/>
  <c r="BQ177" i="21" s="1"/>
  <c r="AT177" i="21"/>
  <c r="BI32" i="21"/>
  <c r="AT32" i="21"/>
  <c r="BH32" i="21" s="1"/>
  <c r="BP32" i="21" s="1"/>
  <c r="AT173" i="21"/>
  <c r="AS173" i="21"/>
  <c r="AV173" i="21" s="1"/>
  <c r="AQ50" i="21"/>
  <c r="BQ50" i="21" s="1"/>
  <c r="AS50" i="21"/>
  <c r="AV50" i="21" s="1"/>
  <c r="AT33" i="21"/>
  <c r="AV33" i="21" s="1"/>
  <c r="AS33" i="21"/>
  <c r="AS167" i="21"/>
  <c r="Z42" i="22"/>
  <c r="AC42" i="22" s="1"/>
  <c r="AD42" i="22" s="1"/>
  <c r="AF42" i="22" s="1"/>
  <c r="AP42" i="22" s="1"/>
  <c r="AQ42" i="22" s="1"/>
  <c r="AR42" i="22" s="1"/>
  <c r="Z95" i="22"/>
  <c r="AC95" i="22" s="1"/>
  <c r="AD95" i="22" s="1"/>
  <c r="AF95" i="22" s="1"/>
  <c r="AP95" i="22" s="1"/>
  <c r="AQ95" i="22" s="1"/>
  <c r="AR95" i="22" s="1"/>
  <c r="BI148" i="21"/>
  <c r="AT77" i="21"/>
  <c r="Z167" i="22"/>
  <c r="AC167" i="22" s="1"/>
  <c r="AD167" i="22" s="1"/>
  <c r="AF167" i="22" s="1"/>
  <c r="AP167" i="22" s="1"/>
  <c r="AQ167" i="22" s="1"/>
  <c r="Z120" i="22"/>
  <c r="AC120" i="22" s="1"/>
  <c r="AD120" i="22" s="1"/>
  <c r="AF120" i="22" s="1"/>
  <c r="AP120" i="22" s="1"/>
  <c r="AQ120" i="22" s="1"/>
  <c r="Z130" i="22"/>
  <c r="AC130" i="22" s="1"/>
  <c r="AD130" i="22" s="1"/>
  <c r="AF130" i="22" s="1"/>
  <c r="AP130" i="22" s="1"/>
  <c r="AQ130" i="22" s="1"/>
  <c r="AS148" i="21"/>
  <c r="Z31" i="22"/>
  <c r="AC31" i="22" s="1"/>
  <c r="AD31" i="22" s="1"/>
  <c r="AF31" i="22" s="1"/>
  <c r="AP31" i="22" s="1"/>
  <c r="AQ31" i="22" s="1"/>
  <c r="AU31" i="22" s="1"/>
  <c r="BI186" i="21"/>
  <c r="AT186" i="21"/>
  <c r="AW186" i="21" s="1"/>
  <c r="AX186" i="21" s="1"/>
  <c r="AY186" i="21" s="1"/>
  <c r="AT148" i="21"/>
  <c r="AQ95" i="21"/>
  <c r="BQ95" i="21" s="1"/>
  <c r="AS95" i="21"/>
  <c r="AV95" i="21" s="1"/>
  <c r="AS62" i="21"/>
  <c r="BI62" i="21"/>
  <c r="AQ181" i="21"/>
  <c r="BQ181" i="21" s="1"/>
  <c r="AS181" i="21"/>
  <c r="BI29" i="21"/>
  <c r="AS29" i="21"/>
  <c r="BI47" i="21"/>
  <c r="AS47" i="21"/>
  <c r="AQ47" i="21"/>
  <c r="BQ47" i="21" s="1"/>
  <c r="AT122" i="21"/>
  <c r="AQ122" i="21"/>
  <c r="BQ122" i="21" s="1"/>
  <c r="AS163" i="21"/>
  <c r="BI163" i="21"/>
  <c r="AS188" i="21"/>
  <c r="AT188" i="21"/>
  <c r="AV188" i="21" s="1"/>
  <c r="BI166" i="21"/>
  <c r="AT185" i="21"/>
  <c r="AT160" i="21"/>
  <c r="BI95" i="21"/>
  <c r="Z40" i="22"/>
  <c r="AC40" i="22" s="1"/>
  <c r="AD40" i="22" s="1"/>
  <c r="AF40" i="22" s="1"/>
  <c r="AP40" i="22" s="1"/>
  <c r="AQ40" i="22" s="1"/>
  <c r="AU40" i="22" s="1"/>
  <c r="Z76" i="22"/>
  <c r="AC76" i="22" s="1"/>
  <c r="AD76" i="22" s="1"/>
  <c r="AF76" i="22" s="1"/>
  <c r="AP76" i="22" s="1"/>
  <c r="AQ76" i="22" s="1"/>
  <c r="AU76" i="22" s="1"/>
  <c r="Z143" i="22"/>
  <c r="AC143" i="22" s="1"/>
  <c r="AD143" i="22" s="1"/>
  <c r="AF143" i="22" s="1"/>
  <c r="AP143" i="22" s="1"/>
  <c r="AQ143" i="22" s="1"/>
  <c r="Z112" i="22"/>
  <c r="AC112" i="22" s="1"/>
  <c r="AD112" i="22" s="1"/>
  <c r="AF112" i="22" s="1"/>
  <c r="AP112" i="22" s="1"/>
  <c r="AQ112" i="22" s="1"/>
  <c r="AQ166" i="21"/>
  <c r="BQ166" i="21" s="1"/>
  <c r="Z38" i="22"/>
  <c r="AC38" i="22" s="1"/>
  <c r="AD38" i="22" s="1"/>
  <c r="AF38" i="22" s="1"/>
  <c r="AP38" i="22" s="1"/>
  <c r="AQ38" i="22" s="1"/>
  <c r="Z80" i="22"/>
  <c r="AC80" i="22" s="1"/>
  <c r="AD80" i="22" s="1"/>
  <c r="AF80" i="22" s="1"/>
  <c r="AP80" i="22" s="1"/>
  <c r="AQ80" i="22" s="1"/>
  <c r="Z147" i="22"/>
  <c r="AC147" i="22" s="1"/>
  <c r="AD147" i="22" s="1"/>
  <c r="AF147" i="22" s="1"/>
  <c r="AP147" i="22" s="1"/>
  <c r="AQ147" i="22" s="1"/>
  <c r="AU147" i="22" s="1"/>
  <c r="Z187" i="22"/>
  <c r="AC187" i="22" s="1"/>
  <c r="AD187" i="22" s="1"/>
  <c r="AF187" i="22" s="1"/>
  <c r="AP187" i="22" s="1"/>
  <c r="AQ187" i="22" s="1"/>
  <c r="AU187" i="22" s="1"/>
  <c r="AQ84" i="21"/>
  <c r="BQ84" i="21" s="1"/>
  <c r="Z78" i="22"/>
  <c r="AC78" i="22" s="1"/>
  <c r="AD78" i="22" s="1"/>
  <c r="AF78" i="22" s="1"/>
  <c r="AP78" i="22" s="1"/>
  <c r="AQ78" i="22" s="1"/>
  <c r="Z122" i="22"/>
  <c r="AC122" i="22" s="1"/>
  <c r="AD122" i="22" s="1"/>
  <c r="AF122" i="22" s="1"/>
  <c r="AP122" i="22" s="1"/>
  <c r="AQ122" i="22" s="1"/>
  <c r="AR122" i="22" s="1"/>
  <c r="Z163" i="22"/>
  <c r="AC163" i="22" s="1"/>
  <c r="AD163" i="22" s="1"/>
  <c r="AF163" i="22" s="1"/>
  <c r="AP163" i="22" s="1"/>
  <c r="AQ163" i="22" s="1"/>
  <c r="AT163" i="22" s="1"/>
  <c r="BI173" i="21"/>
  <c r="Z89" i="22"/>
  <c r="AC89" i="22" s="1"/>
  <c r="AD89" i="22" s="1"/>
  <c r="AF89" i="22" s="1"/>
  <c r="AP89" i="22" s="1"/>
  <c r="AQ89" i="22" s="1"/>
  <c r="Z113" i="22"/>
  <c r="AC113" i="22" s="1"/>
  <c r="AD113" i="22" s="1"/>
  <c r="AF113" i="22" s="1"/>
  <c r="AP113" i="22" s="1"/>
  <c r="AQ113" i="22" s="1"/>
  <c r="Z184" i="22"/>
  <c r="AC184" i="22" s="1"/>
  <c r="AD184" i="22" s="1"/>
  <c r="AF184" i="22" s="1"/>
  <c r="AP184" i="22" s="1"/>
  <c r="AQ184" i="22" s="1"/>
  <c r="AU184" i="22" s="1"/>
  <c r="AQ173" i="21"/>
  <c r="BQ173" i="21" s="1"/>
  <c r="BI160" i="21"/>
  <c r="Z103" i="22"/>
  <c r="AC103" i="22" s="1"/>
  <c r="AD103" i="22" s="1"/>
  <c r="AF103" i="22" s="1"/>
  <c r="AP103" i="22" s="1"/>
  <c r="AQ103" i="22" s="1"/>
  <c r="Z118" i="22"/>
  <c r="AC118" i="22" s="1"/>
  <c r="AD118" i="22" s="1"/>
  <c r="AF118" i="22" s="1"/>
  <c r="AP118" i="22" s="1"/>
  <c r="AQ118" i="22" s="1"/>
  <c r="AR118" i="22" s="1"/>
  <c r="Z189" i="22"/>
  <c r="AC189" i="22" s="1"/>
  <c r="AD189" i="22" s="1"/>
  <c r="AF189" i="22" s="1"/>
  <c r="AP189" i="22" s="1"/>
  <c r="AQ189" i="22" s="1"/>
  <c r="Z46" i="22"/>
  <c r="AC46" i="22" s="1"/>
  <c r="AD46" i="22" s="1"/>
  <c r="AF46" i="22" s="1"/>
  <c r="AP46" i="22" s="1"/>
  <c r="AQ46" i="22" s="1"/>
  <c r="Z134" i="22"/>
  <c r="AC134" i="22" s="1"/>
  <c r="AD134" i="22" s="1"/>
  <c r="AF134" i="22" s="1"/>
  <c r="AP134" i="22" s="1"/>
  <c r="AQ134" i="22" s="1"/>
  <c r="AT134" i="22" s="1"/>
  <c r="Z67" i="22"/>
  <c r="AC67" i="22" s="1"/>
  <c r="AD67" i="22" s="1"/>
  <c r="AF67" i="22" s="1"/>
  <c r="AP67" i="22" s="1"/>
  <c r="AQ67" i="22" s="1"/>
  <c r="AT67" i="22" s="1"/>
  <c r="BI41" i="21"/>
  <c r="AS41" i="21"/>
  <c r="AQ41" i="21"/>
  <c r="BQ41" i="21" s="1"/>
  <c r="AT41" i="21"/>
  <c r="BH41" i="21" s="1"/>
  <c r="BP41" i="21" s="1"/>
  <c r="AT161" i="21"/>
  <c r="AQ161" i="21"/>
  <c r="BQ161" i="21" s="1"/>
  <c r="BI161" i="21"/>
  <c r="BI43" i="21"/>
  <c r="AT43" i="21"/>
  <c r="BH43" i="21" s="1"/>
  <c r="BP43" i="21" s="1"/>
  <c r="AT104" i="21"/>
  <c r="AS104" i="21"/>
  <c r="AT111" i="21"/>
  <c r="AW111" i="21" s="1"/>
  <c r="AX111" i="21" s="1"/>
  <c r="AY111" i="21" s="1"/>
  <c r="AS111" i="21"/>
  <c r="AQ111" i="21"/>
  <c r="BQ111" i="21" s="1"/>
  <c r="BI111" i="21"/>
  <c r="AT110" i="21"/>
  <c r="AW110" i="21" s="1"/>
  <c r="AX110" i="21" s="1"/>
  <c r="AY110" i="21" s="1"/>
  <c r="AQ110" i="21"/>
  <c r="BQ110" i="21" s="1"/>
  <c r="BI110" i="21"/>
  <c r="AS110" i="21"/>
  <c r="AV110" i="21" s="1"/>
  <c r="AT42" i="21"/>
  <c r="AQ42" i="21"/>
  <c r="BQ42" i="21" s="1"/>
  <c r="AS42" i="21"/>
  <c r="BI42" i="21"/>
  <c r="BI145" i="21"/>
  <c r="AS145" i="21"/>
  <c r="AV145" i="21" s="1"/>
  <c r="AW145" i="21" s="1"/>
  <c r="AX145" i="21" s="1"/>
  <c r="AT145" i="21"/>
  <c r="AQ145" i="21"/>
  <c r="BQ145" i="21" s="1"/>
  <c r="BI71" i="21"/>
  <c r="AT71" i="21"/>
  <c r="AS71" i="21"/>
  <c r="AQ71" i="21"/>
  <c r="BQ71" i="21" s="1"/>
  <c r="BI159" i="21"/>
  <c r="AS159" i="21"/>
  <c r="AQ159" i="21"/>
  <c r="BQ159" i="21" s="1"/>
  <c r="AT159" i="21"/>
  <c r="BH159" i="21" s="1"/>
  <c r="BP159" i="21" s="1"/>
  <c r="BI129" i="21"/>
  <c r="AQ79" i="21"/>
  <c r="BQ79" i="21" s="1"/>
  <c r="AT106" i="21"/>
  <c r="AS86" i="21"/>
  <c r="AQ134" i="21"/>
  <c r="BQ134" i="21" s="1"/>
  <c r="AT181" i="21"/>
  <c r="BH181" i="21" s="1"/>
  <c r="BP181" i="21" s="1"/>
  <c r="BI52" i="21"/>
  <c r="AT86" i="21"/>
  <c r="AQ113" i="21"/>
  <c r="BQ113" i="21" s="1"/>
  <c r="AS106" i="21"/>
  <c r="BI181" i="21"/>
  <c r="BI86" i="21"/>
  <c r="AT129" i="21"/>
  <c r="AV129" i="21" s="1"/>
  <c r="AW129" i="21" s="1"/>
  <c r="AX129" i="21" s="1"/>
  <c r="AS142" i="21"/>
  <c r="AV142" i="21" s="1"/>
  <c r="AT113" i="21"/>
  <c r="AQ106" i="21"/>
  <c r="BQ106" i="21" s="1"/>
  <c r="AT190" i="21"/>
  <c r="AW190" i="21" s="1"/>
  <c r="AX190" i="21" s="1"/>
  <c r="AY190" i="21" s="1"/>
  <c r="BI75" i="21"/>
  <c r="AS75" i="21"/>
  <c r="AQ75" i="21"/>
  <c r="BQ75" i="21" s="1"/>
  <c r="AT75" i="21"/>
  <c r="BG75" i="21" s="1"/>
  <c r="BO75" i="21" s="1"/>
  <c r="AT108" i="21"/>
  <c r="BH108" i="21" s="1"/>
  <c r="BP108" i="21" s="1"/>
  <c r="BI108" i="21"/>
  <c r="AQ108" i="21"/>
  <c r="BQ108" i="21" s="1"/>
  <c r="AS108" i="21"/>
  <c r="AQ82" i="21"/>
  <c r="BQ82" i="21" s="1"/>
  <c r="AS82" i="21"/>
  <c r="BI82" i="21"/>
  <c r="AT82" i="21"/>
  <c r="AT47" i="21"/>
  <c r="AW47" i="21" s="1"/>
  <c r="AX47" i="21" s="1"/>
  <c r="AY47" i="21" s="1"/>
  <c r="BI117" i="21"/>
  <c r="AT171" i="21"/>
  <c r="AW171" i="21" s="1"/>
  <c r="AX171" i="21" s="1"/>
  <c r="AY171" i="21" s="1"/>
  <c r="AT79" i="21"/>
  <c r="AW79" i="21" s="1"/>
  <c r="AX79" i="21" s="1"/>
  <c r="AY79" i="21" s="1"/>
  <c r="BI89" i="21"/>
  <c r="AS122" i="21"/>
  <c r="Z44" i="22"/>
  <c r="AC44" i="22" s="1"/>
  <c r="AD44" i="22" s="1"/>
  <c r="AF44" i="22" s="1"/>
  <c r="AP44" i="22" s="1"/>
  <c r="AQ44" i="22" s="1"/>
  <c r="AU44" i="22" s="1"/>
  <c r="Z48" i="22"/>
  <c r="AC48" i="22" s="1"/>
  <c r="AD48" i="22" s="1"/>
  <c r="AF48" i="22" s="1"/>
  <c r="AP48" i="22" s="1"/>
  <c r="AQ48" i="22" s="1"/>
  <c r="AR48" i="22" s="1"/>
  <c r="Z34" i="22"/>
  <c r="AC34" i="22" s="1"/>
  <c r="AD34" i="22" s="1"/>
  <c r="AF34" i="22" s="1"/>
  <c r="AP34" i="22" s="1"/>
  <c r="AQ34" i="22" s="1"/>
  <c r="AR34" i="22" s="1"/>
  <c r="Z54" i="22"/>
  <c r="AC54" i="22" s="1"/>
  <c r="AD54" i="22" s="1"/>
  <c r="AF54" i="22" s="1"/>
  <c r="AP54" i="22" s="1"/>
  <c r="AQ54" i="22" s="1"/>
  <c r="Z85" i="22"/>
  <c r="AC85" i="22" s="1"/>
  <c r="AD85" i="22" s="1"/>
  <c r="AF85" i="22" s="1"/>
  <c r="AP85" i="22" s="1"/>
  <c r="AQ85" i="22" s="1"/>
  <c r="Z128" i="22"/>
  <c r="AC128" i="22" s="1"/>
  <c r="AD128" i="22" s="1"/>
  <c r="AF128" i="22" s="1"/>
  <c r="AP128" i="22" s="1"/>
  <c r="AQ128" i="22" s="1"/>
  <c r="AR128" i="22" s="1"/>
  <c r="Z124" i="22"/>
  <c r="AC124" i="22" s="1"/>
  <c r="AD124" i="22" s="1"/>
  <c r="AF124" i="22" s="1"/>
  <c r="AP124" i="22" s="1"/>
  <c r="AQ124" i="22" s="1"/>
  <c r="Z139" i="22"/>
  <c r="AC139" i="22" s="1"/>
  <c r="AD139" i="22" s="1"/>
  <c r="AF139" i="22" s="1"/>
  <c r="AP139" i="22" s="1"/>
  <c r="AQ139" i="22" s="1"/>
  <c r="Z151" i="22"/>
  <c r="AC151" i="22" s="1"/>
  <c r="AD151" i="22" s="1"/>
  <c r="AF151" i="22" s="1"/>
  <c r="AP151" i="22" s="1"/>
  <c r="AQ151" i="22" s="1"/>
  <c r="AU151" i="22" s="1"/>
  <c r="Z171" i="22"/>
  <c r="AC171" i="22" s="1"/>
  <c r="AD171" i="22" s="1"/>
  <c r="AF171" i="22" s="1"/>
  <c r="AP171" i="22" s="1"/>
  <c r="AQ171" i="22" s="1"/>
  <c r="AR171" i="22" s="1"/>
  <c r="Z182" i="22"/>
  <c r="AC182" i="22" s="1"/>
  <c r="AD182" i="22" s="1"/>
  <c r="AF182" i="22" s="1"/>
  <c r="AP182" i="22" s="1"/>
  <c r="AQ182" i="22" s="1"/>
  <c r="AT182" i="22" s="1"/>
  <c r="Z36" i="22"/>
  <c r="AC36" i="22" s="1"/>
  <c r="AD36" i="22" s="1"/>
  <c r="AF36" i="22" s="1"/>
  <c r="AP36" i="22" s="1"/>
  <c r="AQ36" i="22" s="1"/>
  <c r="Z129" i="22"/>
  <c r="AC129" i="22" s="1"/>
  <c r="AD129" i="22" s="1"/>
  <c r="AF129" i="22" s="1"/>
  <c r="AP129" i="22" s="1"/>
  <c r="AQ129" i="22" s="1"/>
  <c r="AU129" i="22" s="1"/>
  <c r="AS171" i="21"/>
  <c r="AS79" i="21"/>
  <c r="BI122" i="21"/>
  <c r="Z52" i="22"/>
  <c r="AC52" i="22" s="1"/>
  <c r="AD52" i="22" s="1"/>
  <c r="AF52" i="22" s="1"/>
  <c r="AP52" i="22" s="1"/>
  <c r="AQ52" i="22" s="1"/>
  <c r="AU52" i="22" s="1"/>
  <c r="Z56" i="22"/>
  <c r="AC56" i="22" s="1"/>
  <c r="AD56" i="22" s="1"/>
  <c r="AF56" i="22" s="1"/>
  <c r="AP56" i="22" s="1"/>
  <c r="AQ56" i="22" s="1"/>
  <c r="AR56" i="22" s="1"/>
  <c r="Z62" i="22"/>
  <c r="AC62" i="22" s="1"/>
  <c r="AD62" i="22" s="1"/>
  <c r="AF62" i="22" s="1"/>
  <c r="AP62" i="22" s="1"/>
  <c r="AQ62" i="22" s="1"/>
  <c r="AT62" i="22" s="1"/>
  <c r="Z87" i="22"/>
  <c r="AC87" i="22" s="1"/>
  <c r="AD87" i="22" s="1"/>
  <c r="AF87" i="22" s="1"/>
  <c r="AP87" i="22" s="1"/>
  <c r="AQ87" i="22" s="1"/>
  <c r="Z93" i="22"/>
  <c r="AC93" i="22" s="1"/>
  <c r="AD93" i="22" s="1"/>
  <c r="AF93" i="22" s="1"/>
  <c r="AP93" i="22" s="1"/>
  <c r="AQ93" i="22" s="1"/>
  <c r="Z136" i="22"/>
  <c r="AC136" i="22" s="1"/>
  <c r="AD136" i="22" s="1"/>
  <c r="AF136" i="22" s="1"/>
  <c r="AP136" i="22" s="1"/>
  <c r="AQ136" i="22" s="1"/>
  <c r="AU136" i="22" s="1"/>
  <c r="Z132" i="22"/>
  <c r="AC132" i="22" s="1"/>
  <c r="AD132" i="22" s="1"/>
  <c r="AF132" i="22" s="1"/>
  <c r="AP132" i="22" s="1"/>
  <c r="AQ132" i="22" s="1"/>
  <c r="Z137" i="22"/>
  <c r="AC137" i="22" s="1"/>
  <c r="AD137" i="22" s="1"/>
  <c r="AF137" i="22" s="1"/>
  <c r="AP137" i="22" s="1"/>
  <c r="AQ137" i="22" s="1"/>
  <c r="Z155" i="22"/>
  <c r="AC155" i="22" s="1"/>
  <c r="AD155" i="22" s="1"/>
  <c r="AF155" i="22" s="1"/>
  <c r="AP155" i="22" s="1"/>
  <c r="AQ155" i="22" s="1"/>
  <c r="AT155" i="22" s="1"/>
  <c r="Z173" i="22"/>
  <c r="AC173" i="22" s="1"/>
  <c r="AD173" i="22" s="1"/>
  <c r="AF173" i="22" s="1"/>
  <c r="AP173" i="22" s="1"/>
  <c r="AQ173" i="22" s="1"/>
  <c r="AU173" i="22" s="1"/>
  <c r="Z186" i="22"/>
  <c r="AC186" i="22" s="1"/>
  <c r="AD186" i="22" s="1"/>
  <c r="AF186" i="22" s="1"/>
  <c r="AP186" i="22" s="1"/>
  <c r="AQ186" i="22" s="1"/>
  <c r="AT186" i="22" s="1"/>
  <c r="Z77" i="22"/>
  <c r="AC77" i="22" s="1"/>
  <c r="AD77" i="22" s="1"/>
  <c r="AF77" i="22" s="1"/>
  <c r="AP77" i="22" s="1"/>
  <c r="AQ77" i="22" s="1"/>
  <c r="Z138" i="22"/>
  <c r="AC138" i="22" s="1"/>
  <c r="AD138" i="22" s="1"/>
  <c r="AF138" i="22" s="1"/>
  <c r="AP138" i="22" s="1"/>
  <c r="AQ138" i="22" s="1"/>
  <c r="AU138" i="22" s="1"/>
  <c r="AT133" i="21"/>
  <c r="AW133" i="21" s="1"/>
  <c r="AX133" i="21" s="1"/>
  <c r="AY133" i="21" s="1"/>
  <c r="AQ109" i="21"/>
  <c r="BQ109" i="21" s="1"/>
  <c r="Z70" i="22"/>
  <c r="AC70" i="22" s="1"/>
  <c r="AD70" i="22" s="1"/>
  <c r="AF70" i="22" s="1"/>
  <c r="AP70" i="22" s="1"/>
  <c r="AQ70" i="22" s="1"/>
  <c r="Z58" i="22"/>
  <c r="AC58" i="22" s="1"/>
  <c r="AD58" i="22" s="1"/>
  <c r="AF58" i="22" s="1"/>
  <c r="AP58" i="22" s="1"/>
  <c r="AQ58" i="22" s="1"/>
  <c r="AR58" i="22" s="1"/>
  <c r="Z29" i="22"/>
  <c r="AC29" i="22" s="1"/>
  <c r="AD29" i="22" s="1"/>
  <c r="AF29" i="22" s="1"/>
  <c r="AP29" i="22" s="1"/>
  <c r="AQ29" i="22" s="1"/>
  <c r="AU29" i="22" s="1"/>
  <c r="Z60" i="22"/>
  <c r="AC60" i="22" s="1"/>
  <c r="AD60" i="22" s="1"/>
  <c r="AF60" i="22" s="1"/>
  <c r="AP60" i="22" s="1"/>
  <c r="AQ60" i="22" s="1"/>
  <c r="AT60" i="22" s="1"/>
  <c r="Z99" i="22"/>
  <c r="AC99" i="22" s="1"/>
  <c r="AD99" i="22" s="1"/>
  <c r="AF99" i="22" s="1"/>
  <c r="AP99" i="22" s="1"/>
  <c r="AQ99" i="22" s="1"/>
  <c r="Z97" i="22"/>
  <c r="AC97" i="22" s="1"/>
  <c r="AD97" i="22" s="1"/>
  <c r="AF97" i="22" s="1"/>
  <c r="AP97" i="22" s="1"/>
  <c r="AQ97" i="22" s="1"/>
  <c r="Z141" i="22"/>
  <c r="AC141" i="22" s="1"/>
  <c r="AD141" i="22" s="1"/>
  <c r="AF141" i="22" s="1"/>
  <c r="AP141" i="22" s="1"/>
  <c r="AQ141" i="22" s="1"/>
  <c r="AR141" i="22" s="1"/>
  <c r="Z149" i="22"/>
  <c r="AC149" i="22" s="1"/>
  <c r="AD149" i="22" s="1"/>
  <c r="AF149" i="22" s="1"/>
  <c r="AP149" i="22" s="1"/>
  <c r="AQ149" i="22" s="1"/>
  <c r="Z159" i="22"/>
  <c r="AC159" i="22" s="1"/>
  <c r="AD159" i="22" s="1"/>
  <c r="AF159" i="22" s="1"/>
  <c r="AP159" i="22" s="1"/>
  <c r="AQ159" i="22" s="1"/>
  <c r="Z193" i="22"/>
  <c r="AC193" i="22" s="1"/>
  <c r="AD193" i="22" s="1"/>
  <c r="AF193" i="22" s="1"/>
  <c r="AP193" i="22" s="1"/>
  <c r="AQ193" i="22" s="1"/>
  <c r="AR193" i="22" s="1"/>
  <c r="Z191" i="22"/>
  <c r="AC191" i="22" s="1"/>
  <c r="AD191" i="22" s="1"/>
  <c r="AF191" i="22" s="1"/>
  <c r="AP191" i="22" s="1"/>
  <c r="AQ191" i="22" s="1"/>
  <c r="AT191" i="22" s="1"/>
  <c r="Z158" i="22"/>
  <c r="AC158" i="22" s="1"/>
  <c r="AD158" i="22" s="1"/>
  <c r="AF158" i="22" s="1"/>
  <c r="AP158" i="22" s="1"/>
  <c r="AQ158" i="22" s="1"/>
  <c r="AT158" i="22" s="1"/>
  <c r="AQ133" i="21"/>
  <c r="BQ133" i="21" s="1"/>
  <c r="Z111" i="22"/>
  <c r="AC111" i="22" s="1"/>
  <c r="AD111" i="22" s="1"/>
  <c r="AF111" i="22" s="1"/>
  <c r="AP111" i="22" s="1"/>
  <c r="AQ111" i="22" s="1"/>
  <c r="AR111" i="22" s="1"/>
  <c r="Z66" i="22"/>
  <c r="AC66" i="22" s="1"/>
  <c r="AD66" i="22" s="1"/>
  <c r="AF66" i="22" s="1"/>
  <c r="AP66" i="22" s="1"/>
  <c r="AQ66" i="22" s="1"/>
  <c r="AR66" i="22" s="1"/>
  <c r="Z33" i="22"/>
  <c r="AC33" i="22" s="1"/>
  <c r="AD33" i="22" s="1"/>
  <c r="AF33" i="22" s="1"/>
  <c r="AP33" i="22" s="1"/>
  <c r="AQ33" i="22" s="1"/>
  <c r="Z64" i="22"/>
  <c r="AC64" i="22" s="1"/>
  <c r="AD64" i="22" s="1"/>
  <c r="AF64" i="22" s="1"/>
  <c r="AP64" i="22" s="1"/>
  <c r="AQ64" i="22" s="1"/>
  <c r="Z107" i="22"/>
  <c r="AC107" i="22" s="1"/>
  <c r="AD107" i="22" s="1"/>
  <c r="AF107" i="22" s="1"/>
  <c r="AP107" i="22" s="1"/>
  <c r="AQ107" i="22" s="1"/>
  <c r="AU107" i="22" s="1"/>
  <c r="Z101" i="22"/>
  <c r="AC101" i="22" s="1"/>
  <c r="AD101" i="22" s="1"/>
  <c r="AF101" i="22" s="1"/>
  <c r="AP101" i="22" s="1"/>
  <c r="AQ101" i="22" s="1"/>
  <c r="AT101" i="22" s="1"/>
  <c r="Z145" i="22"/>
  <c r="AC145" i="22" s="1"/>
  <c r="AD145" i="22" s="1"/>
  <c r="AF145" i="22" s="1"/>
  <c r="AP145" i="22" s="1"/>
  <c r="AQ145" i="22" s="1"/>
  <c r="AR145" i="22" s="1"/>
  <c r="Z157" i="22"/>
  <c r="AC157" i="22" s="1"/>
  <c r="AD157" i="22" s="1"/>
  <c r="AF157" i="22" s="1"/>
  <c r="AP157" i="22" s="1"/>
  <c r="AQ157" i="22" s="1"/>
  <c r="Z160" i="22"/>
  <c r="AC160" i="22" s="1"/>
  <c r="AD160" i="22" s="1"/>
  <c r="AF160" i="22" s="1"/>
  <c r="AP160" i="22" s="1"/>
  <c r="AQ160" i="22" s="1"/>
  <c r="Z188" i="22"/>
  <c r="AC188" i="22" s="1"/>
  <c r="AD188" i="22" s="1"/>
  <c r="AF188" i="22" s="1"/>
  <c r="AP188" i="22" s="1"/>
  <c r="AQ188" i="22" s="1"/>
  <c r="AU188" i="22" s="1"/>
  <c r="Z195" i="22"/>
  <c r="AC195" i="22" s="1"/>
  <c r="AD195" i="22" s="1"/>
  <c r="AF195" i="22" s="1"/>
  <c r="AP195" i="22" s="1"/>
  <c r="AQ195" i="22" s="1"/>
  <c r="Z110" i="22"/>
  <c r="AC110" i="22" s="1"/>
  <c r="AD110" i="22" s="1"/>
  <c r="AF110" i="22" s="1"/>
  <c r="AP110" i="22" s="1"/>
  <c r="AQ110" i="22" s="1"/>
  <c r="Z154" i="22"/>
  <c r="AC154" i="22" s="1"/>
  <c r="AD154" i="22" s="1"/>
  <c r="AF154" i="22" s="1"/>
  <c r="AP154" i="22" s="1"/>
  <c r="AQ154" i="22" s="1"/>
  <c r="AU154" i="22" s="1"/>
  <c r="AS133" i="21"/>
  <c r="Z50" i="22"/>
  <c r="AC50" i="22" s="1"/>
  <c r="AD50" i="22" s="1"/>
  <c r="AF50" i="22" s="1"/>
  <c r="AP50" i="22" s="1"/>
  <c r="AQ50" i="22" s="1"/>
  <c r="AT50" i="22" s="1"/>
  <c r="Z74" i="22"/>
  <c r="AC74" i="22" s="1"/>
  <c r="AD74" i="22" s="1"/>
  <c r="AF74" i="22" s="1"/>
  <c r="AP74" i="22" s="1"/>
  <c r="AQ74" i="22" s="1"/>
  <c r="Z37" i="22"/>
  <c r="AC37" i="22" s="1"/>
  <c r="AD37" i="22" s="1"/>
  <c r="AF37" i="22" s="1"/>
  <c r="AP37" i="22" s="1"/>
  <c r="AQ37" i="22" s="1"/>
  <c r="AT37" i="22" s="1"/>
  <c r="Z68" i="22"/>
  <c r="AC68" i="22" s="1"/>
  <c r="AD68" i="22" s="1"/>
  <c r="AF68" i="22" s="1"/>
  <c r="AP68" i="22" s="1"/>
  <c r="AQ68" i="22" s="1"/>
  <c r="AU68" i="22" s="1"/>
  <c r="Z115" i="22"/>
  <c r="AC115" i="22" s="1"/>
  <c r="AD115" i="22" s="1"/>
  <c r="AF115" i="22" s="1"/>
  <c r="AP115" i="22" s="1"/>
  <c r="AQ115" i="22" s="1"/>
  <c r="Z105" i="22"/>
  <c r="AC105" i="22" s="1"/>
  <c r="AD105" i="22" s="1"/>
  <c r="AF105" i="22" s="1"/>
  <c r="AP105" i="22" s="1"/>
  <c r="AQ105" i="22" s="1"/>
  <c r="Z153" i="22"/>
  <c r="AC153" i="22" s="1"/>
  <c r="AD153" i="22" s="1"/>
  <c r="AF153" i="22" s="1"/>
  <c r="AP153" i="22" s="1"/>
  <c r="AQ153" i="22" s="1"/>
  <c r="AT153" i="22" s="1"/>
  <c r="Z168" i="22"/>
  <c r="AC168" i="22" s="1"/>
  <c r="AD168" i="22" s="1"/>
  <c r="AF168" i="22" s="1"/>
  <c r="AP168" i="22" s="1"/>
  <c r="AQ168" i="22" s="1"/>
  <c r="AR168" i="22" s="1"/>
  <c r="Z164" i="22"/>
  <c r="AC164" i="22" s="1"/>
  <c r="AD164" i="22" s="1"/>
  <c r="AF164" i="22" s="1"/>
  <c r="AP164" i="22" s="1"/>
  <c r="AQ164" i="22" s="1"/>
  <c r="AR164" i="22" s="1"/>
  <c r="Z177" i="22"/>
  <c r="AC177" i="22" s="1"/>
  <c r="AD177" i="22" s="1"/>
  <c r="AF177" i="22" s="1"/>
  <c r="AP177" i="22" s="1"/>
  <c r="AQ177" i="22" s="1"/>
  <c r="Z53" i="22"/>
  <c r="AC53" i="22" s="1"/>
  <c r="AD53" i="22" s="1"/>
  <c r="AF53" i="22" s="1"/>
  <c r="AP53" i="22" s="1"/>
  <c r="AQ53" i="22" s="1"/>
  <c r="Z162" i="22"/>
  <c r="AC162" i="22" s="1"/>
  <c r="AD162" i="22" s="1"/>
  <c r="AF162" i="22" s="1"/>
  <c r="AP162" i="22" s="1"/>
  <c r="AQ162" i="22" s="1"/>
  <c r="AU162" i="22" s="1"/>
  <c r="AS161" i="21"/>
  <c r="Z35" i="22"/>
  <c r="AC35" i="22" s="1"/>
  <c r="AD35" i="22" s="1"/>
  <c r="AF35" i="22" s="1"/>
  <c r="AP35" i="22" s="1"/>
  <c r="AQ35" i="22" s="1"/>
  <c r="Z30" i="22"/>
  <c r="AC30" i="22" s="1"/>
  <c r="AD30" i="22" s="1"/>
  <c r="AF30" i="22" s="1"/>
  <c r="AP30" i="22" s="1"/>
  <c r="AQ30" i="22" s="1"/>
  <c r="AR30" i="22" s="1"/>
  <c r="Z82" i="22"/>
  <c r="AC82" i="22" s="1"/>
  <c r="AD82" i="22" s="1"/>
  <c r="AF82" i="22" s="1"/>
  <c r="AP82" i="22" s="1"/>
  <c r="AQ82" i="22" s="1"/>
  <c r="AU82" i="22" s="1"/>
  <c r="Z41" i="22"/>
  <c r="AC41" i="22" s="1"/>
  <c r="AD41" i="22" s="1"/>
  <c r="AF41" i="22" s="1"/>
  <c r="AP41" i="22" s="1"/>
  <c r="AQ41" i="22" s="1"/>
  <c r="AT41" i="22" s="1"/>
  <c r="Z72" i="22"/>
  <c r="AC72" i="22" s="1"/>
  <c r="AD72" i="22" s="1"/>
  <c r="AF72" i="22" s="1"/>
  <c r="AP72" i="22" s="1"/>
  <c r="AQ72" i="22" s="1"/>
  <c r="Z91" i="22"/>
  <c r="AC91" i="22" s="1"/>
  <c r="AD91" i="22" s="1"/>
  <c r="AF91" i="22" s="1"/>
  <c r="AP91" i="22" s="1"/>
  <c r="AQ91" i="22" s="1"/>
  <c r="AR91" i="22" s="1"/>
  <c r="Z109" i="22"/>
  <c r="AC109" i="22" s="1"/>
  <c r="AD109" i="22" s="1"/>
  <c r="AF109" i="22" s="1"/>
  <c r="AP109" i="22" s="1"/>
  <c r="AQ109" i="22" s="1"/>
  <c r="AR109" i="22" s="1"/>
  <c r="Z126" i="22"/>
  <c r="AC126" i="22" s="1"/>
  <c r="AD126" i="22" s="1"/>
  <c r="AF126" i="22" s="1"/>
  <c r="AP126" i="22" s="1"/>
  <c r="AQ126" i="22" s="1"/>
  <c r="Z179" i="22"/>
  <c r="AC179" i="22" s="1"/>
  <c r="AD179" i="22" s="1"/>
  <c r="AF179" i="22" s="1"/>
  <c r="AP179" i="22" s="1"/>
  <c r="AQ179" i="22" s="1"/>
  <c r="Z175" i="22"/>
  <c r="AC175" i="22" s="1"/>
  <c r="AD175" i="22" s="1"/>
  <c r="AF175" i="22" s="1"/>
  <c r="AP175" i="22" s="1"/>
  <c r="AQ175" i="22" s="1"/>
  <c r="Z181" i="22"/>
  <c r="AC181" i="22" s="1"/>
  <c r="AD181" i="22" s="1"/>
  <c r="AF181" i="22" s="1"/>
  <c r="AP181" i="22" s="1"/>
  <c r="AQ181" i="22" s="1"/>
  <c r="AT181" i="22" s="1"/>
  <c r="Z65" i="22"/>
  <c r="AC65" i="22" s="1"/>
  <c r="AD65" i="22" s="1"/>
  <c r="AF65" i="22" s="1"/>
  <c r="AP65" i="22" s="1"/>
  <c r="AQ65" i="22" s="1"/>
  <c r="AT65" i="22" s="1"/>
  <c r="AT107" i="21"/>
  <c r="AQ163" i="21"/>
  <c r="BQ163" i="21" s="1"/>
  <c r="AS190" i="21"/>
  <c r="AQ29" i="21"/>
  <c r="BQ29" i="21" s="1"/>
  <c r="AQ52" i="21"/>
  <c r="BQ52" i="21" s="1"/>
  <c r="AT84" i="21"/>
  <c r="AW84" i="21" s="1"/>
  <c r="AX84" i="21" s="1"/>
  <c r="AY84" i="21" s="1"/>
  <c r="AQ104" i="21"/>
  <c r="BQ104" i="21" s="1"/>
  <c r="BI185" i="21"/>
  <c r="BI177" i="21"/>
  <c r="AQ94" i="21"/>
  <c r="BQ94" i="21" s="1"/>
  <c r="AQ32" i="21"/>
  <c r="BQ32" i="21" s="1"/>
  <c r="AQ43" i="21"/>
  <c r="BQ43" i="21" s="1"/>
  <c r="AT163" i="21"/>
  <c r="BI190" i="21"/>
  <c r="AT29" i="21"/>
  <c r="AV29" i="21" s="1"/>
  <c r="AT52" i="21"/>
  <c r="BG52" i="21" s="1"/>
  <c r="BO52" i="21" s="1"/>
  <c r="BI84" i="21"/>
  <c r="BI104" i="21"/>
  <c r="AS185" i="21"/>
  <c r="AV185" i="21" s="1"/>
  <c r="AW185" i="21" s="1"/>
  <c r="AX185" i="21" s="1"/>
  <c r="AS177" i="21"/>
  <c r="AV177" i="21" s="1"/>
  <c r="AW177" i="21" s="1"/>
  <c r="AX177" i="21" s="1"/>
  <c r="AS94" i="21"/>
  <c r="AS32" i="21"/>
  <c r="AS43" i="21"/>
  <c r="AS66" i="21"/>
  <c r="BI107" i="21"/>
  <c r="BI39" i="21"/>
  <c r="AT117" i="21"/>
  <c r="AW117" i="21" s="1"/>
  <c r="AX117" i="21" s="1"/>
  <c r="AY117" i="21" s="1"/>
  <c r="AT50" i="21"/>
  <c r="AW50" i="21" s="1"/>
  <c r="AX50" i="21" s="1"/>
  <c r="AY50" i="21" s="1"/>
  <c r="AS134" i="21"/>
  <c r="AT109" i="21"/>
  <c r="BG109" i="21" s="1"/>
  <c r="BO109" i="21" s="1"/>
  <c r="BI33" i="21"/>
  <c r="AQ142" i="21"/>
  <c r="BQ142" i="21" s="1"/>
  <c r="AT39" i="21"/>
  <c r="AQ116" i="21"/>
  <c r="BQ116" i="21" s="1"/>
  <c r="AQ66" i="21"/>
  <c r="BQ66" i="21" s="1"/>
  <c r="AQ186" i="21"/>
  <c r="BQ186" i="21" s="1"/>
  <c r="BI188" i="21"/>
  <c r="AS186" i="21"/>
  <c r="AQ188" i="21"/>
  <c r="BQ188" i="21" s="1"/>
  <c r="AQ117" i="21"/>
  <c r="BQ117" i="21" s="1"/>
  <c r="BI50" i="21"/>
  <c r="BI134" i="21"/>
  <c r="AS109" i="21"/>
  <c r="AQ33" i="21"/>
  <c r="BQ33" i="21" s="1"/>
  <c r="BI142" i="21"/>
  <c r="AQ39" i="21"/>
  <c r="BQ39" i="21" s="1"/>
  <c r="AS116" i="21"/>
  <c r="AV116" i="21" s="1"/>
  <c r="AW116" i="21" s="1"/>
  <c r="AX116" i="21" s="1"/>
  <c r="AT66" i="21"/>
  <c r="BH66" i="21" s="1"/>
  <c r="BP66" i="21" s="1"/>
  <c r="AB17" i="21"/>
  <c r="Z27" i="22"/>
  <c r="AC27" i="22" s="1"/>
  <c r="AD27" i="22" s="1"/>
  <c r="Z39" i="22"/>
  <c r="AC39" i="22" s="1"/>
  <c r="AD39" i="22" s="1"/>
  <c r="AF39" i="22" s="1"/>
  <c r="AP39" i="22" s="1"/>
  <c r="AQ39" i="22" s="1"/>
  <c r="Z94" i="22"/>
  <c r="AC94" i="22" s="1"/>
  <c r="AD94" i="22" s="1"/>
  <c r="AF94" i="22" s="1"/>
  <c r="AP94" i="22" s="1"/>
  <c r="AQ94" i="22" s="1"/>
  <c r="Z79" i="22"/>
  <c r="AC79" i="22" s="1"/>
  <c r="AD79" i="22" s="1"/>
  <c r="AF79" i="22" s="1"/>
  <c r="AP79" i="22" s="1"/>
  <c r="AQ79" i="22" s="1"/>
  <c r="Z108" i="22"/>
  <c r="AC108" i="22" s="1"/>
  <c r="AD108" i="22" s="1"/>
  <c r="AF108" i="22" s="1"/>
  <c r="AP108" i="22" s="1"/>
  <c r="AQ108" i="22" s="1"/>
  <c r="AU108" i="22" s="1"/>
  <c r="Z106" i="22"/>
  <c r="AC106" i="22" s="1"/>
  <c r="AD106" i="22" s="1"/>
  <c r="AF106" i="22" s="1"/>
  <c r="AP106" i="22" s="1"/>
  <c r="AQ106" i="22" s="1"/>
  <c r="AT106" i="22" s="1"/>
  <c r="Z150" i="22"/>
  <c r="AC150" i="22" s="1"/>
  <c r="AD150" i="22" s="1"/>
  <c r="AF150" i="22" s="1"/>
  <c r="AP150" i="22" s="1"/>
  <c r="AQ150" i="22" s="1"/>
  <c r="AT150" i="22" s="1"/>
  <c r="Z165" i="22"/>
  <c r="AC165" i="22" s="1"/>
  <c r="AD165" i="22" s="1"/>
  <c r="AF165" i="22" s="1"/>
  <c r="AP165" i="22" s="1"/>
  <c r="AQ165" i="22" s="1"/>
  <c r="AU165" i="22" s="1"/>
  <c r="Z176" i="22"/>
  <c r="AC176" i="22" s="1"/>
  <c r="AD176" i="22" s="1"/>
  <c r="AF176" i="22" s="1"/>
  <c r="AP176" i="22" s="1"/>
  <c r="AQ176" i="22" s="1"/>
  <c r="AT176" i="22" s="1"/>
  <c r="Z47" i="22"/>
  <c r="AC47" i="22" s="1"/>
  <c r="AD47" i="22" s="1"/>
  <c r="AF47" i="22" s="1"/>
  <c r="AP47" i="22" s="1"/>
  <c r="AQ47" i="22" s="1"/>
  <c r="AT47" i="22" s="1"/>
  <c r="Z69" i="22"/>
  <c r="AC69" i="22" s="1"/>
  <c r="AD69" i="22" s="1"/>
  <c r="AF69" i="22" s="1"/>
  <c r="AP69" i="22" s="1"/>
  <c r="AQ69" i="22" s="1"/>
  <c r="Z49" i="22"/>
  <c r="AC49" i="22" s="1"/>
  <c r="AD49" i="22" s="1"/>
  <c r="AF49" i="22" s="1"/>
  <c r="AP49" i="22" s="1"/>
  <c r="AQ49" i="22" s="1"/>
  <c r="AT49" i="22" s="1"/>
  <c r="Z90" i="22"/>
  <c r="AC90" i="22" s="1"/>
  <c r="AD90" i="22" s="1"/>
  <c r="AF90" i="22" s="1"/>
  <c r="AP90" i="22" s="1"/>
  <c r="AQ90" i="22" s="1"/>
  <c r="AT90" i="22" s="1"/>
  <c r="Z152" i="22"/>
  <c r="AC152" i="22" s="1"/>
  <c r="AD152" i="22" s="1"/>
  <c r="AF152" i="22" s="1"/>
  <c r="AP152" i="22" s="1"/>
  <c r="AQ152" i="22" s="1"/>
  <c r="AT152" i="22" s="1"/>
  <c r="Z161" i="22"/>
  <c r="AC161" i="22" s="1"/>
  <c r="AD161" i="22" s="1"/>
  <c r="AF161" i="22" s="1"/>
  <c r="AP161" i="22" s="1"/>
  <c r="AQ161" i="22" s="1"/>
  <c r="AU161" i="22" s="1"/>
  <c r="Z192" i="22"/>
  <c r="AC192" i="22" s="1"/>
  <c r="AD192" i="22" s="1"/>
  <c r="AF192" i="22" s="1"/>
  <c r="AP192" i="22" s="1"/>
  <c r="AQ192" i="22" s="1"/>
  <c r="Z172" i="22"/>
  <c r="AC172" i="22" s="1"/>
  <c r="AD172" i="22" s="1"/>
  <c r="AF172" i="22" s="1"/>
  <c r="AP172" i="22" s="1"/>
  <c r="AQ172" i="22" s="1"/>
  <c r="AR172" i="22" s="1"/>
  <c r="Z75" i="22"/>
  <c r="AC75" i="22" s="1"/>
  <c r="AD75" i="22" s="1"/>
  <c r="AF75" i="22" s="1"/>
  <c r="AP75" i="22" s="1"/>
  <c r="AQ75" i="22" s="1"/>
  <c r="AU75" i="22" s="1"/>
  <c r="Z57" i="22"/>
  <c r="AC57" i="22" s="1"/>
  <c r="AD57" i="22" s="1"/>
  <c r="AF57" i="22" s="1"/>
  <c r="AP57" i="22" s="1"/>
  <c r="AQ57" i="22" s="1"/>
  <c r="Z81" i="22"/>
  <c r="AC81" i="22" s="1"/>
  <c r="AD81" i="22" s="1"/>
  <c r="AF81" i="22" s="1"/>
  <c r="AP81" i="22" s="1"/>
  <c r="AQ81" i="22" s="1"/>
  <c r="AR81" i="22" s="1"/>
  <c r="Z51" i="22"/>
  <c r="AC51" i="22" s="1"/>
  <c r="AD51" i="22" s="1"/>
  <c r="AF51" i="22" s="1"/>
  <c r="AP51" i="22" s="1"/>
  <c r="AQ51" i="22" s="1"/>
  <c r="Z92" i="22"/>
  <c r="AC92" i="22" s="1"/>
  <c r="AD92" i="22" s="1"/>
  <c r="AF92" i="22" s="1"/>
  <c r="AP92" i="22" s="1"/>
  <c r="AQ92" i="22" s="1"/>
  <c r="AU92" i="22" s="1"/>
  <c r="Z114" i="22"/>
  <c r="AC114" i="22" s="1"/>
  <c r="AD114" i="22" s="1"/>
  <c r="AF114" i="22" s="1"/>
  <c r="AP114" i="22" s="1"/>
  <c r="AQ114" i="22" s="1"/>
  <c r="AT114" i="22" s="1"/>
  <c r="Z88" i="22"/>
  <c r="AC88" i="22" s="1"/>
  <c r="AD88" i="22" s="1"/>
  <c r="AF88" i="22" s="1"/>
  <c r="AP88" i="22" s="1"/>
  <c r="AQ88" i="22" s="1"/>
  <c r="AT88" i="22" s="1"/>
  <c r="Z125" i="22"/>
  <c r="AC125" i="22" s="1"/>
  <c r="AD125" i="22" s="1"/>
  <c r="AF125" i="22" s="1"/>
  <c r="AP125" i="22" s="1"/>
  <c r="AQ125" i="22" s="1"/>
  <c r="AR125" i="22" s="1"/>
  <c r="Z121" i="22"/>
  <c r="AC121" i="22" s="1"/>
  <c r="AD121" i="22" s="1"/>
  <c r="AF121" i="22" s="1"/>
  <c r="AP121" i="22" s="1"/>
  <c r="AQ121" i="22" s="1"/>
  <c r="AT121" i="22" s="1"/>
  <c r="Z170" i="22"/>
  <c r="AC170" i="22" s="1"/>
  <c r="AD170" i="22" s="1"/>
  <c r="AF170" i="22" s="1"/>
  <c r="AP170" i="22" s="1"/>
  <c r="AQ170" i="22" s="1"/>
  <c r="Z185" i="22"/>
  <c r="AC185" i="22" s="1"/>
  <c r="AD185" i="22" s="1"/>
  <c r="AF185" i="22" s="1"/>
  <c r="AP185" i="22" s="1"/>
  <c r="AQ185" i="22" s="1"/>
  <c r="AU185" i="22" s="1"/>
  <c r="Z100" i="22"/>
  <c r="AC100" i="22" s="1"/>
  <c r="AD100" i="22" s="1"/>
  <c r="AF100" i="22" s="1"/>
  <c r="AP100" i="22" s="1"/>
  <c r="AQ100" i="22" s="1"/>
  <c r="AU100" i="22" s="1"/>
  <c r="Z83" i="22"/>
  <c r="AC83" i="22" s="1"/>
  <c r="AD83" i="22" s="1"/>
  <c r="AF83" i="22" s="1"/>
  <c r="AP83" i="22" s="1"/>
  <c r="AQ83" i="22" s="1"/>
  <c r="AU83" i="22" s="1"/>
  <c r="Z63" i="22"/>
  <c r="AC63" i="22" s="1"/>
  <c r="AD63" i="22" s="1"/>
  <c r="AF63" i="22" s="1"/>
  <c r="AP63" i="22" s="1"/>
  <c r="AQ63" i="22" s="1"/>
  <c r="AU63" i="22" s="1"/>
  <c r="Z59" i="22"/>
  <c r="AC59" i="22" s="1"/>
  <c r="AD59" i="22" s="1"/>
  <c r="AF59" i="22" s="1"/>
  <c r="AP59" i="22" s="1"/>
  <c r="AQ59" i="22" s="1"/>
  <c r="AU59" i="22" s="1"/>
  <c r="Z96" i="22"/>
  <c r="AC96" i="22" s="1"/>
  <c r="AD96" i="22" s="1"/>
  <c r="AF96" i="22" s="1"/>
  <c r="AP96" i="22" s="1"/>
  <c r="AQ96" i="22" s="1"/>
  <c r="AU96" i="22" s="1"/>
  <c r="Z119" i="22"/>
  <c r="AC119" i="22" s="1"/>
  <c r="AD119" i="22" s="1"/>
  <c r="AF119" i="22" s="1"/>
  <c r="AP119" i="22" s="1"/>
  <c r="AQ119" i="22" s="1"/>
  <c r="AT119" i="22" s="1"/>
  <c r="Z142" i="22"/>
  <c r="AC142" i="22" s="1"/>
  <c r="AD142" i="22" s="1"/>
  <c r="AF142" i="22" s="1"/>
  <c r="AP142" i="22" s="1"/>
  <c r="AQ142" i="22" s="1"/>
  <c r="Z174" i="22"/>
  <c r="AC174" i="22" s="1"/>
  <c r="AD174" i="22" s="1"/>
  <c r="AF174" i="22" s="1"/>
  <c r="AP174" i="22" s="1"/>
  <c r="AQ174" i="22" s="1"/>
  <c r="Z84" i="22"/>
  <c r="AC84" i="22" s="1"/>
  <c r="AD84" i="22" s="1"/>
  <c r="AF84" i="22" s="1"/>
  <c r="AP84" i="22" s="1"/>
  <c r="AQ84" i="22" s="1"/>
  <c r="AT84" i="22" s="1"/>
  <c r="Z61" i="22"/>
  <c r="AC61" i="22" s="1"/>
  <c r="AD61" i="22" s="1"/>
  <c r="AF61" i="22" s="1"/>
  <c r="AP61" i="22" s="1"/>
  <c r="AQ61" i="22" s="1"/>
  <c r="Z127" i="22"/>
  <c r="AC127" i="22" s="1"/>
  <c r="AD127" i="22" s="1"/>
  <c r="AF127" i="22" s="1"/>
  <c r="AP127" i="22" s="1"/>
  <c r="AQ127" i="22" s="1"/>
  <c r="AT127" i="22" s="1"/>
  <c r="Z166" i="22"/>
  <c r="AC166" i="22" s="1"/>
  <c r="AD166" i="22" s="1"/>
  <c r="AF166" i="22" s="1"/>
  <c r="AP166" i="22" s="1"/>
  <c r="AQ166" i="22" s="1"/>
  <c r="AT166" i="22" s="1"/>
  <c r="Z146" i="22"/>
  <c r="AC146" i="22" s="1"/>
  <c r="AD146" i="22" s="1"/>
  <c r="AF146" i="22" s="1"/>
  <c r="AP146" i="22" s="1"/>
  <c r="AQ146" i="22" s="1"/>
  <c r="AT146" i="22" s="1"/>
  <c r="Z180" i="22"/>
  <c r="AC180" i="22" s="1"/>
  <c r="AD180" i="22" s="1"/>
  <c r="AF180" i="22" s="1"/>
  <c r="AP180" i="22" s="1"/>
  <c r="AQ180" i="22" s="1"/>
  <c r="AT180" i="22" s="1"/>
  <c r="Z55" i="22"/>
  <c r="AC55" i="22" s="1"/>
  <c r="AD55" i="22" s="1"/>
  <c r="AF55" i="22" s="1"/>
  <c r="AP55" i="22" s="1"/>
  <c r="AQ55" i="22" s="1"/>
  <c r="Z45" i="22"/>
  <c r="AC45" i="22" s="1"/>
  <c r="AD45" i="22" s="1"/>
  <c r="AF45" i="22" s="1"/>
  <c r="AP45" i="22" s="1"/>
  <c r="AQ45" i="22" s="1"/>
  <c r="AR45" i="22" s="1"/>
  <c r="Z71" i="22"/>
  <c r="AC71" i="22" s="1"/>
  <c r="AD71" i="22" s="1"/>
  <c r="AF71" i="22" s="1"/>
  <c r="AP71" i="22" s="1"/>
  <c r="AQ71" i="22" s="1"/>
  <c r="AT71" i="22" s="1"/>
  <c r="Z102" i="22"/>
  <c r="AC102" i="22" s="1"/>
  <c r="AD102" i="22" s="1"/>
  <c r="AF102" i="22" s="1"/>
  <c r="AP102" i="22" s="1"/>
  <c r="AQ102" i="22" s="1"/>
  <c r="AT102" i="22" s="1"/>
  <c r="Z98" i="22"/>
  <c r="AC98" i="22" s="1"/>
  <c r="AD98" i="22" s="1"/>
  <c r="AF98" i="22" s="1"/>
  <c r="AP98" i="22" s="1"/>
  <c r="AQ98" i="22" s="1"/>
  <c r="AT98" i="22" s="1"/>
  <c r="Z117" i="22"/>
  <c r="AC117" i="22" s="1"/>
  <c r="AD117" i="22" s="1"/>
  <c r="AF117" i="22" s="1"/>
  <c r="AP117" i="22" s="1"/>
  <c r="AQ117" i="22" s="1"/>
  <c r="AT117" i="22" s="1"/>
  <c r="Z133" i="22"/>
  <c r="AC133" i="22" s="1"/>
  <c r="AD133" i="22" s="1"/>
  <c r="AF133" i="22" s="1"/>
  <c r="AP133" i="22" s="1"/>
  <c r="AQ133" i="22" s="1"/>
  <c r="Z123" i="22"/>
  <c r="AC123" i="22" s="1"/>
  <c r="AD123" i="22" s="1"/>
  <c r="AF123" i="22" s="1"/>
  <c r="AP123" i="22" s="1"/>
  <c r="AQ123" i="22" s="1"/>
  <c r="AT123" i="22" s="1"/>
  <c r="Z131" i="22"/>
  <c r="AC131" i="22" s="1"/>
  <c r="AD131" i="22" s="1"/>
  <c r="AF131" i="22" s="1"/>
  <c r="AP131" i="22" s="1"/>
  <c r="AQ131" i="22" s="1"/>
  <c r="AU131" i="22" s="1"/>
  <c r="Z148" i="22"/>
  <c r="AC148" i="22" s="1"/>
  <c r="AD148" i="22" s="1"/>
  <c r="AF148" i="22" s="1"/>
  <c r="AP148" i="22" s="1"/>
  <c r="AQ148" i="22" s="1"/>
  <c r="Z169" i="22"/>
  <c r="AC169" i="22" s="1"/>
  <c r="AD169" i="22" s="1"/>
  <c r="AF169" i="22" s="1"/>
  <c r="AP169" i="22" s="1"/>
  <c r="AQ169" i="22" s="1"/>
  <c r="AT169" i="22" s="1"/>
  <c r="Z28" i="22"/>
  <c r="AC28" i="22" s="1"/>
  <c r="AD28" i="22" s="1"/>
  <c r="AF28" i="22" s="1"/>
  <c r="AP28" i="22" s="1"/>
  <c r="AQ28" i="22" s="1"/>
  <c r="AR28" i="22" s="1"/>
  <c r="Z86" i="22"/>
  <c r="AC86" i="22" s="1"/>
  <c r="AD86" i="22" s="1"/>
  <c r="AF86" i="22" s="1"/>
  <c r="AP86" i="22" s="1"/>
  <c r="AQ86" i="22" s="1"/>
  <c r="AU86" i="22" s="1"/>
  <c r="Z116" i="22"/>
  <c r="AC116" i="22" s="1"/>
  <c r="AD116" i="22" s="1"/>
  <c r="AF116" i="22" s="1"/>
  <c r="AP116" i="22" s="1"/>
  <c r="AQ116" i="22" s="1"/>
  <c r="AR116" i="22" s="1"/>
  <c r="Z43" i="22"/>
  <c r="AC43" i="22" s="1"/>
  <c r="AD43" i="22" s="1"/>
  <c r="AF43" i="22" s="1"/>
  <c r="AP43" i="22" s="1"/>
  <c r="AQ43" i="22" s="1"/>
  <c r="AR43" i="22" s="1"/>
  <c r="Z104" i="22"/>
  <c r="AC104" i="22" s="1"/>
  <c r="AD104" i="22" s="1"/>
  <c r="AF104" i="22" s="1"/>
  <c r="AP104" i="22" s="1"/>
  <c r="AQ104" i="22" s="1"/>
  <c r="AU104" i="22" s="1"/>
  <c r="Z135" i="22"/>
  <c r="AC135" i="22" s="1"/>
  <c r="AD135" i="22" s="1"/>
  <c r="AF135" i="22" s="1"/>
  <c r="AP135" i="22" s="1"/>
  <c r="AQ135" i="22" s="1"/>
  <c r="Z194" i="22"/>
  <c r="AC194" i="22" s="1"/>
  <c r="AD194" i="22" s="1"/>
  <c r="AF194" i="22" s="1"/>
  <c r="AP194" i="22" s="1"/>
  <c r="AQ194" i="22" s="1"/>
  <c r="AT194" i="22" s="1"/>
  <c r="Z32" i="22"/>
  <c r="AC32" i="22" s="1"/>
  <c r="AD32" i="22" s="1"/>
  <c r="AF32" i="22" s="1"/>
  <c r="AP32" i="22" s="1"/>
  <c r="AQ32" i="22" s="1"/>
  <c r="AR32" i="22" s="1"/>
  <c r="Z73" i="22"/>
  <c r="AC73" i="22" s="1"/>
  <c r="AD73" i="22" s="1"/>
  <c r="AF73" i="22" s="1"/>
  <c r="AP73" i="22" s="1"/>
  <c r="AQ73" i="22" s="1"/>
  <c r="AT73" i="22" s="1"/>
  <c r="Z140" i="22"/>
  <c r="AC140" i="22" s="1"/>
  <c r="AD140" i="22" s="1"/>
  <c r="AF140" i="22" s="1"/>
  <c r="AP140" i="22" s="1"/>
  <c r="AQ140" i="22" s="1"/>
  <c r="AR140" i="22" s="1"/>
  <c r="Z144" i="22"/>
  <c r="AC144" i="22" s="1"/>
  <c r="AD144" i="22" s="1"/>
  <c r="AF144" i="22" s="1"/>
  <c r="AP144" i="22" s="1"/>
  <c r="AQ144" i="22" s="1"/>
  <c r="Z156" i="22"/>
  <c r="AC156" i="22" s="1"/>
  <c r="AD156" i="22" s="1"/>
  <c r="AF156" i="22" s="1"/>
  <c r="AP156" i="22" s="1"/>
  <c r="AQ156" i="22" s="1"/>
  <c r="Z190" i="22"/>
  <c r="AC190" i="22" s="1"/>
  <c r="AD190" i="22" s="1"/>
  <c r="AF190" i="22" s="1"/>
  <c r="AP190" i="22" s="1"/>
  <c r="AQ190" i="22" s="1"/>
  <c r="Z183" i="22"/>
  <c r="AC183" i="22" s="1"/>
  <c r="AD183" i="22" s="1"/>
  <c r="AF183" i="22" s="1"/>
  <c r="AP183" i="22" s="1"/>
  <c r="AQ183" i="22" s="1"/>
  <c r="AP30" i="21"/>
  <c r="AS30" i="21" s="1"/>
  <c r="AU55" i="22"/>
  <c r="AX55" i="22" s="1"/>
  <c r="AY55" i="22" s="1"/>
  <c r="AZ55" i="22" s="1"/>
  <c r="AU152" i="22"/>
  <c r="AW152" i="22" s="1"/>
  <c r="AX152" i="22" s="1"/>
  <c r="AY152" i="22" s="1"/>
  <c r="AZ152" i="22" s="1"/>
  <c r="AU64" i="22"/>
  <c r="AT64" i="22"/>
  <c r="AR64" i="22"/>
  <c r="AU134" i="22"/>
  <c r="AU97" i="22"/>
  <c r="AT97" i="22"/>
  <c r="AR97" i="22"/>
  <c r="AU105" i="22"/>
  <c r="AT105" i="22"/>
  <c r="AR105" i="22"/>
  <c r="AT110" i="22"/>
  <c r="AR110" i="22"/>
  <c r="AU110" i="22"/>
  <c r="AT53" i="22"/>
  <c r="AU53" i="22"/>
  <c r="AR53" i="22"/>
  <c r="AU80" i="22"/>
  <c r="AT80" i="22"/>
  <c r="AR80" i="22"/>
  <c r="AU195" i="22"/>
  <c r="AT195" i="22"/>
  <c r="AR195" i="22"/>
  <c r="AR87" i="22"/>
  <c r="AU87" i="22"/>
  <c r="AT87" i="22"/>
  <c r="AU72" i="22"/>
  <c r="AT72" i="22"/>
  <c r="AR72" i="22"/>
  <c r="AU91" i="22"/>
  <c r="AU126" i="22"/>
  <c r="AT126" i="22"/>
  <c r="AR126" i="22"/>
  <c r="AR137" i="22"/>
  <c r="AU137" i="22"/>
  <c r="AT137" i="22"/>
  <c r="AR179" i="22"/>
  <c r="AU179" i="22"/>
  <c r="AT179" i="22"/>
  <c r="AU112" i="22"/>
  <c r="AT112" i="22"/>
  <c r="AR112" i="22"/>
  <c r="AR35" i="22"/>
  <c r="AU35" i="22"/>
  <c r="AT35" i="22"/>
  <c r="AT52" i="22"/>
  <c r="AU62" i="22"/>
  <c r="AU93" i="22"/>
  <c r="AR93" i="22"/>
  <c r="AT93" i="22"/>
  <c r="AR132" i="22"/>
  <c r="AU132" i="22"/>
  <c r="AT132" i="22"/>
  <c r="AU155" i="22"/>
  <c r="AR120" i="22"/>
  <c r="AU120" i="22"/>
  <c r="AT120" i="22"/>
  <c r="AR161" i="22"/>
  <c r="AR103" i="22"/>
  <c r="AU103" i="22"/>
  <c r="AT103" i="22"/>
  <c r="AU36" i="22"/>
  <c r="AT36" i="22"/>
  <c r="AR36" i="22"/>
  <c r="AR117" i="22"/>
  <c r="AR78" i="22"/>
  <c r="AU78" i="22"/>
  <c r="AT78" i="22"/>
  <c r="AU89" i="22"/>
  <c r="AR89" i="22"/>
  <c r="AT89" i="22"/>
  <c r="AT122" i="22"/>
  <c r="AU130" i="22"/>
  <c r="AT130" i="22"/>
  <c r="AR130" i="22"/>
  <c r="AT131" i="22"/>
  <c r="AR131" i="22"/>
  <c r="AR31" i="22"/>
  <c r="AT31" i="22"/>
  <c r="AU177" i="22"/>
  <c r="AT177" i="22"/>
  <c r="AR177" i="22"/>
  <c r="AT33" i="22"/>
  <c r="AU33" i="22"/>
  <c r="AR33" i="22"/>
  <c r="AR38" i="22"/>
  <c r="AU38" i="22"/>
  <c r="AT38" i="22"/>
  <c r="AR46" i="22"/>
  <c r="AU46" i="22"/>
  <c r="AT46" i="22"/>
  <c r="AR107" i="22"/>
  <c r="AU118" i="22"/>
  <c r="AR157" i="22"/>
  <c r="AU157" i="22"/>
  <c r="AT157" i="22"/>
  <c r="AU160" i="22"/>
  <c r="AT160" i="22"/>
  <c r="AR160" i="22"/>
  <c r="AT167" i="22"/>
  <c r="AR167" i="22"/>
  <c r="AU167" i="22"/>
  <c r="AR189" i="22"/>
  <c r="AU189" i="22"/>
  <c r="AT189" i="22"/>
  <c r="AT69" i="22"/>
  <c r="AR69" i="22"/>
  <c r="AU69" i="22"/>
  <c r="AT165" i="22"/>
  <c r="AR165" i="22"/>
  <c r="AF27" i="22"/>
  <c r="AP27" i="22" s="1"/>
  <c r="AR175" i="22"/>
  <c r="AU175" i="22"/>
  <c r="AT175" i="22"/>
  <c r="AU166" i="22"/>
  <c r="AU143" i="22"/>
  <c r="AT143" i="22"/>
  <c r="AR143" i="22"/>
  <c r="AR88" i="22"/>
  <c r="AU113" i="22"/>
  <c r="AT113" i="22"/>
  <c r="AR113" i="22"/>
  <c r="AU159" i="22"/>
  <c r="AT159" i="22"/>
  <c r="AR159" i="22"/>
  <c r="AR70" i="22"/>
  <c r="AU70" i="22"/>
  <c r="AT70" i="22"/>
  <c r="AU58" i="22"/>
  <c r="AT58" i="22"/>
  <c r="AU60" i="22"/>
  <c r="AR99" i="22"/>
  <c r="AU99" i="22"/>
  <c r="AT99" i="22"/>
  <c r="AR149" i="22"/>
  <c r="AU149" i="22"/>
  <c r="AT149" i="22"/>
  <c r="AT94" i="22"/>
  <c r="AR94" i="22"/>
  <c r="AU94" i="22"/>
  <c r="AU142" i="22"/>
  <c r="AT142" i="22"/>
  <c r="AR142" i="22"/>
  <c r="AU158" i="22"/>
  <c r="AR124" i="22"/>
  <c r="AU124" i="22"/>
  <c r="AT124" i="22"/>
  <c r="AU170" i="22"/>
  <c r="AT170" i="22"/>
  <c r="AR170" i="22"/>
  <c r="AU48" i="22"/>
  <c r="AR74" i="22"/>
  <c r="AU74" i="22"/>
  <c r="AT74" i="22"/>
  <c r="AR54" i="22"/>
  <c r="AU54" i="22"/>
  <c r="AT54" i="22"/>
  <c r="AU85" i="22"/>
  <c r="AR85" i="22"/>
  <c r="AT85" i="22"/>
  <c r="AR115" i="22"/>
  <c r="AU115" i="22"/>
  <c r="AT115" i="22"/>
  <c r="AR153" i="22"/>
  <c r="AU153" i="22"/>
  <c r="AU139" i="22"/>
  <c r="AR139" i="22"/>
  <c r="AT139" i="22"/>
  <c r="AT32" i="22"/>
  <c r="AT77" i="22"/>
  <c r="AR77" i="22"/>
  <c r="AU77" i="22"/>
  <c r="AT178" i="22"/>
  <c r="AR178" i="22"/>
  <c r="AU178" i="22"/>
  <c r="AT187" i="22"/>
  <c r="AR187" i="22"/>
  <c r="AR59" i="22"/>
  <c r="AT81" i="22"/>
  <c r="AQ162" i="21"/>
  <c r="BQ162" i="21" s="1"/>
  <c r="BI162" i="21"/>
  <c r="AT162" i="21"/>
  <c r="AS162" i="21"/>
  <c r="BI127" i="21"/>
  <c r="AT127" i="21"/>
  <c r="AQ127" i="21"/>
  <c r="BQ127" i="21" s="1"/>
  <c r="AS127" i="21"/>
  <c r="AQ195" i="21"/>
  <c r="BQ195" i="21" s="1"/>
  <c r="AT195" i="21"/>
  <c r="BI195" i="21"/>
  <c r="AS195" i="21"/>
  <c r="AQ144" i="21"/>
  <c r="BQ144" i="21" s="1"/>
  <c r="BI144" i="21"/>
  <c r="AT144" i="21"/>
  <c r="AS144" i="21"/>
  <c r="BI35" i="21"/>
  <c r="AS35" i="21"/>
  <c r="AQ35" i="21"/>
  <c r="BQ35" i="21" s="1"/>
  <c r="AT35" i="21"/>
  <c r="BI51" i="21"/>
  <c r="AS51" i="21"/>
  <c r="AT51" i="21"/>
  <c r="AQ51" i="21"/>
  <c r="BQ51" i="21" s="1"/>
  <c r="AQ58" i="21"/>
  <c r="BQ58" i="21" s="1"/>
  <c r="BI58" i="21"/>
  <c r="AT58" i="21"/>
  <c r="AS58" i="21"/>
  <c r="BI137" i="21"/>
  <c r="AS137" i="21"/>
  <c r="AT137" i="21"/>
  <c r="AQ137" i="21"/>
  <c r="BQ137" i="21" s="1"/>
  <c r="AQ178" i="21"/>
  <c r="BQ178" i="21" s="1"/>
  <c r="AT178" i="21"/>
  <c r="AS178" i="21"/>
  <c r="BI178" i="21"/>
  <c r="AQ132" i="21"/>
  <c r="BQ132" i="21" s="1"/>
  <c r="BI132" i="21"/>
  <c r="AT132" i="21"/>
  <c r="AS132" i="21"/>
  <c r="AQ46" i="21"/>
  <c r="BQ46" i="21" s="1"/>
  <c r="AS46" i="21"/>
  <c r="BI46" i="21"/>
  <c r="AT46" i="21"/>
  <c r="AQ54" i="21"/>
  <c r="BQ54" i="21" s="1"/>
  <c r="BI54" i="21"/>
  <c r="AT54" i="21"/>
  <c r="AS54" i="21"/>
  <c r="AT126" i="21"/>
  <c r="AQ126" i="21"/>
  <c r="BQ126" i="21" s="1"/>
  <c r="BI126" i="21"/>
  <c r="AS126" i="21"/>
  <c r="AQ98" i="21"/>
  <c r="BQ98" i="21" s="1"/>
  <c r="AT98" i="21"/>
  <c r="AS98" i="21"/>
  <c r="BI98" i="21"/>
  <c r="AQ120" i="21"/>
  <c r="BQ120" i="21" s="1"/>
  <c r="BI120" i="21"/>
  <c r="AT120" i="21"/>
  <c r="AS120" i="21"/>
  <c r="AQ165" i="21"/>
  <c r="BQ165" i="21" s="1"/>
  <c r="AT165" i="21"/>
  <c r="AS165" i="21"/>
  <c r="BI165" i="21"/>
  <c r="AQ174" i="21"/>
  <c r="BQ174" i="21" s="1"/>
  <c r="BI174" i="21"/>
  <c r="AT174" i="21"/>
  <c r="AS174" i="21"/>
  <c r="AT44" i="21"/>
  <c r="BI44" i="21"/>
  <c r="AS44" i="21"/>
  <c r="AQ44" i="21"/>
  <c r="BQ44" i="21" s="1"/>
  <c r="BI67" i="21"/>
  <c r="AS67" i="21"/>
  <c r="AT67" i="21"/>
  <c r="AQ67" i="21"/>
  <c r="BQ67" i="21" s="1"/>
  <c r="AQ90" i="21"/>
  <c r="BQ90" i="21" s="1"/>
  <c r="BI90" i="21"/>
  <c r="AT90" i="21"/>
  <c r="AS90" i="21"/>
  <c r="BI121" i="21"/>
  <c r="AS121" i="21"/>
  <c r="AT121" i="21"/>
  <c r="AQ121" i="21"/>
  <c r="BQ121" i="21" s="1"/>
  <c r="AT152" i="21"/>
  <c r="BI152" i="21"/>
  <c r="AQ152" i="21"/>
  <c r="BQ152" i="21" s="1"/>
  <c r="AS152" i="21"/>
  <c r="BI175" i="21"/>
  <c r="AS175" i="21"/>
  <c r="AQ175" i="21"/>
  <c r="BQ175" i="21" s="1"/>
  <c r="AT175" i="21"/>
  <c r="AT176" i="21"/>
  <c r="AS176" i="21"/>
  <c r="AQ176" i="21"/>
  <c r="BQ176" i="21" s="1"/>
  <c r="BI176" i="21"/>
  <c r="BI83" i="21"/>
  <c r="AS83" i="21"/>
  <c r="AT83" i="21"/>
  <c r="AQ83" i="21"/>
  <c r="BQ83" i="21" s="1"/>
  <c r="AT101" i="21"/>
  <c r="BI101" i="21"/>
  <c r="AS101" i="21"/>
  <c r="AQ101" i="21"/>
  <c r="BQ101" i="21" s="1"/>
  <c r="AQ143" i="21"/>
  <c r="BQ143" i="21" s="1"/>
  <c r="BI143" i="21"/>
  <c r="AT143" i="21"/>
  <c r="AS143" i="21"/>
  <c r="AQ183" i="21"/>
  <c r="BQ183" i="21" s="1"/>
  <c r="AS183" i="21"/>
  <c r="AT183" i="21"/>
  <c r="BI183" i="21"/>
  <c r="AT168" i="21"/>
  <c r="BI168" i="21"/>
  <c r="AQ168" i="21"/>
  <c r="BQ168" i="21" s="1"/>
  <c r="AS168" i="21"/>
  <c r="AT36" i="21"/>
  <c r="BI36" i="21"/>
  <c r="AS36" i="21"/>
  <c r="AQ36" i="21"/>
  <c r="BQ36" i="21" s="1"/>
  <c r="AQ140" i="21"/>
  <c r="BQ140" i="21" s="1"/>
  <c r="AS140" i="21"/>
  <c r="BI140" i="21"/>
  <c r="AT140" i="21"/>
  <c r="AT193" i="21"/>
  <c r="BI193" i="21"/>
  <c r="AS193" i="21"/>
  <c r="AQ193" i="21"/>
  <c r="BQ193" i="21" s="1"/>
  <c r="AS147" i="21"/>
  <c r="AQ147" i="21"/>
  <c r="BQ147" i="21" s="1"/>
  <c r="BI147" i="21"/>
  <c r="AT147" i="21"/>
  <c r="BG185" i="21"/>
  <c r="BO185" i="21" s="1"/>
  <c r="BH185" i="21"/>
  <c r="BP185" i="21" s="1"/>
  <c r="BH94" i="21"/>
  <c r="BP94" i="21" s="1"/>
  <c r="BG94" i="21"/>
  <c r="BO94" i="21" s="1"/>
  <c r="AV94" i="21"/>
  <c r="AW94" i="21" s="1"/>
  <c r="AX94" i="21" s="1"/>
  <c r="AY94" i="21" s="1"/>
  <c r="AQ189" i="21"/>
  <c r="BQ189" i="21" s="1"/>
  <c r="AS189" i="21"/>
  <c r="BI189" i="21"/>
  <c r="AT189" i="21"/>
  <c r="AV89" i="21"/>
  <c r="AW89" i="21"/>
  <c r="AX89" i="21" s="1"/>
  <c r="AY89" i="21" s="1"/>
  <c r="AW95" i="21"/>
  <c r="AX95" i="21" s="1"/>
  <c r="AY95" i="21" s="1"/>
  <c r="AC17" i="21"/>
  <c r="AE27" i="21"/>
  <c r="AO27" i="21" s="1"/>
  <c r="AQ57" i="21"/>
  <c r="BQ57" i="21" s="1"/>
  <c r="AS57" i="21"/>
  <c r="AT57" i="21"/>
  <c r="BI57" i="21"/>
  <c r="AT76" i="21"/>
  <c r="BI76" i="21"/>
  <c r="AS76" i="21"/>
  <c r="AQ76" i="21"/>
  <c r="BQ76" i="21" s="1"/>
  <c r="BI141" i="21"/>
  <c r="AS141" i="21"/>
  <c r="AT141" i="21"/>
  <c r="AQ141" i="21"/>
  <c r="BQ141" i="21" s="1"/>
  <c r="AW167" i="21"/>
  <c r="AX167" i="21" s="1"/>
  <c r="AY167" i="21" s="1"/>
  <c r="AV167" i="21"/>
  <c r="AQ150" i="21"/>
  <c r="BQ150" i="21" s="1"/>
  <c r="BI150" i="21"/>
  <c r="AT150" i="21"/>
  <c r="AS150" i="21"/>
  <c r="BG161" i="21"/>
  <c r="BO161" i="21" s="1"/>
  <c r="AV161" i="21"/>
  <c r="AW161" i="21" s="1"/>
  <c r="AX161" i="21" s="1"/>
  <c r="BH161" i="21"/>
  <c r="BP161" i="21" s="1"/>
  <c r="AS169" i="21"/>
  <c r="AT169" i="21"/>
  <c r="AQ169" i="21"/>
  <c r="BQ169" i="21" s="1"/>
  <c r="BI169" i="21"/>
  <c r="AV186" i="21"/>
  <c r="AT191" i="21"/>
  <c r="AQ191" i="21"/>
  <c r="BQ191" i="21" s="1"/>
  <c r="AS191" i="21"/>
  <c r="BI191" i="21"/>
  <c r="AS61" i="21"/>
  <c r="AQ61" i="21"/>
  <c r="BQ61" i="21" s="1"/>
  <c r="BI61" i="21"/>
  <c r="AT61" i="21"/>
  <c r="AT92" i="21"/>
  <c r="BI92" i="21"/>
  <c r="AS92" i="21"/>
  <c r="AQ92" i="21"/>
  <c r="BQ92" i="21" s="1"/>
  <c r="AT97" i="21"/>
  <c r="AS97" i="21"/>
  <c r="AQ97" i="21"/>
  <c r="BQ97" i="21" s="1"/>
  <c r="BI97" i="21"/>
  <c r="AT114" i="21"/>
  <c r="AS114" i="21"/>
  <c r="AQ114" i="21"/>
  <c r="BQ114" i="21" s="1"/>
  <c r="BI114" i="21"/>
  <c r="AT146" i="21"/>
  <c r="BI146" i="21"/>
  <c r="AS146" i="21"/>
  <c r="AQ146" i="21"/>
  <c r="BQ146" i="21" s="1"/>
  <c r="BI139" i="21"/>
  <c r="AT139" i="21"/>
  <c r="AS139" i="21"/>
  <c r="AQ139" i="21"/>
  <c r="BQ139" i="21" s="1"/>
  <c r="BI179" i="21"/>
  <c r="AS179" i="21"/>
  <c r="AQ179" i="21"/>
  <c r="BQ179" i="21" s="1"/>
  <c r="AT179" i="21"/>
  <c r="AT28" i="21"/>
  <c r="AQ28" i="21"/>
  <c r="BQ28" i="21" s="1"/>
  <c r="AS28" i="21"/>
  <c r="BI28" i="21"/>
  <c r="BI63" i="21"/>
  <c r="AS63" i="21"/>
  <c r="AT63" i="21"/>
  <c r="AQ63" i="21"/>
  <c r="BQ63" i="21" s="1"/>
  <c r="AT64" i="21"/>
  <c r="BI64" i="21"/>
  <c r="AQ64" i="21"/>
  <c r="BQ64" i="21" s="1"/>
  <c r="AS64" i="21"/>
  <c r="AQ154" i="21"/>
  <c r="BQ154" i="21" s="1"/>
  <c r="BI154" i="21"/>
  <c r="AT154" i="21"/>
  <c r="AS154" i="21"/>
  <c r="AQ124" i="21"/>
  <c r="BQ124" i="21" s="1"/>
  <c r="AS124" i="21"/>
  <c r="BI124" i="21"/>
  <c r="AT124" i="21"/>
  <c r="AS153" i="21"/>
  <c r="AT153" i="21"/>
  <c r="AQ153" i="21"/>
  <c r="BQ153" i="21" s="1"/>
  <c r="BI153" i="21"/>
  <c r="AW163" i="21"/>
  <c r="AX163" i="21" s="1"/>
  <c r="AY163" i="21" s="1"/>
  <c r="BI155" i="21"/>
  <c r="AS155" i="21"/>
  <c r="AT155" i="21"/>
  <c r="AQ155" i="21"/>
  <c r="BQ155" i="21" s="1"/>
  <c r="AW173" i="21"/>
  <c r="AX173" i="21" s="1"/>
  <c r="AY173" i="21" s="1"/>
  <c r="AQ149" i="21"/>
  <c r="BQ149" i="21" s="1"/>
  <c r="AT149" i="21"/>
  <c r="AS149" i="21"/>
  <c r="BI149" i="21"/>
  <c r="AT80" i="21"/>
  <c r="BI80" i="21"/>
  <c r="AS80" i="21"/>
  <c r="AQ80" i="21"/>
  <c r="BQ80" i="21" s="1"/>
  <c r="BI125" i="21"/>
  <c r="AS125" i="21"/>
  <c r="AT125" i="21"/>
  <c r="AQ125" i="21"/>
  <c r="BQ125" i="21" s="1"/>
  <c r="AT138" i="21"/>
  <c r="BI138" i="21"/>
  <c r="AQ138" i="21"/>
  <c r="BQ138" i="21" s="1"/>
  <c r="AS138" i="21"/>
  <c r="AT194" i="21"/>
  <c r="BI194" i="21"/>
  <c r="AS194" i="21"/>
  <c r="AQ194" i="21"/>
  <c r="BQ194" i="21" s="1"/>
  <c r="AW100" i="21"/>
  <c r="AX100" i="21" s="1"/>
  <c r="AY100" i="21" s="1"/>
  <c r="AV100" i="21"/>
  <c r="AV134" i="21"/>
  <c r="AW134" i="21"/>
  <c r="AX134" i="21" s="1"/>
  <c r="AY134" i="21" s="1"/>
  <c r="AW71" i="21"/>
  <c r="AX71" i="21" s="1"/>
  <c r="AY71" i="21" s="1"/>
  <c r="AV71" i="21"/>
  <c r="AQ136" i="21"/>
  <c r="BQ136" i="21" s="1"/>
  <c r="BI136" i="21"/>
  <c r="AT136" i="21"/>
  <c r="AS136" i="21"/>
  <c r="AV32" i="21"/>
  <c r="AW32" i="21" s="1"/>
  <c r="AX32" i="21" s="1"/>
  <c r="AY32" i="21" s="1"/>
  <c r="AW68" i="21"/>
  <c r="AX68" i="21" s="1"/>
  <c r="AY68" i="21" s="1"/>
  <c r="AV68" i="21"/>
  <c r="AW142" i="21"/>
  <c r="AX142" i="21" s="1"/>
  <c r="AY142" i="21" s="1"/>
  <c r="AW160" i="21"/>
  <c r="AX160" i="21" s="1"/>
  <c r="AY160" i="21" s="1"/>
  <c r="AV160" i="21"/>
  <c r="AV113" i="21"/>
  <c r="AW113" i="21" s="1"/>
  <c r="AX113" i="21" s="1"/>
  <c r="BH113" i="21"/>
  <c r="BP113" i="21" s="1"/>
  <c r="BG113" i="21"/>
  <c r="BO113" i="21" s="1"/>
  <c r="BH116" i="21"/>
  <c r="BP116" i="21" s="1"/>
  <c r="BG116" i="21"/>
  <c r="BO116" i="21" s="1"/>
  <c r="BH62" i="21"/>
  <c r="BP62" i="21" s="1"/>
  <c r="AV62" i="21"/>
  <c r="AW62" i="21" s="1"/>
  <c r="AX62" i="21" s="1"/>
  <c r="BG62" i="21"/>
  <c r="BO62" i="21" s="1"/>
  <c r="AT40" i="21"/>
  <c r="BI40" i="21"/>
  <c r="AS40" i="21"/>
  <c r="AQ40" i="21"/>
  <c r="BQ40" i="21" s="1"/>
  <c r="AQ70" i="21"/>
  <c r="BQ70" i="21" s="1"/>
  <c r="BI70" i="21"/>
  <c r="AT70" i="21"/>
  <c r="AS70" i="21"/>
  <c r="AT49" i="21"/>
  <c r="AS49" i="21"/>
  <c r="AQ49" i="21"/>
  <c r="BQ49" i="21" s="1"/>
  <c r="BI49" i="21"/>
  <c r="AS103" i="21"/>
  <c r="AQ103" i="21"/>
  <c r="BQ103" i="21" s="1"/>
  <c r="BI103" i="21"/>
  <c r="AT103" i="21"/>
  <c r="AQ131" i="21"/>
  <c r="BQ131" i="21" s="1"/>
  <c r="AT131" i="21"/>
  <c r="AS131" i="21"/>
  <c r="BI131" i="21"/>
  <c r="AT172" i="21"/>
  <c r="AQ172" i="21"/>
  <c r="BQ172" i="21" s="1"/>
  <c r="BI172" i="21"/>
  <c r="AS172" i="21"/>
  <c r="BI184" i="21"/>
  <c r="AS184" i="21"/>
  <c r="AQ184" i="21"/>
  <c r="BQ184" i="21" s="1"/>
  <c r="AT184" i="21"/>
  <c r="BI59" i="21"/>
  <c r="AS59" i="21"/>
  <c r="AQ59" i="21"/>
  <c r="BQ59" i="21" s="1"/>
  <c r="AT59" i="21"/>
  <c r="BI99" i="21"/>
  <c r="AS99" i="21"/>
  <c r="AQ99" i="21"/>
  <c r="BQ99" i="21" s="1"/>
  <c r="AT99" i="21"/>
  <c r="AT93" i="21"/>
  <c r="BI93" i="21"/>
  <c r="AQ93" i="21"/>
  <c r="BQ93" i="21" s="1"/>
  <c r="AS93" i="21"/>
  <c r="BI65" i="21"/>
  <c r="AT65" i="21"/>
  <c r="AS65" i="21"/>
  <c r="AQ65" i="21"/>
  <c r="BQ65" i="21" s="1"/>
  <c r="AT156" i="21"/>
  <c r="AS156" i="21"/>
  <c r="BI156" i="21"/>
  <c r="AQ156" i="21"/>
  <c r="BQ156" i="21" s="1"/>
  <c r="BI157" i="21"/>
  <c r="AT157" i="21"/>
  <c r="AS157" i="21"/>
  <c r="AQ157" i="21"/>
  <c r="BQ157" i="21" s="1"/>
  <c r="BG107" i="21"/>
  <c r="BO107" i="21" s="1"/>
  <c r="AV107" i="21"/>
  <c r="AW107" i="21" s="1"/>
  <c r="AX107" i="21" s="1"/>
  <c r="BH107" i="21"/>
  <c r="BP107" i="21" s="1"/>
  <c r="AW166" i="21"/>
  <c r="AX166" i="21" s="1"/>
  <c r="AY166" i="21" s="1"/>
  <c r="AV166" i="21"/>
  <c r="AT48" i="21"/>
  <c r="BI48" i="21"/>
  <c r="AS48" i="21"/>
  <c r="AQ48" i="21"/>
  <c r="BQ48" i="21" s="1"/>
  <c r="BI87" i="21"/>
  <c r="AS87" i="21"/>
  <c r="AT87" i="21"/>
  <c r="AQ87" i="21"/>
  <c r="BQ87" i="21" s="1"/>
  <c r="AQ73" i="21"/>
  <c r="BQ73" i="21" s="1"/>
  <c r="AS73" i="21"/>
  <c r="AT73" i="21"/>
  <c r="BI73" i="21"/>
  <c r="BI53" i="21"/>
  <c r="AT53" i="21"/>
  <c r="AS53" i="21"/>
  <c r="AQ53" i="21"/>
  <c r="BQ53" i="21" s="1"/>
  <c r="AV85" i="21"/>
  <c r="AW85" i="21"/>
  <c r="AX85" i="21" s="1"/>
  <c r="AY85" i="21" s="1"/>
  <c r="AQ115" i="21"/>
  <c r="BQ115" i="21" s="1"/>
  <c r="BI115" i="21"/>
  <c r="AT115" i="21"/>
  <c r="AS115" i="21"/>
  <c r="AQ170" i="21"/>
  <c r="BQ170" i="21" s="1"/>
  <c r="BI170" i="21"/>
  <c r="AT170" i="21"/>
  <c r="AS170" i="21"/>
  <c r="BI192" i="21"/>
  <c r="AS192" i="21"/>
  <c r="AQ192" i="21"/>
  <c r="BQ192" i="21" s="1"/>
  <c r="AT192" i="21"/>
  <c r="AT96" i="21"/>
  <c r="BI96" i="21"/>
  <c r="AS96" i="21"/>
  <c r="AQ96" i="21"/>
  <c r="BQ96" i="21" s="1"/>
  <c r="AW104" i="21"/>
  <c r="AX104" i="21" s="1"/>
  <c r="AY104" i="21" s="1"/>
  <c r="AV104" i="21"/>
  <c r="AQ128" i="21"/>
  <c r="BQ128" i="21" s="1"/>
  <c r="BI128" i="21"/>
  <c r="AT128" i="21"/>
  <c r="AS128" i="21"/>
  <c r="BG145" i="21"/>
  <c r="BO145" i="21" s="1"/>
  <c r="BH145" i="21"/>
  <c r="BP145" i="21" s="1"/>
  <c r="AT130" i="21"/>
  <c r="AS130" i="21"/>
  <c r="AQ130" i="21"/>
  <c r="BQ130" i="21" s="1"/>
  <c r="BI130" i="21"/>
  <c r="BG177" i="21"/>
  <c r="BO177" i="21" s="1"/>
  <c r="BH177" i="21"/>
  <c r="BP177" i="21" s="1"/>
  <c r="AW31" i="21"/>
  <c r="AX31" i="21" s="1"/>
  <c r="AY31" i="21" s="1"/>
  <c r="AV31" i="21"/>
  <c r="AT88" i="21"/>
  <c r="AS88" i="21"/>
  <c r="AQ88" i="21"/>
  <c r="BQ88" i="21" s="1"/>
  <c r="BI88" i="21"/>
  <c r="BG77" i="21"/>
  <c r="BO77" i="21" s="1"/>
  <c r="AV77" i="21"/>
  <c r="AW77" i="21" s="1"/>
  <c r="AX77" i="21" s="1"/>
  <c r="BH77" i="21"/>
  <c r="BP77" i="21" s="1"/>
  <c r="AQ38" i="21"/>
  <c r="BQ38" i="21" s="1"/>
  <c r="AS38" i="21"/>
  <c r="BI38" i="21"/>
  <c r="AT38" i="21"/>
  <c r="AT37" i="21"/>
  <c r="AS37" i="21"/>
  <c r="AQ37" i="21"/>
  <c r="BQ37" i="21" s="1"/>
  <c r="BI37" i="21"/>
  <c r="AQ78" i="21"/>
  <c r="BQ78" i="21" s="1"/>
  <c r="BI78" i="21"/>
  <c r="AT78" i="21"/>
  <c r="AS78" i="21"/>
  <c r="AT118" i="21"/>
  <c r="BI118" i="21"/>
  <c r="AS118" i="21"/>
  <c r="AQ118" i="21"/>
  <c r="BQ118" i="21" s="1"/>
  <c r="AT164" i="21"/>
  <c r="AS164" i="21"/>
  <c r="BI164" i="21"/>
  <c r="AQ164" i="21"/>
  <c r="BQ164" i="21" s="1"/>
  <c r="BI123" i="21"/>
  <c r="AT123" i="21"/>
  <c r="AS123" i="21"/>
  <c r="AQ123" i="21"/>
  <c r="BQ123" i="21" s="1"/>
  <c r="AQ34" i="21"/>
  <c r="BQ34" i="21" s="1"/>
  <c r="AS34" i="21"/>
  <c r="AT34" i="21"/>
  <c r="BI34" i="21"/>
  <c r="AT56" i="21"/>
  <c r="AS56" i="21"/>
  <c r="AQ56" i="21"/>
  <c r="BQ56" i="21" s="1"/>
  <c r="BI56" i="21"/>
  <c r="AT72" i="21"/>
  <c r="AS72" i="21"/>
  <c r="AQ72" i="21"/>
  <c r="BQ72" i="21" s="1"/>
  <c r="BI72" i="21"/>
  <c r="AQ112" i="21"/>
  <c r="BQ112" i="21" s="1"/>
  <c r="BI112" i="21"/>
  <c r="AT112" i="21"/>
  <c r="AS112" i="21"/>
  <c r="BI105" i="21"/>
  <c r="AS105" i="21"/>
  <c r="AT105" i="21"/>
  <c r="AQ105" i="21"/>
  <c r="BQ105" i="21" s="1"/>
  <c r="AS135" i="21"/>
  <c r="AQ135" i="21"/>
  <c r="BQ135" i="21" s="1"/>
  <c r="BI135" i="21"/>
  <c r="AT135" i="21"/>
  <c r="BI182" i="21"/>
  <c r="AQ182" i="21"/>
  <c r="BQ182" i="21" s="1"/>
  <c r="AT182" i="21"/>
  <c r="AS182" i="21"/>
  <c r="AS119" i="21"/>
  <c r="AQ119" i="21"/>
  <c r="BQ119" i="21" s="1"/>
  <c r="AT119" i="21"/>
  <c r="BI119" i="21"/>
  <c r="AT45" i="21"/>
  <c r="AQ45" i="21"/>
  <c r="BQ45" i="21" s="1"/>
  <c r="BI45" i="21"/>
  <c r="AS45" i="21"/>
  <c r="BI91" i="21"/>
  <c r="AS91" i="21"/>
  <c r="AQ91" i="21"/>
  <c r="BQ91" i="21" s="1"/>
  <c r="AT91" i="21"/>
  <c r="BI69" i="21"/>
  <c r="AT69" i="21"/>
  <c r="AS69" i="21"/>
  <c r="AQ69" i="21"/>
  <c r="BQ69" i="21" s="1"/>
  <c r="BI81" i="21"/>
  <c r="AT81" i="21"/>
  <c r="AS81" i="21"/>
  <c r="AQ81" i="21"/>
  <c r="BQ81" i="21" s="1"/>
  <c r="BI187" i="21"/>
  <c r="AS187" i="21"/>
  <c r="AQ187" i="21"/>
  <c r="BQ187" i="21" s="1"/>
  <c r="AT187" i="21"/>
  <c r="BI151" i="21"/>
  <c r="AS151" i="21"/>
  <c r="AQ151" i="21"/>
  <c r="BQ151" i="21" s="1"/>
  <c r="AT151" i="21"/>
  <c r="AQ74" i="21"/>
  <c r="BQ74" i="21" s="1"/>
  <c r="BI74" i="21"/>
  <c r="AT74" i="21"/>
  <c r="AS74" i="21"/>
  <c r="AQ158" i="21"/>
  <c r="BQ158" i="21" s="1"/>
  <c r="AS158" i="21"/>
  <c r="AT158" i="21"/>
  <c r="BI158" i="21"/>
  <c r="AW86" i="21"/>
  <c r="AX86" i="21" s="1"/>
  <c r="AY86" i="21" s="1"/>
  <c r="AV86" i="21"/>
  <c r="BH109" i="21"/>
  <c r="BP109" i="21" s="1"/>
  <c r="BI102" i="21"/>
  <c r="AQ102" i="21"/>
  <c r="BQ102" i="21" s="1"/>
  <c r="AS102" i="21"/>
  <c r="AT102" i="21"/>
  <c r="BH148" i="21"/>
  <c r="BP148" i="21" s="1"/>
  <c r="BG148" i="21"/>
  <c r="BO148" i="21" s="1"/>
  <c r="AV148" i="21"/>
  <c r="AW148" i="21" s="1"/>
  <c r="AX148" i="21" s="1"/>
  <c r="AV180" i="21"/>
  <c r="AW180" i="21" s="1"/>
  <c r="AX180" i="21" s="1"/>
  <c r="BG180" i="21"/>
  <c r="BO180" i="21" s="1"/>
  <c r="BH180" i="21"/>
  <c r="BP180" i="21" s="1"/>
  <c r="AW55" i="21"/>
  <c r="AX55" i="21" s="1"/>
  <c r="AY55" i="21" s="1"/>
  <c r="AV55" i="21"/>
  <c r="AW39" i="21"/>
  <c r="AX39" i="21" s="1"/>
  <c r="AY39" i="21" s="1"/>
  <c r="AV39" i="21"/>
  <c r="AT60" i="21"/>
  <c r="BI60" i="21"/>
  <c r="AS60" i="21"/>
  <c r="AQ60" i="21"/>
  <c r="BQ60" i="21" s="1"/>
  <c r="AW122" i="21"/>
  <c r="AX122" i="21" s="1"/>
  <c r="AY122" i="21" s="1"/>
  <c r="AV122" i="21"/>
  <c r="BG106" i="21"/>
  <c r="BO106" i="21" s="1"/>
  <c r="AV106" i="21"/>
  <c r="AW106" i="21" s="1"/>
  <c r="AX106" i="21" s="1"/>
  <c r="AY106" i="21" s="1"/>
  <c r="BH106" i="21"/>
  <c r="BP106" i="21" s="1"/>
  <c r="AT91" i="22" l="1"/>
  <c r="AT138" i="22"/>
  <c r="AT125" i="22"/>
  <c r="AU122" i="22"/>
  <c r="AU194" i="22"/>
  <c r="AW188" i="21"/>
  <c r="AX188" i="21" s="1"/>
  <c r="AY188" i="21" s="1"/>
  <c r="AT109" i="22"/>
  <c r="AV159" i="21"/>
  <c r="AW159" i="21" s="1"/>
  <c r="AX159" i="21" s="1"/>
  <c r="AV163" i="21"/>
  <c r="AW33" i="21"/>
  <c r="AX33" i="21" s="1"/>
  <c r="AY33" i="21" s="1"/>
  <c r="AT111" i="22"/>
  <c r="AU111" i="22"/>
  <c r="AR37" i="22"/>
  <c r="AR129" i="22"/>
  <c r="AU37" i="22"/>
  <c r="BG159" i="21"/>
  <c r="BO159" i="21" s="1"/>
  <c r="AT129" i="22"/>
  <c r="AV190" i="21"/>
  <c r="AU140" i="22"/>
  <c r="AT116" i="22"/>
  <c r="AU116" i="22"/>
  <c r="AU66" i="22"/>
  <c r="AR138" i="22"/>
  <c r="AT161" i="22"/>
  <c r="BG108" i="21"/>
  <c r="BO108" i="21" s="1"/>
  <c r="AR182" i="22"/>
  <c r="BG32" i="21"/>
  <c r="BO32" i="21" s="1"/>
  <c r="AV181" i="21"/>
  <c r="AW181" i="21" s="1"/>
  <c r="AX181" i="21" s="1"/>
  <c r="AY181" i="21" s="1"/>
  <c r="AU150" i="22"/>
  <c r="AU34" i="22"/>
  <c r="AU50" i="22"/>
  <c r="AX50" i="22" s="1"/>
  <c r="AY50" i="22" s="1"/>
  <c r="AZ50" i="22" s="1"/>
  <c r="AU145" i="22"/>
  <c r="AR154" i="22"/>
  <c r="AR184" i="22"/>
  <c r="AT76" i="22"/>
  <c r="AR52" i="22"/>
  <c r="AU114" i="22"/>
  <c r="AR41" i="22"/>
  <c r="AR86" i="22"/>
  <c r="AU182" i="22"/>
  <c r="AU65" i="22"/>
  <c r="AU186" i="22"/>
  <c r="AR62" i="22"/>
  <c r="AV43" i="21"/>
  <c r="AW43" i="21" s="1"/>
  <c r="AX43" i="21" s="1"/>
  <c r="AT145" i="22"/>
  <c r="AR76" i="22"/>
  <c r="AV84" i="21"/>
  <c r="BG181" i="21"/>
  <c r="BO181" i="21" s="1"/>
  <c r="AT34" i="22"/>
  <c r="AR50" i="22"/>
  <c r="AT30" i="22"/>
  <c r="AR147" i="22"/>
  <c r="AT154" i="22"/>
  <c r="AR114" i="22"/>
  <c r="AU41" i="22"/>
  <c r="AW41" i="22" s="1"/>
  <c r="AX41" i="22" s="1"/>
  <c r="AY41" i="22" s="1"/>
  <c r="AZ41" i="22" s="1"/>
  <c r="AT95" i="22"/>
  <c r="AT86" i="22"/>
  <c r="AR151" i="22"/>
  <c r="AR65" i="22"/>
  <c r="AT193" i="22"/>
  <c r="AT140" i="22"/>
  <c r="AT44" i="22"/>
  <c r="AT164" i="22"/>
  <c r="AW164" i="22" s="1"/>
  <c r="AX164" i="22" s="1"/>
  <c r="AY164" i="22" s="1"/>
  <c r="AZ164" i="22" s="1"/>
  <c r="AU30" i="22"/>
  <c r="AW30" i="22" s="1"/>
  <c r="AR63" i="22"/>
  <c r="AT147" i="22"/>
  <c r="AT42" i="22"/>
  <c r="AU95" i="22"/>
  <c r="AR67" i="22"/>
  <c r="AT151" i="22"/>
  <c r="AU193" i="22"/>
  <c r="AV109" i="21"/>
  <c r="AW109" i="21" s="1"/>
  <c r="AX109" i="21" s="1"/>
  <c r="AV171" i="21"/>
  <c r="AV108" i="21"/>
  <c r="AW108" i="21" s="1"/>
  <c r="AX108" i="21" s="1"/>
  <c r="AR98" i="22"/>
  <c r="AR150" i="22"/>
  <c r="BG43" i="21"/>
  <c r="BO43" i="21" s="1"/>
  <c r="AR44" i="22"/>
  <c r="AR158" i="22"/>
  <c r="AR60" i="22"/>
  <c r="AU164" i="22"/>
  <c r="AT63" i="22"/>
  <c r="AT107" i="22"/>
  <c r="AU42" i="22"/>
  <c r="AR155" i="22"/>
  <c r="AR186" i="22"/>
  <c r="AR134" i="22"/>
  <c r="AT184" i="22"/>
  <c r="BH52" i="21"/>
  <c r="BP52" i="21" s="1"/>
  <c r="AV42" i="21"/>
  <c r="AW42" i="21" s="1"/>
  <c r="AX42" i="21" s="1"/>
  <c r="AV47" i="21"/>
  <c r="BC47" i="21" s="1"/>
  <c r="BK47" i="21" s="1"/>
  <c r="AV117" i="21"/>
  <c r="BC117" i="21" s="1"/>
  <c r="BK117" i="21" s="1"/>
  <c r="BG42" i="21"/>
  <c r="BO42" i="21" s="1"/>
  <c r="AV41" i="21"/>
  <c r="AW41" i="21" s="1"/>
  <c r="AX41" i="21" s="1"/>
  <c r="AY41" i="21" s="1"/>
  <c r="AV111" i="21"/>
  <c r="AR162" i="22"/>
  <c r="AR188" i="22"/>
  <c r="AT136" i="22"/>
  <c r="BH42" i="21"/>
  <c r="BP42" i="21" s="1"/>
  <c r="BG41" i="21"/>
  <c r="BO41" i="21" s="1"/>
  <c r="AT162" i="22"/>
  <c r="AW162" i="22" s="1"/>
  <c r="AT188" i="22"/>
  <c r="AT118" i="22"/>
  <c r="AW118" i="22" s="1"/>
  <c r="AT66" i="22"/>
  <c r="AV133" i="21"/>
  <c r="AT128" i="22"/>
  <c r="AU109" i="22"/>
  <c r="AU163" i="22"/>
  <c r="AT141" i="22"/>
  <c r="AV79" i="21"/>
  <c r="AU128" i="22"/>
  <c r="AX128" i="22" s="1"/>
  <c r="AY128" i="22" s="1"/>
  <c r="AZ128" i="22" s="1"/>
  <c r="AR68" i="22"/>
  <c r="AR163" i="22"/>
  <c r="AT68" i="22"/>
  <c r="AR136" i="22"/>
  <c r="AV82" i="21"/>
  <c r="AW82" i="21"/>
  <c r="AX82" i="21" s="1"/>
  <c r="AY82" i="21" s="1"/>
  <c r="BH75" i="21"/>
  <c r="BP75" i="21" s="1"/>
  <c r="BH129" i="21"/>
  <c r="BP129" i="21" s="1"/>
  <c r="AU67" i="22"/>
  <c r="AU191" i="22"/>
  <c r="AV75" i="21"/>
  <c r="AW75" i="21" s="1"/>
  <c r="AX75" i="21" s="1"/>
  <c r="AR40" i="22"/>
  <c r="AU171" i="22"/>
  <c r="AX171" i="22" s="1"/>
  <c r="AY171" i="22" s="1"/>
  <c r="AZ171" i="22" s="1"/>
  <c r="AT40" i="22"/>
  <c r="AW40" i="22" s="1"/>
  <c r="AX40" i="22" s="1"/>
  <c r="AY40" i="22" s="1"/>
  <c r="AZ40" i="22" s="1"/>
  <c r="AT29" i="22"/>
  <c r="AR82" i="22"/>
  <c r="AT92" i="22"/>
  <c r="AT171" i="22"/>
  <c r="AW29" i="21"/>
  <c r="AX29" i="21" s="1"/>
  <c r="AY29" i="21" s="1"/>
  <c r="BG129" i="21"/>
  <c r="BO129" i="21" s="1"/>
  <c r="AR84" i="22"/>
  <c r="AU102" i="22"/>
  <c r="AX102" i="22" s="1"/>
  <c r="AY102" i="22" s="1"/>
  <c r="AZ102" i="22" s="1"/>
  <c r="AT28" i="22"/>
  <c r="AT173" i="22"/>
  <c r="AW173" i="22" s="1"/>
  <c r="AU56" i="22"/>
  <c r="AX56" i="22" s="1"/>
  <c r="AY56" i="22" s="1"/>
  <c r="AZ56" i="22" s="1"/>
  <c r="AC17" i="22"/>
  <c r="AT104" i="22"/>
  <c r="AR173" i="22"/>
  <c r="AU101" i="22"/>
  <c r="AW101" i="22" s="1"/>
  <c r="AX101" i="22" s="1"/>
  <c r="AY101" i="22" s="1"/>
  <c r="AZ101" i="22" s="1"/>
  <c r="AT168" i="22"/>
  <c r="AU73" i="22"/>
  <c r="AX73" i="22" s="1"/>
  <c r="AY73" i="22" s="1"/>
  <c r="AZ73" i="22" s="1"/>
  <c r="AR83" i="22"/>
  <c r="AR71" i="22"/>
  <c r="AT48" i="22"/>
  <c r="AU180" i="22"/>
  <c r="AR29" i="22"/>
  <c r="AU121" i="22"/>
  <c r="AW121" i="22" s="1"/>
  <c r="AR123" i="22"/>
  <c r="AU119" i="22"/>
  <c r="AW119" i="22" s="1"/>
  <c r="AX119" i="22" s="1"/>
  <c r="AY119" i="22" s="1"/>
  <c r="AZ119" i="22" s="1"/>
  <c r="AU106" i="22"/>
  <c r="AW106" i="22" s="1"/>
  <c r="AX106" i="22" s="1"/>
  <c r="AY106" i="22" s="1"/>
  <c r="AZ106" i="22" s="1"/>
  <c r="AR102" i="22"/>
  <c r="AU168" i="22"/>
  <c r="AU47" i="22"/>
  <c r="AW47" i="22" s="1"/>
  <c r="AT83" i="22"/>
  <c r="AU28" i="22"/>
  <c r="AR75" i="22"/>
  <c r="AR119" i="22"/>
  <c r="AR106" i="22"/>
  <c r="AR180" i="22"/>
  <c r="AR47" i="22"/>
  <c r="AT75" i="22"/>
  <c r="AR121" i="22"/>
  <c r="AR104" i="22"/>
  <c r="AR152" i="22"/>
  <c r="AU123" i="22"/>
  <c r="AW123" i="22" s="1"/>
  <c r="AR181" i="22"/>
  <c r="AU141" i="22"/>
  <c r="AU181" i="22"/>
  <c r="AT82" i="22"/>
  <c r="AD17" i="22"/>
  <c r="AR101" i="22"/>
  <c r="AR92" i="22"/>
  <c r="AT56" i="22"/>
  <c r="AW56" i="22" s="1"/>
  <c r="AR191" i="22"/>
  <c r="AV52" i="21"/>
  <c r="AW52" i="21" s="1"/>
  <c r="AX52" i="21" s="1"/>
  <c r="AY52" i="21" s="1"/>
  <c r="AV66" i="21"/>
  <c r="AW66" i="21" s="1"/>
  <c r="AX66" i="21" s="1"/>
  <c r="BG66" i="21"/>
  <c r="BO66" i="21" s="1"/>
  <c r="BC39" i="21"/>
  <c r="BK39" i="21" s="1"/>
  <c r="AR108" i="22"/>
  <c r="AU125" i="22"/>
  <c r="AX125" i="22" s="1"/>
  <c r="AY125" i="22" s="1"/>
  <c r="AZ125" i="22" s="1"/>
  <c r="AU43" i="22"/>
  <c r="AT59" i="22"/>
  <c r="AW59" i="22" s="1"/>
  <c r="AX59" i="22" s="1"/>
  <c r="AY59" i="22" s="1"/>
  <c r="AZ59" i="22" s="1"/>
  <c r="AU71" i="22"/>
  <c r="AW71" i="22" s="1"/>
  <c r="AR96" i="22"/>
  <c r="AT185" i="22"/>
  <c r="AU88" i="22"/>
  <c r="AW88" i="22" s="1"/>
  <c r="AX88" i="22" s="1"/>
  <c r="AY88" i="22" s="1"/>
  <c r="AZ88" i="22" s="1"/>
  <c r="AR166" i="22"/>
  <c r="AR49" i="22"/>
  <c r="AU146" i="22"/>
  <c r="AW146" i="22" s="1"/>
  <c r="AX146" i="22" s="1"/>
  <c r="AY146" i="22" s="1"/>
  <c r="AZ146" i="22" s="1"/>
  <c r="AU117" i="22"/>
  <c r="AW117" i="22" s="1"/>
  <c r="AU172" i="22"/>
  <c r="AU32" i="22"/>
  <c r="AU84" i="22"/>
  <c r="AW84" i="22" s="1"/>
  <c r="AT108" i="22"/>
  <c r="AW108" i="22" s="1"/>
  <c r="AX108" i="22" s="1"/>
  <c r="AY108" i="22" s="1"/>
  <c r="AZ108" i="22" s="1"/>
  <c r="AU81" i="22"/>
  <c r="AW81" i="22" s="1"/>
  <c r="AX81" i="22" s="1"/>
  <c r="AY81" i="22" s="1"/>
  <c r="AZ81" i="22" s="1"/>
  <c r="AT96" i="22"/>
  <c r="AW96" i="22" s="1"/>
  <c r="AX96" i="22" s="1"/>
  <c r="AY96" i="22" s="1"/>
  <c r="AZ96" i="22" s="1"/>
  <c r="AR100" i="22"/>
  <c r="AU169" i="22"/>
  <c r="AW169" i="22" s="1"/>
  <c r="AX169" i="22" s="1"/>
  <c r="AY169" i="22" s="1"/>
  <c r="AZ169" i="22" s="1"/>
  <c r="AT43" i="22"/>
  <c r="AR90" i="22"/>
  <c r="AT172" i="22"/>
  <c r="AR146" i="22"/>
  <c r="AT100" i="22"/>
  <c r="AW100" i="22" s="1"/>
  <c r="AU90" i="22"/>
  <c r="AW90" i="22" s="1"/>
  <c r="AX90" i="22" s="1"/>
  <c r="AY90" i="22" s="1"/>
  <c r="AZ90" i="22" s="1"/>
  <c r="AR169" i="22"/>
  <c r="BC33" i="21"/>
  <c r="BK33" i="21" s="1"/>
  <c r="AY177" i="21"/>
  <c r="BC177" i="21"/>
  <c r="BK177" i="21" s="1"/>
  <c r="AT30" i="21"/>
  <c r="AU45" i="22"/>
  <c r="AX45" i="22" s="1"/>
  <c r="AY45" i="22" s="1"/>
  <c r="AZ45" i="22" s="1"/>
  <c r="AR127" i="22"/>
  <c r="AU127" i="22"/>
  <c r="AW127" i="22" s="1"/>
  <c r="AX127" i="22" s="1"/>
  <c r="AY127" i="22" s="1"/>
  <c r="AZ127" i="22" s="1"/>
  <c r="BI30" i="21"/>
  <c r="AT45" i="22"/>
  <c r="AR194" i="22"/>
  <c r="AR61" i="22"/>
  <c r="AU61" i="22"/>
  <c r="AT61" i="22"/>
  <c r="BC79" i="21"/>
  <c r="BC110" i="21"/>
  <c r="BK110" i="21" s="1"/>
  <c r="BC31" i="21"/>
  <c r="AQ30" i="21"/>
  <c r="BQ30" i="21" s="1"/>
  <c r="AU49" i="22"/>
  <c r="AR51" i="22"/>
  <c r="AT51" i="22"/>
  <c r="AU51" i="22"/>
  <c r="AU148" i="22"/>
  <c r="AT148" i="22"/>
  <c r="AR148" i="22"/>
  <c r="AT174" i="22"/>
  <c r="AU174" i="22"/>
  <c r="AR174" i="22"/>
  <c r="AU79" i="22"/>
  <c r="AT79" i="22"/>
  <c r="AR79" i="22"/>
  <c r="AR185" i="22"/>
  <c r="AT183" i="22"/>
  <c r="AU183" i="22"/>
  <c r="AR183" i="22"/>
  <c r="AT135" i="22"/>
  <c r="AR135" i="22"/>
  <c r="AU135" i="22"/>
  <c r="AT55" i="22"/>
  <c r="AW55" i="22" s="1"/>
  <c r="AR55" i="22"/>
  <c r="AT57" i="22"/>
  <c r="AR57" i="22"/>
  <c r="AU57" i="22"/>
  <c r="AU190" i="22"/>
  <c r="AT190" i="22"/>
  <c r="AR190" i="22"/>
  <c r="AR39" i="22"/>
  <c r="AU39" i="22"/>
  <c r="AT39" i="22"/>
  <c r="AR73" i="22"/>
  <c r="AT156" i="22"/>
  <c r="AR156" i="22"/>
  <c r="AU156" i="22"/>
  <c r="AU133" i="22"/>
  <c r="AT133" i="22"/>
  <c r="AR133" i="22"/>
  <c r="AU176" i="22"/>
  <c r="AW176" i="22" s="1"/>
  <c r="AX176" i="22" s="1"/>
  <c r="AY176" i="22" s="1"/>
  <c r="AZ176" i="22" s="1"/>
  <c r="AR176" i="22"/>
  <c r="BC85" i="21"/>
  <c r="BK85" i="21" s="1"/>
  <c r="BC186" i="21"/>
  <c r="BK186" i="21" s="1"/>
  <c r="AU98" i="22"/>
  <c r="AT144" i="22"/>
  <c r="AR144" i="22"/>
  <c r="AU144" i="22"/>
  <c r="AR192" i="22"/>
  <c r="AU192" i="22"/>
  <c r="AT192" i="22"/>
  <c r="BC133" i="21"/>
  <c r="BK133" i="21" s="1"/>
  <c r="BC29" i="21"/>
  <c r="BK29" i="21" s="1"/>
  <c r="BC166" i="21"/>
  <c r="BC68" i="21"/>
  <c r="BK68" i="21" s="1"/>
  <c r="BC111" i="21"/>
  <c r="BK111" i="21" s="1"/>
  <c r="AY107" i="21"/>
  <c r="BC107" i="21"/>
  <c r="BK107" i="21" s="1"/>
  <c r="AY66" i="21"/>
  <c r="BC66" i="21"/>
  <c r="BK66" i="21" s="1"/>
  <c r="AY129" i="21"/>
  <c r="BC129" i="21"/>
  <c r="BK129" i="21" s="1"/>
  <c r="AY159" i="21"/>
  <c r="BC159" i="21"/>
  <c r="BK159" i="21" s="1"/>
  <c r="AY77" i="21"/>
  <c r="BC77" i="21"/>
  <c r="BK77" i="21" s="1"/>
  <c r="AY161" i="21"/>
  <c r="BC161" i="21"/>
  <c r="BK161" i="21" s="1"/>
  <c r="BD29" i="21"/>
  <c r="BL29" i="21" s="1"/>
  <c r="BC55" i="21"/>
  <c r="BK55" i="21" s="1"/>
  <c r="BC50" i="21"/>
  <c r="BC163" i="21"/>
  <c r="BK163" i="21" s="1"/>
  <c r="BC167" i="21"/>
  <c r="BK167" i="21" s="1"/>
  <c r="BC106" i="21"/>
  <c r="BK106" i="21" s="1"/>
  <c r="BC122" i="21"/>
  <c r="BK122" i="21" s="1"/>
  <c r="BC173" i="21"/>
  <c r="BK173" i="21" s="1"/>
  <c r="AX121" i="22"/>
  <c r="AY121" i="22" s="1"/>
  <c r="AZ121" i="22" s="1"/>
  <c r="AW139" i="22"/>
  <c r="AX139" i="22" s="1"/>
  <c r="AY139" i="22" s="1"/>
  <c r="AZ139" i="22" s="1"/>
  <c r="AX85" i="22"/>
  <c r="AY85" i="22" s="1"/>
  <c r="AZ85" i="22" s="1"/>
  <c r="AW85" i="22"/>
  <c r="AW94" i="22"/>
  <c r="AX94" i="22" s="1"/>
  <c r="AY94" i="22" s="1"/>
  <c r="AZ94" i="22" s="1"/>
  <c r="AW70" i="22"/>
  <c r="AX70" i="22" s="1"/>
  <c r="AY70" i="22" s="1"/>
  <c r="AZ70" i="22" s="1"/>
  <c r="AW63" i="22"/>
  <c r="AX63" i="22" s="1"/>
  <c r="AY63" i="22" s="1"/>
  <c r="AZ63" i="22" s="1"/>
  <c r="AX167" i="22"/>
  <c r="AY167" i="22" s="1"/>
  <c r="AZ167" i="22" s="1"/>
  <c r="AW167" i="22"/>
  <c r="AW42" i="22"/>
  <c r="AX42" i="22" s="1"/>
  <c r="AY42" i="22" s="1"/>
  <c r="AZ42" i="22" s="1"/>
  <c r="AW35" i="22"/>
  <c r="AX35" i="22"/>
  <c r="AY35" i="22" s="1"/>
  <c r="AZ35" i="22" s="1"/>
  <c r="AW179" i="22"/>
  <c r="AX179" i="22" s="1"/>
  <c r="AY179" i="22" s="1"/>
  <c r="AZ179" i="22" s="1"/>
  <c r="AW32" i="22"/>
  <c r="AX32" i="22" s="1"/>
  <c r="AY32" i="22" s="1"/>
  <c r="AZ32" i="22" s="1"/>
  <c r="AX54" i="22"/>
  <c r="AY54" i="22" s="1"/>
  <c r="AZ54" i="22" s="1"/>
  <c r="AW54" i="22"/>
  <c r="AW50" i="22"/>
  <c r="AX44" i="22"/>
  <c r="AY44" i="22" s="1"/>
  <c r="AZ44" i="22" s="1"/>
  <c r="AW44" i="22"/>
  <c r="AW124" i="22"/>
  <c r="AX124" i="22" s="1"/>
  <c r="AY124" i="22" s="1"/>
  <c r="AZ124" i="22" s="1"/>
  <c r="AW158" i="22"/>
  <c r="AX158" i="22"/>
  <c r="AY158" i="22" s="1"/>
  <c r="AZ158" i="22" s="1"/>
  <c r="AX58" i="22"/>
  <c r="AY58" i="22" s="1"/>
  <c r="AZ58" i="22" s="1"/>
  <c r="AW58" i="22"/>
  <c r="AW143" i="22"/>
  <c r="AX143" i="22" s="1"/>
  <c r="AY143" i="22" s="1"/>
  <c r="AZ143" i="22" s="1"/>
  <c r="AW175" i="22"/>
  <c r="AX175" i="22" s="1"/>
  <c r="AY175" i="22" s="1"/>
  <c r="AZ175" i="22" s="1"/>
  <c r="AW109" i="22"/>
  <c r="AX109" i="22" s="1"/>
  <c r="AY109" i="22" s="1"/>
  <c r="AZ109" i="22" s="1"/>
  <c r="AW69" i="22"/>
  <c r="AX69" i="22" s="1"/>
  <c r="AY69" i="22" s="1"/>
  <c r="AZ69" i="22" s="1"/>
  <c r="AX100" i="22"/>
  <c r="AY100" i="22" s="1"/>
  <c r="AZ100" i="22" s="1"/>
  <c r="AX188" i="22"/>
  <c r="AY188" i="22" s="1"/>
  <c r="AZ188" i="22" s="1"/>
  <c r="AW188" i="22"/>
  <c r="AW160" i="22"/>
  <c r="AX160" i="22"/>
  <c r="AY160" i="22" s="1"/>
  <c r="AZ160" i="22" s="1"/>
  <c r="AW145" i="22"/>
  <c r="AX145" i="22" s="1"/>
  <c r="AY145" i="22" s="1"/>
  <c r="AZ145" i="22" s="1"/>
  <c r="AX118" i="22"/>
  <c r="AY118" i="22" s="1"/>
  <c r="AZ118" i="22" s="1"/>
  <c r="AW46" i="22"/>
  <c r="AX46" i="22" s="1"/>
  <c r="AY46" i="22" s="1"/>
  <c r="AZ46" i="22" s="1"/>
  <c r="AX168" i="22"/>
  <c r="AY168" i="22" s="1"/>
  <c r="AZ168" i="22" s="1"/>
  <c r="AW177" i="22"/>
  <c r="AX177" i="22" s="1"/>
  <c r="AY177" i="22" s="1"/>
  <c r="AZ177" i="22" s="1"/>
  <c r="AW184" i="22"/>
  <c r="AX184" i="22" s="1"/>
  <c r="AY184" i="22" s="1"/>
  <c r="AZ184" i="22" s="1"/>
  <c r="AX29" i="22"/>
  <c r="AY29" i="22" s="1"/>
  <c r="AZ29" i="22" s="1"/>
  <c r="AW29" i="22"/>
  <c r="AW116" i="22"/>
  <c r="AX116" i="22" s="1"/>
  <c r="AY116" i="22" s="1"/>
  <c r="AZ116" i="22" s="1"/>
  <c r="AW36" i="22"/>
  <c r="AX36" i="22" s="1"/>
  <c r="AY36" i="22" s="1"/>
  <c r="AZ36" i="22" s="1"/>
  <c r="AW194" i="22"/>
  <c r="AX194" i="22" s="1"/>
  <c r="AY194" i="22" s="1"/>
  <c r="AZ194" i="22" s="1"/>
  <c r="AX173" i="22"/>
  <c r="AY173" i="22" s="1"/>
  <c r="AZ173" i="22" s="1"/>
  <c r="AW136" i="22"/>
  <c r="AX136" i="22" s="1"/>
  <c r="AY136" i="22" s="1"/>
  <c r="AZ136" i="22" s="1"/>
  <c r="AX93" i="22"/>
  <c r="AY93" i="22" s="1"/>
  <c r="AZ93" i="22" s="1"/>
  <c r="AW93" i="22"/>
  <c r="AW114" i="22"/>
  <c r="AX114" i="22" s="1"/>
  <c r="AY114" i="22" s="1"/>
  <c r="AZ114" i="22" s="1"/>
  <c r="AX91" i="22"/>
  <c r="AY91" i="22" s="1"/>
  <c r="AZ91" i="22" s="1"/>
  <c r="AW91" i="22"/>
  <c r="AW72" i="22"/>
  <c r="AX72" i="22" s="1"/>
  <c r="AY72" i="22" s="1"/>
  <c r="AZ72" i="22" s="1"/>
  <c r="AX80" i="22"/>
  <c r="AY80" i="22" s="1"/>
  <c r="AZ80" i="22" s="1"/>
  <c r="AW80" i="22"/>
  <c r="AW67" i="22"/>
  <c r="AX67" i="22"/>
  <c r="AY67" i="22" s="1"/>
  <c r="AZ67" i="22" s="1"/>
  <c r="AX105" i="22"/>
  <c r="AY105" i="22" s="1"/>
  <c r="AZ105" i="22" s="1"/>
  <c r="AW105" i="22"/>
  <c r="AX65" i="22"/>
  <c r="AY65" i="22" s="1"/>
  <c r="AZ65" i="22" s="1"/>
  <c r="AW65" i="22"/>
  <c r="AX64" i="22"/>
  <c r="AY64" i="22" s="1"/>
  <c r="AZ64" i="22" s="1"/>
  <c r="AW64" i="22"/>
  <c r="AW115" i="22"/>
  <c r="AX115" i="22" s="1"/>
  <c r="AY115" i="22" s="1"/>
  <c r="AZ115" i="22" s="1"/>
  <c r="AW142" i="22"/>
  <c r="AX142" i="22"/>
  <c r="AY142" i="22" s="1"/>
  <c r="AZ142" i="22" s="1"/>
  <c r="AX166" i="22"/>
  <c r="AY166" i="22" s="1"/>
  <c r="AZ166" i="22" s="1"/>
  <c r="AW166" i="22"/>
  <c r="AW140" i="22"/>
  <c r="AX140" i="22"/>
  <c r="AY140" i="22" s="1"/>
  <c r="AZ140" i="22" s="1"/>
  <c r="AW66" i="22"/>
  <c r="AX66" i="22" s="1"/>
  <c r="AY66" i="22" s="1"/>
  <c r="AZ66" i="22" s="1"/>
  <c r="AW161" i="22"/>
  <c r="AX161" i="22" s="1"/>
  <c r="AY161" i="22" s="1"/>
  <c r="AZ161" i="22" s="1"/>
  <c r="AX155" i="22"/>
  <c r="AY155" i="22" s="1"/>
  <c r="AZ155" i="22" s="1"/>
  <c r="AW155" i="22"/>
  <c r="AW112" i="22"/>
  <c r="AX112" i="22" s="1"/>
  <c r="AY112" i="22" s="1"/>
  <c r="AZ112" i="22" s="1"/>
  <c r="AX178" i="22"/>
  <c r="AY178" i="22" s="1"/>
  <c r="AZ178" i="22" s="1"/>
  <c r="AW178" i="22"/>
  <c r="AX153" i="22"/>
  <c r="AY153" i="22" s="1"/>
  <c r="AZ153" i="22" s="1"/>
  <c r="AW153" i="22"/>
  <c r="AX111" i="22"/>
  <c r="AY111" i="22" s="1"/>
  <c r="AZ111" i="22" s="1"/>
  <c r="AW111" i="22"/>
  <c r="AW185" i="22"/>
  <c r="AX185" i="22" s="1"/>
  <c r="AY185" i="22" s="1"/>
  <c r="AZ185" i="22" s="1"/>
  <c r="AW181" i="22"/>
  <c r="AX181" i="22" s="1"/>
  <c r="AY181" i="22" s="1"/>
  <c r="AZ181" i="22" s="1"/>
  <c r="AX30" i="22"/>
  <c r="AY30" i="22" s="1"/>
  <c r="AZ30" i="22" s="1"/>
  <c r="AW165" i="22"/>
  <c r="AX165" i="22"/>
  <c r="AY165" i="22" s="1"/>
  <c r="AZ165" i="22" s="1"/>
  <c r="AW49" i="22"/>
  <c r="AX49" i="22" s="1"/>
  <c r="AY49" i="22" s="1"/>
  <c r="AZ49" i="22" s="1"/>
  <c r="AX157" i="22"/>
  <c r="AY157" i="22" s="1"/>
  <c r="AZ157" i="22" s="1"/>
  <c r="AW157" i="22"/>
  <c r="AW107" i="22"/>
  <c r="AX107" i="22" s="1"/>
  <c r="AY107" i="22" s="1"/>
  <c r="AZ107" i="22" s="1"/>
  <c r="AX33" i="22"/>
  <c r="AY33" i="22" s="1"/>
  <c r="AZ33" i="22" s="1"/>
  <c r="AW33" i="22"/>
  <c r="AW154" i="22"/>
  <c r="AX154" i="22" s="1"/>
  <c r="AY154" i="22" s="1"/>
  <c r="AZ154" i="22" s="1"/>
  <c r="AW92" i="22"/>
  <c r="AX92" i="22"/>
  <c r="AY92" i="22" s="1"/>
  <c r="AZ92" i="22" s="1"/>
  <c r="AW129" i="22"/>
  <c r="AX129" i="22" s="1"/>
  <c r="AY129" i="22" s="1"/>
  <c r="AZ129" i="22" s="1"/>
  <c r="AW131" i="22"/>
  <c r="AX131" i="22" s="1"/>
  <c r="AY131" i="22" s="1"/>
  <c r="AZ131" i="22" s="1"/>
  <c r="AW76" i="22"/>
  <c r="AX76" i="22" s="1"/>
  <c r="AY76" i="22" s="1"/>
  <c r="AZ76" i="22" s="1"/>
  <c r="AX78" i="22"/>
  <c r="AY78" i="22" s="1"/>
  <c r="AZ78" i="22" s="1"/>
  <c r="AW78" i="22"/>
  <c r="AW103" i="22"/>
  <c r="AX103" i="22" s="1"/>
  <c r="AY103" i="22" s="1"/>
  <c r="AZ103" i="22" s="1"/>
  <c r="AW120" i="22"/>
  <c r="AX120" i="22" s="1"/>
  <c r="AY120" i="22" s="1"/>
  <c r="AZ120" i="22" s="1"/>
  <c r="AW75" i="22"/>
  <c r="AX75" i="22" s="1"/>
  <c r="AY75" i="22" s="1"/>
  <c r="AZ75" i="22" s="1"/>
  <c r="AW132" i="22"/>
  <c r="AX132" i="22" s="1"/>
  <c r="AY132" i="22" s="1"/>
  <c r="AZ132" i="22" s="1"/>
  <c r="AW52" i="22"/>
  <c r="AX52" i="22" s="1"/>
  <c r="AY52" i="22" s="1"/>
  <c r="AZ52" i="22" s="1"/>
  <c r="AX186" i="22"/>
  <c r="AY186" i="22" s="1"/>
  <c r="AZ186" i="22" s="1"/>
  <c r="AW186" i="22"/>
  <c r="AX195" i="22"/>
  <c r="AY195" i="22" s="1"/>
  <c r="AZ195" i="22" s="1"/>
  <c r="AW195" i="22"/>
  <c r="AW53" i="22"/>
  <c r="AX53" i="22"/>
  <c r="AY53" i="22" s="1"/>
  <c r="AZ53" i="22" s="1"/>
  <c r="AX110" i="22"/>
  <c r="AY110" i="22" s="1"/>
  <c r="AZ110" i="22" s="1"/>
  <c r="AW110" i="22"/>
  <c r="AW151" i="22"/>
  <c r="AX151" i="22" s="1"/>
  <c r="AY151" i="22" s="1"/>
  <c r="AZ151" i="22" s="1"/>
  <c r="AX97" i="22"/>
  <c r="AY97" i="22" s="1"/>
  <c r="AZ97" i="22" s="1"/>
  <c r="AW97" i="22"/>
  <c r="AX134" i="22"/>
  <c r="AY134" i="22" s="1"/>
  <c r="AZ134" i="22" s="1"/>
  <c r="AW134" i="22"/>
  <c r="AW77" i="22"/>
  <c r="AX77" i="22" s="1"/>
  <c r="AY77" i="22" s="1"/>
  <c r="AZ77" i="22" s="1"/>
  <c r="AX162" i="22"/>
  <c r="AY162" i="22" s="1"/>
  <c r="AZ162" i="22" s="1"/>
  <c r="AX149" i="22"/>
  <c r="AY149" i="22" s="1"/>
  <c r="AZ149" i="22" s="1"/>
  <c r="AW149" i="22"/>
  <c r="AW159" i="22"/>
  <c r="AX159" i="22" s="1"/>
  <c r="AY159" i="22" s="1"/>
  <c r="AZ159" i="22" s="1"/>
  <c r="AW113" i="22"/>
  <c r="AX113" i="22" s="1"/>
  <c r="AY113" i="22" s="1"/>
  <c r="AZ113" i="22" s="1"/>
  <c r="AQ27" i="22"/>
  <c r="AP17" i="22"/>
  <c r="AW104" i="22"/>
  <c r="AX104" i="22"/>
  <c r="AY104" i="22" s="1"/>
  <c r="AZ104" i="22" s="1"/>
  <c r="AX147" i="22"/>
  <c r="AY147" i="22" s="1"/>
  <c r="AZ147" i="22" s="1"/>
  <c r="AW147" i="22"/>
  <c r="AW130" i="22"/>
  <c r="AX130" i="22" s="1"/>
  <c r="AY130" i="22" s="1"/>
  <c r="AZ130" i="22" s="1"/>
  <c r="AX89" i="22"/>
  <c r="AY89" i="22" s="1"/>
  <c r="AZ89" i="22" s="1"/>
  <c r="AW89" i="22"/>
  <c r="AW86" i="22"/>
  <c r="AX86" i="22"/>
  <c r="AY86" i="22" s="1"/>
  <c r="AZ86" i="22" s="1"/>
  <c r="AX187" i="22"/>
  <c r="AY187" i="22" s="1"/>
  <c r="AZ187" i="22" s="1"/>
  <c r="AW187" i="22"/>
  <c r="AW150" i="22"/>
  <c r="AX150" i="22" s="1"/>
  <c r="AY150" i="22" s="1"/>
  <c r="AZ150" i="22" s="1"/>
  <c r="AX68" i="22"/>
  <c r="AY68" i="22" s="1"/>
  <c r="AZ68" i="22" s="1"/>
  <c r="AW68" i="22"/>
  <c r="AX34" i="22"/>
  <c r="AY34" i="22" s="1"/>
  <c r="AZ34" i="22" s="1"/>
  <c r="AW34" i="22"/>
  <c r="AW74" i="22"/>
  <c r="AX74" i="22" s="1"/>
  <c r="AY74" i="22" s="1"/>
  <c r="AZ74" i="22" s="1"/>
  <c r="AX48" i="22"/>
  <c r="AY48" i="22" s="1"/>
  <c r="AZ48" i="22" s="1"/>
  <c r="AW48" i="22"/>
  <c r="AX170" i="22"/>
  <c r="AY170" i="22" s="1"/>
  <c r="AZ170" i="22" s="1"/>
  <c r="AW170" i="22"/>
  <c r="AX99" i="22"/>
  <c r="AY99" i="22" s="1"/>
  <c r="AZ99" i="22" s="1"/>
  <c r="AW99" i="22"/>
  <c r="AW60" i="22"/>
  <c r="AX60" i="22" s="1"/>
  <c r="AY60" i="22" s="1"/>
  <c r="AZ60" i="22" s="1"/>
  <c r="AX82" i="22"/>
  <c r="AY82" i="22" s="1"/>
  <c r="AZ82" i="22" s="1"/>
  <c r="AW82" i="22"/>
  <c r="AW180" i="22"/>
  <c r="AX180" i="22" s="1"/>
  <c r="AY180" i="22" s="1"/>
  <c r="AZ180" i="22" s="1"/>
  <c r="AW189" i="22"/>
  <c r="AX189" i="22" s="1"/>
  <c r="AY189" i="22" s="1"/>
  <c r="AZ189" i="22" s="1"/>
  <c r="AX38" i="22"/>
  <c r="AY38" i="22" s="1"/>
  <c r="AZ38" i="22" s="1"/>
  <c r="AW38" i="22"/>
  <c r="AW31" i="22"/>
  <c r="AX31" i="22"/>
  <c r="AY31" i="22" s="1"/>
  <c r="AZ31" i="22" s="1"/>
  <c r="AW83" i="22"/>
  <c r="AX83" i="22" s="1"/>
  <c r="AY83" i="22" s="1"/>
  <c r="AZ83" i="22" s="1"/>
  <c r="AX163" i="22"/>
  <c r="AY163" i="22" s="1"/>
  <c r="AZ163" i="22" s="1"/>
  <c r="AW163" i="22"/>
  <c r="AX122" i="22"/>
  <c r="AY122" i="22" s="1"/>
  <c r="AZ122" i="22" s="1"/>
  <c r="AW122" i="22"/>
  <c r="AW62" i="22"/>
  <c r="AX62" i="22" s="1"/>
  <c r="AY62" i="22" s="1"/>
  <c r="AZ62" i="22" s="1"/>
  <c r="AX137" i="22"/>
  <c r="AY137" i="22" s="1"/>
  <c r="AZ137" i="22" s="1"/>
  <c r="AW137" i="22"/>
  <c r="AX126" i="22"/>
  <c r="AY126" i="22" s="1"/>
  <c r="AZ126" i="22" s="1"/>
  <c r="AW126" i="22"/>
  <c r="AW87" i="22"/>
  <c r="AX87" i="22" s="1"/>
  <c r="AY87" i="22" s="1"/>
  <c r="AZ87" i="22" s="1"/>
  <c r="AX95" i="22"/>
  <c r="AY95" i="22" s="1"/>
  <c r="AZ95" i="22" s="1"/>
  <c r="AW95" i="22"/>
  <c r="AW182" i="22"/>
  <c r="AX182" i="22" s="1"/>
  <c r="AY182" i="22" s="1"/>
  <c r="AZ182" i="22" s="1"/>
  <c r="AW37" i="22"/>
  <c r="AX37" i="22" s="1"/>
  <c r="AY37" i="22" s="1"/>
  <c r="AZ37" i="22" s="1"/>
  <c r="AX191" i="22"/>
  <c r="AY191" i="22" s="1"/>
  <c r="AZ191" i="22" s="1"/>
  <c r="AW191" i="22"/>
  <c r="AW138" i="22"/>
  <c r="AX138" i="22"/>
  <c r="AY138" i="22" s="1"/>
  <c r="AZ138" i="22" s="1"/>
  <c r="AY180" i="21"/>
  <c r="BC180" i="21"/>
  <c r="BK180" i="21" s="1"/>
  <c r="AY109" i="21"/>
  <c r="BC109" i="21"/>
  <c r="BK109" i="21" s="1"/>
  <c r="AY148" i="21"/>
  <c r="BC148" i="21"/>
  <c r="BK148" i="21" s="1"/>
  <c r="AY42" i="21"/>
  <c r="BC42" i="21"/>
  <c r="BK42" i="21" s="1"/>
  <c r="AY108" i="21"/>
  <c r="BC108" i="21"/>
  <c r="BK108" i="21" s="1"/>
  <c r="AY75" i="21"/>
  <c r="BC75" i="21"/>
  <c r="BK75" i="21" s="1"/>
  <c r="AY43" i="21"/>
  <c r="BC43" i="21"/>
  <c r="BK43" i="21" s="1"/>
  <c r="BD186" i="21"/>
  <c r="BL186" i="21" s="1"/>
  <c r="AY185" i="21"/>
  <c r="BC185" i="21"/>
  <c r="BK185" i="21" s="1"/>
  <c r="AY145" i="21"/>
  <c r="BC145" i="21"/>
  <c r="BK145" i="21" s="1"/>
  <c r="AY116" i="21"/>
  <c r="BC116" i="21"/>
  <c r="BK116" i="21" s="1"/>
  <c r="AY113" i="21"/>
  <c r="BC113" i="21"/>
  <c r="BK113" i="21" s="1"/>
  <c r="BD133" i="21"/>
  <c r="BL133" i="21" s="1"/>
  <c r="AY62" i="21"/>
  <c r="BC62" i="21"/>
  <c r="BK62" i="21" s="1"/>
  <c r="BG69" i="21"/>
  <c r="BO69" i="21" s="1"/>
  <c r="AV69" i="21"/>
  <c r="AW69" i="21" s="1"/>
  <c r="AX69" i="21" s="1"/>
  <c r="AY69" i="21" s="1"/>
  <c r="BH69" i="21"/>
  <c r="BP69" i="21" s="1"/>
  <c r="AV53" i="21"/>
  <c r="AW53" i="21"/>
  <c r="AX53" i="21" s="1"/>
  <c r="AY53" i="21" s="1"/>
  <c r="AV157" i="21"/>
  <c r="AW157" i="21"/>
  <c r="AX157" i="21" s="1"/>
  <c r="AY157" i="21" s="1"/>
  <c r="AV65" i="21"/>
  <c r="AW65" i="21"/>
  <c r="AX65" i="21" s="1"/>
  <c r="AY65" i="21" s="1"/>
  <c r="BC188" i="21"/>
  <c r="BK188" i="21" s="1"/>
  <c r="BG131" i="21"/>
  <c r="BO131" i="21" s="1"/>
  <c r="AV131" i="21"/>
  <c r="AW131" i="21" s="1"/>
  <c r="AX131" i="21" s="1"/>
  <c r="BH131" i="21"/>
  <c r="BP131" i="21" s="1"/>
  <c r="BC41" i="21"/>
  <c r="BK41" i="21" s="1"/>
  <c r="AV149" i="21"/>
  <c r="AW149" i="21"/>
  <c r="AX149" i="21" s="1"/>
  <c r="AY149" i="21" s="1"/>
  <c r="AV153" i="21"/>
  <c r="AW153" i="21"/>
  <c r="AX153" i="21" s="1"/>
  <c r="AY153" i="21" s="1"/>
  <c r="BG139" i="21"/>
  <c r="BO139" i="21" s="1"/>
  <c r="AV139" i="21"/>
  <c r="AW139" i="21" s="1"/>
  <c r="AX139" i="21" s="1"/>
  <c r="BH139" i="21"/>
  <c r="BP139" i="21" s="1"/>
  <c r="BG169" i="21"/>
  <c r="BO169" i="21" s="1"/>
  <c r="AV169" i="21"/>
  <c r="AW169" i="21" s="1"/>
  <c r="AX169" i="21" s="1"/>
  <c r="AY169" i="21" s="1"/>
  <c r="BH169" i="21"/>
  <c r="BP169" i="21" s="1"/>
  <c r="BH189" i="21"/>
  <c r="BP189" i="21" s="1"/>
  <c r="BG189" i="21"/>
  <c r="BO189" i="21" s="1"/>
  <c r="AV189" i="21"/>
  <c r="AW189" i="21" s="1"/>
  <c r="AX189" i="21" s="1"/>
  <c r="AV147" i="21"/>
  <c r="AW147" i="21"/>
  <c r="AX147" i="21" s="1"/>
  <c r="AY147" i="21" s="1"/>
  <c r="AW140" i="21"/>
  <c r="AX140" i="21" s="1"/>
  <c r="AY140" i="21" s="1"/>
  <c r="AV140" i="21"/>
  <c r="BH175" i="21"/>
  <c r="BP175" i="21" s="1"/>
  <c r="AV175" i="21"/>
  <c r="AW175" i="21" s="1"/>
  <c r="AX175" i="21" s="1"/>
  <c r="BG175" i="21"/>
  <c r="BO175" i="21" s="1"/>
  <c r="BH46" i="21"/>
  <c r="BP46" i="21" s="1"/>
  <c r="BG46" i="21"/>
  <c r="BO46" i="21" s="1"/>
  <c r="AV46" i="21"/>
  <c r="AW46" i="21" s="1"/>
  <c r="AX46" i="21" s="1"/>
  <c r="AW35" i="21"/>
  <c r="AX35" i="21" s="1"/>
  <c r="AY35" i="21" s="1"/>
  <c r="AV35" i="21"/>
  <c r="AV60" i="21"/>
  <c r="AW60" i="21" s="1"/>
  <c r="AX60" i="21" s="1"/>
  <c r="AY60" i="21" s="1"/>
  <c r="BH60" i="21"/>
  <c r="BP60" i="21" s="1"/>
  <c r="BG60" i="21"/>
  <c r="BO60" i="21" s="1"/>
  <c r="AV45" i="21"/>
  <c r="AW45" i="21"/>
  <c r="AX45" i="21" s="1"/>
  <c r="AY45" i="21" s="1"/>
  <c r="BH72" i="21"/>
  <c r="BP72" i="21" s="1"/>
  <c r="BG72" i="21"/>
  <c r="BO72" i="21" s="1"/>
  <c r="AV72" i="21"/>
  <c r="AW72" i="21" s="1"/>
  <c r="AX72" i="21" s="1"/>
  <c r="AY72" i="21" s="1"/>
  <c r="AV56" i="21"/>
  <c r="AW56" i="21"/>
  <c r="AX56" i="21" s="1"/>
  <c r="AY56" i="21" s="1"/>
  <c r="BH164" i="21"/>
  <c r="BP164" i="21" s="1"/>
  <c r="BG164" i="21"/>
  <c r="BO164" i="21" s="1"/>
  <c r="AV164" i="21"/>
  <c r="AW164" i="21" s="1"/>
  <c r="AX164" i="21" s="1"/>
  <c r="AY164" i="21" s="1"/>
  <c r="AV118" i="21"/>
  <c r="AW118" i="21"/>
  <c r="AX118" i="21" s="1"/>
  <c r="AY118" i="21" s="1"/>
  <c r="BG37" i="21"/>
  <c r="BO37" i="21" s="1"/>
  <c r="AV37" i="21"/>
  <c r="AW37" i="21" s="1"/>
  <c r="AX37" i="21" s="1"/>
  <c r="BH37" i="21"/>
  <c r="BP37" i="21" s="1"/>
  <c r="BH88" i="21"/>
  <c r="BP88" i="21" s="1"/>
  <c r="BG88" i="21"/>
  <c r="BO88" i="21" s="1"/>
  <c r="AV88" i="21"/>
  <c r="AW88" i="21" s="1"/>
  <c r="AX88" i="21" s="1"/>
  <c r="AY88" i="21" s="1"/>
  <c r="BD177" i="21"/>
  <c r="BL177" i="21" s="1"/>
  <c r="BH130" i="21"/>
  <c r="BP130" i="21" s="1"/>
  <c r="BG130" i="21"/>
  <c r="BO130" i="21" s="1"/>
  <c r="AV130" i="21"/>
  <c r="AW130" i="21" s="1"/>
  <c r="AX130" i="21" s="1"/>
  <c r="AY130" i="21" s="1"/>
  <c r="BG96" i="21"/>
  <c r="BO96" i="21" s="1"/>
  <c r="AV96" i="21"/>
  <c r="AW96" i="21" s="1"/>
  <c r="AX96" i="21" s="1"/>
  <c r="AY96" i="21" s="1"/>
  <c r="BH96" i="21"/>
  <c r="BP96" i="21" s="1"/>
  <c r="AW48" i="21"/>
  <c r="AX48" i="21" s="1"/>
  <c r="AY48" i="21" s="1"/>
  <c r="AV48" i="21"/>
  <c r="AV156" i="21"/>
  <c r="AW156" i="21" s="1"/>
  <c r="AX156" i="21" s="1"/>
  <c r="AY156" i="21" s="1"/>
  <c r="BH156" i="21"/>
  <c r="BP156" i="21" s="1"/>
  <c r="BG156" i="21"/>
  <c r="BO156" i="21" s="1"/>
  <c r="AV93" i="21"/>
  <c r="AW93" i="21"/>
  <c r="AX93" i="21" s="1"/>
  <c r="AY93" i="21" s="1"/>
  <c r="BG172" i="21"/>
  <c r="BO172" i="21" s="1"/>
  <c r="BH172" i="21"/>
  <c r="BP172" i="21" s="1"/>
  <c r="AV172" i="21"/>
  <c r="AW172" i="21" s="1"/>
  <c r="AX172" i="21" s="1"/>
  <c r="BG49" i="21"/>
  <c r="BO49" i="21" s="1"/>
  <c r="AV49" i="21"/>
  <c r="AW49" i="21" s="1"/>
  <c r="AX49" i="21" s="1"/>
  <c r="BH49" i="21"/>
  <c r="BP49" i="21" s="1"/>
  <c r="BH40" i="21"/>
  <c r="BP40" i="21" s="1"/>
  <c r="BG40" i="21"/>
  <c r="BO40" i="21" s="1"/>
  <c r="AV40" i="21"/>
  <c r="AW40" i="21" s="1"/>
  <c r="AX40" i="21" s="1"/>
  <c r="BC134" i="21"/>
  <c r="BK134" i="21" s="1"/>
  <c r="BG194" i="21"/>
  <c r="BO194" i="21" s="1"/>
  <c r="AV194" i="21"/>
  <c r="AW194" i="21" s="1"/>
  <c r="AX194" i="21" s="1"/>
  <c r="BH194" i="21"/>
  <c r="BP194" i="21" s="1"/>
  <c r="AW138" i="21"/>
  <c r="AX138" i="21" s="1"/>
  <c r="AY138" i="21" s="1"/>
  <c r="AV138" i="21"/>
  <c r="AW80" i="21"/>
  <c r="AX80" i="21" s="1"/>
  <c r="AY80" i="21" s="1"/>
  <c r="AV80" i="21"/>
  <c r="AW64" i="21"/>
  <c r="AX64" i="21" s="1"/>
  <c r="AY64" i="21" s="1"/>
  <c r="AV64" i="21"/>
  <c r="BG28" i="21"/>
  <c r="BO28" i="21" s="1"/>
  <c r="BH28" i="21"/>
  <c r="BP28" i="21" s="1"/>
  <c r="AV28" i="21"/>
  <c r="AW28" i="21" s="1"/>
  <c r="AX28" i="21" s="1"/>
  <c r="AV146" i="21"/>
  <c r="AW146" i="21" s="1"/>
  <c r="AX146" i="21" s="1"/>
  <c r="BH146" i="21"/>
  <c r="BP146" i="21" s="1"/>
  <c r="BG146" i="21"/>
  <c r="BO146" i="21" s="1"/>
  <c r="BH114" i="21"/>
  <c r="BP114" i="21" s="1"/>
  <c r="BG114" i="21"/>
  <c r="BO114" i="21" s="1"/>
  <c r="AV114" i="21"/>
  <c r="AW114" i="21" s="1"/>
  <c r="AX114" i="21" s="1"/>
  <c r="AV97" i="21"/>
  <c r="AW97" i="21"/>
  <c r="AX97" i="21" s="1"/>
  <c r="AY97" i="21" s="1"/>
  <c r="AW92" i="21"/>
  <c r="AX92" i="21" s="1"/>
  <c r="AY92" i="21" s="1"/>
  <c r="AV92" i="21"/>
  <c r="AV191" i="21"/>
  <c r="AW191" i="21"/>
  <c r="AX191" i="21" s="1"/>
  <c r="AY191" i="21" s="1"/>
  <c r="AV76" i="21"/>
  <c r="AW76" i="21" s="1"/>
  <c r="AX76" i="21" s="1"/>
  <c r="AY76" i="21" s="1"/>
  <c r="BH76" i="21"/>
  <c r="BP76" i="21" s="1"/>
  <c r="BG76" i="21"/>
  <c r="BO76" i="21" s="1"/>
  <c r="BC95" i="21"/>
  <c r="BK95" i="21" s="1"/>
  <c r="BC84" i="21"/>
  <c r="BK84" i="21" s="1"/>
  <c r="AW183" i="21"/>
  <c r="AX183" i="21" s="1"/>
  <c r="AY183" i="21" s="1"/>
  <c r="AV183" i="21"/>
  <c r="BG143" i="21"/>
  <c r="BO143" i="21" s="1"/>
  <c r="AV143" i="21"/>
  <c r="AW143" i="21" s="1"/>
  <c r="AX143" i="21" s="1"/>
  <c r="AY143" i="21" s="1"/>
  <c r="BH143" i="21"/>
  <c r="BP143" i="21" s="1"/>
  <c r="AV83" i="21"/>
  <c r="AW83" i="21" s="1"/>
  <c r="AX83" i="21" s="1"/>
  <c r="AY83" i="21" s="1"/>
  <c r="BH83" i="21"/>
  <c r="BP83" i="21" s="1"/>
  <c r="BG83" i="21"/>
  <c r="BO83" i="21" s="1"/>
  <c r="BH121" i="21"/>
  <c r="BP121" i="21" s="1"/>
  <c r="BG121" i="21"/>
  <c r="BO121" i="21" s="1"/>
  <c r="AV121" i="21"/>
  <c r="AW121" i="21" s="1"/>
  <c r="AX121" i="21" s="1"/>
  <c r="AY121" i="21" s="1"/>
  <c r="BH90" i="21"/>
  <c r="BP90" i="21" s="1"/>
  <c r="AV90" i="21"/>
  <c r="AW90" i="21" s="1"/>
  <c r="AX90" i="21" s="1"/>
  <c r="BG90" i="21"/>
  <c r="BO90" i="21" s="1"/>
  <c r="AV67" i="21"/>
  <c r="AW67" i="21"/>
  <c r="AX67" i="21" s="1"/>
  <c r="AY67" i="21" s="1"/>
  <c r="AW174" i="21"/>
  <c r="AX174" i="21" s="1"/>
  <c r="AY174" i="21" s="1"/>
  <c r="AV174" i="21"/>
  <c r="BH120" i="21"/>
  <c r="BP120" i="21" s="1"/>
  <c r="AV120" i="21"/>
  <c r="AW120" i="21" s="1"/>
  <c r="AX120" i="21" s="1"/>
  <c r="BG120" i="21"/>
  <c r="BO120" i="21" s="1"/>
  <c r="AW54" i="21"/>
  <c r="AX54" i="21" s="1"/>
  <c r="AY54" i="21" s="1"/>
  <c r="AV54" i="21"/>
  <c r="BH132" i="21"/>
  <c r="BP132" i="21" s="1"/>
  <c r="AV132" i="21"/>
  <c r="AW132" i="21" s="1"/>
  <c r="AX132" i="21" s="1"/>
  <c r="BG132" i="21"/>
  <c r="BO132" i="21" s="1"/>
  <c r="AV137" i="21"/>
  <c r="AW137" i="21"/>
  <c r="AX137" i="21" s="1"/>
  <c r="AY137" i="21" s="1"/>
  <c r="AW58" i="21"/>
  <c r="AX58" i="21" s="1"/>
  <c r="AY58" i="21" s="1"/>
  <c r="AV58" i="21"/>
  <c r="AV51" i="21"/>
  <c r="AW51" i="21" s="1"/>
  <c r="AX51" i="21" s="1"/>
  <c r="AY51" i="21" s="1"/>
  <c r="BH51" i="21"/>
  <c r="BP51" i="21" s="1"/>
  <c r="BG51" i="21"/>
  <c r="BO51" i="21" s="1"/>
  <c r="AW144" i="21"/>
  <c r="AX144" i="21" s="1"/>
  <c r="AY144" i="21" s="1"/>
  <c r="AV144" i="21"/>
  <c r="AW162" i="21"/>
  <c r="AX162" i="21" s="1"/>
  <c r="AY162" i="21" s="1"/>
  <c r="AV162" i="21"/>
  <c r="BG81" i="21"/>
  <c r="BO81" i="21" s="1"/>
  <c r="AV81" i="21"/>
  <c r="AW81" i="21" s="1"/>
  <c r="AX81" i="21" s="1"/>
  <c r="AY81" i="21" s="1"/>
  <c r="BH81" i="21"/>
  <c r="BP81" i="21" s="1"/>
  <c r="AW102" i="21"/>
  <c r="AX102" i="21" s="1"/>
  <c r="AY102" i="21" s="1"/>
  <c r="AV102" i="21"/>
  <c r="BC86" i="21"/>
  <c r="BK86" i="21" s="1"/>
  <c r="BC190" i="21"/>
  <c r="BK190" i="21" s="1"/>
  <c r="BG151" i="21"/>
  <c r="BO151" i="21" s="1"/>
  <c r="BH151" i="21"/>
  <c r="BP151" i="21" s="1"/>
  <c r="AV151" i="21"/>
  <c r="AW151" i="21" s="1"/>
  <c r="AX151" i="21" s="1"/>
  <c r="AY151" i="21" s="1"/>
  <c r="AW187" i="21"/>
  <c r="AX187" i="21" s="1"/>
  <c r="AY187" i="21" s="1"/>
  <c r="AV187" i="21"/>
  <c r="AW91" i="21"/>
  <c r="AX91" i="21" s="1"/>
  <c r="AY91" i="21" s="1"/>
  <c r="AV91" i="21"/>
  <c r="AV135" i="21"/>
  <c r="AW135" i="21"/>
  <c r="AX135" i="21" s="1"/>
  <c r="AY135" i="21" s="1"/>
  <c r="AW38" i="21"/>
  <c r="AX38" i="21" s="1"/>
  <c r="AY38" i="21" s="1"/>
  <c r="AV38" i="21"/>
  <c r="BC104" i="21"/>
  <c r="BK104" i="21" s="1"/>
  <c r="AV192" i="21"/>
  <c r="AW192" i="21"/>
  <c r="AX192" i="21" s="1"/>
  <c r="AY192" i="21" s="1"/>
  <c r="BC171" i="21"/>
  <c r="BK171" i="21" s="1"/>
  <c r="AW99" i="21"/>
  <c r="AX99" i="21" s="1"/>
  <c r="AY99" i="21" s="1"/>
  <c r="AV99" i="21"/>
  <c r="BG59" i="21"/>
  <c r="BO59" i="21" s="1"/>
  <c r="BH59" i="21"/>
  <c r="BP59" i="21" s="1"/>
  <c r="AV59" i="21"/>
  <c r="AW59" i="21" s="1"/>
  <c r="AX59" i="21" s="1"/>
  <c r="AV184" i="21"/>
  <c r="AW184" i="21" s="1"/>
  <c r="AX184" i="21" s="1"/>
  <c r="BH184" i="21"/>
  <c r="BP184" i="21" s="1"/>
  <c r="BG184" i="21"/>
  <c r="BO184" i="21" s="1"/>
  <c r="BG103" i="21"/>
  <c r="BO103" i="21" s="1"/>
  <c r="AV103" i="21"/>
  <c r="AW103" i="21" s="1"/>
  <c r="AX103" i="21" s="1"/>
  <c r="AY103" i="21" s="1"/>
  <c r="BH103" i="21"/>
  <c r="BP103" i="21" s="1"/>
  <c r="BC160" i="21"/>
  <c r="BK160" i="21" s="1"/>
  <c r="BC32" i="21"/>
  <c r="BK32" i="21" s="1"/>
  <c r="BC71" i="21"/>
  <c r="BK71" i="21" s="1"/>
  <c r="BH124" i="21"/>
  <c r="BP124" i="21" s="1"/>
  <c r="BG124" i="21"/>
  <c r="BO124" i="21" s="1"/>
  <c r="AV124" i="21"/>
  <c r="AW124" i="21" s="1"/>
  <c r="AX124" i="21" s="1"/>
  <c r="AY124" i="21" s="1"/>
  <c r="BG179" i="21"/>
  <c r="BO179" i="21" s="1"/>
  <c r="AV179" i="21"/>
  <c r="AW179" i="21" s="1"/>
  <c r="AX179" i="21" s="1"/>
  <c r="AY179" i="21" s="1"/>
  <c r="BH179" i="21"/>
  <c r="BP179" i="21" s="1"/>
  <c r="BG61" i="21"/>
  <c r="BO61" i="21" s="1"/>
  <c r="AV61" i="21"/>
  <c r="AW61" i="21" s="1"/>
  <c r="AX61" i="21" s="1"/>
  <c r="BH61" i="21"/>
  <c r="BP61" i="21" s="1"/>
  <c r="AP27" i="21"/>
  <c r="AO17" i="21"/>
  <c r="BD66" i="21"/>
  <c r="BL66" i="21" s="1"/>
  <c r="BC89" i="21"/>
  <c r="BK89" i="21" s="1"/>
  <c r="BC181" i="21"/>
  <c r="BK181" i="21" s="1"/>
  <c r="AV165" i="21"/>
  <c r="AW165" i="21"/>
  <c r="AX165" i="21" s="1"/>
  <c r="AY165" i="21" s="1"/>
  <c r="AW98" i="21"/>
  <c r="AX98" i="21" s="1"/>
  <c r="AY98" i="21" s="1"/>
  <c r="AV98" i="21"/>
  <c r="AW178" i="21"/>
  <c r="AX178" i="21" s="1"/>
  <c r="AY178" i="21" s="1"/>
  <c r="AV178" i="21"/>
  <c r="AW195" i="21"/>
  <c r="AX195" i="21" s="1"/>
  <c r="AY195" i="21" s="1"/>
  <c r="AV195" i="21"/>
  <c r="BG127" i="21"/>
  <c r="BO127" i="21" s="1"/>
  <c r="AV127" i="21"/>
  <c r="AW127" i="21" s="1"/>
  <c r="AX127" i="21" s="1"/>
  <c r="BH127" i="21"/>
  <c r="BP127" i="21" s="1"/>
  <c r="AV123" i="21"/>
  <c r="AW123" i="21"/>
  <c r="AX123" i="21" s="1"/>
  <c r="AY123" i="21" s="1"/>
  <c r="AW158" i="21"/>
  <c r="AX158" i="21" s="1"/>
  <c r="AY158" i="21" s="1"/>
  <c r="AV158" i="21"/>
  <c r="BH74" i="21"/>
  <c r="BP74" i="21" s="1"/>
  <c r="AV74" i="21"/>
  <c r="AW74" i="21" s="1"/>
  <c r="AX74" i="21" s="1"/>
  <c r="AY74" i="21" s="1"/>
  <c r="BG74" i="21"/>
  <c r="BO74" i="21" s="1"/>
  <c r="BG119" i="21"/>
  <c r="BO119" i="21" s="1"/>
  <c r="AV119" i="21"/>
  <c r="AW119" i="21" s="1"/>
  <c r="AX119" i="21" s="1"/>
  <c r="AY119" i="21" s="1"/>
  <c r="BH119" i="21"/>
  <c r="BP119" i="21" s="1"/>
  <c r="BG182" i="21"/>
  <c r="BO182" i="21" s="1"/>
  <c r="AV182" i="21"/>
  <c r="AW182" i="21" s="1"/>
  <c r="AX182" i="21" s="1"/>
  <c r="BH182" i="21"/>
  <c r="BP182" i="21" s="1"/>
  <c r="AW105" i="21"/>
  <c r="AX105" i="21" s="1"/>
  <c r="AY105" i="21" s="1"/>
  <c r="AV105" i="21"/>
  <c r="BH112" i="21"/>
  <c r="BP112" i="21" s="1"/>
  <c r="BG112" i="21"/>
  <c r="BO112" i="21" s="1"/>
  <c r="AV112" i="21"/>
  <c r="AW112" i="21" s="1"/>
  <c r="AX112" i="21" s="1"/>
  <c r="AW34" i="21"/>
  <c r="AX34" i="21" s="1"/>
  <c r="AY34" i="21" s="1"/>
  <c r="AV34" i="21"/>
  <c r="AW78" i="21"/>
  <c r="AX78" i="21" s="1"/>
  <c r="AY78" i="21" s="1"/>
  <c r="AV78" i="21"/>
  <c r="AW128" i="21"/>
  <c r="AX128" i="21" s="1"/>
  <c r="AY128" i="21" s="1"/>
  <c r="AV128" i="21"/>
  <c r="AW170" i="21"/>
  <c r="AX170" i="21" s="1"/>
  <c r="AY170" i="21" s="1"/>
  <c r="AV170" i="21"/>
  <c r="BG115" i="21"/>
  <c r="BO115" i="21" s="1"/>
  <c r="AV115" i="21"/>
  <c r="AW115" i="21" s="1"/>
  <c r="AX115" i="21" s="1"/>
  <c r="BH115" i="21"/>
  <c r="BP115" i="21" s="1"/>
  <c r="AV73" i="21"/>
  <c r="AW73" i="21"/>
  <c r="AX73" i="21" s="1"/>
  <c r="AY73" i="21" s="1"/>
  <c r="AV87" i="21"/>
  <c r="AW87" i="21" s="1"/>
  <c r="AX87" i="21" s="1"/>
  <c r="BH87" i="21"/>
  <c r="BP87" i="21" s="1"/>
  <c r="BG87" i="21"/>
  <c r="BO87" i="21" s="1"/>
  <c r="AW30" i="21"/>
  <c r="AX30" i="21" s="1"/>
  <c r="AY30" i="21" s="1"/>
  <c r="AV30" i="21"/>
  <c r="BH70" i="21"/>
  <c r="BP70" i="21" s="1"/>
  <c r="BG70" i="21"/>
  <c r="BO70" i="21" s="1"/>
  <c r="AV70" i="21"/>
  <c r="AW70" i="21" s="1"/>
  <c r="AX70" i="21" s="1"/>
  <c r="BC142" i="21"/>
  <c r="BK142" i="21" s="1"/>
  <c r="BH136" i="21"/>
  <c r="BP136" i="21" s="1"/>
  <c r="AV136" i="21"/>
  <c r="AW136" i="21" s="1"/>
  <c r="AX136" i="21" s="1"/>
  <c r="BG136" i="21"/>
  <c r="BO136" i="21" s="1"/>
  <c r="BC100" i="21"/>
  <c r="BK100" i="21" s="1"/>
  <c r="AV125" i="21"/>
  <c r="AW125" i="21"/>
  <c r="AX125" i="21" s="1"/>
  <c r="AY125" i="21" s="1"/>
  <c r="AV155" i="21"/>
  <c r="AW155" i="21"/>
  <c r="AX155" i="21" s="1"/>
  <c r="AY155" i="21" s="1"/>
  <c r="BH154" i="21"/>
  <c r="BP154" i="21" s="1"/>
  <c r="BG154" i="21"/>
  <c r="BO154" i="21" s="1"/>
  <c r="AV154" i="21"/>
  <c r="AW154" i="21" s="1"/>
  <c r="AX154" i="21" s="1"/>
  <c r="AY154" i="21" s="1"/>
  <c r="BH63" i="21"/>
  <c r="BP63" i="21" s="1"/>
  <c r="BG63" i="21"/>
  <c r="BO63" i="21" s="1"/>
  <c r="AV63" i="21"/>
  <c r="AW63" i="21" s="1"/>
  <c r="AX63" i="21" s="1"/>
  <c r="BH150" i="21"/>
  <c r="BP150" i="21" s="1"/>
  <c r="AV150" i="21"/>
  <c r="AW150" i="21" s="1"/>
  <c r="AX150" i="21" s="1"/>
  <c r="BG150" i="21"/>
  <c r="BO150" i="21" s="1"/>
  <c r="AV141" i="21"/>
  <c r="AW141" i="21" s="1"/>
  <c r="AX141" i="21" s="1"/>
  <c r="AY141" i="21" s="1"/>
  <c r="BH141" i="21"/>
  <c r="BP141" i="21" s="1"/>
  <c r="BG141" i="21"/>
  <c r="BO141" i="21" s="1"/>
  <c r="BG57" i="21"/>
  <c r="BO57" i="21" s="1"/>
  <c r="AV57" i="21"/>
  <c r="AW57" i="21" s="1"/>
  <c r="AX57" i="21" s="1"/>
  <c r="BH57" i="21"/>
  <c r="BP57" i="21" s="1"/>
  <c r="BC94" i="21"/>
  <c r="BK94" i="21" s="1"/>
  <c r="AW193" i="21"/>
  <c r="AX193" i="21" s="1"/>
  <c r="AY193" i="21" s="1"/>
  <c r="AV193" i="21"/>
  <c r="BH36" i="21"/>
  <c r="BP36" i="21" s="1"/>
  <c r="BG36" i="21"/>
  <c r="BO36" i="21" s="1"/>
  <c r="AV36" i="21"/>
  <c r="AW36" i="21" s="1"/>
  <c r="AX36" i="21" s="1"/>
  <c r="AV168" i="21"/>
  <c r="AW168" i="21"/>
  <c r="AX168" i="21" s="1"/>
  <c r="AY168" i="21" s="1"/>
  <c r="BG101" i="21"/>
  <c r="BO101" i="21" s="1"/>
  <c r="AV101" i="21"/>
  <c r="AW101" i="21" s="1"/>
  <c r="AX101" i="21" s="1"/>
  <c r="BH101" i="21"/>
  <c r="BP101" i="21" s="1"/>
  <c r="BH176" i="21"/>
  <c r="BP176" i="21" s="1"/>
  <c r="AV176" i="21"/>
  <c r="AW176" i="21" s="1"/>
  <c r="AX176" i="21" s="1"/>
  <c r="BG176" i="21"/>
  <c r="BO176" i="21" s="1"/>
  <c r="AV152" i="21"/>
  <c r="AW152" i="21" s="1"/>
  <c r="AX152" i="21" s="1"/>
  <c r="BH152" i="21"/>
  <c r="BP152" i="21" s="1"/>
  <c r="BG152" i="21"/>
  <c r="BO152" i="21" s="1"/>
  <c r="AW44" i="21"/>
  <c r="AX44" i="21" s="1"/>
  <c r="AY44" i="21" s="1"/>
  <c r="AV44" i="21"/>
  <c r="AW126" i="21"/>
  <c r="AX126" i="21" s="1"/>
  <c r="AY126" i="21" s="1"/>
  <c r="AV126" i="21"/>
  <c r="AW193" i="22" l="1"/>
  <c r="AX47" i="22"/>
  <c r="AY47" i="22" s="1"/>
  <c r="AZ47" i="22" s="1"/>
  <c r="AX193" i="22"/>
  <c r="AY193" i="22" s="1"/>
  <c r="AZ193" i="22" s="1"/>
  <c r="AW128" i="22"/>
  <c r="AW102" i="22"/>
  <c r="AW125" i="22"/>
  <c r="BD55" i="21"/>
  <c r="BL55" i="21" s="1"/>
  <c r="AX84" i="22"/>
  <c r="AY84" i="22" s="1"/>
  <c r="AZ84" i="22" s="1"/>
  <c r="AW141" i="22"/>
  <c r="AX141" i="22" s="1"/>
  <c r="AY141" i="22" s="1"/>
  <c r="AZ141" i="22" s="1"/>
  <c r="AW168" i="22"/>
  <c r="BD107" i="21"/>
  <c r="BL107" i="21" s="1"/>
  <c r="BC82" i="21"/>
  <c r="BD167" i="21"/>
  <c r="BL167" i="21" s="1"/>
  <c r="AW171" i="22"/>
  <c r="AW43" i="22"/>
  <c r="AX43" i="22" s="1"/>
  <c r="AY43" i="22" s="1"/>
  <c r="AZ43" i="22" s="1"/>
  <c r="BD122" i="21"/>
  <c r="BL122" i="21" s="1"/>
  <c r="BD110" i="21"/>
  <c r="BL110" i="21" s="1"/>
  <c r="BD85" i="21"/>
  <c r="AX71" i="22"/>
  <c r="AY71" i="22" s="1"/>
  <c r="AZ71" i="22" s="1"/>
  <c r="BD50" i="21"/>
  <c r="BL50" i="21" s="1"/>
  <c r="BK50" i="21"/>
  <c r="BD31" i="21"/>
  <c r="BL31" i="21" s="1"/>
  <c r="BK31" i="21"/>
  <c r="BD68" i="21"/>
  <c r="BL68" i="21" s="1"/>
  <c r="AW73" i="22"/>
  <c r="AX123" i="22"/>
  <c r="AY123" i="22" s="1"/>
  <c r="AZ123" i="22" s="1"/>
  <c r="BD166" i="21"/>
  <c r="BL166" i="21" s="1"/>
  <c r="BK166" i="21"/>
  <c r="BD79" i="21"/>
  <c r="BL79" i="21" s="1"/>
  <c r="BK79" i="21"/>
  <c r="BD163" i="21"/>
  <c r="BL163" i="21" s="1"/>
  <c r="AW28" i="22"/>
  <c r="AX28" i="22" s="1"/>
  <c r="AY28" i="22" s="1"/>
  <c r="AZ28" i="22" s="1"/>
  <c r="BC52" i="21"/>
  <c r="BK52" i="21" s="1"/>
  <c r="AW45" i="22"/>
  <c r="AW172" i="22"/>
  <c r="AX172" i="22" s="1"/>
  <c r="AY172" i="22" s="1"/>
  <c r="AZ172" i="22" s="1"/>
  <c r="BE29" i="21"/>
  <c r="BM29" i="21" s="1"/>
  <c r="BD173" i="21"/>
  <c r="BL173" i="21" s="1"/>
  <c r="BC92" i="21"/>
  <c r="BK92" i="21" s="1"/>
  <c r="BD47" i="21"/>
  <c r="BL47" i="21" s="1"/>
  <c r="BD33" i="21"/>
  <c r="BL33" i="21" s="1"/>
  <c r="BD117" i="21"/>
  <c r="BL117" i="21" s="1"/>
  <c r="BD39" i="21"/>
  <c r="BL39" i="21" s="1"/>
  <c r="BD159" i="21"/>
  <c r="BL159" i="21" s="1"/>
  <c r="BD161" i="21"/>
  <c r="BL161" i="21" s="1"/>
  <c r="AX117" i="22"/>
  <c r="AY117" i="22" s="1"/>
  <c r="AZ117" i="22" s="1"/>
  <c r="AW148" i="22"/>
  <c r="AX148" i="22" s="1"/>
  <c r="AY148" i="22" s="1"/>
  <c r="AZ148" i="22" s="1"/>
  <c r="AW156" i="22"/>
  <c r="AX156" i="22" s="1"/>
  <c r="AY156" i="22" s="1"/>
  <c r="AZ156" i="22" s="1"/>
  <c r="BC64" i="21"/>
  <c r="BC54" i="21"/>
  <c r="BK54" i="21" s="1"/>
  <c r="BC162" i="21"/>
  <c r="BC174" i="21"/>
  <c r="BK174" i="21" s="1"/>
  <c r="AW51" i="22"/>
  <c r="AX51" i="22" s="1"/>
  <c r="AY51" i="22" s="1"/>
  <c r="AZ51" i="22" s="1"/>
  <c r="AX144" i="22"/>
  <c r="AY144" i="22" s="1"/>
  <c r="AZ144" i="22" s="1"/>
  <c r="AW144" i="22"/>
  <c r="AW39" i="22"/>
  <c r="AX39" i="22"/>
  <c r="AY39" i="22" s="1"/>
  <c r="AZ39" i="22" s="1"/>
  <c r="AW133" i="22"/>
  <c r="AX133" i="22"/>
  <c r="AY133" i="22" s="1"/>
  <c r="AZ133" i="22" s="1"/>
  <c r="AX135" i="22"/>
  <c r="AY135" i="22" s="1"/>
  <c r="AZ135" i="22" s="1"/>
  <c r="AW135" i="22"/>
  <c r="BC118" i="21"/>
  <c r="BK118" i="21" s="1"/>
  <c r="AX98" i="22"/>
  <c r="AY98" i="22" s="1"/>
  <c r="AZ98" i="22" s="1"/>
  <c r="AW98" i="22"/>
  <c r="AW79" i="22"/>
  <c r="AX79" i="22"/>
  <c r="AY79" i="22" s="1"/>
  <c r="AZ79" i="22" s="1"/>
  <c r="AW61" i="22"/>
  <c r="AX61" i="22" s="1"/>
  <c r="AY61" i="22" s="1"/>
  <c r="AZ61" i="22" s="1"/>
  <c r="AW190" i="22"/>
  <c r="AX190" i="22"/>
  <c r="AY190" i="22" s="1"/>
  <c r="AZ190" i="22" s="1"/>
  <c r="BC126" i="21"/>
  <c r="BK126" i="21" s="1"/>
  <c r="BC58" i="21"/>
  <c r="BK58" i="21" s="1"/>
  <c r="AW57" i="22"/>
  <c r="AX57" i="22" s="1"/>
  <c r="AY57" i="22" s="1"/>
  <c r="AZ57" i="22" s="1"/>
  <c r="AW174" i="22"/>
  <c r="AX174" i="22"/>
  <c r="AY174" i="22" s="1"/>
  <c r="AZ174" i="22" s="1"/>
  <c r="BC78" i="21"/>
  <c r="BK78" i="21" s="1"/>
  <c r="AW192" i="22"/>
  <c r="AX192" i="22"/>
  <c r="AY192" i="22" s="1"/>
  <c r="AZ192" i="22" s="1"/>
  <c r="AW183" i="22"/>
  <c r="AX183" i="22"/>
  <c r="AY183" i="22" s="1"/>
  <c r="AZ183" i="22" s="1"/>
  <c r="AY87" i="21"/>
  <c r="BC87" i="21"/>
  <c r="BK87" i="21" s="1"/>
  <c r="BC67" i="21"/>
  <c r="BK67" i="21" s="1"/>
  <c r="BC128" i="21"/>
  <c r="BK128" i="21" s="1"/>
  <c r="BD111" i="21"/>
  <c r="BL111" i="21" s="1"/>
  <c r="BC141" i="21"/>
  <c r="BK141" i="21" s="1"/>
  <c r="BC125" i="21"/>
  <c r="BK125" i="21" s="1"/>
  <c r="BC124" i="21"/>
  <c r="BK124" i="21" s="1"/>
  <c r="BC38" i="21"/>
  <c r="BK38" i="21" s="1"/>
  <c r="BC51" i="21"/>
  <c r="BK51" i="21" s="1"/>
  <c r="AY70" i="21"/>
  <c r="BC70" i="21"/>
  <c r="BK70" i="21" s="1"/>
  <c r="BC154" i="21"/>
  <c r="BK154" i="21" s="1"/>
  <c r="BC144" i="21"/>
  <c r="BK144" i="21" s="1"/>
  <c r="BC80" i="21"/>
  <c r="BK80" i="21" s="1"/>
  <c r="BC48" i="21"/>
  <c r="BK48" i="21" s="1"/>
  <c r="BC45" i="21"/>
  <c r="BK45" i="21" s="1"/>
  <c r="BD106" i="21"/>
  <c r="BL106" i="21" s="1"/>
  <c r="BD77" i="21"/>
  <c r="BL77" i="21" s="1"/>
  <c r="BD129" i="21"/>
  <c r="BL129" i="21" s="1"/>
  <c r="BC193" i="21"/>
  <c r="BK193" i="21" s="1"/>
  <c r="BC170" i="21"/>
  <c r="BK170" i="21" s="1"/>
  <c r="BC178" i="21"/>
  <c r="BK178" i="21" s="1"/>
  <c r="BC192" i="21"/>
  <c r="BK192" i="21" s="1"/>
  <c r="BC135" i="21"/>
  <c r="BK135" i="21" s="1"/>
  <c r="BC183" i="21"/>
  <c r="BK183" i="21" s="1"/>
  <c r="BC138" i="21"/>
  <c r="BK138" i="21" s="1"/>
  <c r="BC88" i="21"/>
  <c r="BK88" i="21" s="1"/>
  <c r="BC35" i="21"/>
  <c r="BK35" i="21" s="1"/>
  <c r="BC147" i="21"/>
  <c r="BK147" i="21" s="1"/>
  <c r="AU27" i="22"/>
  <c r="AQ17" i="22"/>
  <c r="AT27" i="22"/>
  <c r="AT17" i="22" s="1"/>
  <c r="AR27" i="22"/>
  <c r="AR17" i="22" s="1"/>
  <c r="AR9" i="22" s="1"/>
  <c r="AY112" i="21"/>
  <c r="BC112" i="21"/>
  <c r="BK112" i="21" s="1"/>
  <c r="AY61" i="21"/>
  <c r="BC61" i="21"/>
  <c r="BK61" i="21" s="1"/>
  <c r="BD174" i="21"/>
  <c r="BL174" i="21" s="1"/>
  <c r="AY37" i="21"/>
  <c r="BC37" i="21"/>
  <c r="BK37" i="21" s="1"/>
  <c r="AY152" i="21"/>
  <c r="BC152" i="21"/>
  <c r="BK152" i="21" s="1"/>
  <c r="AY63" i="21"/>
  <c r="BC63" i="21"/>
  <c r="BK63" i="21" s="1"/>
  <c r="AY127" i="21"/>
  <c r="BC127" i="21"/>
  <c r="BK127" i="21" s="1"/>
  <c r="BD38" i="21"/>
  <c r="BL38" i="21" s="1"/>
  <c r="AY132" i="21"/>
  <c r="BC132" i="21"/>
  <c r="BK132" i="21" s="1"/>
  <c r="AY114" i="21"/>
  <c r="BC114" i="21"/>
  <c r="BK114" i="21" s="1"/>
  <c r="AY172" i="21"/>
  <c r="BC172" i="21"/>
  <c r="BK172" i="21" s="1"/>
  <c r="AY136" i="21"/>
  <c r="BC136" i="21"/>
  <c r="BK136" i="21" s="1"/>
  <c r="AY101" i="21"/>
  <c r="BC101" i="21"/>
  <c r="BK101" i="21" s="1"/>
  <c r="AY36" i="21"/>
  <c r="BC36" i="21"/>
  <c r="BK36" i="21" s="1"/>
  <c r="AY182" i="21"/>
  <c r="BC182" i="21"/>
  <c r="BK182" i="21" s="1"/>
  <c r="AY184" i="21"/>
  <c r="BC184" i="21"/>
  <c r="BK184" i="21" s="1"/>
  <c r="AY120" i="21"/>
  <c r="BC120" i="21"/>
  <c r="BK120" i="21" s="1"/>
  <c r="AY146" i="21"/>
  <c r="BC146" i="21"/>
  <c r="BK146" i="21" s="1"/>
  <c r="AY194" i="21"/>
  <c r="BC194" i="21"/>
  <c r="BK194" i="21" s="1"/>
  <c r="AY189" i="21"/>
  <c r="BC189" i="21"/>
  <c r="BK189" i="21" s="1"/>
  <c r="AY139" i="21"/>
  <c r="BC139" i="21"/>
  <c r="BK139" i="21" s="1"/>
  <c r="AY176" i="21"/>
  <c r="BC176" i="21"/>
  <c r="BK176" i="21" s="1"/>
  <c r="AY57" i="21"/>
  <c r="BC57" i="21"/>
  <c r="BK57" i="21" s="1"/>
  <c r="AY150" i="21"/>
  <c r="BC150" i="21"/>
  <c r="BK150" i="21" s="1"/>
  <c r="AY115" i="21"/>
  <c r="BC115" i="21"/>
  <c r="BK115" i="21" s="1"/>
  <c r="AY59" i="21"/>
  <c r="BC59" i="21"/>
  <c r="BK59" i="21" s="1"/>
  <c r="AY90" i="21"/>
  <c r="BC90" i="21"/>
  <c r="BK90" i="21" s="1"/>
  <c r="AY28" i="21"/>
  <c r="BC28" i="21"/>
  <c r="BK28" i="21" s="1"/>
  <c r="AY40" i="21"/>
  <c r="BC40" i="21"/>
  <c r="BK40" i="21" s="1"/>
  <c r="AY49" i="21"/>
  <c r="BC49" i="21"/>
  <c r="BK49" i="21" s="1"/>
  <c r="AY46" i="21"/>
  <c r="BC46" i="21"/>
  <c r="BK46" i="21" s="1"/>
  <c r="AY175" i="21"/>
  <c r="BC175" i="21"/>
  <c r="BK175" i="21" s="1"/>
  <c r="AY131" i="21"/>
  <c r="BC131" i="21"/>
  <c r="BK131" i="21" s="1"/>
  <c r="BD181" i="21"/>
  <c r="BL181" i="21" s="1"/>
  <c r="BD171" i="21"/>
  <c r="BL171" i="21" s="1"/>
  <c r="BD104" i="21"/>
  <c r="BL104" i="21" s="1"/>
  <c r="BE55" i="21"/>
  <c r="BM55" i="21" s="1"/>
  <c r="BC81" i="21"/>
  <c r="BK81" i="21" s="1"/>
  <c r="BC143" i="21"/>
  <c r="BK143" i="21" s="1"/>
  <c r="BD134" i="21"/>
  <c r="BL134" i="21" s="1"/>
  <c r="BC130" i="21"/>
  <c r="BK130" i="21" s="1"/>
  <c r="BE31" i="21"/>
  <c r="BM31" i="21" s="1"/>
  <c r="BE133" i="21"/>
  <c r="BM133" i="21" s="1"/>
  <c r="BD113" i="21"/>
  <c r="BL113" i="21" s="1"/>
  <c r="BE50" i="21"/>
  <c r="BM50" i="21" s="1"/>
  <c r="BD185" i="21"/>
  <c r="BL185" i="21" s="1"/>
  <c r="BD75" i="21"/>
  <c r="BL75" i="21" s="1"/>
  <c r="BD42" i="21"/>
  <c r="BL42" i="21" s="1"/>
  <c r="BD109" i="21"/>
  <c r="BL109" i="21" s="1"/>
  <c r="BD100" i="21"/>
  <c r="BL100" i="21" s="1"/>
  <c r="BC105" i="21"/>
  <c r="BK105" i="21" s="1"/>
  <c r="BD89" i="21"/>
  <c r="BL89" i="21" s="1"/>
  <c r="BI27" i="21"/>
  <c r="BI22" i="21" s="1"/>
  <c r="AS27" i="21"/>
  <c r="AS17" i="21" s="1"/>
  <c r="AT27" i="21"/>
  <c r="AP17" i="21"/>
  <c r="AQ27" i="21"/>
  <c r="BD124" i="21"/>
  <c r="BL124" i="21" s="1"/>
  <c r="BD71" i="21"/>
  <c r="BL71" i="21" s="1"/>
  <c r="BE107" i="21"/>
  <c r="BM107" i="21" s="1"/>
  <c r="BE122" i="21"/>
  <c r="BM122" i="21" s="1"/>
  <c r="BC83" i="21"/>
  <c r="BK83" i="21" s="1"/>
  <c r="BE33" i="21"/>
  <c r="BM33" i="21" s="1"/>
  <c r="BC93" i="21"/>
  <c r="BK93" i="21" s="1"/>
  <c r="BC164" i="21"/>
  <c r="BK164" i="21" s="1"/>
  <c r="BC56" i="21"/>
  <c r="BK56" i="21" s="1"/>
  <c r="BC72" i="21"/>
  <c r="BK72" i="21" s="1"/>
  <c r="BC140" i="21"/>
  <c r="BK140" i="21" s="1"/>
  <c r="BD41" i="21"/>
  <c r="BL41" i="21" s="1"/>
  <c r="BC155" i="21"/>
  <c r="BK155" i="21" s="1"/>
  <c r="BD142" i="21"/>
  <c r="BL142" i="21" s="1"/>
  <c r="BC30" i="21"/>
  <c r="BK30" i="21" s="1"/>
  <c r="BC73" i="21"/>
  <c r="BK73" i="21" s="1"/>
  <c r="BC119" i="21"/>
  <c r="BK119" i="21" s="1"/>
  <c r="BC74" i="21"/>
  <c r="BK74" i="21" s="1"/>
  <c r="BC158" i="21"/>
  <c r="BK158" i="21" s="1"/>
  <c r="BC123" i="21"/>
  <c r="BK123" i="21" s="1"/>
  <c r="BC165" i="21"/>
  <c r="BK165" i="21" s="1"/>
  <c r="BD32" i="21"/>
  <c r="BL32" i="21" s="1"/>
  <c r="BC103" i="21"/>
  <c r="BK103" i="21" s="1"/>
  <c r="BC99" i="21"/>
  <c r="BK99" i="21" s="1"/>
  <c r="BD190" i="21"/>
  <c r="BL190" i="21" s="1"/>
  <c r="BD84" i="21"/>
  <c r="BL84" i="21" s="1"/>
  <c r="BC97" i="21"/>
  <c r="BK97" i="21" s="1"/>
  <c r="BE68" i="21"/>
  <c r="BM68" i="21" s="1"/>
  <c r="BC156" i="21"/>
  <c r="BK156" i="21" s="1"/>
  <c r="BC65" i="21"/>
  <c r="BK65" i="21" s="1"/>
  <c r="BC157" i="21"/>
  <c r="BK157" i="21" s="1"/>
  <c r="BC53" i="21"/>
  <c r="BK53" i="21" s="1"/>
  <c r="BC69" i="21"/>
  <c r="BK69" i="21" s="1"/>
  <c r="BD62" i="21"/>
  <c r="BL62" i="21" s="1"/>
  <c r="BD116" i="21"/>
  <c r="BL116" i="21" s="1"/>
  <c r="BD145" i="21"/>
  <c r="BL145" i="21" s="1"/>
  <c r="BE186" i="21"/>
  <c r="BM186" i="21" s="1"/>
  <c r="BD43" i="21"/>
  <c r="BL43" i="21" s="1"/>
  <c r="BD108" i="21"/>
  <c r="BL108" i="21" s="1"/>
  <c r="BD148" i="21"/>
  <c r="BL148" i="21" s="1"/>
  <c r="BD180" i="21"/>
  <c r="BL180" i="21" s="1"/>
  <c r="BC44" i="21"/>
  <c r="BK44" i="21" s="1"/>
  <c r="BC168" i="21"/>
  <c r="BK168" i="21" s="1"/>
  <c r="BD193" i="21"/>
  <c r="BL193" i="21" s="1"/>
  <c r="BD94" i="21"/>
  <c r="BL94" i="21" s="1"/>
  <c r="BD141" i="21"/>
  <c r="BL141" i="21" s="1"/>
  <c r="BD154" i="21"/>
  <c r="BL154" i="21" s="1"/>
  <c r="BC34" i="21"/>
  <c r="BK34" i="21" s="1"/>
  <c r="BC195" i="21"/>
  <c r="BK195" i="21" s="1"/>
  <c r="BC98" i="21"/>
  <c r="BK98" i="21" s="1"/>
  <c r="BE66" i="21"/>
  <c r="BM66" i="21" s="1"/>
  <c r="BC179" i="21"/>
  <c r="BK179" i="21" s="1"/>
  <c r="BD160" i="21"/>
  <c r="BL160" i="21" s="1"/>
  <c r="BF29" i="21"/>
  <c r="BN29" i="21" s="1"/>
  <c r="BC91" i="21"/>
  <c r="BK91" i="21" s="1"/>
  <c r="BC187" i="21"/>
  <c r="BK187" i="21" s="1"/>
  <c r="BC151" i="21"/>
  <c r="BK151" i="21" s="1"/>
  <c r="BD86" i="21"/>
  <c r="BL86" i="21" s="1"/>
  <c r="BC102" i="21"/>
  <c r="BK102" i="21" s="1"/>
  <c r="BC137" i="21"/>
  <c r="BK137" i="21" s="1"/>
  <c r="BC121" i="21"/>
  <c r="BK121" i="21" s="1"/>
  <c r="BD95" i="21"/>
  <c r="BL95" i="21" s="1"/>
  <c r="BC76" i="21"/>
  <c r="BK76" i="21" s="1"/>
  <c r="BC191" i="21"/>
  <c r="BK191" i="21" s="1"/>
  <c r="BC96" i="21"/>
  <c r="BK96" i="21" s="1"/>
  <c r="BE177" i="21"/>
  <c r="BM177" i="21" s="1"/>
  <c r="BC60" i="21"/>
  <c r="BK60" i="21" s="1"/>
  <c r="BC169" i="21"/>
  <c r="BK169" i="21" s="1"/>
  <c r="BC153" i="21"/>
  <c r="BK153" i="21" s="1"/>
  <c r="BC149" i="21"/>
  <c r="BK149" i="21" s="1"/>
  <c r="BD188" i="21"/>
  <c r="BL188" i="21" s="1"/>
  <c r="BE163" i="21" l="1"/>
  <c r="BM163" i="21" s="1"/>
  <c r="BE167" i="21"/>
  <c r="BM167" i="21" s="1"/>
  <c r="BE161" i="21"/>
  <c r="BM161" i="21" s="1"/>
  <c r="BE159" i="21"/>
  <c r="BM159" i="21" s="1"/>
  <c r="BE166" i="21"/>
  <c r="BM166" i="21" s="1"/>
  <c r="BD87" i="21"/>
  <c r="BL87" i="21" s="1"/>
  <c r="BD128" i="21"/>
  <c r="BL128" i="21" s="1"/>
  <c r="BD67" i="21"/>
  <c r="BD52" i="21"/>
  <c r="BL52" i="21" s="1"/>
  <c r="BE117" i="21"/>
  <c r="BM117" i="21" s="1"/>
  <c r="BD70" i="21"/>
  <c r="BL70" i="21" s="1"/>
  <c r="BD54" i="21"/>
  <c r="BL54" i="21" s="1"/>
  <c r="BE110" i="21"/>
  <c r="BM110" i="21" s="1"/>
  <c r="BK82" i="21"/>
  <c r="BD82" i="21"/>
  <c r="BD147" i="21"/>
  <c r="BL147" i="21" s="1"/>
  <c r="BD135" i="21"/>
  <c r="BL135" i="21" s="1"/>
  <c r="BL85" i="21"/>
  <c r="BE85" i="21"/>
  <c r="BE47" i="21"/>
  <c r="BM47" i="21" s="1"/>
  <c r="BD178" i="21"/>
  <c r="BL178" i="21" s="1"/>
  <c r="BD162" i="21"/>
  <c r="BL162" i="21" s="1"/>
  <c r="BK162" i="21"/>
  <c r="BE79" i="21"/>
  <c r="BM79" i="21" s="1"/>
  <c r="BE173" i="21"/>
  <c r="BM173" i="21" s="1"/>
  <c r="BD118" i="21"/>
  <c r="BL118" i="21" s="1"/>
  <c r="BD64" i="21"/>
  <c r="BL64" i="21" s="1"/>
  <c r="BK64" i="21"/>
  <c r="BD170" i="21"/>
  <c r="BL170" i="21" s="1"/>
  <c r="BD126" i="21"/>
  <c r="BL126" i="21" s="1"/>
  <c r="BD125" i="21"/>
  <c r="BL125" i="21" s="1"/>
  <c r="BD35" i="21"/>
  <c r="BL35" i="21" s="1"/>
  <c r="BD183" i="21"/>
  <c r="BL183" i="21" s="1"/>
  <c r="BD92" i="21"/>
  <c r="BD58" i="21"/>
  <c r="BL58" i="21" s="1"/>
  <c r="BE39" i="21"/>
  <c r="BM39" i="21" s="1"/>
  <c r="BD192" i="21"/>
  <c r="BL192" i="21" s="1"/>
  <c r="BD78" i="21"/>
  <c r="BL78" i="21" s="1"/>
  <c r="BD80" i="21"/>
  <c r="BL80" i="21" s="1"/>
  <c r="BD51" i="21"/>
  <c r="BL51" i="21" s="1"/>
  <c r="BD48" i="21"/>
  <c r="BL48" i="21" s="1"/>
  <c r="BD144" i="21"/>
  <c r="BL144" i="21" s="1"/>
  <c r="BE111" i="21"/>
  <c r="BM111" i="21" s="1"/>
  <c r="BE77" i="21"/>
  <c r="BM77" i="21" s="1"/>
  <c r="BD45" i="21"/>
  <c r="BL45" i="21" s="1"/>
  <c r="BD88" i="21"/>
  <c r="BL88" i="21" s="1"/>
  <c r="BD138" i="21"/>
  <c r="BL138" i="21" s="1"/>
  <c r="BE129" i="21"/>
  <c r="BM129" i="21" s="1"/>
  <c r="BE106" i="21"/>
  <c r="BM106" i="21" s="1"/>
  <c r="AW27" i="22"/>
  <c r="AW17" i="22" s="1"/>
  <c r="AX27" i="22"/>
  <c r="BD187" i="21"/>
  <c r="BL187" i="21" s="1"/>
  <c r="BD119" i="21"/>
  <c r="BL119" i="21" s="1"/>
  <c r="BD140" i="21"/>
  <c r="BL140" i="21" s="1"/>
  <c r="BD83" i="21"/>
  <c r="BL83" i="21" s="1"/>
  <c r="AQ17" i="21"/>
  <c r="AQ9" i="21" s="1"/>
  <c r="BQ27" i="21"/>
  <c r="BQ22" i="21" s="1"/>
  <c r="BE100" i="21"/>
  <c r="BM100" i="21" s="1"/>
  <c r="BF79" i="21"/>
  <c r="BN79" i="21" s="1"/>
  <c r="BE113" i="21"/>
  <c r="BM113" i="21" s="1"/>
  <c r="BF167" i="21"/>
  <c r="BN167" i="21" s="1"/>
  <c r="BD175" i="21"/>
  <c r="BL175" i="21" s="1"/>
  <c r="BD40" i="21"/>
  <c r="BL40" i="21" s="1"/>
  <c r="BD150" i="21"/>
  <c r="BL150" i="21" s="1"/>
  <c r="BD184" i="21"/>
  <c r="BL184" i="21" s="1"/>
  <c r="BD136" i="21"/>
  <c r="BL136" i="21" s="1"/>
  <c r="BD132" i="21"/>
  <c r="BL132" i="21" s="1"/>
  <c r="BD127" i="21"/>
  <c r="BL127" i="21" s="1"/>
  <c r="BD152" i="21"/>
  <c r="BL152" i="21" s="1"/>
  <c r="BE174" i="21"/>
  <c r="BM174" i="21" s="1"/>
  <c r="BD98" i="21"/>
  <c r="BL98" i="21" s="1"/>
  <c r="BD65" i="21"/>
  <c r="BL65" i="21" s="1"/>
  <c r="BD73" i="21"/>
  <c r="BL73" i="21" s="1"/>
  <c r="BE42" i="21"/>
  <c r="BM42" i="21" s="1"/>
  <c r="BE185" i="21"/>
  <c r="BM185" i="21" s="1"/>
  <c r="BF133" i="21"/>
  <c r="BN133" i="21" s="1"/>
  <c r="BD81" i="21"/>
  <c r="BL81" i="21" s="1"/>
  <c r="BD90" i="21"/>
  <c r="BL90" i="21" s="1"/>
  <c r="BD59" i="21"/>
  <c r="BL59" i="21" s="1"/>
  <c r="BD176" i="21"/>
  <c r="BL176" i="21" s="1"/>
  <c r="BD139" i="21"/>
  <c r="BL139" i="21" s="1"/>
  <c r="BD146" i="21"/>
  <c r="BL146" i="21" s="1"/>
  <c r="BD36" i="21"/>
  <c r="BL36" i="21" s="1"/>
  <c r="BD114" i="21"/>
  <c r="BL114" i="21" s="1"/>
  <c r="BD61" i="21"/>
  <c r="BL61" i="21" s="1"/>
  <c r="BE188" i="21"/>
  <c r="BM188" i="21" s="1"/>
  <c r="BD169" i="21"/>
  <c r="BL169" i="21" s="1"/>
  <c r="BD96" i="21"/>
  <c r="BL96" i="21" s="1"/>
  <c r="BE86" i="21"/>
  <c r="BM86" i="21" s="1"/>
  <c r="BD91" i="21"/>
  <c r="BL91" i="21" s="1"/>
  <c r="BE160" i="21"/>
  <c r="BM160" i="21" s="1"/>
  <c r="BD179" i="21"/>
  <c r="BL179" i="21" s="1"/>
  <c r="BD195" i="21"/>
  <c r="BL195" i="21" s="1"/>
  <c r="BE180" i="21"/>
  <c r="BM180" i="21" s="1"/>
  <c r="BE108" i="21"/>
  <c r="BM108" i="21" s="1"/>
  <c r="BE145" i="21"/>
  <c r="BM145" i="21" s="1"/>
  <c r="BD69" i="21"/>
  <c r="BL69" i="21" s="1"/>
  <c r="BD156" i="21"/>
  <c r="BL156" i="21" s="1"/>
  <c r="BE32" i="21"/>
  <c r="BM32" i="21" s="1"/>
  <c r="BF159" i="21"/>
  <c r="BN159" i="21" s="1"/>
  <c r="BD123" i="21"/>
  <c r="BL123" i="21" s="1"/>
  <c r="BD30" i="21"/>
  <c r="BL30" i="21" s="1"/>
  <c r="BD155" i="21"/>
  <c r="BL155" i="21" s="1"/>
  <c r="BD72" i="21"/>
  <c r="BL72" i="21" s="1"/>
  <c r="BD93" i="21"/>
  <c r="BL93" i="21" s="1"/>
  <c r="BE71" i="21"/>
  <c r="BM71" i="21" s="1"/>
  <c r="BE89" i="21"/>
  <c r="BM89" i="21" s="1"/>
  <c r="BD130" i="21"/>
  <c r="BL130" i="21" s="1"/>
  <c r="BD143" i="21"/>
  <c r="BL143" i="21" s="1"/>
  <c r="BF55" i="21"/>
  <c r="BN55" i="21" s="1"/>
  <c r="BE171" i="21"/>
  <c r="BM171" i="21" s="1"/>
  <c r="BE181" i="21"/>
  <c r="BM181" i="21" s="1"/>
  <c r="BD153" i="21"/>
  <c r="BL153" i="21" s="1"/>
  <c r="BD102" i="21"/>
  <c r="BL102" i="21" s="1"/>
  <c r="BD44" i="21"/>
  <c r="BL44" i="21" s="1"/>
  <c r="BD103" i="21"/>
  <c r="BL103" i="21" s="1"/>
  <c r="BD60" i="21"/>
  <c r="BL60" i="21" s="1"/>
  <c r="BD191" i="21"/>
  <c r="BL191" i="21" s="1"/>
  <c r="BD121" i="21"/>
  <c r="BL121" i="21" s="1"/>
  <c r="BF66" i="21"/>
  <c r="BN66" i="21" s="1"/>
  <c r="BD34" i="21"/>
  <c r="BL34" i="21" s="1"/>
  <c r="BE193" i="21"/>
  <c r="BM193" i="21" s="1"/>
  <c r="BD53" i="21"/>
  <c r="BL53" i="21" s="1"/>
  <c r="BF68" i="21"/>
  <c r="BN68" i="21" s="1"/>
  <c r="BD97" i="21"/>
  <c r="BL97" i="21" s="1"/>
  <c r="BE190" i="21"/>
  <c r="BM190" i="21" s="1"/>
  <c r="BD158" i="21"/>
  <c r="BL158" i="21" s="1"/>
  <c r="BE128" i="21"/>
  <c r="BM128" i="21" s="1"/>
  <c r="BE41" i="21"/>
  <c r="BM41" i="21" s="1"/>
  <c r="BD56" i="21"/>
  <c r="BL56" i="21" s="1"/>
  <c r="BF33" i="21"/>
  <c r="BN33" i="21" s="1"/>
  <c r="AV27" i="21"/>
  <c r="AV17" i="21" s="1"/>
  <c r="AW27" i="21"/>
  <c r="BE109" i="21"/>
  <c r="BM109" i="21" s="1"/>
  <c r="BE75" i="21"/>
  <c r="BM75" i="21" s="1"/>
  <c r="BF166" i="21"/>
  <c r="BN166" i="21" s="1"/>
  <c r="BF50" i="21"/>
  <c r="BN50" i="21" s="1"/>
  <c r="BF163" i="21"/>
  <c r="BN163" i="21" s="1"/>
  <c r="BF31" i="21"/>
  <c r="BN31" i="21" s="1"/>
  <c r="BE134" i="21"/>
  <c r="BM134" i="21" s="1"/>
  <c r="BD131" i="21"/>
  <c r="BL131" i="21" s="1"/>
  <c r="BD46" i="21"/>
  <c r="BL46" i="21" s="1"/>
  <c r="BD49" i="21"/>
  <c r="BL49" i="21" s="1"/>
  <c r="BD28" i="21"/>
  <c r="BL28" i="21" s="1"/>
  <c r="BD115" i="21"/>
  <c r="BL115" i="21" s="1"/>
  <c r="BD57" i="21"/>
  <c r="BL57" i="21" s="1"/>
  <c r="BD189" i="21"/>
  <c r="BL189" i="21" s="1"/>
  <c r="BD194" i="21"/>
  <c r="BL194" i="21" s="1"/>
  <c r="BD120" i="21"/>
  <c r="BL120" i="21" s="1"/>
  <c r="BD182" i="21"/>
  <c r="BL182" i="21" s="1"/>
  <c r="BD101" i="21"/>
  <c r="BL101" i="21" s="1"/>
  <c r="BD172" i="21"/>
  <c r="BL172" i="21" s="1"/>
  <c r="BE38" i="21"/>
  <c r="BM38" i="21" s="1"/>
  <c r="BD63" i="21"/>
  <c r="BL63" i="21" s="1"/>
  <c r="BD37" i="21"/>
  <c r="BL37" i="21" s="1"/>
  <c r="BD112" i="21"/>
  <c r="BL112" i="21" s="1"/>
  <c r="BE95" i="21"/>
  <c r="BM95" i="21" s="1"/>
  <c r="BE94" i="21"/>
  <c r="BM94" i="21" s="1"/>
  <c r="BE84" i="21"/>
  <c r="BM84" i="21" s="1"/>
  <c r="BE154" i="21"/>
  <c r="BM154" i="21" s="1"/>
  <c r="BD149" i="21"/>
  <c r="BL149" i="21" s="1"/>
  <c r="BF177" i="21"/>
  <c r="BN177" i="21" s="1"/>
  <c r="BD76" i="21"/>
  <c r="BL76" i="21" s="1"/>
  <c r="BD137" i="21"/>
  <c r="BL137" i="21" s="1"/>
  <c r="BD151" i="21"/>
  <c r="BL151" i="21" s="1"/>
  <c r="BG29" i="21"/>
  <c r="BO29" i="21" s="1"/>
  <c r="BF47" i="21"/>
  <c r="BN47" i="21" s="1"/>
  <c r="BE141" i="21"/>
  <c r="BM141" i="21" s="1"/>
  <c r="BD168" i="21"/>
  <c r="BL168" i="21" s="1"/>
  <c r="BE148" i="21"/>
  <c r="BM148" i="21" s="1"/>
  <c r="BE43" i="21"/>
  <c r="BM43" i="21" s="1"/>
  <c r="BF186" i="21"/>
  <c r="BN186" i="21" s="1"/>
  <c r="BE116" i="21"/>
  <c r="BM116" i="21" s="1"/>
  <c r="BE62" i="21"/>
  <c r="BM62" i="21" s="1"/>
  <c r="BD157" i="21"/>
  <c r="BL157" i="21" s="1"/>
  <c r="BD99" i="21"/>
  <c r="BL99" i="21" s="1"/>
  <c r="BF161" i="21"/>
  <c r="BN161" i="21" s="1"/>
  <c r="BD165" i="21"/>
  <c r="BL165" i="21" s="1"/>
  <c r="BD74" i="21"/>
  <c r="BL74" i="21" s="1"/>
  <c r="BE142" i="21"/>
  <c r="BM142" i="21" s="1"/>
  <c r="BD164" i="21"/>
  <c r="BL164" i="21" s="1"/>
  <c r="BF122" i="21"/>
  <c r="BN122" i="21" s="1"/>
  <c r="BF107" i="21"/>
  <c r="BN107" i="21" s="1"/>
  <c r="BE124" i="21"/>
  <c r="BM124" i="21" s="1"/>
  <c r="BD105" i="21"/>
  <c r="BL105" i="21" s="1"/>
  <c r="BE104" i="21"/>
  <c r="BM104" i="21" s="1"/>
  <c r="BE87" i="21"/>
  <c r="BM87" i="21" s="1"/>
  <c r="BE35" i="21" l="1"/>
  <c r="BM35" i="21" s="1"/>
  <c r="BE70" i="21"/>
  <c r="BM70" i="21" s="1"/>
  <c r="BE48" i="21"/>
  <c r="BM48" i="21" s="1"/>
  <c r="BE147" i="21"/>
  <c r="BM147" i="21" s="1"/>
  <c r="BF117" i="21"/>
  <c r="BN117" i="21" s="1"/>
  <c r="BE58" i="21"/>
  <c r="BM58" i="21" s="1"/>
  <c r="BE52" i="21"/>
  <c r="BM52" i="21" s="1"/>
  <c r="BE64" i="21"/>
  <c r="BM64" i="21" s="1"/>
  <c r="BE54" i="21"/>
  <c r="BM54" i="21" s="1"/>
  <c r="BE170" i="21"/>
  <c r="BM170" i="21" s="1"/>
  <c r="BF110" i="21"/>
  <c r="BN110" i="21" s="1"/>
  <c r="BE178" i="21"/>
  <c r="BM178" i="21" s="1"/>
  <c r="BF64" i="21"/>
  <c r="BN64" i="21" s="1"/>
  <c r="BL67" i="21"/>
  <c r="BE67" i="21"/>
  <c r="BF39" i="21"/>
  <c r="BN39" i="21" s="1"/>
  <c r="BE162" i="21"/>
  <c r="BM162" i="21" s="1"/>
  <c r="BL82" i="21"/>
  <c r="BE82" i="21"/>
  <c r="BE135" i="21"/>
  <c r="BM135" i="21" s="1"/>
  <c r="BM85" i="21"/>
  <c r="BF85" i="21"/>
  <c r="BF173" i="21"/>
  <c r="BN173" i="21" s="1"/>
  <c r="BE183" i="21"/>
  <c r="BM183" i="21" s="1"/>
  <c r="BE125" i="21"/>
  <c r="BM125" i="21" s="1"/>
  <c r="BE126" i="21"/>
  <c r="BM126" i="21" s="1"/>
  <c r="BL92" i="21"/>
  <c r="BE92" i="21"/>
  <c r="BE118" i="21"/>
  <c r="BM118" i="21" s="1"/>
  <c r="BE80" i="21"/>
  <c r="BM80" i="21" s="1"/>
  <c r="BE144" i="21"/>
  <c r="BM144" i="21" s="1"/>
  <c r="BE78" i="21"/>
  <c r="BM78" i="21" s="1"/>
  <c r="BE192" i="21"/>
  <c r="BM192" i="21" s="1"/>
  <c r="BE51" i="21"/>
  <c r="BM51" i="21" s="1"/>
  <c r="BF111" i="21"/>
  <c r="BN111" i="21" s="1"/>
  <c r="BF106" i="21"/>
  <c r="BN106" i="21" s="1"/>
  <c r="BE138" i="21"/>
  <c r="BM138" i="21" s="1"/>
  <c r="BE45" i="21"/>
  <c r="BM45" i="21" s="1"/>
  <c r="BF129" i="21"/>
  <c r="BN129" i="21" s="1"/>
  <c r="BE88" i="21"/>
  <c r="BM88" i="21" s="1"/>
  <c r="BF77" i="21"/>
  <c r="BN77" i="21" s="1"/>
  <c r="AX17" i="22"/>
  <c r="AY27" i="22"/>
  <c r="BE165" i="21"/>
  <c r="BM165" i="21" s="1"/>
  <c r="BF147" i="21"/>
  <c r="BN147" i="21" s="1"/>
  <c r="BF43" i="21"/>
  <c r="BN43" i="21" s="1"/>
  <c r="BG47" i="21"/>
  <c r="BO47" i="21" s="1"/>
  <c r="BE137" i="21"/>
  <c r="BM137" i="21" s="1"/>
  <c r="BF84" i="21"/>
  <c r="BN84" i="21" s="1"/>
  <c r="BE63" i="21"/>
  <c r="BM63" i="21" s="1"/>
  <c r="BE101" i="21"/>
  <c r="BM101" i="21" s="1"/>
  <c r="BE57" i="21"/>
  <c r="BM57" i="21" s="1"/>
  <c r="BE131" i="21"/>
  <c r="BM131" i="21" s="1"/>
  <c r="BG166" i="21"/>
  <c r="BO166" i="21" s="1"/>
  <c r="BF128" i="21"/>
  <c r="BN128" i="21" s="1"/>
  <c r="BG68" i="21"/>
  <c r="BO68" i="21" s="1"/>
  <c r="BE121" i="21"/>
  <c r="BM121" i="21" s="1"/>
  <c r="BF35" i="21"/>
  <c r="BN35" i="21" s="1"/>
  <c r="BG55" i="21"/>
  <c r="BO55" i="21" s="1"/>
  <c r="BE93" i="21"/>
  <c r="BM93" i="21" s="1"/>
  <c r="BE69" i="21"/>
  <c r="BM69" i="21" s="1"/>
  <c r="BF180" i="21"/>
  <c r="BN180" i="21" s="1"/>
  <c r="BF160" i="21"/>
  <c r="BN160" i="21" s="1"/>
  <c r="BE169" i="21"/>
  <c r="BM169" i="21" s="1"/>
  <c r="BE36" i="21"/>
  <c r="BM36" i="21" s="1"/>
  <c r="BE139" i="21"/>
  <c r="BM139" i="21" s="1"/>
  <c r="BF185" i="21"/>
  <c r="BN185" i="21" s="1"/>
  <c r="BE65" i="21"/>
  <c r="BM65" i="21" s="1"/>
  <c r="BF174" i="21"/>
  <c r="BN174" i="21" s="1"/>
  <c r="BE127" i="21"/>
  <c r="BM127" i="21" s="1"/>
  <c r="BE136" i="21"/>
  <c r="BM136" i="21" s="1"/>
  <c r="BF48" i="21"/>
  <c r="BN48" i="21" s="1"/>
  <c r="BE40" i="21"/>
  <c r="BM40" i="21" s="1"/>
  <c r="BF113" i="21"/>
  <c r="BN113" i="21" s="1"/>
  <c r="BE83" i="21"/>
  <c r="BM83" i="21" s="1"/>
  <c r="BE140" i="21"/>
  <c r="BM140" i="21" s="1"/>
  <c r="BF104" i="21"/>
  <c r="BN104" i="21" s="1"/>
  <c r="BE164" i="21"/>
  <c r="BM164" i="21" s="1"/>
  <c r="BF62" i="21"/>
  <c r="BN62" i="21" s="1"/>
  <c r="BF162" i="21"/>
  <c r="BN162" i="21" s="1"/>
  <c r="BE120" i="21"/>
  <c r="BM120" i="21" s="1"/>
  <c r="BF134" i="21"/>
  <c r="BN134" i="21" s="1"/>
  <c r="BF109" i="21"/>
  <c r="BN109" i="21" s="1"/>
  <c r="BG33" i="21"/>
  <c r="BO33" i="21" s="1"/>
  <c r="BE102" i="21"/>
  <c r="BM102" i="21" s="1"/>
  <c r="BE130" i="21"/>
  <c r="BM130" i="21" s="1"/>
  <c r="BE155" i="21"/>
  <c r="BM155" i="21" s="1"/>
  <c r="BF52" i="21"/>
  <c r="BN52" i="21" s="1"/>
  <c r="BG173" i="21"/>
  <c r="BO173" i="21" s="1"/>
  <c r="BF124" i="21"/>
  <c r="BN124" i="21" s="1"/>
  <c r="BG122" i="21"/>
  <c r="BO122" i="21" s="1"/>
  <c r="BF142" i="21"/>
  <c r="BN142" i="21" s="1"/>
  <c r="BE74" i="21"/>
  <c r="BM74" i="21" s="1"/>
  <c r="BE157" i="21"/>
  <c r="BM157" i="21" s="1"/>
  <c r="BG186" i="21"/>
  <c r="BO186" i="21" s="1"/>
  <c r="BF148" i="21"/>
  <c r="BN148" i="21" s="1"/>
  <c r="BF141" i="21"/>
  <c r="BN141" i="21" s="1"/>
  <c r="BE151" i="21"/>
  <c r="BM151" i="21" s="1"/>
  <c r="BE76" i="21"/>
  <c r="BM76" i="21" s="1"/>
  <c r="BE149" i="21"/>
  <c r="BM149" i="21" s="1"/>
  <c r="BF94" i="21"/>
  <c r="BN94" i="21" s="1"/>
  <c r="BE112" i="21"/>
  <c r="BM112" i="21" s="1"/>
  <c r="BE37" i="21"/>
  <c r="BM37" i="21" s="1"/>
  <c r="BF38" i="21"/>
  <c r="BN38" i="21" s="1"/>
  <c r="BE172" i="21"/>
  <c r="BM172" i="21" s="1"/>
  <c r="BE182" i="21"/>
  <c r="BM182" i="21" s="1"/>
  <c r="BE194" i="21"/>
  <c r="BM194" i="21" s="1"/>
  <c r="BF126" i="21"/>
  <c r="BN126" i="21" s="1"/>
  <c r="BE115" i="21"/>
  <c r="BM115" i="21" s="1"/>
  <c r="BE28" i="21"/>
  <c r="BM28" i="21" s="1"/>
  <c r="BE46" i="21"/>
  <c r="BM46" i="21" s="1"/>
  <c r="BG31" i="21"/>
  <c r="BO31" i="21" s="1"/>
  <c r="BG50" i="21"/>
  <c r="BO50" i="21" s="1"/>
  <c r="BF75" i="21"/>
  <c r="BN75" i="21" s="1"/>
  <c r="AX27" i="21"/>
  <c r="AW17" i="21"/>
  <c r="BE56" i="21"/>
  <c r="BM56" i="21" s="1"/>
  <c r="BF70" i="21"/>
  <c r="BN70" i="21" s="1"/>
  <c r="BE158" i="21"/>
  <c r="BM158" i="21" s="1"/>
  <c r="BE97" i="21"/>
  <c r="BM97" i="21" s="1"/>
  <c r="BE53" i="21"/>
  <c r="BM53" i="21" s="1"/>
  <c r="BE34" i="21"/>
  <c r="BM34" i="21" s="1"/>
  <c r="BF135" i="21"/>
  <c r="BN135" i="21" s="1"/>
  <c r="BE191" i="21"/>
  <c r="BM191" i="21" s="1"/>
  <c r="BE103" i="21"/>
  <c r="BM103" i="21" s="1"/>
  <c r="BE44" i="21"/>
  <c r="BM44" i="21" s="1"/>
  <c r="BE153" i="21"/>
  <c r="BM153" i="21" s="1"/>
  <c r="BF171" i="21"/>
  <c r="BN171" i="21" s="1"/>
  <c r="BE143" i="21"/>
  <c r="BM143" i="21" s="1"/>
  <c r="BF89" i="21"/>
  <c r="BN89" i="21" s="1"/>
  <c r="BE72" i="21"/>
  <c r="BM72" i="21" s="1"/>
  <c r="BE30" i="21"/>
  <c r="BM30" i="21" s="1"/>
  <c r="BE123" i="21"/>
  <c r="BM123" i="21" s="1"/>
  <c r="BF32" i="21"/>
  <c r="BN32" i="21" s="1"/>
  <c r="BG117" i="21"/>
  <c r="BO117" i="21" s="1"/>
  <c r="BF145" i="21"/>
  <c r="BN145" i="21" s="1"/>
  <c r="BF108" i="21"/>
  <c r="BN108" i="21" s="1"/>
  <c r="BF125" i="21"/>
  <c r="BN125" i="21" s="1"/>
  <c r="BE179" i="21"/>
  <c r="BM179" i="21" s="1"/>
  <c r="BE91" i="21"/>
  <c r="BM91" i="21" s="1"/>
  <c r="BE96" i="21"/>
  <c r="BM96" i="21" s="1"/>
  <c r="BF188" i="21"/>
  <c r="BN188" i="21" s="1"/>
  <c r="BE114" i="21"/>
  <c r="BM114" i="21" s="1"/>
  <c r="BE146" i="21"/>
  <c r="BM146" i="21" s="1"/>
  <c r="BE176" i="21"/>
  <c r="BM176" i="21" s="1"/>
  <c r="BE90" i="21"/>
  <c r="BM90" i="21" s="1"/>
  <c r="BE81" i="21"/>
  <c r="BM81" i="21" s="1"/>
  <c r="BG133" i="21"/>
  <c r="BO133" i="21" s="1"/>
  <c r="BF42" i="21"/>
  <c r="BN42" i="21" s="1"/>
  <c r="BE98" i="21"/>
  <c r="BM98" i="21" s="1"/>
  <c r="BE152" i="21"/>
  <c r="BM152" i="21" s="1"/>
  <c r="BE132" i="21"/>
  <c r="BM132" i="21" s="1"/>
  <c r="BE184" i="21"/>
  <c r="BM184" i="21" s="1"/>
  <c r="BE150" i="21"/>
  <c r="BM150" i="21" s="1"/>
  <c r="BE175" i="21"/>
  <c r="BM175" i="21" s="1"/>
  <c r="BG167" i="21"/>
  <c r="BO167" i="21" s="1"/>
  <c r="BG79" i="21"/>
  <c r="BO79" i="21" s="1"/>
  <c r="BE119" i="21"/>
  <c r="BM119" i="21" s="1"/>
  <c r="BE187" i="21"/>
  <c r="BM187" i="21" s="1"/>
  <c r="BF87" i="21"/>
  <c r="BN87" i="21" s="1"/>
  <c r="BE105" i="21"/>
  <c r="BM105" i="21" s="1"/>
  <c r="BE99" i="21"/>
  <c r="BM99" i="21" s="1"/>
  <c r="BF116" i="21"/>
  <c r="BN116" i="21" s="1"/>
  <c r="BE168" i="21"/>
  <c r="BM168" i="21" s="1"/>
  <c r="BH29" i="21"/>
  <c r="BP29" i="21" s="1"/>
  <c r="BF154" i="21"/>
  <c r="BN154" i="21" s="1"/>
  <c r="BF95" i="21"/>
  <c r="BN95" i="21" s="1"/>
  <c r="BE189" i="21"/>
  <c r="BM189" i="21" s="1"/>
  <c r="BE49" i="21"/>
  <c r="BM49" i="21" s="1"/>
  <c r="BG163" i="21"/>
  <c r="BO163" i="21" s="1"/>
  <c r="BF41" i="21"/>
  <c r="BN41" i="21" s="1"/>
  <c r="BF190" i="21"/>
  <c r="BN190" i="21" s="1"/>
  <c r="BF193" i="21"/>
  <c r="BN193" i="21" s="1"/>
  <c r="BE60" i="21"/>
  <c r="BM60" i="21" s="1"/>
  <c r="BF181" i="21"/>
  <c r="BN181" i="21" s="1"/>
  <c r="BF71" i="21"/>
  <c r="BN71" i="21" s="1"/>
  <c r="BE156" i="21"/>
  <c r="BM156" i="21" s="1"/>
  <c r="BE195" i="21"/>
  <c r="BM195" i="21" s="1"/>
  <c r="BF86" i="21"/>
  <c r="BN86" i="21" s="1"/>
  <c r="BE61" i="21"/>
  <c r="BM61" i="21" s="1"/>
  <c r="BE59" i="21"/>
  <c r="BM59" i="21" s="1"/>
  <c r="BE73" i="21"/>
  <c r="BM73" i="21" s="1"/>
  <c r="BF100" i="21"/>
  <c r="BN100" i="21" s="1"/>
  <c r="BG64" i="21" l="1"/>
  <c r="BO64" i="21" s="1"/>
  <c r="BG110" i="21"/>
  <c r="BO110" i="21" s="1"/>
  <c r="BF170" i="21"/>
  <c r="BN170" i="21" s="1"/>
  <c r="BG39" i="21"/>
  <c r="BO39" i="21" s="1"/>
  <c r="BF178" i="21"/>
  <c r="BN178" i="21" s="1"/>
  <c r="BF58" i="21"/>
  <c r="BN58" i="21" s="1"/>
  <c r="BF54" i="21"/>
  <c r="BN54" i="21" s="1"/>
  <c r="BM67" i="21"/>
  <c r="BF67" i="21"/>
  <c r="BF183" i="21"/>
  <c r="BN183" i="21" s="1"/>
  <c r="BF144" i="21"/>
  <c r="BN144" i="21" s="1"/>
  <c r="BM82" i="21"/>
  <c r="BF82" i="21"/>
  <c r="BN85" i="21"/>
  <c r="BG85" i="21"/>
  <c r="BF118" i="21"/>
  <c r="BN118" i="21" s="1"/>
  <c r="BF80" i="21"/>
  <c r="BN80" i="21" s="1"/>
  <c r="BF78" i="21"/>
  <c r="BN78" i="21" s="1"/>
  <c r="BM92" i="21"/>
  <c r="BF92" i="21"/>
  <c r="BF192" i="21"/>
  <c r="BN192" i="21" s="1"/>
  <c r="BF51" i="21"/>
  <c r="BN51" i="21" s="1"/>
  <c r="BG111" i="21"/>
  <c r="BO111" i="21" s="1"/>
  <c r="BF138" i="21"/>
  <c r="BN138" i="21" s="1"/>
  <c r="BF88" i="21"/>
  <c r="BN88" i="21" s="1"/>
  <c r="BF45" i="21"/>
  <c r="BN45" i="21" s="1"/>
  <c r="AZ27" i="22"/>
  <c r="AY17" i="22"/>
  <c r="AZ17" i="22" s="1"/>
  <c r="BF61" i="21"/>
  <c r="BN61" i="21" s="1"/>
  <c r="BF156" i="21"/>
  <c r="BN156" i="21" s="1"/>
  <c r="BG193" i="21"/>
  <c r="BO193" i="21" s="1"/>
  <c r="BF49" i="21"/>
  <c r="BN49" i="21" s="1"/>
  <c r="BF168" i="21"/>
  <c r="BN168" i="21" s="1"/>
  <c r="BF187" i="21"/>
  <c r="BN187" i="21" s="1"/>
  <c r="BF175" i="21"/>
  <c r="BN175" i="21" s="1"/>
  <c r="BF90" i="21"/>
  <c r="BN90" i="21" s="1"/>
  <c r="BF91" i="21"/>
  <c r="BN91" i="21" s="1"/>
  <c r="BF103" i="21"/>
  <c r="BN103" i="21" s="1"/>
  <c r="BF53" i="21"/>
  <c r="BN53" i="21" s="1"/>
  <c r="BF56" i="21"/>
  <c r="BN56" i="21" s="1"/>
  <c r="BH31" i="21"/>
  <c r="BP31" i="21" s="1"/>
  <c r="BF194" i="21"/>
  <c r="BN194" i="21" s="1"/>
  <c r="BF37" i="21"/>
  <c r="BN37" i="21" s="1"/>
  <c r="BF149" i="21"/>
  <c r="BN149" i="21" s="1"/>
  <c r="BH186" i="21"/>
  <c r="BP186" i="21" s="1"/>
  <c r="BF74" i="21"/>
  <c r="BN74" i="21" s="1"/>
  <c r="BH173" i="21"/>
  <c r="BP173" i="21" s="1"/>
  <c r="BH33" i="21"/>
  <c r="BP33" i="21" s="1"/>
  <c r="BF140" i="21"/>
  <c r="BN140" i="21" s="1"/>
  <c r="BG48" i="21"/>
  <c r="BO48" i="21" s="1"/>
  <c r="BF65" i="21"/>
  <c r="BN65" i="21" s="1"/>
  <c r="BF36" i="21"/>
  <c r="BN36" i="21" s="1"/>
  <c r="BF69" i="21"/>
  <c r="BN69" i="21" s="1"/>
  <c r="BF121" i="21"/>
  <c r="BN121" i="21" s="1"/>
  <c r="BF131" i="21"/>
  <c r="BN131" i="21" s="1"/>
  <c r="BG147" i="21"/>
  <c r="BO147" i="21" s="1"/>
  <c r="BF195" i="21"/>
  <c r="BN195" i="21" s="1"/>
  <c r="BF105" i="21"/>
  <c r="BN105" i="21" s="1"/>
  <c r="BH79" i="21"/>
  <c r="BP79" i="21" s="1"/>
  <c r="BF152" i="21"/>
  <c r="BN152" i="21" s="1"/>
  <c r="BH133" i="21"/>
  <c r="BP133" i="21" s="1"/>
  <c r="BG188" i="21"/>
  <c r="BO188" i="21" s="1"/>
  <c r="BG125" i="21"/>
  <c r="BO125" i="21" s="1"/>
  <c r="BF30" i="21"/>
  <c r="BN30" i="21" s="1"/>
  <c r="BF143" i="21"/>
  <c r="BN143" i="21" s="1"/>
  <c r="BG135" i="21"/>
  <c r="BO135" i="21" s="1"/>
  <c r="BF115" i="21"/>
  <c r="BN115" i="21" s="1"/>
  <c r="BF157" i="21"/>
  <c r="BN157" i="21" s="1"/>
  <c r="BG134" i="21"/>
  <c r="BO134" i="21" s="1"/>
  <c r="BF120" i="21"/>
  <c r="BN120" i="21" s="1"/>
  <c r="BF127" i="21"/>
  <c r="BN127" i="21" s="1"/>
  <c r="BG160" i="21"/>
  <c r="BO160" i="21" s="1"/>
  <c r="BG78" i="21"/>
  <c r="BO78" i="21" s="1"/>
  <c r="BH55" i="21"/>
  <c r="BP55" i="21" s="1"/>
  <c r="BG128" i="21"/>
  <c r="BO128" i="21" s="1"/>
  <c r="BF101" i="21"/>
  <c r="BN101" i="21" s="1"/>
  <c r="BH47" i="21"/>
  <c r="BP47" i="21" s="1"/>
  <c r="BG144" i="21"/>
  <c r="BO144" i="21" s="1"/>
  <c r="BF73" i="21"/>
  <c r="BN73" i="21" s="1"/>
  <c r="BF59" i="21"/>
  <c r="BN59" i="21" s="1"/>
  <c r="BG86" i="21"/>
  <c r="BO86" i="21" s="1"/>
  <c r="BH110" i="21"/>
  <c r="BP110" i="21" s="1"/>
  <c r="BG71" i="21"/>
  <c r="BO71" i="21" s="1"/>
  <c r="BF60" i="21"/>
  <c r="BN60" i="21" s="1"/>
  <c r="BG190" i="21"/>
  <c r="BO190" i="21" s="1"/>
  <c r="BH163" i="21"/>
  <c r="BP163" i="21" s="1"/>
  <c r="BF189" i="21"/>
  <c r="BN189" i="21" s="1"/>
  <c r="BG95" i="21"/>
  <c r="BO95" i="21" s="1"/>
  <c r="BG170" i="21"/>
  <c r="BO170" i="21" s="1"/>
  <c r="BF119" i="21"/>
  <c r="BN119" i="21" s="1"/>
  <c r="BH167" i="21"/>
  <c r="BP167" i="21" s="1"/>
  <c r="BF150" i="21"/>
  <c r="BN150" i="21" s="1"/>
  <c r="BF132" i="21"/>
  <c r="BN132" i="21" s="1"/>
  <c r="BF98" i="21"/>
  <c r="BN98" i="21" s="1"/>
  <c r="BF81" i="21"/>
  <c r="BN81" i="21" s="1"/>
  <c r="BF176" i="21"/>
  <c r="BN176" i="21" s="1"/>
  <c r="BF114" i="21"/>
  <c r="BN114" i="21" s="1"/>
  <c r="BF96" i="21"/>
  <c r="BN96" i="21" s="1"/>
  <c r="BF179" i="21"/>
  <c r="BN179" i="21" s="1"/>
  <c r="BH117" i="21"/>
  <c r="BP117" i="21" s="1"/>
  <c r="BH64" i="21"/>
  <c r="BP64" i="21" s="1"/>
  <c r="BF123" i="21"/>
  <c r="BN123" i="21" s="1"/>
  <c r="BF72" i="21"/>
  <c r="BN72" i="21" s="1"/>
  <c r="BG89" i="21"/>
  <c r="BO89" i="21" s="1"/>
  <c r="BG171" i="21"/>
  <c r="BO171" i="21" s="1"/>
  <c r="BF44" i="21"/>
  <c r="BN44" i="21" s="1"/>
  <c r="BF191" i="21"/>
  <c r="BN191" i="21" s="1"/>
  <c r="BF34" i="21"/>
  <c r="BN34" i="21" s="1"/>
  <c r="BF97" i="21"/>
  <c r="BN97" i="21" s="1"/>
  <c r="BH50" i="21"/>
  <c r="BP50" i="21" s="1"/>
  <c r="BG58" i="21"/>
  <c r="BO58" i="21" s="1"/>
  <c r="BF28" i="21"/>
  <c r="BN28" i="21" s="1"/>
  <c r="BG126" i="21"/>
  <c r="BO126" i="21" s="1"/>
  <c r="BF182" i="21"/>
  <c r="BN182" i="21" s="1"/>
  <c r="BG38" i="21"/>
  <c r="BO38" i="21" s="1"/>
  <c r="BF112" i="21"/>
  <c r="BN112" i="21" s="1"/>
  <c r="BG178" i="21"/>
  <c r="BO178" i="21" s="1"/>
  <c r="BF76" i="21"/>
  <c r="BN76" i="21" s="1"/>
  <c r="BH39" i="21"/>
  <c r="BP39" i="21" s="1"/>
  <c r="BG142" i="21"/>
  <c r="BO142" i="21" s="1"/>
  <c r="BG80" i="21"/>
  <c r="BO80" i="21" s="1"/>
  <c r="BF155" i="21"/>
  <c r="BN155" i="21" s="1"/>
  <c r="BF102" i="21"/>
  <c r="BN102" i="21" s="1"/>
  <c r="BG54" i="21"/>
  <c r="BO54" i="21" s="1"/>
  <c r="BG162" i="21"/>
  <c r="BO162" i="21" s="1"/>
  <c r="BF164" i="21"/>
  <c r="BN164" i="21" s="1"/>
  <c r="BF83" i="21"/>
  <c r="BN83" i="21" s="1"/>
  <c r="BF40" i="21"/>
  <c r="BN40" i="21" s="1"/>
  <c r="BF136" i="21"/>
  <c r="BN136" i="21" s="1"/>
  <c r="BG174" i="21"/>
  <c r="BO174" i="21" s="1"/>
  <c r="BF139" i="21"/>
  <c r="BN139" i="21" s="1"/>
  <c r="BF169" i="21"/>
  <c r="BN169" i="21" s="1"/>
  <c r="BF93" i="21"/>
  <c r="BN93" i="21" s="1"/>
  <c r="BG35" i="21"/>
  <c r="BO35" i="21" s="1"/>
  <c r="BH68" i="21"/>
  <c r="BP68" i="21" s="1"/>
  <c r="BH166" i="21"/>
  <c r="BP166" i="21" s="1"/>
  <c r="BF57" i="21"/>
  <c r="BN57" i="21" s="1"/>
  <c r="BF63" i="21"/>
  <c r="BN63" i="21" s="1"/>
  <c r="BF137" i="21"/>
  <c r="BN137" i="21" s="1"/>
  <c r="BF165" i="21"/>
  <c r="BN165" i="21" s="1"/>
  <c r="BG100" i="21"/>
  <c r="BO100" i="21" s="1"/>
  <c r="BG183" i="21"/>
  <c r="BO183" i="21" s="1"/>
  <c r="BF99" i="21"/>
  <c r="BN99" i="21" s="1"/>
  <c r="BF184" i="21"/>
  <c r="BN184" i="21" s="1"/>
  <c r="BF146" i="21"/>
  <c r="BN146" i="21" s="1"/>
  <c r="BF153" i="21"/>
  <c r="BN153" i="21" s="1"/>
  <c r="BF158" i="21"/>
  <c r="BN158" i="21" s="1"/>
  <c r="BF46" i="21"/>
  <c r="BN46" i="21" s="1"/>
  <c r="BF172" i="21"/>
  <c r="BN172" i="21" s="1"/>
  <c r="BF151" i="21"/>
  <c r="BN151" i="21" s="1"/>
  <c r="BH122" i="21"/>
  <c r="BP122" i="21" s="1"/>
  <c r="BF130" i="21"/>
  <c r="BN130" i="21" s="1"/>
  <c r="BG104" i="21"/>
  <c r="BO104" i="21" s="1"/>
  <c r="BG84" i="21"/>
  <c r="BO84" i="21" s="1"/>
  <c r="AY27" i="21"/>
  <c r="AX17" i="21"/>
  <c r="AY17" i="21" s="1"/>
  <c r="BC27" i="21"/>
  <c r="BK27" i="21" s="1"/>
  <c r="BG118" i="21" l="1"/>
  <c r="BO118" i="21" s="1"/>
  <c r="BN67" i="21"/>
  <c r="BG67" i="21"/>
  <c r="BN82" i="21"/>
  <c r="BG82" i="21"/>
  <c r="BG192" i="21"/>
  <c r="BO192" i="21" s="1"/>
  <c r="BO85" i="21"/>
  <c r="BH85" i="21"/>
  <c r="BP85" i="21" s="1"/>
  <c r="BN92" i="21"/>
  <c r="BG92" i="21"/>
  <c r="BH111" i="21"/>
  <c r="BP111" i="21" s="1"/>
  <c r="BG45" i="21"/>
  <c r="BO45" i="21" s="1"/>
  <c r="BG138" i="21"/>
  <c r="BO138" i="21" s="1"/>
  <c r="BA20" i="22"/>
  <c r="BA18" i="22"/>
  <c r="BB18" i="22"/>
  <c r="BB20" i="22"/>
  <c r="BH174" i="21"/>
  <c r="BP174" i="21" s="1"/>
  <c r="BG44" i="21"/>
  <c r="BO44" i="21" s="1"/>
  <c r="BG98" i="21"/>
  <c r="BO98" i="21" s="1"/>
  <c r="BH95" i="21"/>
  <c r="BP95" i="21" s="1"/>
  <c r="BH147" i="21"/>
  <c r="BP147" i="21" s="1"/>
  <c r="BK22" i="21"/>
  <c r="BC22" i="21"/>
  <c r="BD27" i="21"/>
  <c r="BL27" i="21" s="1"/>
  <c r="BH183" i="21"/>
  <c r="BP183" i="21" s="1"/>
  <c r="BG165" i="21"/>
  <c r="BO165" i="21" s="1"/>
  <c r="BG102" i="21"/>
  <c r="BO102" i="21" s="1"/>
  <c r="BH89" i="21"/>
  <c r="BP89" i="21" s="1"/>
  <c r="BH160" i="21"/>
  <c r="BP160" i="21" s="1"/>
  <c r="BH134" i="21"/>
  <c r="BP134" i="21" s="1"/>
  <c r="BH48" i="21"/>
  <c r="BP48" i="21" s="1"/>
  <c r="BG149" i="21"/>
  <c r="BO149" i="21" s="1"/>
  <c r="BH104" i="21"/>
  <c r="BP104" i="21" s="1"/>
  <c r="BG158" i="21"/>
  <c r="BO158" i="21" s="1"/>
  <c r="BG99" i="21"/>
  <c r="BO99" i="21" s="1"/>
  <c r="BH100" i="21"/>
  <c r="BP100" i="21" s="1"/>
  <c r="BG137" i="21"/>
  <c r="BO137" i="21" s="1"/>
  <c r="BG93" i="21"/>
  <c r="BO93" i="21" s="1"/>
  <c r="BH54" i="21"/>
  <c r="BP54" i="21" s="1"/>
  <c r="BG155" i="21"/>
  <c r="BO155" i="21" s="1"/>
  <c r="BH142" i="21"/>
  <c r="BP142" i="21" s="1"/>
  <c r="BH178" i="21"/>
  <c r="BP178" i="21" s="1"/>
  <c r="BH38" i="21"/>
  <c r="BP38" i="21" s="1"/>
  <c r="BH126" i="21"/>
  <c r="BP126" i="21" s="1"/>
  <c r="BH58" i="21"/>
  <c r="BP58" i="21" s="1"/>
  <c r="BG97" i="21"/>
  <c r="BO97" i="21" s="1"/>
  <c r="BG191" i="21"/>
  <c r="BO191" i="21" s="1"/>
  <c r="BH171" i="21"/>
  <c r="BP171" i="21" s="1"/>
  <c r="BH170" i="21"/>
  <c r="BP170" i="21" s="1"/>
  <c r="BH190" i="21"/>
  <c r="BP190" i="21" s="1"/>
  <c r="BH71" i="21"/>
  <c r="BP71" i="21" s="1"/>
  <c r="BH86" i="21"/>
  <c r="BP86" i="21" s="1"/>
  <c r="BG73" i="21"/>
  <c r="BO73" i="21" s="1"/>
  <c r="BH128" i="21"/>
  <c r="BP128" i="21" s="1"/>
  <c r="BH78" i="21"/>
  <c r="BP78" i="21" s="1"/>
  <c r="BH118" i="21"/>
  <c r="BP118" i="21" s="1"/>
  <c r="BG157" i="21"/>
  <c r="BO157" i="21" s="1"/>
  <c r="BH135" i="21"/>
  <c r="BP135" i="21" s="1"/>
  <c r="BG30" i="21"/>
  <c r="BO30" i="21" s="1"/>
  <c r="BH125" i="21"/>
  <c r="BP125" i="21" s="1"/>
  <c r="BG195" i="21"/>
  <c r="BO195" i="21" s="1"/>
  <c r="BG65" i="21"/>
  <c r="BO65" i="21" s="1"/>
  <c r="BG140" i="21"/>
  <c r="BO140" i="21" s="1"/>
  <c r="BG53" i="21"/>
  <c r="BO53" i="21" s="1"/>
  <c r="BG168" i="21"/>
  <c r="BO168" i="21" s="1"/>
  <c r="BH193" i="21"/>
  <c r="BP193" i="21" s="1"/>
  <c r="BH84" i="21"/>
  <c r="BP84" i="21" s="1"/>
  <c r="BG153" i="21"/>
  <c r="BO153" i="21" s="1"/>
  <c r="BH35" i="21"/>
  <c r="BP35" i="21" s="1"/>
  <c r="BH162" i="21"/>
  <c r="BP162" i="21" s="1"/>
  <c r="BH80" i="21"/>
  <c r="BP80" i="21" s="1"/>
  <c r="BG34" i="21"/>
  <c r="BO34" i="21" s="1"/>
  <c r="BG123" i="21"/>
  <c r="BO123" i="21" s="1"/>
  <c r="BH144" i="21"/>
  <c r="BP144" i="21" s="1"/>
  <c r="BH188" i="21"/>
  <c r="BP188" i="21" s="1"/>
  <c r="BG105" i="21"/>
  <c r="BO105" i="21" s="1"/>
  <c r="BG56" i="21"/>
  <c r="BO56" i="21" s="1"/>
  <c r="BG91" i="21"/>
  <c r="BO91" i="21" s="1"/>
  <c r="BH192" i="21"/>
  <c r="BP192" i="21" s="1"/>
  <c r="BG187" i="21"/>
  <c r="BO187" i="21" s="1"/>
  <c r="AZ20" i="21"/>
  <c r="BA18" i="21"/>
  <c r="BA20" i="21"/>
  <c r="AZ18" i="21"/>
  <c r="BO67" i="21" l="1"/>
  <c r="BH67" i="21"/>
  <c r="BP67" i="21" s="1"/>
  <c r="BO82" i="21"/>
  <c r="BH82" i="21"/>
  <c r="BP82" i="21" s="1"/>
  <c r="BO92" i="21"/>
  <c r="BH92" i="21"/>
  <c r="BP92" i="21" s="1"/>
  <c r="BH138" i="21"/>
  <c r="BP138" i="21" s="1"/>
  <c r="BA24" i="22"/>
  <c r="BH45" i="21"/>
  <c r="BP45" i="21" s="1"/>
  <c r="BB24" i="22"/>
  <c r="BH44" i="21"/>
  <c r="BP44" i="21" s="1"/>
  <c r="BA24" i="21"/>
  <c r="BH56" i="21"/>
  <c r="BP56" i="21" s="1"/>
  <c r="BH123" i="21"/>
  <c r="BP123" i="21" s="1"/>
  <c r="BH168" i="21"/>
  <c r="BP168" i="21" s="1"/>
  <c r="BH140" i="21"/>
  <c r="BP140" i="21" s="1"/>
  <c r="BH195" i="21"/>
  <c r="BP195" i="21" s="1"/>
  <c r="BH30" i="21"/>
  <c r="BP30" i="21" s="1"/>
  <c r="BH157" i="21"/>
  <c r="BP157" i="21" s="1"/>
  <c r="BH73" i="21"/>
  <c r="BP73" i="21" s="1"/>
  <c r="BH191" i="21"/>
  <c r="BP191" i="21" s="1"/>
  <c r="BH137" i="21"/>
  <c r="BP137" i="21" s="1"/>
  <c r="BH99" i="21"/>
  <c r="BP99" i="21" s="1"/>
  <c r="BH102" i="21"/>
  <c r="BP102" i="21" s="1"/>
  <c r="BH98" i="21"/>
  <c r="BP98" i="21" s="1"/>
  <c r="AZ24" i="21"/>
  <c r="BH187" i="21"/>
  <c r="BP187" i="21" s="1"/>
  <c r="BH91" i="21"/>
  <c r="BP91" i="21" s="1"/>
  <c r="BH105" i="21"/>
  <c r="BP105" i="21" s="1"/>
  <c r="BH34" i="21"/>
  <c r="BP34" i="21" s="1"/>
  <c r="BH153" i="21"/>
  <c r="BP153" i="21" s="1"/>
  <c r="BH53" i="21"/>
  <c r="BP53" i="21" s="1"/>
  <c r="BH65" i="21"/>
  <c r="BP65" i="21" s="1"/>
  <c r="BH97" i="21"/>
  <c r="BP97" i="21" s="1"/>
  <c r="BH155" i="21"/>
  <c r="BP155" i="21" s="1"/>
  <c r="BH93" i="21"/>
  <c r="BP93" i="21" s="1"/>
  <c r="BH158" i="21"/>
  <c r="BP158" i="21" s="1"/>
  <c r="BH149" i="21"/>
  <c r="BP149" i="21" s="1"/>
  <c r="BH165" i="21"/>
  <c r="BP165" i="21" s="1"/>
  <c r="BD22" i="21"/>
  <c r="BL22" i="21"/>
  <c r="BE27" i="21"/>
  <c r="BM27" i="21" s="1"/>
  <c r="BE22" i="21" l="1"/>
  <c r="BM22" i="21"/>
  <c r="BF27" i="21"/>
  <c r="BN27" i="21" s="1"/>
  <c r="BN22" i="21" l="1"/>
  <c r="BF22" i="21"/>
  <c r="BG27" i="21"/>
  <c r="BO27" i="21" s="1"/>
  <c r="BO22" i="21" l="1"/>
  <c r="BG22" i="21"/>
  <c r="BH27" i="21"/>
  <c r="BP27" i="21" s="1"/>
  <c r="BP22" i="21" l="1"/>
  <c r="BH22" i="21"/>
  <c r="K174" i="20" l="1"/>
  <c r="K173" i="20"/>
  <c r="K172" i="20"/>
  <c r="K171" i="20"/>
  <c r="K170" i="20"/>
  <c r="K169" i="20"/>
  <c r="K168" i="20"/>
  <c r="K167" i="20"/>
  <c r="K166" i="20"/>
  <c r="K165" i="20"/>
  <c r="K164" i="20"/>
  <c r="K163" i="20"/>
  <c r="K162" i="20"/>
  <c r="K161" i="20"/>
  <c r="K160" i="20"/>
  <c r="K159" i="20"/>
  <c r="K158" i="20"/>
  <c r="K157" i="20"/>
  <c r="K156" i="20"/>
  <c r="K155" i="20"/>
  <c r="K154" i="20"/>
  <c r="K153" i="20"/>
  <c r="K152" i="20"/>
  <c r="K151" i="20"/>
  <c r="K150" i="20"/>
  <c r="K149" i="20"/>
  <c r="K148" i="20"/>
  <c r="K147" i="20"/>
  <c r="K146" i="20"/>
  <c r="K145" i="20"/>
  <c r="K144" i="20"/>
  <c r="K143" i="20"/>
  <c r="K142" i="20"/>
  <c r="K141" i="20"/>
  <c r="K140" i="20"/>
  <c r="K139" i="20"/>
  <c r="K138" i="20"/>
  <c r="K137" i="20"/>
  <c r="K136" i="20"/>
  <c r="K135" i="20"/>
  <c r="K134" i="20"/>
  <c r="K133" i="20"/>
  <c r="K132" i="20"/>
  <c r="K131" i="20"/>
  <c r="K130" i="20"/>
  <c r="K129" i="20"/>
  <c r="K128" i="20"/>
  <c r="K127" i="20"/>
  <c r="K126" i="20"/>
  <c r="K125" i="20"/>
  <c r="K124" i="20"/>
  <c r="K123" i="20"/>
  <c r="K122" i="20"/>
  <c r="K121" i="20"/>
  <c r="K120" i="20"/>
  <c r="K119" i="20"/>
  <c r="K118" i="20"/>
  <c r="K117" i="20"/>
  <c r="K116" i="20"/>
  <c r="K115" i="20"/>
  <c r="K114" i="20"/>
  <c r="K113" i="20"/>
  <c r="K112" i="20"/>
  <c r="K111" i="20"/>
  <c r="K110" i="20"/>
  <c r="K109" i="20"/>
  <c r="K108" i="20"/>
  <c r="K107" i="20"/>
  <c r="K106" i="20"/>
  <c r="K105" i="20"/>
  <c r="K104" i="20"/>
  <c r="K103" i="20"/>
  <c r="K102" i="20"/>
  <c r="K101" i="20"/>
  <c r="K100" i="20"/>
  <c r="K99" i="20"/>
  <c r="K98" i="20"/>
  <c r="K97" i="20"/>
  <c r="K96" i="20"/>
  <c r="K95" i="20"/>
  <c r="K94" i="20"/>
  <c r="K93" i="20"/>
  <c r="K92" i="20"/>
  <c r="K91" i="20"/>
  <c r="K90" i="20"/>
  <c r="K89" i="20"/>
  <c r="K88" i="20"/>
  <c r="K87" i="20"/>
  <c r="K86" i="20"/>
  <c r="K85" i="20"/>
  <c r="K84" i="20"/>
  <c r="K83" i="20"/>
  <c r="K82" i="20"/>
  <c r="K81" i="20"/>
  <c r="K80" i="20"/>
  <c r="K79" i="20"/>
  <c r="K78" i="20"/>
  <c r="K77" i="20"/>
  <c r="K76" i="20"/>
  <c r="K75" i="20"/>
  <c r="K74" i="20"/>
  <c r="K73" i="20"/>
  <c r="K72" i="20"/>
  <c r="K71" i="20"/>
  <c r="K70" i="20"/>
  <c r="K69" i="20"/>
  <c r="K68" i="20"/>
  <c r="K67" i="20"/>
  <c r="K66" i="20"/>
  <c r="K65" i="20"/>
  <c r="K64" i="20"/>
  <c r="K63" i="20"/>
  <c r="K62" i="20"/>
  <c r="K61" i="20"/>
  <c r="K60" i="20"/>
  <c r="K59" i="20"/>
  <c r="K58" i="20"/>
  <c r="K57" i="20"/>
  <c r="K56" i="20"/>
  <c r="K55" i="20"/>
  <c r="K54" i="20"/>
  <c r="K53" i="20"/>
  <c r="K52" i="20"/>
  <c r="K51" i="20"/>
  <c r="K50" i="20"/>
  <c r="K49" i="20"/>
  <c r="K48" i="20"/>
  <c r="K47" i="20"/>
  <c r="K46" i="20"/>
  <c r="K45" i="20"/>
  <c r="K44" i="20"/>
  <c r="K43" i="20"/>
  <c r="K42" i="20"/>
  <c r="K41" i="20"/>
  <c r="K40" i="20"/>
  <c r="K39" i="20"/>
  <c r="K38" i="20"/>
  <c r="K37" i="20"/>
  <c r="K36" i="20"/>
  <c r="K35" i="20"/>
  <c r="K34" i="20"/>
  <c r="K33" i="20"/>
  <c r="K32" i="20"/>
  <c r="K31" i="20"/>
  <c r="K30" i="20"/>
  <c r="K29" i="20"/>
  <c r="K28" i="20"/>
  <c r="K27" i="20"/>
  <c r="K26" i="20"/>
  <c r="K25" i="20"/>
  <c r="K24" i="20"/>
  <c r="K23" i="20"/>
  <c r="K22" i="20"/>
  <c r="K21" i="20"/>
  <c r="K20" i="20"/>
  <c r="K19" i="20"/>
  <c r="K18" i="20"/>
  <c r="K17" i="20"/>
  <c r="K16" i="20"/>
  <c r="K15" i="20"/>
  <c r="K14" i="20"/>
  <c r="K13" i="20"/>
  <c r="K12" i="20"/>
  <c r="K11" i="20"/>
  <c r="K10" i="20"/>
  <c r="K9" i="20"/>
  <c r="K8" i="20"/>
  <c r="K7" i="20"/>
  <c r="K6" i="20"/>
  <c r="M2" i="20"/>
  <c r="H2" i="20"/>
  <c r="F2" i="20"/>
  <c r="D2" i="20"/>
  <c r="M1" i="20"/>
  <c r="H1" i="20"/>
  <c r="H3" i="20" s="1"/>
  <c r="F1" i="20"/>
  <c r="F3" i="20" s="1"/>
  <c r="D1" i="20"/>
  <c r="D3" i="20" l="1"/>
  <c r="E159" i="20" s="1"/>
  <c r="G38" i="20"/>
  <c r="I35" i="20"/>
  <c r="G6" i="20"/>
  <c r="I11" i="20"/>
  <c r="G13" i="20"/>
  <c r="I18" i="20"/>
  <c r="E20" i="20"/>
  <c r="G22" i="20"/>
  <c r="E49" i="20"/>
  <c r="E65" i="20"/>
  <c r="E81" i="20"/>
  <c r="E97" i="20"/>
  <c r="E113" i="20"/>
  <c r="E119" i="20"/>
  <c r="G132" i="20"/>
  <c r="E135" i="20"/>
  <c r="G148" i="20"/>
  <c r="E151" i="20"/>
  <c r="G164" i="20"/>
  <c r="E167" i="20"/>
  <c r="I6" i="20"/>
  <c r="E8" i="20"/>
  <c r="G10" i="20"/>
  <c r="I15" i="20"/>
  <c r="G17" i="20"/>
  <c r="I22" i="20"/>
  <c r="E24" i="20"/>
  <c r="I27" i="20"/>
  <c r="G30" i="20"/>
  <c r="E53" i="20"/>
  <c r="E69" i="20"/>
  <c r="E85" i="20"/>
  <c r="E101" i="20"/>
  <c r="E117" i="20"/>
  <c r="I10" i="20"/>
  <c r="E12" i="20"/>
  <c r="G14" i="20"/>
  <c r="I19" i="20"/>
  <c r="G21" i="20"/>
  <c r="E57" i="20"/>
  <c r="E73" i="20"/>
  <c r="E89" i="20"/>
  <c r="E105" i="20"/>
  <c r="G124" i="20"/>
  <c r="E127" i="20"/>
  <c r="G140" i="20"/>
  <c r="E143" i="20"/>
  <c r="G156" i="20"/>
  <c r="G172" i="20"/>
  <c r="E171" i="20"/>
  <c r="I7" i="20"/>
  <c r="G9" i="20"/>
  <c r="I14" i="20"/>
  <c r="E16" i="20"/>
  <c r="G18" i="20"/>
  <c r="I23" i="20"/>
  <c r="E45" i="20"/>
  <c r="E61" i="20"/>
  <c r="E77" i="20"/>
  <c r="E93" i="20"/>
  <c r="E109" i="20"/>
  <c r="M3" i="20"/>
  <c r="N115" i="20" s="1"/>
  <c r="G173" i="20"/>
  <c r="G169" i="20"/>
  <c r="G165" i="20"/>
  <c r="G161" i="20"/>
  <c r="G157" i="20"/>
  <c r="G153" i="20"/>
  <c r="G149" i="20"/>
  <c r="G145" i="20"/>
  <c r="G141" i="20"/>
  <c r="G137" i="20"/>
  <c r="G133" i="20"/>
  <c r="G129" i="20"/>
  <c r="G125" i="20"/>
  <c r="G121" i="20"/>
  <c r="G174" i="20"/>
  <c r="G170" i="20"/>
  <c r="G166" i="20"/>
  <c r="G162" i="20"/>
  <c r="G158" i="20"/>
  <c r="G154" i="20"/>
  <c r="G150" i="20"/>
  <c r="G146" i="20"/>
  <c r="G142" i="20"/>
  <c r="G138" i="20"/>
  <c r="G134" i="20"/>
  <c r="G130" i="20"/>
  <c r="G126" i="20"/>
  <c r="G122" i="20"/>
  <c r="G115" i="20"/>
  <c r="G111" i="20"/>
  <c r="G107" i="20"/>
  <c r="G103" i="20"/>
  <c r="G99" i="20"/>
  <c r="G95" i="20"/>
  <c r="G91" i="20"/>
  <c r="G87" i="20"/>
  <c r="G83" i="20"/>
  <c r="G79" i="20"/>
  <c r="G75" i="20"/>
  <c r="G71" i="20"/>
  <c r="G67" i="20"/>
  <c r="G63" i="20"/>
  <c r="G59" i="20"/>
  <c r="G55" i="20"/>
  <c r="G51" i="20"/>
  <c r="G47" i="20"/>
  <c r="G43" i="20"/>
  <c r="G116" i="20"/>
  <c r="G112" i="20"/>
  <c r="G108" i="20"/>
  <c r="G104" i="20"/>
  <c r="G100" i="20"/>
  <c r="G96" i="20"/>
  <c r="G92" i="20"/>
  <c r="G88" i="20"/>
  <c r="G84" i="20"/>
  <c r="G80" i="20"/>
  <c r="G76" i="20"/>
  <c r="G72" i="20"/>
  <c r="G68" i="20"/>
  <c r="G64" i="20"/>
  <c r="G60" i="20"/>
  <c r="G56" i="20"/>
  <c r="G52" i="20"/>
  <c r="G48" i="20"/>
  <c r="G44" i="20"/>
  <c r="G39" i="20"/>
  <c r="G35" i="20"/>
  <c r="G31" i="20"/>
  <c r="G27" i="20"/>
  <c r="G23" i="20"/>
  <c r="G19" i="20"/>
  <c r="G15" i="20"/>
  <c r="G11" i="20"/>
  <c r="G7" i="20"/>
  <c r="G40" i="20"/>
  <c r="G36" i="20"/>
  <c r="G32" i="20"/>
  <c r="G28" i="20"/>
  <c r="G24" i="20"/>
  <c r="G20" i="20"/>
  <c r="G16" i="20"/>
  <c r="G12" i="20"/>
  <c r="G8" i="20"/>
  <c r="G110" i="20"/>
  <c r="G98" i="20"/>
  <c r="G93" i="20"/>
  <c r="G90" i="20"/>
  <c r="G86" i="20"/>
  <c r="G81" i="20"/>
  <c r="G78" i="20"/>
  <c r="G74" i="20"/>
  <c r="G70" i="20"/>
  <c r="G66" i="20"/>
  <c r="G62" i="20"/>
  <c r="G58" i="20"/>
  <c r="G54" i="20"/>
  <c r="G50" i="20"/>
  <c r="G46" i="20"/>
  <c r="G41" i="20"/>
  <c r="G37" i="20"/>
  <c r="G33" i="20"/>
  <c r="G29" i="20"/>
  <c r="G171" i="20"/>
  <c r="G167" i="20"/>
  <c r="G163" i="20"/>
  <c r="G159" i="20"/>
  <c r="G155" i="20"/>
  <c r="G151" i="20"/>
  <c r="G147" i="20"/>
  <c r="G143" i="20"/>
  <c r="G139" i="20"/>
  <c r="G135" i="20"/>
  <c r="G131" i="20"/>
  <c r="G127" i="20"/>
  <c r="G123" i="20"/>
  <c r="G119" i="20"/>
  <c r="G118" i="20"/>
  <c r="G117" i="20"/>
  <c r="G114" i="20"/>
  <c r="G113" i="20"/>
  <c r="G109" i="20"/>
  <c r="G106" i="20"/>
  <c r="G105" i="20"/>
  <c r="G102" i="20"/>
  <c r="G101" i="20"/>
  <c r="G97" i="20"/>
  <c r="G94" i="20"/>
  <c r="G89" i="20"/>
  <c r="G85" i="20"/>
  <c r="G82" i="20"/>
  <c r="G77" i="20"/>
  <c r="G73" i="20"/>
  <c r="G69" i="20"/>
  <c r="G65" i="20"/>
  <c r="G61" i="20"/>
  <c r="G57" i="20"/>
  <c r="G53" i="20"/>
  <c r="G49" i="20"/>
  <c r="G45" i="20"/>
  <c r="G25" i="20"/>
  <c r="K2" i="20"/>
  <c r="K1" i="20"/>
  <c r="G26" i="20"/>
  <c r="G34" i="20"/>
  <c r="G42" i="20"/>
  <c r="G120" i="20"/>
  <c r="E123" i="20"/>
  <c r="G128" i="20"/>
  <c r="E131" i="20"/>
  <c r="G136" i="20"/>
  <c r="E139" i="20"/>
  <c r="G144" i="20"/>
  <c r="E147" i="20"/>
  <c r="G152" i="20"/>
  <c r="E155" i="20"/>
  <c r="G160" i="20"/>
  <c r="E163" i="20"/>
  <c r="G168" i="20"/>
  <c r="N146" i="20"/>
  <c r="E172" i="20"/>
  <c r="E168" i="20"/>
  <c r="E164" i="20"/>
  <c r="E160" i="20"/>
  <c r="E156" i="20"/>
  <c r="E152" i="20"/>
  <c r="E148" i="20"/>
  <c r="E144" i="20"/>
  <c r="E140" i="20"/>
  <c r="E136" i="20"/>
  <c r="E132" i="20"/>
  <c r="E128" i="20"/>
  <c r="E124" i="20"/>
  <c r="E120" i="20"/>
  <c r="E173" i="20"/>
  <c r="E169" i="20"/>
  <c r="E165" i="20"/>
  <c r="E161" i="20"/>
  <c r="E157" i="20"/>
  <c r="E153" i="20"/>
  <c r="E149" i="20"/>
  <c r="E145" i="20"/>
  <c r="E141" i="20"/>
  <c r="E137" i="20"/>
  <c r="E133" i="20"/>
  <c r="E129" i="20"/>
  <c r="E125" i="20"/>
  <c r="E121" i="20"/>
  <c r="E118" i="20"/>
  <c r="E114" i="20"/>
  <c r="E110" i="20"/>
  <c r="E106" i="20"/>
  <c r="E102" i="20"/>
  <c r="E98" i="20"/>
  <c r="E94" i="20"/>
  <c r="E90" i="20"/>
  <c r="E86" i="20"/>
  <c r="E82" i="20"/>
  <c r="E78" i="20"/>
  <c r="E74" i="20"/>
  <c r="E70" i="20"/>
  <c r="E66" i="20"/>
  <c r="E62" i="20"/>
  <c r="E58" i="20"/>
  <c r="E54" i="20"/>
  <c r="E50" i="20"/>
  <c r="E46" i="20"/>
  <c r="E115" i="20"/>
  <c r="E111" i="20"/>
  <c r="E107" i="20"/>
  <c r="E103" i="20"/>
  <c r="E99" i="20"/>
  <c r="E95" i="20"/>
  <c r="E91" i="20"/>
  <c r="E87" i="20"/>
  <c r="E83" i="20"/>
  <c r="E79" i="20"/>
  <c r="E75" i="20"/>
  <c r="E71" i="20"/>
  <c r="E67" i="20"/>
  <c r="E63" i="20"/>
  <c r="E59" i="20"/>
  <c r="E55" i="20"/>
  <c r="E51" i="20"/>
  <c r="E47" i="20"/>
  <c r="E43" i="20"/>
  <c r="E42" i="20"/>
  <c r="E38" i="20"/>
  <c r="E34" i="20"/>
  <c r="E30" i="20"/>
  <c r="E26" i="20"/>
  <c r="E22" i="20"/>
  <c r="E18" i="20"/>
  <c r="E14" i="20"/>
  <c r="E10" i="20"/>
  <c r="E6" i="20"/>
  <c r="E174" i="20"/>
  <c r="E170" i="20"/>
  <c r="E166" i="20"/>
  <c r="E162" i="20"/>
  <c r="E158" i="20"/>
  <c r="E154" i="20"/>
  <c r="E150" i="20"/>
  <c r="E146" i="20"/>
  <c r="E142" i="20"/>
  <c r="E138" i="20"/>
  <c r="E134" i="20"/>
  <c r="E130" i="20"/>
  <c r="E126" i="20"/>
  <c r="E122" i="20"/>
  <c r="E39" i="20"/>
  <c r="E35" i="20"/>
  <c r="E31" i="20"/>
  <c r="E27" i="20"/>
  <c r="E23" i="20"/>
  <c r="E19" i="20"/>
  <c r="E15" i="20"/>
  <c r="E11" i="20"/>
  <c r="E7" i="20"/>
  <c r="E96" i="20"/>
  <c r="E88" i="20"/>
  <c r="E76" i="20"/>
  <c r="E72" i="20"/>
  <c r="E68" i="20"/>
  <c r="E64" i="20"/>
  <c r="E60" i="20"/>
  <c r="E56" i="20"/>
  <c r="E52" i="20"/>
  <c r="E48" i="20"/>
  <c r="E40" i="20"/>
  <c r="E36" i="20"/>
  <c r="E32" i="20"/>
  <c r="E28" i="20"/>
  <c r="E116" i="20"/>
  <c r="E112" i="20"/>
  <c r="E108" i="20"/>
  <c r="E104" i="20"/>
  <c r="E100" i="20"/>
  <c r="E92" i="20"/>
  <c r="E84" i="20"/>
  <c r="E80" i="20"/>
  <c r="E44" i="20"/>
  <c r="E29" i="20"/>
  <c r="E37" i="20"/>
  <c r="I38" i="20"/>
  <c r="I34" i="20"/>
  <c r="I42" i="20"/>
  <c r="I30" i="20"/>
  <c r="I26" i="20"/>
  <c r="E9" i="20"/>
  <c r="E13" i="20"/>
  <c r="E17" i="20"/>
  <c r="E21" i="20"/>
  <c r="E25" i="20"/>
  <c r="I31" i="20"/>
  <c r="E33" i="20"/>
  <c r="I39" i="20"/>
  <c r="E41" i="20"/>
  <c r="I174" i="20"/>
  <c r="I170" i="20"/>
  <c r="I166" i="20"/>
  <c r="I162" i="20"/>
  <c r="I158" i="20"/>
  <c r="I154" i="20"/>
  <c r="I150" i="20"/>
  <c r="I146" i="20"/>
  <c r="I142" i="20"/>
  <c r="I138" i="20"/>
  <c r="I134" i="20"/>
  <c r="I130" i="20"/>
  <c r="I126" i="20"/>
  <c r="I122" i="20"/>
  <c r="I171" i="20"/>
  <c r="I167" i="20"/>
  <c r="I163" i="20"/>
  <c r="I159" i="20"/>
  <c r="I155" i="20"/>
  <c r="I151" i="20"/>
  <c r="I147" i="20"/>
  <c r="I143" i="20"/>
  <c r="I139" i="20"/>
  <c r="I135" i="20"/>
  <c r="I131" i="20"/>
  <c r="I127" i="20"/>
  <c r="I123" i="20"/>
  <c r="I119" i="20"/>
  <c r="I116" i="20"/>
  <c r="I112" i="20"/>
  <c r="I108" i="20"/>
  <c r="I104" i="20"/>
  <c r="I100" i="20"/>
  <c r="I96" i="20"/>
  <c r="I92" i="20"/>
  <c r="I88" i="20"/>
  <c r="I84" i="20"/>
  <c r="I80" i="20"/>
  <c r="I76" i="20"/>
  <c r="I72" i="20"/>
  <c r="I68" i="20"/>
  <c r="I64" i="20"/>
  <c r="I60" i="20"/>
  <c r="I56" i="20"/>
  <c r="I52" i="20"/>
  <c r="I48" i="20"/>
  <c r="I44" i="20"/>
  <c r="I173" i="20"/>
  <c r="I172" i="20"/>
  <c r="I169" i="20"/>
  <c r="I168" i="20"/>
  <c r="I165" i="20"/>
  <c r="I164" i="20"/>
  <c r="I161" i="20"/>
  <c r="I160" i="20"/>
  <c r="I157" i="20"/>
  <c r="I156" i="20"/>
  <c r="I153" i="20"/>
  <c r="I152" i="20"/>
  <c r="I149" i="20"/>
  <c r="I148" i="20"/>
  <c r="I145" i="20"/>
  <c r="I144" i="20"/>
  <c r="I141" i="20"/>
  <c r="I140" i="20"/>
  <c r="I137" i="20"/>
  <c r="I136" i="20"/>
  <c r="I133" i="20"/>
  <c r="I132" i="20"/>
  <c r="I129" i="20"/>
  <c r="I128" i="20"/>
  <c r="I125" i="20"/>
  <c r="I124" i="20"/>
  <c r="I121" i="20"/>
  <c r="I120" i="20"/>
  <c r="I117" i="20"/>
  <c r="I113" i="20"/>
  <c r="I109" i="20"/>
  <c r="I105" i="20"/>
  <c r="I101" i="20"/>
  <c r="I97" i="20"/>
  <c r="I93" i="20"/>
  <c r="I89" i="20"/>
  <c r="I85" i="20"/>
  <c r="I81" i="20"/>
  <c r="I77" i="20"/>
  <c r="I73" i="20"/>
  <c r="I69" i="20"/>
  <c r="I65" i="20"/>
  <c r="I61" i="20"/>
  <c r="I57" i="20"/>
  <c r="I53" i="20"/>
  <c r="I49" i="20"/>
  <c r="I45" i="20"/>
  <c r="I9" i="20"/>
  <c r="I13" i="20"/>
  <c r="I17" i="20"/>
  <c r="I21" i="20"/>
  <c r="I25" i="20"/>
  <c r="I29" i="20"/>
  <c r="I33" i="20"/>
  <c r="I37" i="20"/>
  <c r="I41" i="20"/>
  <c r="I43" i="20"/>
  <c r="I46" i="20"/>
  <c r="I47" i="20"/>
  <c r="I50" i="20"/>
  <c r="I51" i="20"/>
  <c r="I54" i="20"/>
  <c r="I55" i="20"/>
  <c r="I58" i="20"/>
  <c r="I59" i="20"/>
  <c r="I62" i="20"/>
  <c r="I63" i="20"/>
  <c r="I66" i="20"/>
  <c r="I67" i="20"/>
  <c r="I70" i="20"/>
  <c r="I71" i="20"/>
  <c r="I74" i="20"/>
  <c r="I75" i="20"/>
  <c r="I78" i="20"/>
  <c r="I79" i="20"/>
  <c r="I82" i="20"/>
  <c r="I83" i="20"/>
  <c r="I86" i="20"/>
  <c r="I87" i="20"/>
  <c r="I90" i="20"/>
  <c r="I91" i="20"/>
  <c r="I94" i="20"/>
  <c r="I95" i="20"/>
  <c r="I98" i="20"/>
  <c r="I99" i="20"/>
  <c r="I102" i="20"/>
  <c r="I103" i="20"/>
  <c r="I106" i="20"/>
  <c r="I107" i="20"/>
  <c r="I110" i="20"/>
  <c r="I111" i="20"/>
  <c r="I114" i="20"/>
  <c r="I115" i="20"/>
  <c r="I118" i="20"/>
  <c r="I8" i="20"/>
  <c r="I12" i="20"/>
  <c r="I16" i="20"/>
  <c r="I20" i="20"/>
  <c r="I24" i="20"/>
  <c r="I28" i="20"/>
  <c r="I32" i="20"/>
  <c r="I36" i="20"/>
  <c r="I40" i="20"/>
  <c r="N33" i="20" l="1"/>
  <c r="N96" i="20"/>
  <c r="N9" i="20"/>
  <c r="N23" i="20"/>
  <c r="N109" i="20"/>
  <c r="N20" i="20"/>
  <c r="N131" i="20"/>
  <c r="N51" i="20"/>
  <c r="N121" i="20"/>
  <c r="N77" i="20"/>
  <c r="N14" i="20"/>
  <c r="N128" i="20"/>
  <c r="N163" i="20"/>
  <c r="N83" i="20"/>
  <c r="N153" i="20"/>
  <c r="N45" i="20"/>
  <c r="N30" i="20"/>
  <c r="K3" i="20"/>
  <c r="L32" i="20" s="1"/>
  <c r="L71" i="20"/>
  <c r="N114" i="20"/>
  <c r="N160" i="20"/>
  <c r="N64" i="20"/>
  <c r="N117" i="20"/>
  <c r="N50" i="20"/>
  <c r="N66" i="20"/>
  <c r="N82" i="20"/>
  <c r="N98" i="20"/>
  <c r="N57" i="20"/>
  <c r="N73" i="20"/>
  <c r="N89" i="20"/>
  <c r="N105" i="20"/>
  <c r="N173" i="20"/>
  <c r="N157" i="20"/>
  <c r="N141" i="20"/>
  <c r="N125" i="20"/>
  <c r="N166" i="20"/>
  <c r="N150" i="20"/>
  <c r="N134" i="20"/>
  <c r="N118" i="20"/>
  <c r="N103" i="20"/>
  <c r="N87" i="20"/>
  <c r="N71" i="20"/>
  <c r="N55" i="20"/>
  <c r="N116" i="20"/>
  <c r="N100" i="20"/>
  <c r="N84" i="20"/>
  <c r="N68" i="20"/>
  <c r="N52" i="20"/>
  <c r="N167" i="20"/>
  <c r="N151" i="20"/>
  <c r="N135" i="20"/>
  <c r="N119" i="20"/>
  <c r="N27" i="20"/>
  <c r="N11" i="20"/>
  <c r="N164" i="20"/>
  <c r="N148" i="20"/>
  <c r="N132" i="20"/>
  <c r="N40" i="20"/>
  <c r="N24" i="20"/>
  <c r="N8" i="20"/>
  <c r="N25" i="20"/>
  <c r="N46" i="20"/>
  <c r="N62" i="20"/>
  <c r="N78" i="20"/>
  <c r="N94" i="20"/>
  <c r="N110" i="20"/>
  <c r="N42" i="20"/>
  <c r="N58" i="20"/>
  <c r="N74" i="20"/>
  <c r="N90" i="20"/>
  <c r="N106" i="20"/>
  <c r="N49" i="20"/>
  <c r="N65" i="20"/>
  <c r="N81" i="20"/>
  <c r="N97" i="20"/>
  <c r="N113" i="20"/>
  <c r="N165" i="20"/>
  <c r="N149" i="20"/>
  <c r="N133" i="20"/>
  <c r="N174" i="20"/>
  <c r="N158" i="20"/>
  <c r="N142" i="20"/>
  <c r="N126" i="20"/>
  <c r="N111" i="20"/>
  <c r="N95" i="20"/>
  <c r="N79" i="20"/>
  <c r="N63" i="20"/>
  <c r="N47" i="20"/>
  <c r="N108" i="20"/>
  <c r="N92" i="20"/>
  <c r="N76" i="20"/>
  <c r="N60" i="20"/>
  <c r="N44" i="20"/>
  <c r="N159" i="20"/>
  <c r="N143" i="20"/>
  <c r="N127" i="20"/>
  <c r="N35" i="20"/>
  <c r="N19" i="20"/>
  <c r="N172" i="20"/>
  <c r="N156" i="20"/>
  <c r="N140" i="20"/>
  <c r="N124" i="20"/>
  <c r="N32" i="20"/>
  <c r="N16" i="20"/>
  <c r="N37" i="20"/>
  <c r="N34" i="20"/>
  <c r="N54" i="20"/>
  <c r="N70" i="20"/>
  <c r="N86" i="20"/>
  <c r="N102" i="20"/>
  <c r="N22" i="20"/>
  <c r="N17" i="20"/>
  <c r="N6" i="20"/>
  <c r="N26" i="20"/>
  <c r="N41" i="20"/>
  <c r="N36" i="20"/>
  <c r="N144" i="20"/>
  <c r="N7" i="20"/>
  <c r="N39" i="20"/>
  <c r="N147" i="20"/>
  <c r="N48" i="20"/>
  <c r="N80" i="20"/>
  <c r="N112" i="20"/>
  <c r="N67" i="20"/>
  <c r="N99" i="20"/>
  <c r="N130" i="20"/>
  <c r="N162" i="20"/>
  <c r="N137" i="20"/>
  <c r="N169" i="20"/>
  <c r="N93" i="20"/>
  <c r="N61" i="20"/>
  <c r="N18" i="20"/>
  <c r="N13" i="20"/>
  <c r="N29" i="20"/>
  <c r="N28" i="20"/>
  <c r="N136" i="20"/>
  <c r="N168" i="20"/>
  <c r="N31" i="20"/>
  <c r="N139" i="20"/>
  <c r="N171" i="20"/>
  <c r="N72" i="20"/>
  <c r="N104" i="20"/>
  <c r="N59" i="20"/>
  <c r="N91" i="20"/>
  <c r="N122" i="20"/>
  <c r="N154" i="20"/>
  <c r="N129" i="20"/>
  <c r="N161" i="20"/>
  <c r="N101" i="20"/>
  <c r="N69" i="20"/>
  <c r="N21" i="20"/>
  <c r="N10" i="20"/>
  <c r="N38" i="20"/>
  <c r="N12" i="20"/>
  <c r="N120" i="20"/>
  <c r="N152" i="20"/>
  <c r="N15" i="20"/>
  <c r="N123" i="20"/>
  <c r="N155" i="20"/>
  <c r="N56" i="20"/>
  <c r="N88" i="20"/>
  <c r="N43" i="20"/>
  <c r="N75" i="20"/>
  <c r="N107" i="20"/>
  <c r="N138" i="20"/>
  <c r="N170" i="20"/>
  <c r="N145" i="20"/>
  <c r="N85" i="20"/>
  <c r="N53" i="20"/>
  <c r="L171" i="20"/>
  <c r="L163" i="20"/>
  <c r="L159" i="20"/>
  <c r="L155" i="20"/>
  <c r="L154" i="20"/>
  <c r="L151" i="20"/>
  <c r="L150" i="20"/>
  <c r="L147" i="20"/>
  <c r="L143" i="20"/>
  <c r="L142" i="20"/>
  <c r="L139" i="20"/>
  <c r="L138" i="20"/>
  <c r="L135" i="20"/>
  <c r="O135" i="20" s="1"/>
  <c r="L134" i="20"/>
  <c r="L131" i="20"/>
  <c r="L127" i="20"/>
  <c r="L126" i="20"/>
  <c r="L123" i="20"/>
  <c r="L122" i="20"/>
  <c r="L119" i="20"/>
  <c r="L118" i="20"/>
  <c r="L114" i="20"/>
  <c r="O114" i="20" s="1"/>
  <c r="L113" i="20"/>
  <c r="L109" i="20"/>
  <c r="O109" i="20" s="1"/>
  <c r="L105" i="20"/>
  <c r="L104" i="20"/>
  <c r="L101" i="20"/>
  <c r="L100" i="20"/>
  <c r="L97" i="20"/>
  <c r="L93" i="20"/>
  <c r="L92" i="20"/>
  <c r="L89" i="20"/>
  <c r="L88" i="20"/>
  <c r="L85" i="20"/>
  <c r="L84" i="20"/>
  <c r="L81" i="20"/>
  <c r="L77" i="20"/>
  <c r="L76" i="20"/>
  <c r="L73" i="20"/>
  <c r="L72" i="20"/>
  <c r="L69" i="20"/>
  <c r="L68" i="20"/>
  <c r="L65" i="20"/>
  <c r="L61" i="20"/>
  <c r="L60" i="20"/>
  <c r="L57" i="20"/>
  <c r="L56" i="20"/>
  <c r="L53" i="20"/>
  <c r="L52" i="20"/>
  <c r="L49" i="20"/>
  <c r="L45" i="20"/>
  <c r="L44" i="20"/>
  <c r="L42" i="20"/>
  <c r="L38" i="20"/>
  <c r="L34" i="20"/>
  <c r="L30" i="20"/>
  <c r="L26" i="20"/>
  <c r="O26" i="20" s="1"/>
  <c r="L18" i="20"/>
  <c r="L14" i="20"/>
  <c r="L10" i="20"/>
  <c r="L6" i="20"/>
  <c r="L37" i="20"/>
  <c r="L29" i="20"/>
  <c r="L21" i="20"/>
  <c r="L41" i="20"/>
  <c r="L33" i="20"/>
  <c r="O33" i="20" s="1"/>
  <c r="L25" i="20"/>
  <c r="L13" i="20"/>
  <c r="O13" i="20" s="1"/>
  <c r="L9" i="20"/>
  <c r="O9" i="20" s="1"/>
  <c r="L28" i="20"/>
  <c r="L20" i="20"/>
  <c r="L36" i="20"/>
  <c r="L12" i="20"/>
  <c r="O123" i="20" l="1"/>
  <c r="O25" i="20"/>
  <c r="O100" i="20"/>
  <c r="O14" i="20"/>
  <c r="O69" i="20"/>
  <c r="L79" i="20"/>
  <c r="O104" i="20"/>
  <c r="O72" i="20"/>
  <c r="O150" i="20"/>
  <c r="L103" i="20"/>
  <c r="O37" i="20"/>
  <c r="O38" i="20"/>
  <c r="O88" i="20"/>
  <c r="O122" i="20"/>
  <c r="O138" i="20"/>
  <c r="O154" i="20"/>
  <c r="L129" i="20"/>
  <c r="O6" i="20"/>
  <c r="L27" i="20"/>
  <c r="L137" i="20"/>
  <c r="O137" i="20" s="1"/>
  <c r="L39" i="20"/>
  <c r="O39" i="20" s="1"/>
  <c r="O93" i="20"/>
  <c r="O12" i="20"/>
  <c r="O45" i="20"/>
  <c r="L8" i="20"/>
  <c r="O8" i="20" s="1"/>
  <c r="L17" i="20"/>
  <c r="O17" i="20" s="1"/>
  <c r="L22" i="20"/>
  <c r="O22" i="20" s="1"/>
  <c r="L48" i="20"/>
  <c r="O48" i="20" s="1"/>
  <c r="L64" i="20"/>
  <c r="O64" i="20" s="1"/>
  <c r="L80" i="20"/>
  <c r="O80" i="20" s="1"/>
  <c r="L96" i="20"/>
  <c r="O96" i="20" s="1"/>
  <c r="L117" i="20"/>
  <c r="O117" i="20" s="1"/>
  <c r="L130" i="20"/>
  <c r="O130" i="20" s="1"/>
  <c r="L146" i="20"/>
  <c r="O146" i="20" s="1"/>
  <c r="L167" i="20"/>
  <c r="O71" i="20"/>
  <c r="O52" i="20"/>
  <c r="O119" i="20"/>
  <c r="O57" i="20"/>
  <c r="O60" i="20"/>
  <c r="O41" i="20"/>
  <c r="O61" i="20"/>
  <c r="O113" i="20"/>
  <c r="O49" i="20"/>
  <c r="O131" i="20"/>
  <c r="L157" i="20"/>
  <c r="O157" i="20" s="1"/>
  <c r="L35" i="20"/>
  <c r="O35" i="20" s="1"/>
  <c r="O103" i="20"/>
  <c r="O129" i="20"/>
  <c r="O127" i="20"/>
  <c r="O143" i="20"/>
  <c r="O65" i="20"/>
  <c r="O89" i="20"/>
  <c r="O18" i="20"/>
  <c r="O77" i="20"/>
  <c r="O163" i="20"/>
  <c r="O27" i="20"/>
  <c r="O81" i="20"/>
  <c r="O34" i="20"/>
  <c r="O151" i="20"/>
  <c r="L87" i="20"/>
  <c r="O87" i="20" s="1"/>
  <c r="L145" i="20"/>
  <c r="O145" i="20" s="1"/>
  <c r="L108" i="20"/>
  <c r="O108" i="20" s="1"/>
  <c r="L95" i="20"/>
  <c r="O95" i="20" s="1"/>
  <c r="L153" i="20"/>
  <c r="O153" i="20" s="1"/>
  <c r="L50" i="20"/>
  <c r="O50" i="20" s="1"/>
  <c r="L161" i="20"/>
  <c r="O161" i="20" s="1"/>
  <c r="L58" i="20"/>
  <c r="O58" i="20" s="1"/>
  <c r="O147" i="20"/>
  <c r="L47" i="20"/>
  <c r="O47" i="20" s="1"/>
  <c r="L111" i="20"/>
  <c r="O111" i="20" s="1"/>
  <c r="L169" i="20"/>
  <c r="O169" i="20" s="1"/>
  <c r="L90" i="20"/>
  <c r="O90" i="20" s="1"/>
  <c r="O32" i="20"/>
  <c r="O68" i="20"/>
  <c r="L55" i="20"/>
  <c r="O55" i="20" s="1"/>
  <c r="L166" i="20"/>
  <c r="O166" i="20" s="1"/>
  <c r="L40" i="20"/>
  <c r="O40" i="20" s="1"/>
  <c r="L106" i="20"/>
  <c r="O106" i="20" s="1"/>
  <c r="O53" i="20"/>
  <c r="O85" i="20"/>
  <c r="O101" i="20"/>
  <c r="O79" i="20"/>
  <c r="L7" i="20"/>
  <c r="O7" i="20" s="1"/>
  <c r="L63" i="20"/>
  <c r="O63" i="20" s="1"/>
  <c r="L121" i="20"/>
  <c r="O121" i="20" s="1"/>
  <c r="L24" i="20"/>
  <c r="O24" i="20" s="1"/>
  <c r="L132" i="20"/>
  <c r="O132" i="20" s="1"/>
  <c r="O56" i="20"/>
  <c r="O20" i="20"/>
  <c r="O21" i="20"/>
  <c r="O10" i="20"/>
  <c r="O42" i="20"/>
  <c r="O97" i="20"/>
  <c r="O105" i="20"/>
  <c r="O171" i="20"/>
  <c r="O36" i="20"/>
  <c r="O28" i="20"/>
  <c r="O29" i="20"/>
  <c r="O30" i="20"/>
  <c r="O44" i="20"/>
  <c r="O76" i="20"/>
  <c r="O84" i="20"/>
  <c r="O92" i="20"/>
  <c r="O118" i="20"/>
  <c r="O126" i="20"/>
  <c r="O134" i="20"/>
  <c r="O142" i="20"/>
  <c r="O159" i="20"/>
  <c r="L74" i="20"/>
  <c r="O74" i="20" s="1"/>
  <c r="L164" i="20"/>
  <c r="O164" i="20" s="1"/>
  <c r="O155" i="20"/>
  <c r="L170" i="20"/>
  <c r="O170" i="20" s="1"/>
  <c r="L148" i="20"/>
  <c r="O148" i="20" s="1"/>
  <c r="L16" i="20"/>
  <c r="O16" i="20" s="1"/>
  <c r="L112" i="20"/>
  <c r="O112" i="20" s="1"/>
  <c r="L67" i="20"/>
  <c r="O67" i="20" s="1"/>
  <c r="L99" i="20"/>
  <c r="O99" i="20" s="1"/>
  <c r="L125" i="20"/>
  <c r="O125" i="20" s="1"/>
  <c r="O167" i="20"/>
  <c r="L23" i="20"/>
  <c r="O23" i="20" s="1"/>
  <c r="L116" i="20"/>
  <c r="O116" i="20" s="1"/>
  <c r="L54" i="20"/>
  <c r="O54" i="20" s="1"/>
  <c r="L70" i="20"/>
  <c r="O70" i="20" s="1"/>
  <c r="L94" i="20"/>
  <c r="O94" i="20" s="1"/>
  <c r="L110" i="20"/>
  <c r="O110" i="20" s="1"/>
  <c r="L128" i="20"/>
  <c r="O128" i="20" s="1"/>
  <c r="L144" i="20"/>
  <c r="O144" i="20" s="1"/>
  <c r="L168" i="20"/>
  <c r="O168" i="20" s="1"/>
  <c r="L15" i="20"/>
  <c r="O15" i="20" s="1"/>
  <c r="L46" i="20"/>
  <c r="O46" i="20" s="1"/>
  <c r="L62" i="20"/>
  <c r="O62" i="20" s="1"/>
  <c r="L86" i="20"/>
  <c r="O86" i="20" s="1"/>
  <c r="L102" i="20"/>
  <c r="O102" i="20" s="1"/>
  <c r="L120" i="20"/>
  <c r="O120" i="20" s="1"/>
  <c r="L136" i="20"/>
  <c r="O136" i="20" s="1"/>
  <c r="L160" i="20"/>
  <c r="O160" i="20" s="1"/>
  <c r="L78" i="20"/>
  <c r="O78" i="20" s="1"/>
  <c r="L162" i="20"/>
  <c r="O162" i="20" s="1"/>
  <c r="L152" i="20"/>
  <c r="O152" i="20" s="1"/>
  <c r="L66" i="20"/>
  <c r="O66" i="20" s="1"/>
  <c r="L98" i="20"/>
  <c r="O98" i="20" s="1"/>
  <c r="L124" i="20"/>
  <c r="O124" i="20" s="1"/>
  <c r="L156" i="20"/>
  <c r="O156" i="20" s="1"/>
  <c r="L19" i="20"/>
  <c r="O19" i="20" s="1"/>
  <c r="L43" i="20"/>
  <c r="O43" i="20" s="1"/>
  <c r="L75" i="20"/>
  <c r="O75" i="20" s="1"/>
  <c r="L107" i="20"/>
  <c r="O107" i="20" s="1"/>
  <c r="L133" i="20"/>
  <c r="O133" i="20" s="1"/>
  <c r="L165" i="20"/>
  <c r="O165" i="20" s="1"/>
  <c r="O139" i="20"/>
  <c r="L51" i="20"/>
  <c r="O51" i="20" s="1"/>
  <c r="L83" i="20"/>
  <c r="O83" i="20" s="1"/>
  <c r="L158" i="20"/>
  <c r="O158" i="20" s="1"/>
  <c r="L141" i="20"/>
  <c r="O141" i="20" s="1"/>
  <c r="L173" i="20"/>
  <c r="O173" i="20" s="1"/>
  <c r="L82" i="20"/>
  <c r="O82" i="20" s="1"/>
  <c r="L115" i="20"/>
  <c r="O115" i="20" s="1"/>
  <c r="L140" i="20"/>
  <c r="O140" i="20" s="1"/>
  <c r="L172" i="20"/>
  <c r="O172" i="20" s="1"/>
  <c r="L11" i="20"/>
  <c r="O11" i="20" s="1"/>
  <c r="L59" i="20"/>
  <c r="O59" i="20" s="1"/>
  <c r="L91" i="20"/>
  <c r="O91" i="20" s="1"/>
  <c r="L174" i="20"/>
  <c r="O174" i="20" s="1"/>
  <c r="L149" i="20"/>
  <c r="O149" i="20" s="1"/>
  <c r="L31" i="20"/>
  <c r="O31" i="20" s="1"/>
  <c r="O73" i="20"/>
  <c r="O2" i="20" l="1"/>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U195" i="19"/>
  <c r="U194" i="19"/>
  <c r="U193" i="19"/>
  <c r="U192" i="19"/>
  <c r="U191" i="19"/>
  <c r="U190" i="19"/>
  <c r="U189" i="19"/>
  <c r="U188" i="19"/>
  <c r="U187" i="19"/>
  <c r="U186" i="19"/>
  <c r="U185" i="19"/>
  <c r="U184" i="19"/>
  <c r="U183" i="19"/>
  <c r="U182" i="19"/>
  <c r="U181" i="19"/>
  <c r="U180" i="19"/>
  <c r="U179" i="19"/>
  <c r="U178" i="19"/>
  <c r="U177" i="19"/>
  <c r="U176" i="19"/>
  <c r="U175" i="19"/>
  <c r="U174" i="19"/>
  <c r="U173" i="19"/>
  <c r="U172" i="19"/>
  <c r="U171" i="19"/>
  <c r="U170" i="19"/>
  <c r="U169" i="19"/>
  <c r="U168" i="19"/>
  <c r="U167" i="19"/>
  <c r="U166" i="19"/>
  <c r="U165" i="19"/>
  <c r="U164" i="19"/>
  <c r="U163" i="19"/>
  <c r="U162" i="19"/>
  <c r="U161" i="19"/>
  <c r="U160" i="19"/>
  <c r="U159" i="19"/>
  <c r="U158" i="19"/>
  <c r="U157" i="19"/>
  <c r="U156" i="19"/>
  <c r="U155" i="19"/>
  <c r="U154" i="19"/>
  <c r="U153" i="19"/>
  <c r="U152" i="19"/>
  <c r="U151" i="19"/>
  <c r="U150" i="19"/>
  <c r="U149" i="19"/>
  <c r="U148" i="19"/>
  <c r="U147" i="19"/>
  <c r="U146" i="19"/>
  <c r="U145" i="19"/>
  <c r="U144" i="19"/>
  <c r="U143" i="19"/>
  <c r="U142" i="19"/>
  <c r="U141" i="19"/>
  <c r="U140" i="19"/>
  <c r="U139" i="19"/>
  <c r="U138" i="19"/>
  <c r="U137" i="19"/>
  <c r="U136" i="19"/>
  <c r="U135" i="19"/>
  <c r="U134" i="19"/>
  <c r="U133" i="19"/>
  <c r="U132" i="19"/>
  <c r="U131" i="19"/>
  <c r="U130" i="19"/>
  <c r="U129" i="19"/>
  <c r="U128" i="19"/>
  <c r="U127" i="19"/>
  <c r="U126" i="19"/>
  <c r="U125" i="19"/>
  <c r="U124" i="19"/>
  <c r="U123" i="19"/>
  <c r="U122" i="19"/>
  <c r="U121" i="19"/>
  <c r="U120" i="19"/>
  <c r="U119" i="19"/>
  <c r="U118" i="19"/>
  <c r="U117" i="19"/>
  <c r="U116" i="19"/>
  <c r="U115" i="19"/>
  <c r="U114" i="19"/>
  <c r="U113" i="19"/>
  <c r="U112" i="19"/>
  <c r="U111" i="19"/>
  <c r="U110" i="19"/>
  <c r="U109" i="19"/>
  <c r="U108" i="19"/>
  <c r="U107" i="19"/>
  <c r="U106" i="19"/>
  <c r="U105" i="19"/>
  <c r="U104" i="19"/>
  <c r="U103" i="19"/>
  <c r="U102" i="19"/>
  <c r="U101" i="19"/>
  <c r="U100" i="19"/>
  <c r="U99" i="19"/>
  <c r="U98" i="19"/>
  <c r="U97" i="19"/>
  <c r="U96" i="19"/>
  <c r="U95" i="19"/>
  <c r="U94" i="19"/>
  <c r="U93" i="19"/>
  <c r="U92" i="19"/>
  <c r="U91" i="19"/>
  <c r="U90" i="19"/>
  <c r="U89" i="19"/>
  <c r="U88" i="19"/>
  <c r="U87" i="19"/>
  <c r="U86" i="19"/>
  <c r="U85" i="19"/>
  <c r="U84" i="19"/>
  <c r="U83" i="19"/>
  <c r="U82" i="19"/>
  <c r="U81" i="19"/>
  <c r="U80" i="19"/>
  <c r="U79" i="19"/>
  <c r="U78" i="19"/>
  <c r="U77" i="19"/>
  <c r="U76" i="19"/>
  <c r="U75" i="19"/>
  <c r="U74" i="19"/>
  <c r="U73" i="19"/>
  <c r="U72" i="19"/>
  <c r="U71" i="19"/>
  <c r="U70" i="19"/>
  <c r="U69" i="19"/>
  <c r="U68" i="19"/>
  <c r="U67" i="19"/>
  <c r="U66" i="19"/>
  <c r="U65" i="19"/>
  <c r="U64" i="19"/>
  <c r="U63" i="19"/>
  <c r="U62" i="19"/>
  <c r="U61" i="19"/>
  <c r="U60" i="19"/>
  <c r="U59" i="19"/>
  <c r="U58" i="19"/>
  <c r="U57" i="19"/>
  <c r="U56" i="19"/>
  <c r="U55" i="19"/>
  <c r="U54" i="19"/>
  <c r="U53" i="19"/>
  <c r="U52" i="19"/>
  <c r="U51" i="19"/>
  <c r="U50" i="19"/>
  <c r="U49" i="19"/>
  <c r="U48" i="19"/>
  <c r="U47" i="19"/>
  <c r="U46" i="19"/>
  <c r="U45" i="19"/>
  <c r="U44" i="19"/>
  <c r="U43" i="19"/>
  <c r="U42" i="19"/>
  <c r="U41" i="19"/>
  <c r="U40" i="19"/>
  <c r="U39" i="19"/>
  <c r="U38" i="19"/>
  <c r="U37" i="19"/>
  <c r="U36" i="19"/>
  <c r="U35" i="19"/>
  <c r="U34" i="19"/>
  <c r="U33" i="19"/>
  <c r="U32" i="19"/>
  <c r="U31" i="19"/>
  <c r="U30" i="19"/>
  <c r="U29" i="19"/>
  <c r="U28" i="19"/>
  <c r="U27" i="19"/>
  <c r="H1" i="9"/>
  <c r="AJ195" i="19" l="1"/>
  <c r="AK195" i="19" s="1"/>
  <c r="AF195" i="19"/>
  <c r="Z195" i="19"/>
  <c r="V195" i="19"/>
  <c r="P195" i="19"/>
  <c r="Q195" i="19" s="1"/>
  <c r="R195" i="19" s="1"/>
  <c r="S195" i="19" s="1"/>
  <c r="AJ194" i="19"/>
  <c r="AK194" i="19" s="1"/>
  <c r="AF194" i="19"/>
  <c r="Z194" i="19"/>
  <c r="V194" i="19"/>
  <c r="P194" i="19"/>
  <c r="Q194" i="19" s="1"/>
  <c r="R194" i="19" s="1"/>
  <c r="AJ193" i="19"/>
  <c r="AK193" i="19" s="1"/>
  <c r="AF193" i="19"/>
  <c r="Z193" i="19"/>
  <c r="V193" i="19"/>
  <c r="P193" i="19"/>
  <c r="Q193" i="19" s="1"/>
  <c r="R193" i="19" s="1"/>
  <c r="S193" i="19" s="1"/>
  <c r="AJ192" i="19"/>
  <c r="AK192" i="19" s="1"/>
  <c r="AF192" i="19"/>
  <c r="Z192" i="19"/>
  <c r="V192" i="19"/>
  <c r="P192" i="19"/>
  <c r="Q192" i="19" s="1"/>
  <c r="R192" i="19" s="1"/>
  <c r="S192" i="19" s="1"/>
  <c r="AJ191" i="19"/>
  <c r="AK191" i="19" s="1"/>
  <c r="AF191" i="19"/>
  <c r="Z191" i="19"/>
  <c r="V191" i="19"/>
  <c r="P191" i="19"/>
  <c r="Q191" i="19" s="1"/>
  <c r="R191" i="19" s="1"/>
  <c r="S191" i="19" s="1"/>
  <c r="AJ190" i="19"/>
  <c r="AK190" i="19" s="1"/>
  <c r="AF190" i="19"/>
  <c r="Z190" i="19"/>
  <c r="V190" i="19"/>
  <c r="P190" i="19"/>
  <c r="Q190" i="19" s="1"/>
  <c r="R190" i="19" s="1"/>
  <c r="AJ189" i="19"/>
  <c r="AK189" i="19" s="1"/>
  <c r="AF189" i="19"/>
  <c r="Z189" i="19"/>
  <c r="V189" i="19"/>
  <c r="P189" i="19"/>
  <c r="Q189" i="19" s="1"/>
  <c r="R189" i="19" s="1"/>
  <c r="S189" i="19" s="1"/>
  <c r="AJ188" i="19"/>
  <c r="AK188" i="19" s="1"/>
  <c r="AF188" i="19"/>
  <c r="Z188" i="19"/>
  <c r="V188" i="19"/>
  <c r="P188" i="19"/>
  <c r="Q188" i="19" s="1"/>
  <c r="R188" i="19" s="1"/>
  <c r="S188" i="19" s="1"/>
  <c r="AJ187" i="19"/>
  <c r="AK187" i="19" s="1"/>
  <c r="AF187" i="19"/>
  <c r="Z187" i="19"/>
  <c r="V187" i="19"/>
  <c r="P187" i="19"/>
  <c r="Q187" i="19" s="1"/>
  <c r="R187" i="19" s="1"/>
  <c r="S187" i="19" s="1"/>
  <c r="AJ186" i="19"/>
  <c r="AK186" i="19" s="1"/>
  <c r="AF186" i="19"/>
  <c r="Z186" i="19"/>
  <c r="V186" i="19"/>
  <c r="P186" i="19"/>
  <c r="Q186" i="19" s="1"/>
  <c r="R186" i="19" s="1"/>
  <c r="AJ185" i="19"/>
  <c r="AK185" i="19" s="1"/>
  <c r="AF185" i="19"/>
  <c r="Z185" i="19"/>
  <c r="V185" i="19"/>
  <c r="P185" i="19"/>
  <c r="Q185" i="19" s="1"/>
  <c r="R185" i="19" s="1"/>
  <c r="S185" i="19" s="1"/>
  <c r="AJ184" i="19"/>
  <c r="AK184" i="19" s="1"/>
  <c r="AF184" i="19"/>
  <c r="Z184" i="19"/>
  <c r="V184" i="19"/>
  <c r="P184" i="19"/>
  <c r="Q184" i="19" s="1"/>
  <c r="R184" i="19" s="1"/>
  <c r="AJ183" i="19"/>
  <c r="AK183" i="19" s="1"/>
  <c r="AF183" i="19"/>
  <c r="Z183" i="19"/>
  <c r="V183" i="19"/>
  <c r="P183" i="19"/>
  <c r="Q183" i="19" s="1"/>
  <c r="R183" i="19" s="1"/>
  <c r="S183" i="19" s="1"/>
  <c r="AJ182" i="19"/>
  <c r="AK182" i="19" s="1"/>
  <c r="AF182" i="19"/>
  <c r="Z182" i="19"/>
  <c r="V182" i="19"/>
  <c r="P182" i="19"/>
  <c r="Q182" i="19" s="1"/>
  <c r="R182" i="19" s="1"/>
  <c r="AJ181" i="19"/>
  <c r="AK181" i="19" s="1"/>
  <c r="AF181" i="19"/>
  <c r="Z181" i="19"/>
  <c r="V181" i="19"/>
  <c r="P181" i="19"/>
  <c r="Q181" i="19" s="1"/>
  <c r="R181" i="19" s="1"/>
  <c r="S181" i="19" s="1"/>
  <c r="AJ180" i="19"/>
  <c r="AK180" i="19" s="1"/>
  <c r="AF180" i="19"/>
  <c r="Z180" i="19"/>
  <c r="V180" i="19"/>
  <c r="P180" i="19"/>
  <c r="Q180" i="19" s="1"/>
  <c r="R180" i="19" s="1"/>
  <c r="S180" i="19" s="1"/>
  <c r="AJ179" i="19"/>
  <c r="AK179" i="19" s="1"/>
  <c r="AF179" i="19"/>
  <c r="Z179" i="19"/>
  <c r="V179" i="19"/>
  <c r="P179" i="19"/>
  <c r="Q179" i="19" s="1"/>
  <c r="R179" i="19" s="1"/>
  <c r="S179" i="19" s="1"/>
  <c r="AJ178" i="19"/>
  <c r="AK178" i="19" s="1"/>
  <c r="AF178" i="19"/>
  <c r="Z178" i="19"/>
  <c r="V178" i="19"/>
  <c r="P178" i="19"/>
  <c r="Q178" i="19" s="1"/>
  <c r="R178" i="19" s="1"/>
  <c r="S178" i="19" s="1"/>
  <c r="AJ177" i="19"/>
  <c r="AK177" i="19" s="1"/>
  <c r="AF177" i="19"/>
  <c r="Z177" i="19"/>
  <c r="V177" i="19"/>
  <c r="P177" i="19"/>
  <c r="Q177" i="19" s="1"/>
  <c r="R177" i="19" s="1"/>
  <c r="S177" i="19" s="1"/>
  <c r="AJ176" i="19"/>
  <c r="AK176" i="19" s="1"/>
  <c r="AF176" i="19"/>
  <c r="Z176" i="19"/>
  <c r="V176" i="19"/>
  <c r="P176" i="19"/>
  <c r="Q176" i="19" s="1"/>
  <c r="R176" i="19" s="1"/>
  <c r="S176" i="19" s="1"/>
  <c r="AJ175" i="19"/>
  <c r="AK175" i="19" s="1"/>
  <c r="AF175" i="19"/>
  <c r="Z175" i="19"/>
  <c r="V175" i="19"/>
  <c r="P175" i="19"/>
  <c r="Q175" i="19" s="1"/>
  <c r="R175" i="19" s="1"/>
  <c r="S175" i="19" s="1"/>
  <c r="AJ174" i="19"/>
  <c r="AK174" i="19" s="1"/>
  <c r="AF174" i="19"/>
  <c r="Z174" i="19"/>
  <c r="V174" i="19"/>
  <c r="P174" i="19"/>
  <c r="Q174" i="19" s="1"/>
  <c r="R174" i="19" s="1"/>
  <c r="AJ173" i="19"/>
  <c r="AK173" i="19" s="1"/>
  <c r="AF173" i="19"/>
  <c r="Z173" i="19"/>
  <c r="V173" i="19"/>
  <c r="P173" i="19"/>
  <c r="Q173" i="19" s="1"/>
  <c r="R173" i="19" s="1"/>
  <c r="S173" i="19" s="1"/>
  <c r="AJ172" i="19"/>
  <c r="AK172" i="19" s="1"/>
  <c r="AF172" i="19"/>
  <c r="Z172" i="19"/>
  <c r="V172" i="19"/>
  <c r="P172" i="19"/>
  <c r="Q172" i="19" s="1"/>
  <c r="R172" i="19" s="1"/>
  <c r="S172" i="19" s="1"/>
  <c r="AJ171" i="19"/>
  <c r="AK171" i="19" s="1"/>
  <c r="AF171" i="19"/>
  <c r="Z171" i="19"/>
  <c r="V171" i="19"/>
  <c r="P171" i="19"/>
  <c r="Q171" i="19" s="1"/>
  <c r="R171" i="19" s="1"/>
  <c r="S171" i="19" s="1"/>
  <c r="AJ170" i="19"/>
  <c r="AK170" i="19" s="1"/>
  <c r="AF170" i="19"/>
  <c r="Z170" i="19"/>
  <c r="V170" i="19"/>
  <c r="P170" i="19"/>
  <c r="Q170" i="19" s="1"/>
  <c r="R170" i="19" s="1"/>
  <c r="AJ169" i="19"/>
  <c r="AK169" i="19" s="1"/>
  <c r="AF169" i="19"/>
  <c r="Z169" i="19"/>
  <c r="V169" i="19"/>
  <c r="P169" i="19"/>
  <c r="Q169" i="19" s="1"/>
  <c r="R169" i="19" s="1"/>
  <c r="S169" i="19" s="1"/>
  <c r="AJ168" i="19"/>
  <c r="AK168" i="19" s="1"/>
  <c r="AF168" i="19"/>
  <c r="Z168" i="19"/>
  <c r="V168" i="19"/>
  <c r="P168" i="19"/>
  <c r="Q168" i="19" s="1"/>
  <c r="R168" i="19" s="1"/>
  <c r="S168" i="19" s="1"/>
  <c r="AJ167" i="19"/>
  <c r="AK167" i="19" s="1"/>
  <c r="AF167" i="19"/>
  <c r="Z167" i="19"/>
  <c r="V167" i="19"/>
  <c r="P167" i="19"/>
  <c r="Q167" i="19" s="1"/>
  <c r="R167" i="19" s="1"/>
  <c r="S167" i="19" s="1"/>
  <c r="AJ166" i="19"/>
  <c r="AK166" i="19" s="1"/>
  <c r="AF166" i="19"/>
  <c r="Z166" i="19"/>
  <c r="V166" i="19"/>
  <c r="P166" i="19"/>
  <c r="Q166" i="19" s="1"/>
  <c r="R166" i="19" s="1"/>
  <c r="AJ165" i="19"/>
  <c r="AK165" i="19" s="1"/>
  <c r="AF165" i="19"/>
  <c r="Z165" i="19"/>
  <c r="V165" i="19"/>
  <c r="P165" i="19"/>
  <c r="Q165" i="19" s="1"/>
  <c r="R165" i="19" s="1"/>
  <c r="S165" i="19" s="1"/>
  <c r="AJ164" i="19"/>
  <c r="AK164" i="19" s="1"/>
  <c r="AF164" i="19"/>
  <c r="Z164" i="19"/>
  <c r="V164" i="19"/>
  <c r="P164" i="19"/>
  <c r="Q164" i="19" s="1"/>
  <c r="R164" i="19" s="1"/>
  <c r="S164" i="19" s="1"/>
  <c r="AJ163" i="19"/>
  <c r="AK163" i="19" s="1"/>
  <c r="AF163" i="19"/>
  <c r="Z163" i="19"/>
  <c r="V163" i="19"/>
  <c r="P163" i="19"/>
  <c r="Q163" i="19" s="1"/>
  <c r="R163" i="19" s="1"/>
  <c r="AJ162" i="19"/>
  <c r="AK162" i="19" s="1"/>
  <c r="AF162" i="19"/>
  <c r="Z162" i="19"/>
  <c r="V162" i="19"/>
  <c r="P162" i="19"/>
  <c r="Q162" i="19" s="1"/>
  <c r="R162" i="19" s="1"/>
  <c r="S162" i="19" s="1"/>
  <c r="AJ161" i="19"/>
  <c r="AK161" i="19" s="1"/>
  <c r="AF161" i="19"/>
  <c r="Z161" i="19"/>
  <c r="V161" i="19"/>
  <c r="P161" i="19"/>
  <c r="Q161" i="19" s="1"/>
  <c r="R161" i="19" s="1"/>
  <c r="S161" i="19" s="1"/>
  <c r="AJ160" i="19"/>
  <c r="AK160" i="19" s="1"/>
  <c r="AF160" i="19"/>
  <c r="Z160" i="19"/>
  <c r="V160" i="19"/>
  <c r="P160" i="19"/>
  <c r="Q160" i="19" s="1"/>
  <c r="R160" i="19" s="1"/>
  <c r="S160" i="19" s="1"/>
  <c r="AJ159" i="19"/>
  <c r="AK159" i="19" s="1"/>
  <c r="AF159" i="19"/>
  <c r="Z159" i="19"/>
  <c r="V159" i="19"/>
  <c r="P159" i="19"/>
  <c r="Q159" i="19" s="1"/>
  <c r="R159" i="19" s="1"/>
  <c r="AJ158" i="19"/>
  <c r="AK158" i="19" s="1"/>
  <c r="AF158" i="19"/>
  <c r="Z158" i="19"/>
  <c r="V158" i="19"/>
  <c r="P158" i="19"/>
  <c r="Q158" i="19" s="1"/>
  <c r="R158" i="19" s="1"/>
  <c r="S158" i="19" s="1"/>
  <c r="AJ157" i="19"/>
  <c r="AK157" i="19" s="1"/>
  <c r="AF157" i="19"/>
  <c r="Z157" i="19"/>
  <c r="V157" i="19"/>
  <c r="P157" i="19"/>
  <c r="Q157" i="19" s="1"/>
  <c r="R157" i="19" s="1"/>
  <c r="S157" i="19" s="1"/>
  <c r="AJ156" i="19"/>
  <c r="AK156" i="19" s="1"/>
  <c r="AF156" i="19"/>
  <c r="Z156" i="19"/>
  <c r="V156" i="19"/>
  <c r="P156" i="19"/>
  <c r="Q156" i="19" s="1"/>
  <c r="R156" i="19" s="1"/>
  <c r="S156" i="19" s="1"/>
  <c r="AJ155" i="19"/>
  <c r="AK155" i="19" s="1"/>
  <c r="AF155" i="19"/>
  <c r="Z155" i="19"/>
  <c r="V155" i="19"/>
  <c r="P155" i="19"/>
  <c r="Q155" i="19" s="1"/>
  <c r="R155" i="19" s="1"/>
  <c r="AJ154" i="19"/>
  <c r="AK154" i="19" s="1"/>
  <c r="AF154" i="19"/>
  <c r="Z154" i="19"/>
  <c r="V154" i="19"/>
  <c r="P154" i="19"/>
  <c r="Q154" i="19" s="1"/>
  <c r="R154" i="19" s="1"/>
  <c r="S154" i="19" s="1"/>
  <c r="AJ153" i="19"/>
  <c r="AK153" i="19" s="1"/>
  <c r="AF153" i="19"/>
  <c r="Z153" i="19"/>
  <c r="V153" i="19"/>
  <c r="P153" i="19"/>
  <c r="Q153" i="19" s="1"/>
  <c r="R153" i="19" s="1"/>
  <c r="S153" i="19" s="1"/>
  <c r="AJ152" i="19"/>
  <c r="AK152" i="19" s="1"/>
  <c r="AF152" i="19"/>
  <c r="Z152" i="19"/>
  <c r="V152" i="19"/>
  <c r="P152" i="19"/>
  <c r="Q152" i="19" s="1"/>
  <c r="R152" i="19" s="1"/>
  <c r="S152" i="19" s="1"/>
  <c r="AJ151" i="19"/>
  <c r="AK151" i="19" s="1"/>
  <c r="AF151" i="19"/>
  <c r="Z151" i="19"/>
  <c r="V151" i="19"/>
  <c r="P151" i="19"/>
  <c r="Q151" i="19" s="1"/>
  <c r="R151" i="19" s="1"/>
  <c r="S151" i="19" s="1"/>
  <c r="AJ150" i="19"/>
  <c r="AK150" i="19" s="1"/>
  <c r="AF150" i="19"/>
  <c r="Z150" i="19"/>
  <c r="V150" i="19"/>
  <c r="P150" i="19"/>
  <c r="Q150" i="19" s="1"/>
  <c r="R150" i="19" s="1"/>
  <c r="S150" i="19" s="1"/>
  <c r="AJ149" i="19"/>
  <c r="AK149" i="19" s="1"/>
  <c r="AF149" i="19"/>
  <c r="Z149" i="19"/>
  <c r="V149" i="19"/>
  <c r="P149" i="19"/>
  <c r="Q149" i="19" s="1"/>
  <c r="R149" i="19" s="1"/>
  <c r="S149" i="19" s="1"/>
  <c r="AJ148" i="19"/>
  <c r="AK148" i="19" s="1"/>
  <c r="AF148" i="19"/>
  <c r="Z148" i="19"/>
  <c r="V148" i="19"/>
  <c r="P148" i="19"/>
  <c r="Q148" i="19" s="1"/>
  <c r="R148" i="19" s="1"/>
  <c r="AJ147" i="19"/>
  <c r="AK147" i="19" s="1"/>
  <c r="AF147" i="19"/>
  <c r="Z147" i="19"/>
  <c r="V147" i="19"/>
  <c r="P147" i="19"/>
  <c r="Q147" i="19" s="1"/>
  <c r="R147" i="19" s="1"/>
  <c r="S147" i="19" s="1"/>
  <c r="AJ146" i="19"/>
  <c r="AK146" i="19" s="1"/>
  <c r="AF146" i="19"/>
  <c r="Z146" i="19"/>
  <c r="V146" i="19"/>
  <c r="P146" i="19"/>
  <c r="Q146" i="19" s="1"/>
  <c r="R146" i="19" s="1"/>
  <c r="S146" i="19" s="1"/>
  <c r="AJ145" i="19"/>
  <c r="AK145" i="19" s="1"/>
  <c r="AF145" i="19"/>
  <c r="Z145" i="19"/>
  <c r="V145" i="19"/>
  <c r="P145" i="19"/>
  <c r="Q145" i="19" s="1"/>
  <c r="R145" i="19" s="1"/>
  <c r="S145" i="19" s="1"/>
  <c r="AJ144" i="19"/>
  <c r="AK144" i="19" s="1"/>
  <c r="AF144" i="19"/>
  <c r="Z144" i="19"/>
  <c r="V144" i="19"/>
  <c r="P144" i="19"/>
  <c r="Q144" i="19" s="1"/>
  <c r="R144" i="19" s="1"/>
  <c r="S144" i="19" s="1"/>
  <c r="AJ143" i="19"/>
  <c r="AK143" i="19" s="1"/>
  <c r="AF143" i="19"/>
  <c r="Z143" i="19"/>
  <c r="V143" i="19"/>
  <c r="P143" i="19"/>
  <c r="Q143" i="19" s="1"/>
  <c r="R143" i="19" s="1"/>
  <c r="S143" i="19" s="1"/>
  <c r="AJ142" i="19"/>
  <c r="AK142" i="19" s="1"/>
  <c r="AF142" i="19"/>
  <c r="Z142" i="19"/>
  <c r="V142" i="19"/>
  <c r="P142" i="19"/>
  <c r="Q142" i="19" s="1"/>
  <c r="R142" i="19" s="1"/>
  <c r="S142" i="19" s="1"/>
  <c r="AJ141" i="19"/>
  <c r="AK141" i="19" s="1"/>
  <c r="AF141" i="19"/>
  <c r="Z141" i="19"/>
  <c r="V141" i="19"/>
  <c r="P141" i="19"/>
  <c r="Q141" i="19" s="1"/>
  <c r="R141" i="19" s="1"/>
  <c r="S141" i="19" s="1"/>
  <c r="AJ140" i="19"/>
  <c r="AK140" i="19" s="1"/>
  <c r="AF140" i="19"/>
  <c r="Z140" i="19"/>
  <c r="V140" i="19"/>
  <c r="P140" i="19"/>
  <c r="Q140" i="19" s="1"/>
  <c r="R140" i="19" s="1"/>
  <c r="S140" i="19" s="1"/>
  <c r="AJ139" i="19"/>
  <c r="AK139" i="19" s="1"/>
  <c r="AF139" i="19"/>
  <c r="Z139" i="19"/>
  <c r="V139" i="19"/>
  <c r="P139" i="19"/>
  <c r="Q139" i="19" s="1"/>
  <c r="R139" i="19" s="1"/>
  <c r="S139" i="19" s="1"/>
  <c r="AJ138" i="19"/>
  <c r="AK138" i="19" s="1"/>
  <c r="AF138" i="19"/>
  <c r="Z138" i="19"/>
  <c r="V138" i="19"/>
  <c r="P138" i="19"/>
  <c r="Q138" i="19" s="1"/>
  <c r="R138" i="19" s="1"/>
  <c r="S138" i="19" s="1"/>
  <c r="AJ137" i="19"/>
  <c r="AK137" i="19" s="1"/>
  <c r="AF137" i="19"/>
  <c r="Z137" i="19"/>
  <c r="V137" i="19"/>
  <c r="P137" i="19"/>
  <c r="Q137" i="19" s="1"/>
  <c r="R137" i="19" s="1"/>
  <c r="AJ136" i="19"/>
  <c r="AK136" i="19" s="1"/>
  <c r="AF136" i="19"/>
  <c r="Z136" i="19"/>
  <c r="V136" i="19"/>
  <c r="P136" i="19"/>
  <c r="Q136" i="19" s="1"/>
  <c r="R136" i="19" s="1"/>
  <c r="AJ135" i="19"/>
  <c r="AK135" i="19" s="1"/>
  <c r="AF135" i="19"/>
  <c r="Z135" i="19"/>
  <c r="V135" i="19"/>
  <c r="P135" i="19"/>
  <c r="Q135" i="19" s="1"/>
  <c r="R135" i="19" s="1"/>
  <c r="S135" i="19" s="1"/>
  <c r="AJ134" i="19"/>
  <c r="AK134" i="19" s="1"/>
  <c r="AF134" i="19"/>
  <c r="Z134" i="19"/>
  <c r="V134" i="19"/>
  <c r="P134" i="19"/>
  <c r="Q134" i="19" s="1"/>
  <c r="R134" i="19" s="1"/>
  <c r="S134" i="19" s="1"/>
  <c r="AJ133" i="19"/>
  <c r="AK133" i="19" s="1"/>
  <c r="AF133" i="19"/>
  <c r="Z133" i="19"/>
  <c r="V133" i="19"/>
  <c r="P133" i="19"/>
  <c r="Q133" i="19" s="1"/>
  <c r="R133" i="19" s="1"/>
  <c r="AJ132" i="19"/>
  <c r="AK132" i="19" s="1"/>
  <c r="AF132" i="19"/>
  <c r="Z132" i="19"/>
  <c r="V132" i="19"/>
  <c r="P132" i="19"/>
  <c r="Q132" i="19" s="1"/>
  <c r="R132" i="19" s="1"/>
  <c r="AJ131" i="19"/>
  <c r="AK131" i="19" s="1"/>
  <c r="AF131" i="19"/>
  <c r="Z131" i="19"/>
  <c r="V131" i="19"/>
  <c r="P131" i="19"/>
  <c r="Q131" i="19" s="1"/>
  <c r="R131" i="19" s="1"/>
  <c r="S131" i="19" s="1"/>
  <c r="AJ130" i="19"/>
  <c r="AK130" i="19" s="1"/>
  <c r="AF130" i="19"/>
  <c r="Z130" i="19"/>
  <c r="V130" i="19"/>
  <c r="P130" i="19"/>
  <c r="Q130" i="19" s="1"/>
  <c r="R130" i="19" s="1"/>
  <c r="S130" i="19" s="1"/>
  <c r="AJ129" i="19"/>
  <c r="AK129" i="19" s="1"/>
  <c r="AF129" i="19"/>
  <c r="Z129" i="19"/>
  <c r="V129" i="19"/>
  <c r="P129" i="19"/>
  <c r="Q129" i="19" s="1"/>
  <c r="R129" i="19" s="1"/>
  <c r="AJ128" i="19"/>
  <c r="AK128" i="19" s="1"/>
  <c r="AF128" i="19"/>
  <c r="Z128" i="19"/>
  <c r="V128" i="19"/>
  <c r="P128" i="19"/>
  <c r="Q128" i="19" s="1"/>
  <c r="R128" i="19" s="1"/>
  <c r="AJ127" i="19"/>
  <c r="AK127" i="19" s="1"/>
  <c r="AF127" i="19"/>
  <c r="Z127" i="19"/>
  <c r="V127" i="19"/>
  <c r="P127" i="19"/>
  <c r="Q127" i="19" s="1"/>
  <c r="R127" i="19" s="1"/>
  <c r="S127" i="19" s="1"/>
  <c r="AJ126" i="19"/>
  <c r="AK126" i="19" s="1"/>
  <c r="AF126" i="19"/>
  <c r="Z126" i="19"/>
  <c r="V126" i="19"/>
  <c r="P126" i="19"/>
  <c r="Q126" i="19" s="1"/>
  <c r="R126" i="19" s="1"/>
  <c r="AJ125" i="19"/>
  <c r="AK125" i="19" s="1"/>
  <c r="AF125" i="19"/>
  <c r="Z125" i="19"/>
  <c r="V125" i="19"/>
  <c r="P125" i="19"/>
  <c r="Q125" i="19" s="1"/>
  <c r="R125" i="19" s="1"/>
  <c r="AJ124" i="19"/>
  <c r="AK124" i="19" s="1"/>
  <c r="AF124" i="19"/>
  <c r="Z124" i="19"/>
  <c r="V124" i="19"/>
  <c r="P124" i="19"/>
  <c r="Q124" i="19" s="1"/>
  <c r="R124" i="19" s="1"/>
  <c r="S124" i="19" s="1"/>
  <c r="AJ123" i="19"/>
  <c r="AK123" i="19" s="1"/>
  <c r="AF123" i="19"/>
  <c r="Z123" i="19"/>
  <c r="V123" i="19"/>
  <c r="P123" i="19"/>
  <c r="Q123" i="19" s="1"/>
  <c r="R123" i="19" s="1"/>
  <c r="S123" i="19" s="1"/>
  <c r="AJ122" i="19"/>
  <c r="AK122" i="19" s="1"/>
  <c r="AF122" i="19"/>
  <c r="Z122" i="19"/>
  <c r="V122" i="19"/>
  <c r="P122" i="19"/>
  <c r="Q122" i="19" s="1"/>
  <c r="R122" i="19" s="1"/>
  <c r="AJ121" i="19"/>
  <c r="AK121" i="19" s="1"/>
  <c r="AF121" i="19"/>
  <c r="Z121" i="19"/>
  <c r="V121" i="19"/>
  <c r="P121" i="19"/>
  <c r="Q121" i="19" s="1"/>
  <c r="R121" i="19" s="1"/>
  <c r="AJ120" i="19"/>
  <c r="AK120" i="19" s="1"/>
  <c r="AF120" i="19"/>
  <c r="Z120" i="19"/>
  <c r="V120" i="19"/>
  <c r="P120" i="19"/>
  <c r="Q120" i="19" s="1"/>
  <c r="R120" i="19" s="1"/>
  <c r="AJ119" i="19"/>
  <c r="AK119" i="19" s="1"/>
  <c r="AF119" i="19"/>
  <c r="Z119" i="19"/>
  <c r="V119" i="19"/>
  <c r="P119" i="19"/>
  <c r="Q119" i="19" s="1"/>
  <c r="R119" i="19" s="1"/>
  <c r="S119" i="19" s="1"/>
  <c r="AJ118" i="19"/>
  <c r="AK118" i="19" s="1"/>
  <c r="AF118" i="19"/>
  <c r="Z118" i="19"/>
  <c r="V118" i="19"/>
  <c r="P118" i="19"/>
  <c r="Q118" i="19" s="1"/>
  <c r="R118" i="19" s="1"/>
  <c r="AJ117" i="19"/>
  <c r="AK117" i="19" s="1"/>
  <c r="AF117" i="19"/>
  <c r="Z117" i="19"/>
  <c r="V117" i="19"/>
  <c r="P117" i="19"/>
  <c r="Q117" i="19" s="1"/>
  <c r="R117" i="19" s="1"/>
  <c r="AJ116" i="19"/>
  <c r="AK116" i="19" s="1"/>
  <c r="AF116" i="19"/>
  <c r="Z116" i="19"/>
  <c r="V116" i="19"/>
  <c r="P116" i="19"/>
  <c r="Q116" i="19" s="1"/>
  <c r="R116" i="19" s="1"/>
  <c r="AJ115" i="19"/>
  <c r="AK115" i="19" s="1"/>
  <c r="AF115" i="19"/>
  <c r="Z115" i="19"/>
  <c r="V115" i="19"/>
  <c r="P115" i="19"/>
  <c r="Q115" i="19" s="1"/>
  <c r="R115" i="19" s="1"/>
  <c r="S115" i="19" s="1"/>
  <c r="AJ114" i="19"/>
  <c r="AK114" i="19" s="1"/>
  <c r="AF114" i="19"/>
  <c r="Z114" i="19"/>
  <c r="V114" i="19"/>
  <c r="P114" i="19"/>
  <c r="Q114" i="19" s="1"/>
  <c r="R114" i="19" s="1"/>
  <c r="AJ113" i="19"/>
  <c r="AK113" i="19" s="1"/>
  <c r="AF113" i="19"/>
  <c r="Z113" i="19"/>
  <c r="V113" i="19"/>
  <c r="P113" i="19"/>
  <c r="Q113" i="19" s="1"/>
  <c r="R113" i="19" s="1"/>
  <c r="AJ112" i="19"/>
  <c r="AK112" i="19" s="1"/>
  <c r="AF112" i="19"/>
  <c r="Z112" i="19"/>
  <c r="V112" i="19"/>
  <c r="P112" i="19"/>
  <c r="Q112" i="19" s="1"/>
  <c r="R112" i="19" s="1"/>
  <c r="AJ111" i="19"/>
  <c r="AK111" i="19" s="1"/>
  <c r="AF111" i="19"/>
  <c r="Z111" i="19"/>
  <c r="V111" i="19"/>
  <c r="P111" i="19"/>
  <c r="Q111" i="19" s="1"/>
  <c r="R111" i="19" s="1"/>
  <c r="S111" i="19" s="1"/>
  <c r="AJ110" i="19"/>
  <c r="AK110" i="19" s="1"/>
  <c r="AF110" i="19"/>
  <c r="Z110" i="19"/>
  <c r="V110" i="19"/>
  <c r="P110" i="19"/>
  <c r="Q110" i="19" s="1"/>
  <c r="R110" i="19" s="1"/>
  <c r="S110" i="19" s="1"/>
  <c r="AJ109" i="19"/>
  <c r="AK109" i="19" s="1"/>
  <c r="AF109" i="19"/>
  <c r="Z109" i="19"/>
  <c r="V109" i="19"/>
  <c r="P109" i="19"/>
  <c r="Q109" i="19" s="1"/>
  <c r="R109" i="19" s="1"/>
  <c r="S109" i="19" s="1"/>
  <c r="AJ108" i="19"/>
  <c r="AK108" i="19" s="1"/>
  <c r="AF108" i="19"/>
  <c r="Z108" i="19"/>
  <c r="V108" i="19"/>
  <c r="P108" i="19"/>
  <c r="Q108" i="19" s="1"/>
  <c r="R108" i="19" s="1"/>
  <c r="S108" i="19" s="1"/>
  <c r="AJ107" i="19"/>
  <c r="AK107" i="19" s="1"/>
  <c r="AF107" i="19"/>
  <c r="Z107" i="19"/>
  <c r="V107" i="19"/>
  <c r="P107" i="19"/>
  <c r="Q107" i="19" s="1"/>
  <c r="R107" i="19" s="1"/>
  <c r="S107" i="19" s="1"/>
  <c r="AJ106" i="19"/>
  <c r="AK106" i="19" s="1"/>
  <c r="AF106" i="19"/>
  <c r="Z106" i="19"/>
  <c r="V106" i="19"/>
  <c r="P106" i="19"/>
  <c r="Q106" i="19" s="1"/>
  <c r="R106" i="19" s="1"/>
  <c r="S106" i="19" s="1"/>
  <c r="AJ105" i="19"/>
  <c r="AK105" i="19" s="1"/>
  <c r="AF105" i="19"/>
  <c r="Z105" i="19"/>
  <c r="V105" i="19"/>
  <c r="P105" i="19"/>
  <c r="Q105" i="19" s="1"/>
  <c r="R105" i="19" s="1"/>
  <c r="S105" i="19" s="1"/>
  <c r="AJ104" i="19"/>
  <c r="AK104" i="19" s="1"/>
  <c r="AF104" i="19"/>
  <c r="Z104" i="19"/>
  <c r="V104" i="19"/>
  <c r="P104" i="19"/>
  <c r="Q104" i="19" s="1"/>
  <c r="R104" i="19" s="1"/>
  <c r="S104" i="19" s="1"/>
  <c r="AJ103" i="19"/>
  <c r="AK103" i="19" s="1"/>
  <c r="AF103" i="19"/>
  <c r="Z103" i="19"/>
  <c r="V103" i="19"/>
  <c r="P103" i="19"/>
  <c r="Q103" i="19" s="1"/>
  <c r="R103" i="19" s="1"/>
  <c r="S103" i="19" s="1"/>
  <c r="AJ102" i="19"/>
  <c r="AK102" i="19" s="1"/>
  <c r="AF102" i="19"/>
  <c r="Z102" i="19"/>
  <c r="V102" i="19"/>
  <c r="P102" i="19"/>
  <c r="Q102" i="19" s="1"/>
  <c r="R102" i="19" s="1"/>
  <c r="S102" i="19" s="1"/>
  <c r="AJ101" i="19"/>
  <c r="AK101" i="19" s="1"/>
  <c r="AF101" i="19"/>
  <c r="Z101" i="19"/>
  <c r="V101" i="19"/>
  <c r="P101" i="19"/>
  <c r="Q101" i="19" s="1"/>
  <c r="R101" i="19" s="1"/>
  <c r="S101" i="19" s="1"/>
  <c r="AJ100" i="19"/>
  <c r="AK100" i="19" s="1"/>
  <c r="AF100" i="19"/>
  <c r="Z100" i="19"/>
  <c r="V100" i="19"/>
  <c r="P100" i="19"/>
  <c r="Q100" i="19" s="1"/>
  <c r="R100" i="19" s="1"/>
  <c r="S100" i="19" s="1"/>
  <c r="AJ99" i="19"/>
  <c r="AK99" i="19" s="1"/>
  <c r="AF99" i="19"/>
  <c r="Z99" i="19"/>
  <c r="V99" i="19"/>
  <c r="P99" i="19"/>
  <c r="Q99" i="19" s="1"/>
  <c r="R99" i="19" s="1"/>
  <c r="S99" i="19" s="1"/>
  <c r="AJ98" i="19"/>
  <c r="AK98" i="19" s="1"/>
  <c r="AF98" i="19"/>
  <c r="Z98" i="19"/>
  <c r="V98" i="19"/>
  <c r="P98" i="19"/>
  <c r="Q98" i="19" s="1"/>
  <c r="R98" i="19" s="1"/>
  <c r="S98" i="19" s="1"/>
  <c r="AJ97" i="19"/>
  <c r="AK97" i="19" s="1"/>
  <c r="AF97" i="19"/>
  <c r="Z97" i="19"/>
  <c r="V97" i="19"/>
  <c r="P97" i="19"/>
  <c r="Q97" i="19" s="1"/>
  <c r="R97" i="19" s="1"/>
  <c r="S97" i="19" s="1"/>
  <c r="AJ96" i="19"/>
  <c r="AK96" i="19" s="1"/>
  <c r="AF96" i="19"/>
  <c r="Z96" i="19"/>
  <c r="V96" i="19"/>
  <c r="P96" i="19"/>
  <c r="Q96" i="19" s="1"/>
  <c r="R96" i="19" s="1"/>
  <c r="S96" i="19" s="1"/>
  <c r="AJ95" i="19"/>
  <c r="AK95" i="19" s="1"/>
  <c r="AF95" i="19"/>
  <c r="Z95" i="19"/>
  <c r="V95" i="19"/>
  <c r="P95" i="19"/>
  <c r="Q95" i="19" s="1"/>
  <c r="R95" i="19" s="1"/>
  <c r="S95" i="19" s="1"/>
  <c r="AJ94" i="19"/>
  <c r="AK94" i="19" s="1"/>
  <c r="AF94" i="19"/>
  <c r="Z94" i="19"/>
  <c r="V94" i="19"/>
  <c r="P94" i="19"/>
  <c r="Q94" i="19" s="1"/>
  <c r="R94" i="19" s="1"/>
  <c r="AJ93" i="19"/>
  <c r="AK93" i="19" s="1"/>
  <c r="AF93" i="19"/>
  <c r="Z93" i="19"/>
  <c r="V93" i="19"/>
  <c r="P93" i="19"/>
  <c r="Q93" i="19" s="1"/>
  <c r="R93" i="19" s="1"/>
  <c r="AJ92" i="19"/>
  <c r="AK92" i="19" s="1"/>
  <c r="AF92" i="19"/>
  <c r="Z92" i="19"/>
  <c r="V92" i="19"/>
  <c r="P92" i="19"/>
  <c r="Q92" i="19" s="1"/>
  <c r="R92" i="19" s="1"/>
  <c r="S92" i="19" s="1"/>
  <c r="AJ91" i="19"/>
  <c r="AK91" i="19" s="1"/>
  <c r="AF91" i="19"/>
  <c r="Z91" i="19"/>
  <c r="V91" i="19"/>
  <c r="P91" i="19"/>
  <c r="Q91" i="19" s="1"/>
  <c r="R91" i="19" s="1"/>
  <c r="AJ90" i="19"/>
  <c r="AK90" i="19" s="1"/>
  <c r="AF90" i="19"/>
  <c r="Z90" i="19"/>
  <c r="V90" i="19"/>
  <c r="P90" i="19"/>
  <c r="Q90" i="19" s="1"/>
  <c r="R90" i="19" s="1"/>
  <c r="AJ89" i="19"/>
  <c r="AK89" i="19" s="1"/>
  <c r="AF89" i="19"/>
  <c r="Z89" i="19"/>
  <c r="V89" i="19"/>
  <c r="P89" i="19"/>
  <c r="Q89" i="19" s="1"/>
  <c r="R89" i="19" s="1"/>
  <c r="AJ88" i="19"/>
  <c r="AK88" i="19" s="1"/>
  <c r="AF88" i="19"/>
  <c r="Z88" i="19"/>
  <c r="V88" i="19"/>
  <c r="P88" i="19"/>
  <c r="Q88" i="19" s="1"/>
  <c r="R88" i="19" s="1"/>
  <c r="S88" i="19" s="1"/>
  <c r="AJ87" i="19"/>
  <c r="AK87" i="19" s="1"/>
  <c r="AF87" i="19"/>
  <c r="Z87" i="19"/>
  <c r="V87" i="19"/>
  <c r="P87" i="19"/>
  <c r="Q87" i="19" s="1"/>
  <c r="R87" i="19" s="1"/>
  <c r="AJ86" i="19"/>
  <c r="AK86" i="19" s="1"/>
  <c r="AF86" i="19"/>
  <c r="Z86" i="19"/>
  <c r="V86" i="19"/>
  <c r="P86" i="19"/>
  <c r="Q86" i="19" s="1"/>
  <c r="R86" i="19" s="1"/>
  <c r="AJ85" i="19"/>
  <c r="AK85" i="19" s="1"/>
  <c r="AF85" i="19"/>
  <c r="Z85" i="19"/>
  <c r="V85" i="19"/>
  <c r="P85" i="19"/>
  <c r="Q85" i="19" s="1"/>
  <c r="R85" i="19" s="1"/>
  <c r="S85" i="19" s="1"/>
  <c r="AJ84" i="19"/>
  <c r="AK84" i="19" s="1"/>
  <c r="AF84" i="19"/>
  <c r="Z84" i="19"/>
  <c r="V84" i="19"/>
  <c r="P84" i="19"/>
  <c r="Q84" i="19" s="1"/>
  <c r="R84" i="19" s="1"/>
  <c r="S84" i="19" s="1"/>
  <c r="AJ83" i="19"/>
  <c r="AK83" i="19" s="1"/>
  <c r="AF83" i="19"/>
  <c r="Z83" i="19"/>
  <c r="V83" i="19"/>
  <c r="P83" i="19"/>
  <c r="Q83" i="19" s="1"/>
  <c r="R83" i="19" s="1"/>
  <c r="S83" i="19" s="1"/>
  <c r="AJ82" i="19"/>
  <c r="AK82" i="19" s="1"/>
  <c r="AF82" i="19"/>
  <c r="Z82" i="19"/>
  <c r="V82" i="19"/>
  <c r="P82" i="19"/>
  <c r="Q82" i="19" s="1"/>
  <c r="R82" i="19" s="1"/>
  <c r="S82" i="19" s="1"/>
  <c r="AJ81" i="19"/>
  <c r="AK81" i="19" s="1"/>
  <c r="AF81" i="19"/>
  <c r="Z81" i="19"/>
  <c r="V81" i="19"/>
  <c r="P81" i="19"/>
  <c r="Q81" i="19" s="1"/>
  <c r="R81" i="19" s="1"/>
  <c r="S81" i="19" s="1"/>
  <c r="AJ80" i="19"/>
  <c r="AK80" i="19" s="1"/>
  <c r="AF80" i="19"/>
  <c r="Z80" i="19"/>
  <c r="V80" i="19"/>
  <c r="P80" i="19"/>
  <c r="Q80" i="19" s="1"/>
  <c r="R80" i="19" s="1"/>
  <c r="S80" i="19" s="1"/>
  <c r="AJ79" i="19"/>
  <c r="AK79" i="19" s="1"/>
  <c r="AF79" i="19"/>
  <c r="Z79" i="19"/>
  <c r="V79" i="19"/>
  <c r="P79" i="19"/>
  <c r="Q79" i="19" s="1"/>
  <c r="R79" i="19" s="1"/>
  <c r="AJ78" i="19"/>
  <c r="AK78" i="19" s="1"/>
  <c r="AF78" i="19"/>
  <c r="Z78" i="19"/>
  <c r="V78" i="19"/>
  <c r="P78" i="19"/>
  <c r="Q78" i="19" s="1"/>
  <c r="R78" i="19" s="1"/>
  <c r="S78" i="19" s="1"/>
  <c r="AJ77" i="19"/>
  <c r="AK77" i="19" s="1"/>
  <c r="AF77" i="19"/>
  <c r="Z77" i="19"/>
  <c r="V77" i="19"/>
  <c r="P77" i="19"/>
  <c r="Q77" i="19" s="1"/>
  <c r="R77" i="19" s="1"/>
  <c r="S77" i="19" s="1"/>
  <c r="AJ76" i="19"/>
  <c r="AK76" i="19" s="1"/>
  <c r="AF76" i="19"/>
  <c r="Z76" i="19"/>
  <c r="V76" i="19"/>
  <c r="P76" i="19"/>
  <c r="Q76" i="19" s="1"/>
  <c r="R76" i="19" s="1"/>
  <c r="AJ75" i="19"/>
  <c r="AK75" i="19" s="1"/>
  <c r="AF75" i="19"/>
  <c r="Z75" i="19"/>
  <c r="V75" i="19"/>
  <c r="P75" i="19"/>
  <c r="Q75" i="19" s="1"/>
  <c r="R75" i="19" s="1"/>
  <c r="S75" i="19" s="1"/>
  <c r="AJ74" i="19"/>
  <c r="AK74" i="19" s="1"/>
  <c r="AF74" i="19"/>
  <c r="Z74" i="19"/>
  <c r="V74" i="19"/>
  <c r="P74" i="19"/>
  <c r="Q74" i="19" s="1"/>
  <c r="R74" i="19" s="1"/>
  <c r="S74" i="19" s="1"/>
  <c r="AJ73" i="19"/>
  <c r="AK73" i="19" s="1"/>
  <c r="AF73" i="19"/>
  <c r="Z73" i="19"/>
  <c r="V73" i="19"/>
  <c r="P73" i="19"/>
  <c r="Q73" i="19" s="1"/>
  <c r="R73" i="19" s="1"/>
  <c r="S73" i="19" s="1"/>
  <c r="AJ72" i="19"/>
  <c r="AK72" i="19" s="1"/>
  <c r="AF72" i="19"/>
  <c r="Z72" i="19"/>
  <c r="V72" i="19"/>
  <c r="P72" i="19"/>
  <c r="Q72" i="19" s="1"/>
  <c r="R72" i="19" s="1"/>
  <c r="AJ71" i="19"/>
  <c r="AK71" i="19" s="1"/>
  <c r="AF71" i="19"/>
  <c r="Z71" i="19"/>
  <c r="V71" i="19"/>
  <c r="P71" i="19"/>
  <c r="Q71" i="19" s="1"/>
  <c r="R71" i="19" s="1"/>
  <c r="AJ70" i="19"/>
  <c r="AK70" i="19" s="1"/>
  <c r="AF70" i="19"/>
  <c r="Z70" i="19"/>
  <c r="V70" i="19"/>
  <c r="P70" i="19"/>
  <c r="Q70" i="19" s="1"/>
  <c r="R70" i="19" s="1"/>
  <c r="S70" i="19" s="1"/>
  <c r="AJ69" i="19"/>
  <c r="AK69" i="19" s="1"/>
  <c r="AF69" i="19"/>
  <c r="Z69" i="19"/>
  <c r="V69" i="19"/>
  <c r="P69" i="19"/>
  <c r="Q69" i="19" s="1"/>
  <c r="R69" i="19" s="1"/>
  <c r="S69" i="19" s="1"/>
  <c r="AJ68" i="19"/>
  <c r="AK68" i="19" s="1"/>
  <c r="AF68" i="19"/>
  <c r="Z68" i="19"/>
  <c r="V68" i="19"/>
  <c r="P68" i="19"/>
  <c r="Q68" i="19" s="1"/>
  <c r="R68" i="19" s="1"/>
  <c r="AJ67" i="19"/>
  <c r="AK67" i="19" s="1"/>
  <c r="AF67" i="19"/>
  <c r="Z67" i="19"/>
  <c r="V67" i="19"/>
  <c r="P67" i="19"/>
  <c r="Q67" i="19" s="1"/>
  <c r="R67" i="19" s="1"/>
  <c r="S67" i="19" s="1"/>
  <c r="AJ66" i="19"/>
  <c r="AK66" i="19" s="1"/>
  <c r="AF66" i="19"/>
  <c r="Z66" i="19"/>
  <c r="V66" i="19"/>
  <c r="P66" i="19"/>
  <c r="Q66" i="19" s="1"/>
  <c r="R66" i="19" s="1"/>
  <c r="S66" i="19" s="1"/>
  <c r="AJ65" i="19"/>
  <c r="AK65" i="19" s="1"/>
  <c r="AF65" i="19"/>
  <c r="Z65" i="19"/>
  <c r="V65" i="19"/>
  <c r="P65" i="19"/>
  <c r="Q65" i="19" s="1"/>
  <c r="R65" i="19" s="1"/>
  <c r="S65" i="19" s="1"/>
  <c r="AJ64" i="19"/>
  <c r="AK64" i="19" s="1"/>
  <c r="AF64" i="19"/>
  <c r="Z64" i="19"/>
  <c r="V64" i="19"/>
  <c r="P64" i="19"/>
  <c r="Q64" i="19" s="1"/>
  <c r="R64" i="19" s="1"/>
  <c r="AJ63" i="19"/>
  <c r="AK63" i="19" s="1"/>
  <c r="AF63" i="19"/>
  <c r="Z63" i="19"/>
  <c r="V63" i="19"/>
  <c r="P63" i="19"/>
  <c r="Q63" i="19" s="1"/>
  <c r="R63" i="19" s="1"/>
  <c r="S63" i="19" s="1"/>
  <c r="AJ62" i="19"/>
  <c r="AK62" i="19" s="1"/>
  <c r="AF62" i="19"/>
  <c r="Z62" i="19"/>
  <c r="V62" i="19"/>
  <c r="P62" i="19"/>
  <c r="Q62" i="19" s="1"/>
  <c r="R62" i="19" s="1"/>
  <c r="S62" i="19" s="1"/>
  <c r="AJ61" i="19"/>
  <c r="AK61" i="19" s="1"/>
  <c r="AF61" i="19"/>
  <c r="Z61" i="19"/>
  <c r="V61" i="19"/>
  <c r="P61" i="19"/>
  <c r="Q61" i="19" s="1"/>
  <c r="R61" i="19" s="1"/>
  <c r="S61" i="19" s="1"/>
  <c r="AJ60" i="19"/>
  <c r="AK60" i="19" s="1"/>
  <c r="AF60" i="19"/>
  <c r="Z60" i="19"/>
  <c r="V60" i="19"/>
  <c r="P60" i="19"/>
  <c r="Q60" i="19" s="1"/>
  <c r="R60" i="19" s="1"/>
  <c r="AJ59" i="19"/>
  <c r="AK59" i="19" s="1"/>
  <c r="AF59" i="19"/>
  <c r="Z59" i="19"/>
  <c r="V59" i="19"/>
  <c r="P59" i="19"/>
  <c r="Q59" i="19" s="1"/>
  <c r="R59" i="19" s="1"/>
  <c r="S59" i="19" s="1"/>
  <c r="AJ58" i="19"/>
  <c r="AK58" i="19" s="1"/>
  <c r="AF58" i="19"/>
  <c r="Z58" i="19"/>
  <c r="V58" i="19"/>
  <c r="P58" i="19"/>
  <c r="Q58" i="19" s="1"/>
  <c r="R58" i="19" s="1"/>
  <c r="S58" i="19" s="1"/>
  <c r="AJ57" i="19"/>
  <c r="AK57" i="19" s="1"/>
  <c r="AF57" i="19"/>
  <c r="Z57" i="19"/>
  <c r="V57" i="19"/>
  <c r="P57" i="19"/>
  <c r="Q57" i="19" s="1"/>
  <c r="R57" i="19" s="1"/>
  <c r="AJ56" i="19"/>
  <c r="AK56" i="19" s="1"/>
  <c r="AF56" i="19"/>
  <c r="Z56" i="19"/>
  <c r="V56" i="19"/>
  <c r="P56" i="19"/>
  <c r="Q56" i="19" s="1"/>
  <c r="R56" i="19" s="1"/>
  <c r="AJ55" i="19"/>
  <c r="AK55" i="19" s="1"/>
  <c r="AF55" i="19"/>
  <c r="Z55" i="19"/>
  <c r="V55" i="19"/>
  <c r="P55" i="19"/>
  <c r="Q55" i="19" s="1"/>
  <c r="R55" i="19" s="1"/>
  <c r="S55" i="19" s="1"/>
  <c r="AJ54" i="19"/>
  <c r="AK54" i="19" s="1"/>
  <c r="AF54" i="19"/>
  <c r="Z54" i="19"/>
  <c r="V54" i="19"/>
  <c r="P54" i="19"/>
  <c r="Q54" i="19" s="1"/>
  <c r="R54" i="19" s="1"/>
  <c r="S54" i="19" s="1"/>
  <c r="AJ53" i="19"/>
  <c r="AK53" i="19" s="1"/>
  <c r="AF53" i="19"/>
  <c r="Z53" i="19"/>
  <c r="V53" i="19"/>
  <c r="P53" i="19"/>
  <c r="Q53" i="19" s="1"/>
  <c r="R53" i="19" s="1"/>
  <c r="AJ52" i="19"/>
  <c r="AK52" i="19" s="1"/>
  <c r="AF52" i="19"/>
  <c r="Z52" i="19"/>
  <c r="V52" i="19"/>
  <c r="P52" i="19"/>
  <c r="Q52" i="19" s="1"/>
  <c r="R52" i="19" s="1"/>
  <c r="AJ51" i="19"/>
  <c r="AK51" i="19" s="1"/>
  <c r="AF51" i="19"/>
  <c r="Z51" i="19"/>
  <c r="V51" i="19"/>
  <c r="P51" i="19"/>
  <c r="Q51" i="19" s="1"/>
  <c r="R51" i="19" s="1"/>
  <c r="S51" i="19" s="1"/>
  <c r="AJ50" i="19"/>
  <c r="AK50" i="19" s="1"/>
  <c r="AF50" i="19"/>
  <c r="Z50" i="19"/>
  <c r="V50" i="19"/>
  <c r="P50" i="19"/>
  <c r="Q50" i="19" s="1"/>
  <c r="R50" i="19" s="1"/>
  <c r="S50" i="19" s="1"/>
  <c r="AJ49" i="19"/>
  <c r="AK49" i="19" s="1"/>
  <c r="AF49" i="19"/>
  <c r="Z49" i="19"/>
  <c r="V49" i="19"/>
  <c r="P49" i="19"/>
  <c r="Q49" i="19" s="1"/>
  <c r="R49" i="19" s="1"/>
  <c r="AJ48" i="19"/>
  <c r="AK48" i="19" s="1"/>
  <c r="AF48" i="19"/>
  <c r="Z48" i="19"/>
  <c r="V48" i="19"/>
  <c r="P48" i="19"/>
  <c r="Q48" i="19" s="1"/>
  <c r="R48" i="19" s="1"/>
  <c r="S48" i="19" s="1"/>
  <c r="AJ47" i="19"/>
  <c r="AK47" i="19" s="1"/>
  <c r="AF47" i="19"/>
  <c r="Z47" i="19"/>
  <c r="V47" i="19"/>
  <c r="P47" i="19"/>
  <c r="Q47" i="19" s="1"/>
  <c r="R47" i="19" s="1"/>
  <c r="AJ46" i="19"/>
  <c r="AK46" i="19" s="1"/>
  <c r="AF46" i="19"/>
  <c r="Z46" i="19"/>
  <c r="V46" i="19"/>
  <c r="P46" i="19"/>
  <c r="Q46" i="19" s="1"/>
  <c r="R46" i="19" s="1"/>
  <c r="S46" i="19" s="1"/>
  <c r="AJ45" i="19"/>
  <c r="AK45" i="19" s="1"/>
  <c r="AF45" i="19"/>
  <c r="Z45" i="19"/>
  <c r="V45" i="19"/>
  <c r="P45" i="19"/>
  <c r="Q45" i="19" s="1"/>
  <c r="R45" i="19" s="1"/>
  <c r="AJ44" i="19"/>
  <c r="AK44" i="19" s="1"/>
  <c r="AF44" i="19"/>
  <c r="Z44" i="19"/>
  <c r="V44" i="19"/>
  <c r="P44" i="19"/>
  <c r="Q44" i="19" s="1"/>
  <c r="R44" i="19" s="1"/>
  <c r="S44" i="19" s="1"/>
  <c r="AJ43" i="19"/>
  <c r="AK43" i="19" s="1"/>
  <c r="AF43" i="19"/>
  <c r="Z43" i="19"/>
  <c r="V43" i="19"/>
  <c r="P43" i="19"/>
  <c r="Q43" i="19" s="1"/>
  <c r="R43" i="19" s="1"/>
  <c r="S43" i="19" s="1"/>
  <c r="AJ42" i="19"/>
  <c r="AK42" i="19" s="1"/>
  <c r="AF42" i="19"/>
  <c r="Z42" i="19"/>
  <c r="V42" i="19"/>
  <c r="P42" i="19"/>
  <c r="Q42" i="19" s="1"/>
  <c r="R42" i="19" s="1"/>
  <c r="AJ41" i="19"/>
  <c r="AK41" i="19" s="1"/>
  <c r="AF41" i="19"/>
  <c r="Z41" i="19"/>
  <c r="V41" i="19"/>
  <c r="P41" i="19"/>
  <c r="Q41" i="19" s="1"/>
  <c r="R41" i="19" s="1"/>
  <c r="AJ40" i="19"/>
  <c r="AK40" i="19" s="1"/>
  <c r="AF40" i="19"/>
  <c r="Z40" i="19"/>
  <c r="V40" i="19"/>
  <c r="P40" i="19"/>
  <c r="Q40" i="19" s="1"/>
  <c r="R40" i="19" s="1"/>
  <c r="AJ39" i="19"/>
  <c r="AK39" i="19" s="1"/>
  <c r="AF39" i="19"/>
  <c r="Z39" i="19"/>
  <c r="V39" i="19"/>
  <c r="P39" i="19"/>
  <c r="Q39" i="19" s="1"/>
  <c r="R39" i="19" s="1"/>
  <c r="S39" i="19" s="1"/>
  <c r="AJ38" i="19"/>
  <c r="AK38" i="19" s="1"/>
  <c r="AF38" i="19"/>
  <c r="Z38" i="19"/>
  <c r="V38" i="19"/>
  <c r="P38" i="19"/>
  <c r="Q38" i="19" s="1"/>
  <c r="R38" i="19" s="1"/>
  <c r="AJ37" i="19"/>
  <c r="AK37" i="19" s="1"/>
  <c r="AF37" i="19"/>
  <c r="Z37" i="19"/>
  <c r="V37" i="19"/>
  <c r="P37" i="19"/>
  <c r="Q37" i="19" s="1"/>
  <c r="R37" i="19" s="1"/>
  <c r="AJ36" i="19"/>
  <c r="AK36" i="19" s="1"/>
  <c r="AF36" i="19"/>
  <c r="Z36" i="19"/>
  <c r="V36" i="19"/>
  <c r="P36" i="19"/>
  <c r="Q36" i="19" s="1"/>
  <c r="R36" i="19" s="1"/>
  <c r="AJ35" i="19"/>
  <c r="AK35" i="19" s="1"/>
  <c r="AF35" i="19"/>
  <c r="Z35" i="19"/>
  <c r="V35" i="19"/>
  <c r="P35" i="19"/>
  <c r="Q35" i="19" s="1"/>
  <c r="R35" i="19" s="1"/>
  <c r="S35" i="19" s="1"/>
  <c r="AJ34" i="19"/>
  <c r="AK34" i="19" s="1"/>
  <c r="AF34" i="19"/>
  <c r="Z34" i="19"/>
  <c r="V34" i="19"/>
  <c r="P34" i="19"/>
  <c r="Q34" i="19" s="1"/>
  <c r="R34" i="19" s="1"/>
  <c r="AJ33" i="19"/>
  <c r="AK33" i="19" s="1"/>
  <c r="AF33" i="19"/>
  <c r="Z33" i="19"/>
  <c r="V33" i="19"/>
  <c r="P33" i="19"/>
  <c r="Q33" i="19" s="1"/>
  <c r="R33" i="19" s="1"/>
  <c r="AJ32" i="19"/>
  <c r="AK32" i="19" s="1"/>
  <c r="AF32" i="19"/>
  <c r="Z32" i="19"/>
  <c r="V32" i="19"/>
  <c r="P32" i="19"/>
  <c r="Q32" i="19" s="1"/>
  <c r="R32" i="19" s="1"/>
  <c r="AJ31" i="19"/>
  <c r="AK31" i="19" s="1"/>
  <c r="AF31" i="19"/>
  <c r="Z31" i="19"/>
  <c r="V31" i="19"/>
  <c r="P31" i="19"/>
  <c r="Q31" i="19" s="1"/>
  <c r="R31" i="19" s="1"/>
  <c r="S31" i="19" s="1"/>
  <c r="AJ30" i="19"/>
  <c r="AK30" i="19" s="1"/>
  <c r="AF30" i="19"/>
  <c r="Z30" i="19"/>
  <c r="V30" i="19"/>
  <c r="P30" i="19"/>
  <c r="Q30" i="19" s="1"/>
  <c r="R30" i="19" s="1"/>
  <c r="AJ29" i="19"/>
  <c r="AK29" i="19" s="1"/>
  <c r="AF29" i="19"/>
  <c r="Z29" i="19"/>
  <c r="V29" i="19"/>
  <c r="P29" i="19"/>
  <c r="Q29" i="19" s="1"/>
  <c r="R29" i="19" s="1"/>
  <c r="S29" i="19" s="1"/>
  <c r="AJ28" i="19"/>
  <c r="AK28" i="19" s="1"/>
  <c r="AF28" i="19"/>
  <c r="Z28" i="19"/>
  <c r="V28" i="19"/>
  <c r="P28" i="19"/>
  <c r="Q28" i="19" s="1"/>
  <c r="R28" i="19" s="1"/>
  <c r="AJ27" i="19"/>
  <c r="AF27" i="19"/>
  <c r="Z27" i="19"/>
  <c r="V27" i="19"/>
  <c r="P27" i="19"/>
  <c r="AL21" i="19"/>
  <c r="AB20" i="19"/>
  <c r="AR17" i="19"/>
  <c r="AO17" i="19"/>
  <c r="AH17" i="19"/>
  <c r="AB17" i="19"/>
  <c r="Y17" i="19"/>
  <c r="X17" i="19"/>
  <c r="T17" i="19"/>
  <c r="O17" i="19"/>
  <c r="N17" i="19"/>
  <c r="M17" i="19"/>
  <c r="L17" i="19"/>
  <c r="F17" i="19"/>
  <c r="E17" i="19"/>
  <c r="C17" i="19"/>
  <c r="W85" i="19" l="1"/>
  <c r="W140" i="19"/>
  <c r="W175" i="19"/>
  <c r="W65" i="19"/>
  <c r="V17" i="19"/>
  <c r="W37" i="19"/>
  <c r="W164" i="19"/>
  <c r="W173" i="19"/>
  <c r="W67" i="19"/>
  <c r="W152" i="19"/>
  <c r="W74" i="19"/>
  <c r="W77" i="19"/>
  <c r="W126" i="19"/>
  <c r="W174" i="19"/>
  <c r="W118" i="19"/>
  <c r="S118" i="19"/>
  <c r="S184" i="19"/>
  <c r="W184" i="19"/>
  <c r="W97" i="19"/>
  <c r="W105" i="19"/>
  <c r="W144" i="19"/>
  <c r="W162" i="19"/>
  <c r="W179" i="19"/>
  <c r="W33" i="19"/>
  <c r="W58" i="19"/>
  <c r="W63" i="19"/>
  <c r="W103" i="19"/>
  <c r="W124" i="19"/>
  <c r="W150" i="19"/>
  <c r="W160" i="19"/>
  <c r="W172" i="19"/>
  <c r="W168" i="19"/>
  <c r="W41" i="19"/>
  <c r="W61" i="19"/>
  <c r="S71" i="19"/>
  <c r="W71" i="19"/>
  <c r="W186" i="19"/>
  <c r="S186" i="19"/>
  <c r="W83" i="19"/>
  <c r="S120" i="19"/>
  <c r="W120" i="19"/>
  <c r="W122" i="19"/>
  <c r="S122" i="19"/>
  <c r="W182" i="19"/>
  <c r="S182" i="19"/>
  <c r="W45" i="19"/>
  <c r="S45" i="19"/>
  <c r="W53" i="19"/>
  <c r="S53" i="19"/>
  <c r="W49" i="19"/>
  <c r="S49" i="19"/>
  <c r="W75" i="19"/>
  <c r="W91" i="19"/>
  <c r="S91" i="19"/>
  <c r="W38" i="19"/>
  <c r="S38" i="19"/>
  <c r="W87" i="19"/>
  <c r="S87" i="19"/>
  <c r="W166" i="19"/>
  <c r="S166" i="19"/>
  <c r="W190" i="19"/>
  <c r="S190" i="19"/>
  <c r="W34" i="19"/>
  <c r="S34" i="19"/>
  <c r="W57" i="19"/>
  <c r="S57" i="19"/>
  <c r="W42" i="19"/>
  <c r="S42" i="19"/>
  <c r="W59" i="19"/>
  <c r="W79" i="19"/>
  <c r="S79" i="19"/>
  <c r="S93" i="19"/>
  <c r="W93" i="19"/>
  <c r="AC21" i="19"/>
  <c r="AC193" i="19" s="1"/>
  <c r="Z20" i="19"/>
  <c r="W39" i="19"/>
  <c r="W62" i="19"/>
  <c r="W69" i="19"/>
  <c r="W78" i="19"/>
  <c r="W84" i="19"/>
  <c r="W96" i="19"/>
  <c r="W106" i="19"/>
  <c r="W156" i="19"/>
  <c r="W178" i="19"/>
  <c r="W180" i="19"/>
  <c r="W188" i="19"/>
  <c r="W194" i="19"/>
  <c r="W81" i="19"/>
  <c r="W98" i="19"/>
  <c r="W165" i="19"/>
  <c r="S194" i="19"/>
  <c r="Z17" i="19"/>
  <c r="Q27" i="19"/>
  <c r="R27" i="19" s="1"/>
  <c r="W27" i="19" s="1"/>
  <c r="W70" i="19"/>
  <c r="S126" i="19"/>
  <c r="AK27" i="19"/>
  <c r="AK17" i="19" s="1"/>
  <c r="W66" i="19"/>
  <c r="W73" i="19"/>
  <c r="W95" i="19"/>
  <c r="W104" i="19"/>
  <c r="W123" i="19"/>
  <c r="W135" i="19"/>
  <c r="W142" i="19"/>
  <c r="W157" i="19"/>
  <c r="S28" i="19"/>
  <c r="W28" i="19"/>
  <c r="S36" i="19"/>
  <c r="W36" i="19"/>
  <c r="S47" i="19"/>
  <c r="W47" i="19"/>
  <c r="W30" i="19"/>
  <c r="S30" i="19"/>
  <c r="S32" i="19"/>
  <c r="W32" i="19"/>
  <c r="S40" i="19"/>
  <c r="W40" i="19"/>
  <c r="AC62" i="19"/>
  <c r="W29" i="19"/>
  <c r="W31" i="19"/>
  <c r="W35" i="19"/>
  <c r="W72" i="19"/>
  <c r="S72" i="19"/>
  <c r="W76" i="19"/>
  <c r="S76" i="19"/>
  <c r="S113" i="19"/>
  <c r="W113" i="19"/>
  <c r="S33" i="19"/>
  <c r="S37" i="19"/>
  <c r="S41" i="19"/>
  <c r="W44" i="19"/>
  <c r="W46" i="19"/>
  <c r="W54" i="19"/>
  <c r="W55" i="19"/>
  <c r="W60" i="19"/>
  <c r="S60" i="19"/>
  <c r="W64" i="19"/>
  <c r="S64" i="19"/>
  <c r="W68" i="19"/>
  <c r="S68" i="19"/>
  <c r="W43" i="19"/>
  <c r="W48" i="19"/>
  <c r="W50" i="19"/>
  <c r="W51" i="19"/>
  <c r="W56" i="19"/>
  <c r="S56" i="19"/>
  <c r="W82" i="19"/>
  <c r="S89" i="19"/>
  <c r="W89" i="19"/>
  <c r="S112" i="19"/>
  <c r="W112" i="19"/>
  <c r="S136" i="19"/>
  <c r="W136" i="19"/>
  <c r="W52" i="19"/>
  <c r="S52" i="19"/>
  <c r="W114" i="19"/>
  <c r="S114" i="19"/>
  <c r="W86" i="19"/>
  <c r="S86" i="19"/>
  <c r="W92" i="19"/>
  <c r="W94" i="19"/>
  <c r="S94" i="19"/>
  <c r="W101" i="19"/>
  <c r="W109" i="19"/>
  <c r="W111" i="19"/>
  <c r="S116" i="19"/>
  <c r="W116" i="19"/>
  <c r="W88" i="19"/>
  <c r="W99" i="19"/>
  <c r="W100" i="19"/>
  <c r="W102" i="19"/>
  <c r="W107" i="19"/>
  <c r="W108" i="19"/>
  <c r="W110" i="19"/>
  <c r="S128" i="19"/>
  <c r="W128" i="19"/>
  <c r="W80" i="19"/>
  <c r="W90" i="19"/>
  <c r="S90" i="19"/>
  <c r="S132" i="19"/>
  <c r="W132" i="19"/>
  <c r="W119" i="19"/>
  <c r="W125" i="19"/>
  <c r="S125" i="19"/>
  <c r="W141" i="19"/>
  <c r="W170" i="19"/>
  <c r="S170" i="19"/>
  <c r="W121" i="19"/>
  <c r="S121" i="19"/>
  <c r="W130" i="19"/>
  <c r="W134" i="19"/>
  <c r="W138" i="19"/>
  <c r="W139" i="19"/>
  <c r="S148" i="19"/>
  <c r="W148" i="19"/>
  <c r="W115" i="19"/>
  <c r="W117" i="19"/>
  <c r="S117" i="19"/>
  <c r="W127" i="19"/>
  <c r="W129" i="19"/>
  <c r="S129" i="19"/>
  <c r="W131" i="19"/>
  <c r="W133" i="19"/>
  <c r="S133" i="19"/>
  <c r="W137" i="19"/>
  <c r="S137" i="19"/>
  <c r="W143" i="19"/>
  <c r="W145" i="19"/>
  <c r="W151" i="19"/>
  <c r="W153" i="19"/>
  <c r="W154" i="19"/>
  <c r="S155" i="19"/>
  <c r="W155" i="19"/>
  <c r="W158" i="19"/>
  <c r="S159" i="19"/>
  <c r="W159" i="19"/>
  <c r="W146" i="19"/>
  <c r="W147" i="19"/>
  <c r="W149" i="19"/>
  <c r="W161" i="19"/>
  <c r="W163" i="19"/>
  <c r="S163" i="19"/>
  <c r="W193" i="19"/>
  <c r="S174" i="19"/>
  <c r="W181" i="19"/>
  <c r="W185" i="19"/>
  <c r="W189" i="19"/>
  <c r="W167" i="19"/>
  <c r="W169" i="19"/>
  <c r="W171" i="19"/>
  <c r="W176" i="19"/>
  <c r="W177" i="19"/>
  <c r="W183" i="19"/>
  <c r="W187" i="19"/>
  <c r="W191" i="19"/>
  <c r="W192" i="19"/>
  <c r="W195" i="19"/>
  <c r="AC33" i="19" l="1"/>
  <c r="AC123" i="19"/>
  <c r="AC114" i="19"/>
  <c r="AC105" i="19"/>
  <c r="AC136" i="19"/>
  <c r="AC47" i="19"/>
  <c r="AC98" i="19"/>
  <c r="AC53" i="19"/>
  <c r="AC188" i="19"/>
  <c r="AC69" i="19"/>
  <c r="AC190" i="19"/>
  <c r="AC44" i="19"/>
  <c r="AC30" i="19"/>
  <c r="AC64" i="19"/>
  <c r="AC150" i="19"/>
  <c r="AC82" i="19"/>
  <c r="AC152" i="19"/>
  <c r="AC31" i="19"/>
  <c r="AC135" i="19"/>
  <c r="AC171" i="19"/>
  <c r="AC149" i="19"/>
  <c r="AC78" i="19"/>
  <c r="AC59" i="19"/>
  <c r="AC134" i="19"/>
  <c r="AC167" i="19"/>
  <c r="AC46" i="19"/>
  <c r="AC92" i="19"/>
  <c r="AC121" i="19"/>
  <c r="AC177" i="19"/>
  <c r="AC40" i="19"/>
  <c r="AC95" i="19"/>
  <c r="AC116" i="19"/>
  <c r="AC179" i="19"/>
  <c r="AC34" i="19"/>
  <c r="AC88" i="19"/>
  <c r="AC39" i="19"/>
  <c r="AC37" i="19"/>
  <c r="AC66" i="19"/>
  <c r="AC100" i="19"/>
  <c r="AC28" i="19"/>
  <c r="AC54" i="19"/>
  <c r="AC57" i="19"/>
  <c r="AC73" i="19"/>
  <c r="AC48" i="19"/>
  <c r="AC68" i="19"/>
  <c r="AC96" i="19"/>
  <c r="AC63" i="19"/>
  <c r="AC79" i="19"/>
  <c r="AC103" i="19"/>
  <c r="AC161" i="19"/>
  <c r="AC102" i="19"/>
  <c r="AC89" i="19"/>
  <c r="AC109" i="19"/>
  <c r="AC118" i="19"/>
  <c r="AC147" i="19"/>
  <c r="AC125" i="19"/>
  <c r="AC120" i="19"/>
  <c r="AC143" i="19"/>
  <c r="AC154" i="19"/>
  <c r="AC153" i="19"/>
  <c r="AC160" i="19"/>
  <c r="AC175" i="19"/>
  <c r="AC162" i="19"/>
  <c r="AC187" i="19"/>
  <c r="AC172" i="19"/>
  <c r="AC192" i="19"/>
  <c r="AC181" i="19"/>
  <c r="AC38" i="19"/>
  <c r="AC50" i="19"/>
  <c r="AC70" i="19"/>
  <c r="AC32" i="19"/>
  <c r="AC61" i="19"/>
  <c r="AC52" i="19"/>
  <c r="AC104" i="19"/>
  <c r="AC87" i="19"/>
  <c r="AC86" i="19"/>
  <c r="AC93" i="19"/>
  <c r="AC126" i="19"/>
  <c r="AC129" i="19"/>
  <c r="AC151" i="19"/>
  <c r="AC144" i="19"/>
  <c r="AC170" i="19"/>
  <c r="AC182" i="19"/>
  <c r="AC108" i="19"/>
  <c r="AC41" i="19"/>
  <c r="AC35" i="19"/>
  <c r="AC45" i="19"/>
  <c r="AC77" i="19"/>
  <c r="AC76" i="19"/>
  <c r="AC67" i="19"/>
  <c r="AC107" i="19"/>
  <c r="AC112" i="19"/>
  <c r="AC111" i="19"/>
  <c r="AC157" i="19"/>
  <c r="AC128" i="19"/>
  <c r="AC158" i="19"/>
  <c r="AC164" i="19"/>
  <c r="AC155" i="19"/>
  <c r="AC191" i="19"/>
  <c r="AC176" i="19"/>
  <c r="AC185" i="19"/>
  <c r="AC42" i="19"/>
  <c r="AC27" i="19"/>
  <c r="AC29" i="19"/>
  <c r="AC58" i="19"/>
  <c r="AC74" i="19"/>
  <c r="AC43" i="19"/>
  <c r="AC36" i="19"/>
  <c r="AC49" i="19"/>
  <c r="AC65" i="19"/>
  <c r="AC81" i="19"/>
  <c r="AC60" i="19"/>
  <c r="AC80" i="19"/>
  <c r="AC51" i="19"/>
  <c r="AC75" i="19"/>
  <c r="AC91" i="19"/>
  <c r="AC127" i="19"/>
  <c r="AC94" i="19"/>
  <c r="AC115" i="19"/>
  <c r="AC97" i="19"/>
  <c r="AC110" i="19"/>
  <c r="AC130" i="19"/>
  <c r="AC113" i="19"/>
  <c r="AC137" i="19"/>
  <c r="AC132" i="19"/>
  <c r="AC142" i="19"/>
  <c r="AC145" i="19"/>
  <c r="AC148" i="19"/>
  <c r="AC168" i="19"/>
  <c r="AC163" i="19"/>
  <c r="AC174" i="19"/>
  <c r="AC195" i="19"/>
  <c r="AC184" i="19"/>
  <c r="AC186" i="19"/>
  <c r="AC189" i="19"/>
  <c r="S27" i="19"/>
  <c r="S17" i="19" s="1"/>
  <c r="AA21" i="19"/>
  <c r="AC139" i="19"/>
  <c r="AC56" i="19"/>
  <c r="AC72" i="19"/>
  <c r="AC84" i="19"/>
  <c r="AC55" i="19"/>
  <c r="AC71" i="19"/>
  <c r="AC83" i="19"/>
  <c r="AC99" i="19"/>
  <c r="AC131" i="19"/>
  <c r="AC90" i="19"/>
  <c r="AC106" i="19"/>
  <c r="AC85" i="19"/>
  <c r="AC101" i="19"/>
  <c r="AC119" i="19"/>
  <c r="AC122" i="19"/>
  <c r="AC138" i="19"/>
  <c r="AC117" i="19"/>
  <c r="AC133" i="19"/>
  <c r="AC124" i="19"/>
  <c r="AC140" i="19"/>
  <c r="AC146" i="19"/>
  <c r="AC141" i="19"/>
  <c r="AC165" i="19"/>
  <c r="AC156" i="19"/>
  <c r="AC169" i="19"/>
  <c r="AC159" i="19"/>
  <c r="AC166" i="19"/>
  <c r="AC183" i="19"/>
  <c r="AC173" i="19"/>
  <c r="AC180" i="19"/>
  <c r="AC178" i="19"/>
  <c r="AC194" i="19"/>
  <c r="W17" i="19"/>
  <c r="AA192" i="19" l="1"/>
  <c r="AD192" i="19" s="1"/>
  <c r="AE192" i="19" s="1"/>
  <c r="AG192" i="19" s="1"/>
  <c r="AL192" i="19" s="1"/>
  <c r="AM192" i="19" s="1"/>
  <c r="BC192" i="19" s="1"/>
  <c r="BK192" i="19" s="1"/>
  <c r="AA176" i="19"/>
  <c r="AD176" i="19" s="1"/>
  <c r="AE176" i="19" s="1"/>
  <c r="AG176" i="19" s="1"/>
  <c r="AL176" i="19" s="1"/>
  <c r="AM176" i="19" s="1"/>
  <c r="BC176" i="19" s="1"/>
  <c r="BK176" i="19" s="1"/>
  <c r="AA186" i="19"/>
  <c r="AD186" i="19" s="1"/>
  <c r="AE186" i="19" s="1"/>
  <c r="AG186" i="19" s="1"/>
  <c r="AL186" i="19" s="1"/>
  <c r="AM186" i="19" s="1"/>
  <c r="BC186" i="19" s="1"/>
  <c r="BK186" i="19" s="1"/>
  <c r="AA174" i="19"/>
  <c r="AD174" i="19" s="1"/>
  <c r="AE174" i="19" s="1"/>
  <c r="AG174" i="19" s="1"/>
  <c r="AL174" i="19" s="1"/>
  <c r="AM174" i="19" s="1"/>
  <c r="BC174" i="19" s="1"/>
  <c r="BK174" i="19" s="1"/>
  <c r="AA160" i="19"/>
  <c r="AD160" i="19" s="1"/>
  <c r="AE160" i="19" s="1"/>
  <c r="AG160" i="19" s="1"/>
  <c r="AL160" i="19" s="1"/>
  <c r="AM160" i="19" s="1"/>
  <c r="BC160" i="19" s="1"/>
  <c r="BK160" i="19" s="1"/>
  <c r="AA142" i="19"/>
  <c r="AD142" i="19" s="1"/>
  <c r="AE142" i="19" s="1"/>
  <c r="AG142" i="19" s="1"/>
  <c r="AL142" i="19" s="1"/>
  <c r="AM142" i="19" s="1"/>
  <c r="BC142" i="19" s="1"/>
  <c r="BK142" i="19" s="1"/>
  <c r="AA123" i="19"/>
  <c r="AD123" i="19" s="1"/>
  <c r="AE123" i="19" s="1"/>
  <c r="AG123" i="19" s="1"/>
  <c r="AL123" i="19" s="1"/>
  <c r="AM123" i="19" s="1"/>
  <c r="BC123" i="19" s="1"/>
  <c r="BK123" i="19" s="1"/>
  <c r="AA116" i="19"/>
  <c r="AD116" i="19" s="1"/>
  <c r="AE116" i="19" s="1"/>
  <c r="AG116" i="19" s="1"/>
  <c r="AL116" i="19" s="1"/>
  <c r="AM116" i="19" s="1"/>
  <c r="BC116" i="19" s="1"/>
  <c r="BK116" i="19" s="1"/>
  <c r="AA118" i="19"/>
  <c r="AD118" i="19" s="1"/>
  <c r="AE118" i="19" s="1"/>
  <c r="AG118" i="19" s="1"/>
  <c r="AL118" i="19" s="1"/>
  <c r="AM118" i="19" s="1"/>
  <c r="BC118" i="19" s="1"/>
  <c r="BK118" i="19" s="1"/>
  <c r="AA115" i="19"/>
  <c r="AD115" i="19" s="1"/>
  <c r="AE115" i="19" s="1"/>
  <c r="AG115" i="19" s="1"/>
  <c r="AL115" i="19" s="1"/>
  <c r="AM115" i="19" s="1"/>
  <c r="BC115" i="19" s="1"/>
  <c r="BK115" i="19" s="1"/>
  <c r="AA74" i="19"/>
  <c r="AD74" i="19" s="1"/>
  <c r="AE74" i="19" s="1"/>
  <c r="AG74" i="19" s="1"/>
  <c r="AL74" i="19" s="1"/>
  <c r="AM74" i="19" s="1"/>
  <c r="BC74" i="19" s="1"/>
  <c r="BK74" i="19" s="1"/>
  <c r="AA58" i="19"/>
  <c r="AD58" i="19" s="1"/>
  <c r="AE58" i="19" s="1"/>
  <c r="AG58" i="19" s="1"/>
  <c r="AL58" i="19" s="1"/>
  <c r="AM58" i="19" s="1"/>
  <c r="BC58" i="19" s="1"/>
  <c r="BK58" i="19" s="1"/>
  <c r="AA103" i="19"/>
  <c r="AD103" i="19" s="1"/>
  <c r="AE103" i="19" s="1"/>
  <c r="AG103" i="19" s="1"/>
  <c r="AL103" i="19" s="1"/>
  <c r="AM103" i="19" s="1"/>
  <c r="BC103" i="19" s="1"/>
  <c r="BK103" i="19" s="1"/>
  <c r="AA51" i="19"/>
  <c r="AD51" i="19" s="1"/>
  <c r="AE51" i="19" s="1"/>
  <c r="AG51" i="19" s="1"/>
  <c r="AL51" i="19" s="1"/>
  <c r="AM51" i="19" s="1"/>
  <c r="BC51" i="19" s="1"/>
  <c r="BK51" i="19" s="1"/>
  <c r="AA46" i="19"/>
  <c r="AD46" i="19" s="1"/>
  <c r="AE46" i="19" s="1"/>
  <c r="AG46" i="19" s="1"/>
  <c r="AL46" i="19" s="1"/>
  <c r="AM46" i="19" s="1"/>
  <c r="BC46" i="19" s="1"/>
  <c r="BK46" i="19" s="1"/>
  <c r="AA30" i="19"/>
  <c r="AD30" i="19" s="1"/>
  <c r="AE30" i="19" s="1"/>
  <c r="AG30" i="19" s="1"/>
  <c r="AL30" i="19" s="1"/>
  <c r="AM30" i="19" s="1"/>
  <c r="BC30" i="19" s="1"/>
  <c r="BK30" i="19" s="1"/>
  <c r="AA79" i="19"/>
  <c r="AD79" i="19" s="1"/>
  <c r="AE79" i="19" s="1"/>
  <c r="AG79" i="19" s="1"/>
  <c r="AL79" i="19" s="1"/>
  <c r="AM79" i="19" s="1"/>
  <c r="BC79" i="19" s="1"/>
  <c r="BK79" i="19" s="1"/>
  <c r="AA36" i="19"/>
  <c r="AD36" i="19" s="1"/>
  <c r="AE36" i="19" s="1"/>
  <c r="AG36" i="19" s="1"/>
  <c r="AL36" i="19" s="1"/>
  <c r="AM36" i="19" s="1"/>
  <c r="BC36" i="19" s="1"/>
  <c r="BK36" i="19" s="1"/>
  <c r="AA34" i="19"/>
  <c r="AD34" i="19" s="1"/>
  <c r="AE34" i="19" s="1"/>
  <c r="AG34" i="19" s="1"/>
  <c r="AL34" i="19" s="1"/>
  <c r="AM34" i="19" s="1"/>
  <c r="BC34" i="19" s="1"/>
  <c r="BK34" i="19" s="1"/>
  <c r="AA65" i="19"/>
  <c r="AD65" i="19" s="1"/>
  <c r="AE65" i="19" s="1"/>
  <c r="AG65" i="19" s="1"/>
  <c r="AL65" i="19" s="1"/>
  <c r="AM65" i="19" s="1"/>
  <c r="BC65" i="19" s="1"/>
  <c r="BK65" i="19" s="1"/>
  <c r="AA31" i="19"/>
  <c r="AD31" i="19" s="1"/>
  <c r="AE31" i="19" s="1"/>
  <c r="AG31" i="19" s="1"/>
  <c r="AL31" i="19" s="1"/>
  <c r="AM31" i="19" s="1"/>
  <c r="BC31" i="19" s="1"/>
  <c r="BK31" i="19" s="1"/>
  <c r="AA37" i="19"/>
  <c r="AD37" i="19" s="1"/>
  <c r="AE37" i="19" s="1"/>
  <c r="AG37" i="19" s="1"/>
  <c r="AL37" i="19" s="1"/>
  <c r="AM37" i="19" s="1"/>
  <c r="BC37" i="19" s="1"/>
  <c r="BK37" i="19" s="1"/>
  <c r="AA63" i="19"/>
  <c r="AD63" i="19" s="1"/>
  <c r="AE63" i="19" s="1"/>
  <c r="AG63" i="19" s="1"/>
  <c r="AL63" i="19" s="1"/>
  <c r="AM63" i="19" s="1"/>
  <c r="BC63" i="19" s="1"/>
  <c r="BK63" i="19" s="1"/>
  <c r="AA75" i="19"/>
  <c r="AD75" i="19" s="1"/>
  <c r="AE75" i="19" s="1"/>
  <c r="AG75" i="19" s="1"/>
  <c r="AL75" i="19" s="1"/>
  <c r="AM75" i="19" s="1"/>
  <c r="AA105" i="19"/>
  <c r="AD105" i="19" s="1"/>
  <c r="AE105" i="19" s="1"/>
  <c r="AG105" i="19" s="1"/>
  <c r="AL105" i="19" s="1"/>
  <c r="AM105" i="19" s="1"/>
  <c r="AA29" i="19"/>
  <c r="AD29" i="19" s="1"/>
  <c r="AE29" i="19" s="1"/>
  <c r="AG29" i="19" s="1"/>
  <c r="AL29" i="19" s="1"/>
  <c r="AM29" i="19" s="1"/>
  <c r="BC29" i="19" s="1"/>
  <c r="BK29" i="19" s="1"/>
  <c r="AA56" i="19"/>
  <c r="AD56" i="19" s="1"/>
  <c r="AE56" i="19" s="1"/>
  <c r="AG56" i="19" s="1"/>
  <c r="AL56" i="19" s="1"/>
  <c r="AM56" i="19" s="1"/>
  <c r="BC56" i="19" s="1"/>
  <c r="BK56" i="19" s="1"/>
  <c r="AA68" i="19"/>
  <c r="AD68" i="19" s="1"/>
  <c r="AE68" i="19" s="1"/>
  <c r="AG68" i="19" s="1"/>
  <c r="AL68" i="19" s="1"/>
  <c r="AM68" i="19" s="1"/>
  <c r="BC68" i="19" s="1"/>
  <c r="BK68" i="19" s="1"/>
  <c r="AA48" i="19"/>
  <c r="AD48" i="19" s="1"/>
  <c r="AE48" i="19" s="1"/>
  <c r="AG48" i="19" s="1"/>
  <c r="AL48" i="19" s="1"/>
  <c r="AM48" i="19" s="1"/>
  <c r="BC48" i="19" s="1"/>
  <c r="BK48" i="19" s="1"/>
  <c r="AA82" i="19"/>
  <c r="AD82" i="19" s="1"/>
  <c r="AE82" i="19" s="1"/>
  <c r="AG82" i="19" s="1"/>
  <c r="AL82" i="19" s="1"/>
  <c r="AM82" i="19" s="1"/>
  <c r="BC82" i="19" s="1"/>
  <c r="BK82" i="19" s="1"/>
  <c r="AA90" i="19"/>
  <c r="AD90" i="19" s="1"/>
  <c r="AE90" i="19" s="1"/>
  <c r="AG90" i="19" s="1"/>
  <c r="AL90" i="19" s="1"/>
  <c r="AM90" i="19" s="1"/>
  <c r="BC90" i="19" s="1"/>
  <c r="BK90" i="19" s="1"/>
  <c r="AA100" i="19"/>
  <c r="AD100" i="19" s="1"/>
  <c r="AE100" i="19" s="1"/>
  <c r="AG100" i="19" s="1"/>
  <c r="AL100" i="19" s="1"/>
  <c r="AM100" i="19" s="1"/>
  <c r="BC100" i="19" s="1"/>
  <c r="BK100" i="19" s="1"/>
  <c r="AA110" i="19"/>
  <c r="AD110" i="19" s="1"/>
  <c r="AE110" i="19" s="1"/>
  <c r="AG110" i="19" s="1"/>
  <c r="AL110" i="19" s="1"/>
  <c r="AM110" i="19" s="1"/>
  <c r="BC110" i="19" s="1"/>
  <c r="BK110" i="19" s="1"/>
  <c r="AA117" i="19"/>
  <c r="AD117" i="19" s="1"/>
  <c r="AE117" i="19" s="1"/>
  <c r="AG117" i="19" s="1"/>
  <c r="AL117" i="19" s="1"/>
  <c r="AM117" i="19" s="1"/>
  <c r="BC117" i="19" s="1"/>
  <c r="BK117" i="19" s="1"/>
  <c r="AA140" i="19"/>
  <c r="AD140" i="19" s="1"/>
  <c r="AE140" i="19" s="1"/>
  <c r="AG140" i="19" s="1"/>
  <c r="AL140" i="19" s="1"/>
  <c r="AM140" i="19" s="1"/>
  <c r="AA132" i="19"/>
  <c r="AD132" i="19" s="1"/>
  <c r="AE132" i="19" s="1"/>
  <c r="AG132" i="19" s="1"/>
  <c r="AL132" i="19" s="1"/>
  <c r="AM132" i="19" s="1"/>
  <c r="BC132" i="19" s="1"/>
  <c r="BK132" i="19" s="1"/>
  <c r="AA136" i="19"/>
  <c r="AD136" i="19" s="1"/>
  <c r="AE136" i="19" s="1"/>
  <c r="AG136" i="19" s="1"/>
  <c r="AL136" i="19" s="1"/>
  <c r="AM136" i="19" s="1"/>
  <c r="BC136" i="19" s="1"/>
  <c r="BK136" i="19" s="1"/>
  <c r="AA149" i="19"/>
  <c r="AD149" i="19" s="1"/>
  <c r="AE149" i="19" s="1"/>
  <c r="AG149" i="19" s="1"/>
  <c r="AL149" i="19" s="1"/>
  <c r="AM149" i="19" s="1"/>
  <c r="BC149" i="19" s="1"/>
  <c r="BK149" i="19" s="1"/>
  <c r="AA143" i="19"/>
  <c r="AD143" i="19" s="1"/>
  <c r="AE143" i="19" s="1"/>
  <c r="AG143" i="19" s="1"/>
  <c r="AL143" i="19" s="1"/>
  <c r="AM143" i="19" s="1"/>
  <c r="BC143" i="19" s="1"/>
  <c r="BK143" i="19" s="1"/>
  <c r="AA148" i="19"/>
  <c r="AD148" i="19" s="1"/>
  <c r="AE148" i="19" s="1"/>
  <c r="AG148" i="19" s="1"/>
  <c r="AL148" i="19" s="1"/>
  <c r="AM148" i="19" s="1"/>
  <c r="BC148" i="19" s="1"/>
  <c r="BK148" i="19" s="1"/>
  <c r="AA163" i="19"/>
  <c r="AD163" i="19" s="1"/>
  <c r="AE163" i="19" s="1"/>
  <c r="AG163" i="19" s="1"/>
  <c r="AL163" i="19" s="1"/>
  <c r="AM163" i="19" s="1"/>
  <c r="BC163" i="19" s="1"/>
  <c r="BK163" i="19" s="1"/>
  <c r="AA173" i="19"/>
  <c r="AD173" i="19" s="1"/>
  <c r="AE173" i="19" s="1"/>
  <c r="AG173" i="19" s="1"/>
  <c r="AL173" i="19" s="1"/>
  <c r="AM173" i="19" s="1"/>
  <c r="AA191" i="19"/>
  <c r="AD191" i="19" s="1"/>
  <c r="AE191" i="19" s="1"/>
  <c r="AG191" i="19" s="1"/>
  <c r="AL191" i="19" s="1"/>
  <c r="AM191" i="19" s="1"/>
  <c r="BC191" i="19" s="1"/>
  <c r="BK191" i="19" s="1"/>
  <c r="AA189" i="19"/>
  <c r="AD189" i="19" s="1"/>
  <c r="AE189" i="19" s="1"/>
  <c r="AG189" i="19" s="1"/>
  <c r="AL189" i="19" s="1"/>
  <c r="AM189" i="19" s="1"/>
  <c r="BC189" i="19" s="1"/>
  <c r="BK189" i="19" s="1"/>
  <c r="AA72" i="19"/>
  <c r="AD72" i="19" s="1"/>
  <c r="AE72" i="19" s="1"/>
  <c r="AG72" i="19" s="1"/>
  <c r="AL72" i="19" s="1"/>
  <c r="AM72" i="19" s="1"/>
  <c r="BC72" i="19" s="1"/>
  <c r="BK72" i="19" s="1"/>
  <c r="AA84" i="19"/>
  <c r="AD84" i="19" s="1"/>
  <c r="AE84" i="19" s="1"/>
  <c r="AG84" i="19" s="1"/>
  <c r="AL84" i="19" s="1"/>
  <c r="AM84" i="19" s="1"/>
  <c r="AA104" i="19"/>
  <c r="AD104" i="19" s="1"/>
  <c r="AE104" i="19" s="1"/>
  <c r="AG104" i="19" s="1"/>
  <c r="AL104" i="19" s="1"/>
  <c r="AM104" i="19" s="1"/>
  <c r="BC104" i="19" s="1"/>
  <c r="BK104" i="19" s="1"/>
  <c r="AA111" i="19"/>
  <c r="AD111" i="19" s="1"/>
  <c r="AE111" i="19" s="1"/>
  <c r="AG111" i="19" s="1"/>
  <c r="AL111" i="19" s="1"/>
  <c r="AM111" i="19" s="1"/>
  <c r="BC111" i="19" s="1"/>
  <c r="BK111" i="19" s="1"/>
  <c r="AA102" i="19"/>
  <c r="AD102" i="19" s="1"/>
  <c r="AE102" i="19" s="1"/>
  <c r="AG102" i="19" s="1"/>
  <c r="AL102" i="19" s="1"/>
  <c r="AM102" i="19" s="1"/>
  <c r="BC102" i="19" s="1"/>
  <c r="BK102" i="19" s="1"/>
  <c r="AA141" i="19"/>
  <c r="AD141" i="19" s="1"/>
  <c r="AE141" i="19" s="1"/>
  <c r="AG141" i="19" s="1"/>
  <c r="AL141" i="19" s="1"/>
  <c r="AM141" i="19" s="1"/>
  <c r="BC141" i="19" s="1"/>
  <c r="BK141" i="19" s="1"/>
  <c r="AA125" i="19"/>
  <c r="AD125" i="19" s="1"/>
  <c r="AE125" i="19" s="1"/>
  <c r="AG125" i="19" s="1"/>
  <c r="AL125" i="19" s="1"/>
  <c r="AM125" i="19" s="1"/>
  <c r="AA145" i="19"/>
  <c r="AD145" i="19" s="1"/>
  <c r="AE145" i="19" s="1"/>
  <c r="AG145" i="19" s="1"/>
  <c r="AL145" i="19" s="1"/>
  <c r="AM145" i="19" s="1"/>
  <c r="BC145" i="19" s="1"/>
  <c r="BK145" i="19" s="1"/>
  <c r="AA171" i="19"/>
  <c r="AD171" i="19" s="1"/>
  <c r="AE171" i="19" s="1"/>
  <c r="AG171" i="19" s="1"/>
  <c r="AL171" i="19" s="1"/>
  <c r="AM171" i="19" s="1"/>
  <c r="AA180" i="19"/>
  <c r="AD180" i="19" s="1"/>
  <c r="AE180" i="19" s="1"/>
  <c r="AG180" i="19" s="1"/>
  <c r="AL180" i="19" s="1"/>
  <c r="AM180" i="19" s="1"/>
  <c r="AA162" i="19"/>
  <c r="AD162" i="19" s="1"/>
  <c r="AE162" i="19" s="1"/>
  <c r="AG162" i="19" s="1"/>
  <c r="AL162" i="19" s="1"/>
  <c r="AM162" i="19" s="1"/>
  <c r="AA159" i="19"/>
  <c r="AD159" i="19" s="1"/>
  <c r="AE159" i="19" s="1"/>
  <c r="AG159" i="19" s="1"/>
  <c r="AL159" i="19" s="1"/>
  <c r="AM159" i="19" s="1"/>
  <c r="BC159" i="19" s="1"/>
  <c r="BK159" i="19" s="1"/>
  <c r="AA188" i="19"/>
  <c r="AD188" i="19" s="1"/>
  <c r="AE188" i="19" s="1"/>
  <c r="AG188" i="19" s="1"/>
  <c r="AL188" i="19" s="1"/>
  <c r="AM188" i="19" s="1"/>
  <c r="BC188" i="19" s="1"/>
  <c r="BK188" i="19" s="1"/>
  <c r="AA172" i="19"/>
  <c r="AD172" i="19" s="1"/>
  <c r="AE172" i="19" s="1"/>
  <c r="AG172" i="19" s="1"/>
  <c r="AL172" i="19" s="1"/>
  <c r="AM172" i="19" s="1"/>
  <c r="BC172" i="19" s="1"/>
  <c r="BK172" i="19" s="1"/>
  <c r="AA182" i="19"/>
  <c r="AD182" i="19" s="1"/>
  <c r="AE182" i="19" s="1"/>
  <c r="AG182" i="19" s="1"/>
  <c r="AL182" i="19" s="1"/>
  <c r="AM182" i="19" s="1"/>
  <c r="BC182" i="19" s="1"/>
  <c r="BK182" i="19" s="1"/>
  <c r="AA170" i="19"/>
  <c r="AD170" i="19" s="1"/>
  <c r="AE170" i="19" s="1"/>
  <c r="AG170" i="19" s="1"/>
  <c r="AL170" i="19" s="1"/>
  <c r="AM170" i="19" s="1"/>
  <c r="BC170" i="19" s="1"/>
  <c r="BK170" i="19" s="1"/>
  <c r="AA157" i="19"/>
  <c r="AD157" i="19" s="1"/>
  <c r="AE157" i="19" s="1"/>
  <c r="AG157" i="19" s="1"/>
  <c r="AL157" i="19" s="1"/>
  <c r="AM157" i="19" s="1"/>
  <c r="BC157" i="19" s="1"/>
  <c r="BK157" i="19" s="1"/>
  <c r="AA135" i="19"/>
  <c r="AD135" i="19" s="1"/>
  <c r="AE135" i="19" s="1"/>
  <c r="AG135" i="19" s="1"/>
  <c r="AL135" i="19" s="1"/>
  <c r="AM135" i="19" s="1"/>
  <c r="BC135" i="19" s="1"/>
  <c r="BK135" i="19" s="1"/>
  <c r="AA119" i="19"/>
  <c r="AD119" i="19" s="1"/>
  <c r="AE119" i="19" s="1"/>
  <c r="AG119" i="19" s="1"/>
  <c r="AL119" i="19" s="1"/>
  <c r="AM119" i="19" s="1"/>
  <c r="BC119" i="19" s="1"/>
  <c r="BK119" i="19" s="1"/>
  <c r="AA112" i="19"/>
  <c r="AD112" i="19" s="1"/>
  <c r="AE112" i="19" s="1"/>
  <c r="AG112" i="19" s="1"/>
  <c r="AL112" i="19" s="1"/>
  <c r="AM112" i="19" s="1"/>
  <c r="BC112" i="19" s="1"/>
  <c r="BK112" i="19" s="1"/>
  <c r="AA89" i="19"/>
  <c r="AD89" i="19" s="1"/>
  <c r="AE89" i="19" s="1"/>
  <c r="AG89" i="19" s="1"/>
  <c r="AL89" i="19" s="1"/>
  <c r="AM89" i="19" s="1"/>
  <c r="BC89" i="19" s="1"/>
  <c r="BK89" i="19" s="1"/>
  <c r="AA126" i="19"/>
  <c r="AD126" i="19" s="1"/>
  <c r="AE126" i="19" s="1"/>
  <c r="AG126" i="19" s="1"/>
  <c r="AL126" i="19" s="1"/>
  <c r="AM126" i="19" s="1"/>
  <c r="BC126" i="19" s="1"/>
  <c r="BK126" i="19" s="1"/>
  <c r="AA70" i="19"/>
  <c r="AD70" i="19" s="1"/>
  <c r="AE70" i="19" s="1"/>
  <c r="AG70" i="19" s="1"/>
  <c r="AL70" i="19" s="1"/>
  <c r="AM70" i="19" s="1"/>
  <c r="BC70" i="19" s="1"/>
  <c r="BK70" i="19" s="1"/>
  <c r="AA54" i="19"/>
  <c r="AD54" i="19" s="1"/>
  <c r="AE54" i="19" s="1"/>
  <c r="AG54" i="19" s="1"/>
  <c r="AL54" i="19" s="1"/>
  <c r="AM54" i="19" s="1"/>
  <c r="BC54" i="19" s="1"/>
  <c r="BK54" i="19" s="1"/>
  <c r="AA95" i="19"/>
  <c r="AD95" i="19" s="1"/>
  <c r="AE95" i="19" s="1"/>
  <c r="AG95" i="19" s="1"/>
  <c r="AL95" i="19" s="1"/>
  <c r="AM95" i="19" s="1"/>
  <c r="BC95" i="19" s="1"/>
  <c r="BK95" i="19" s="1"/>
  <c r="AA134" i="19"/>
  <c r="AD134" i="19" s="1"/>
  <c r="AE134" i="19" s="1"/>
  <c r="AG134" i="19" s="1"/>
  <c r="AL134" i="19" s="1"/>
  <c r="AM134" i="19" s="1"/>
  <c r="BC134" i="19" s="1"/>
  <c r="BK134" i="19" s="1"/>
  <c r="AA39" i="19"/>
  <c r="AD39" i="19" s="1"/>
  <c r="AE39" i="19" s="1"/>
  <c r="AG39" i="19" s="1"/>
  <c r="AL39" i="19" s="1"/>
  <c r="AM39" i="19" s="1"/>
  <c r="BC39" i="19" s="1"/>
  <c r="BK39" i="19" s="1"/>
  <c r="AA130" i="19"/>
  <c r="AD130" i="19" s="1"/>
  <c r="AE130" i="19" s="1"/>
  <c r="AG130" i="19" s="1"/>
  <c r="AL130" i="19" s="1"/>
  <c r="AM130" i="19" s="1"/>
  <c r="BC130" i="19" s="1"/>
  <c r="BK130" i="19" s="1"/>
  <c r="AA53" i="19"/>
  <c r="AD53" i="19" s="1"/>
  <c r="AE53" i="19" s="1"/>
  <c r="AG53" i="19" s="1"/>
  <c r="AL53" i="19" s="1"/>
  <c r="AM53" i="19" s="1"/>
  <c r="BC53" i="19" s="1"/>
  <c r="BK53" i="19" s="1"/>
  <c r="AA32" i="19"/>
  <c r="AD32" i="19" s="1"/>
  <c r="AE32" i="19" s="1"/>
  <c r="AG32" i="19" s="1"/>
  <c r="AL32" i="19" s="1"/>
  <c r="AM32" i="19" s="1"/>
  <c r="BC32" i="19" s="1"/>
  <c r="BK32" i="19" s="1"/>
  <c r="AA77" i="19"/>
  <c r="AD77" i="19" s="1"/>
  <c r="AE77" i="19" s="1"/>
  <c r="AG77" i="19" s="1"/>
  <c r="AL77" i="19" s="1"/>
  <c r="AM77" i="19" s="1"/>
  <c r="BC77" i="19" s="1"/>
  <c r="BK77" i="19" s="1"/>
  <c r="AA61" i="19"/>
  <c r="AD61" i="19" s="1"/>
  <c r="AE61" i="19" s="1"/>
  <c r="AG61" i="19" s="1"/>
  <c r="AL61" i="19" s="1"/>
  <c r="AM61" i="19" s="1"/>
  <c r="BC61" i="19" s="1"/>
  <c r="BK61" i="19" s="1"/>
  <c r="AA67" i="19"/>
  <c r="AD67" i="19" s="1"/>
  <c r="AE67" i="19" s="1"/>
  <c r="AG67" i="19" s="1"/>
  <c r="AL67" i="19" s="1"/>
  <c r="AM67" i="19" s="1"/>
  <c r="AA71" i="19"/>
  <c r="AD71" i="19" s="1"/>
  <c r="AE71" i="19" s="1"/>
  <c r="AG71" i="19" s="1"/>
  <c r="AL71" i="19" s="1"/>
  <c r="AM71" i="19" s="1"/>
  <c r="AA96" i="19"/>
  <c r="AD96" i="19" s="1"/>
  <c r="AE96" i="19" s="1"/>
  <c r="AG96" i="19" s="1"/>
  <c r="AL96" i="19" s="1"/>
  <c r="AM96" i="19" s="1"/>
  <c r="AA121" i="19"/>
  <c r="AD121" i="19" s="1"/>
  <c r="AE121" i="19" s="1"/>
  <c r="AG121" i="19" s="1"/>
  <c r="AL121" i="19" s="1"/>
  <c r="AM121" i="19" s="1"/>
  <c r="AA129" i="19"/>
  <c r="AD129" i="19" s="1"/>
  <c r="AE129" i="19" s="1"/>
  <c r="AG129" i="19" s="1"/>
  <c r="AL129" i="19" s="1"/>
  <c r="AM129" i="19" s="1"/>
  <c r="AA179" i="19"/>
  <c r="AD179" i="19" s="1"/>
  <c r="AE179" i="19" s="1"/>
  <c r="AG179" i="19" s="1"/>
  <c r="AL179" i="19" s="1"/>
  <c r="AM179" i="19" s="1"/>
  <c r="AA193" i="19"/>
  <c r="AD193" i="19" s="1"/>
  <c r="AE193" i="19" s="1"/>
  <c r="AG193" i="19" s="1"/>
  <c r="AL193" i="19" s="1"/>
  <c r="AM193" i="19" s="1"/>
  <c r="AA167" i="19"/>
  <c r="AD167" i="19" s="1"/>
  <c r="AE167" i="19" s="1"/>
  <c r="AG167" i="19" s="1"/>
  <c r="AL167" i="19" s="1"/>
  <c r="AM167" i="19" s="1"/>
  <c r="BC167" i="19" s="1"/>
  <c r="BK167" i="19" s="1"/>
  <c r="AA151" i="19"/>
  <c r="AD151" i="19" s="1"/>
  <c r="AE151" i="19" s="1"/>
  <c r="AG151" i="19" s="1"/>
  <c r="AL151" i="19" s="1"/>
  <c r="AM151" i="19" s="1"/>
  <c r="BC151" i="19" s="1"/>
  <c r="BK151" i="19" s="1"/>
  <c r="AA154" i="19"/>
  <c r="AD154" i="19" s="1"/>
  <c r="AE154" i="19" s="1"/>
  <c r="AG154" i="19" s="1"/>
  <c r="AL154" i="19" s="1"/>
  <c r="AM154" i="19" s="1"/>
  <c r="BC154" i="19" s="1"/>
  <c r="BK154" i="19" s="1"/>
  <c r="AA155" i="19"/>
  <c r="AD155" i="19" s="1"/>
  <c r="AE155" i="19" s="1"/>
  <c r="AG155" i="19" s="1"/>
  <c r="AL155" i="19" s="1"/>
  <c r="AM155" i="19" s="1"/>
  <c r="BC155" i="19" s="1"/>
  <c r="BK155" i="19" s="1"/>
  <c r="AA165" i="19"/>
  <c r="AD165" i="19" s="1"/>
  <c r="AE165" i="19" s="1"/>
  <c r="AG165" i="19" s="1"/>
  <c r="AL165" i="19" s="1"/>
  <c r="AM165" i="19" s="1"/>
  <c r="AA181" i="19"/>
  <c r="AD181" i="19" s="1"/>
  <c r="AE181" i="19" s="1"/>
  <c r="AG181" i="19" s="1"/>
  <c r="AL181" i="19" s="1"/>
  <c r="AM181" i="19" s="1"/>
  <c r="BC181" i="19" s="1"/>
  <c r="BK181" i="19" s="1"/>
  <c r="AA187" i="19"/>
  <c r="AD187" i="19" s="1"/>
  <c r="AE187" i="19" s="1"/>
  <c r="AG187" i="19" s="1"/>
  <c r="AL187" i="19" s="1"/>
  <c r="AM187" i="19" s="1"/>
  <c r="BC187" i="19" s="1"/>
  <c r="BK187" i="19" s="1"/>
  <c r="AA184" i="19"/>
  <c r="AD184" i="19" s="1"/>
  <c r="AE184" i="19" s="1"/>
  <c r="AG184" i="19" s="1"/>
  <c r="AL184" i="19" s="1"/>
  <c r="AM184" i="19" s="1"/>
  <c r="BC184" i="19" s="1"/>
  <c r="BK184" i="19" s="1"/>
  <c r="AA194" i="19"/>
  <c r="AD194" i="19" s="1"/>
  <c r="AE194" i="19" s="1"/>
  <c r="AG194" i="19" s="1"/>
  <c r="AL194" i="19" s="1"/>
  <c r="AM194" i="19" s="1"/>
  <c r="BC194" i="19" s="1"/>
  <c r="BK194" i="19" s="1"/>
  <c r="AA161" i="19"/>
  <c r="AD161" i="19" s="1"/>
  <c r="AE161" i="19" s="1"/>
  <c r="AG161" i="19" s="1"/>
  <c r="AL161" i="19" s="1"/>
  <c r="AM161" i="19" s="1"/>
  <c r="BC161" i="19" s="1"/>
  <c r="BK161" i="19" s="1"/>
  <c r="AA168" i="19"/>
  <c r="AD168" i="19" s="1"/>
  <c r="AE168" i="19" s="1"/>
  <c r="AG168" i="19" s="1"/>
  <c r="AL168" i="19" s="1"/>
  <c r="AM168" i="19" s="1"/>
  <c r="BC168" i="19" s="1"/>
  <c r="BK168" i="19" s="1"/>
  <c r="AA166" i="19"/>
  <c r="AD166" i="19" s="1"/>
  <c r="AE166" i="19" s="1"/>
  <c r="AG166" i="19" s="1"/>
  <c r="AL166" i="19" s="1"/>
  <c r="AM166" i="19" s="1"/>
  <c r="BC166" i="19" s="1"/>
  <c r="BK166" i="19" s="1"/>
  <c r="AA131" i="19"/>
  <c r="AD131" i="19" s="1"/>
  <c r="AE131" i="19" s="1"/>
  <c r="AG131" i="19" s="1"/>
  <c r="AL131" i="19" s="1"/>
  <c r="AM131" i="19" s="1"/>
  <c r="BC131" i="19" s="1"/>
  <c r="BK131" i="19" s="1"/>
  <c r="AA124" i="19"/>
  <c r="AD124" i="19" s="1"/>
  <c r="AE124" i="19" s="1"/>
  <c r="AG124" i="19" s="1"/>
  <c r="AL124" i="19" s="1"/>
  <c r="AM124" i="19" s="1"/>
  <c r="BC124" i="19" s="1"/>
  <c r="BK124" i="19" s="1"/>
  <c r="AA146" i="19"/>
  <c r="AD146" i="19" s="1"/>
  <c r="AE146" i="19" s="1"/>
  <c r="AG146" i="19" s="1"/>
  <c r="AL146" i="19" s="1"/>
  <c r="AM146" i="19" s="1"/>
  <c r="BC146" i="19" s="1"/>
  <c r="BK146" i="19" s="1"/>
  <c r="AA85" i="19"/>
  <c r="AD85" i="19" s="1"/>
  <c r="AE85" i="19" s="1"/>
  <c r="AG85" i="19" s="1"/>
  <c r="AL85" i="19" s="1"/>
  <c r="AM85" i="19" s="1"/>
  <c r="BC85" i="19" s="1"/>
  <c r="BK85" i="19" s="1"/>
  <c r="AA114" i="19"/>
  <c r="AD114" i="19" s="1"/>
  <c r="AE114" i="19" s="1"/>
  <c r="AG114" i="19" s="1"/>
  <c r="AL114" i="19" s="1"/>
  <c r="AM114" i="19" s="1"/>
  <c r="BC114" i="19" s="1"/>
  <c r="BK114" i="19" s="1"/>
  <c r="AA66" i="19"/>
  <c r="AD66" i="19" s="1"/>
  <c r="AE66" i="19" s="1"/>
  <c r="AG66" i="19" s="1"/>
  <c r="AL66" i="19" s="1"/>
  <c r="AM66" i="19" s="1"/>
  <c r="BC66" i="19" s="1"/>
  <c r="BK66" i="19" s="1"/>
  <c r="AA50" i="19"/>
  <c r="AD50" i="19" s="1"/>
  <c r="AE50" i="19" s="1"/>
  <c r="AG50" i="19" s="1"/>
  <c r="AL50" i="19" s="1"/>
  <c r="AM50" i="19" s="1"/>
  <c r="BC50" i="19" s="1"/>
  <c r="BK50" i="19" s="1"/>
  <c r="AA91" i="19"/>
  <c r="AD91" i="19" s="1"/>
  <c r="AE91" i="19" s="1"/>
  <c r="AG91" i="19" s="1"/>
  <c r="AL91" i="19" s="1"/>
  <c r="AM91" i="19" s="1"/>
  <c r="BC91" i="19" s="1"/>
  <c r="BK91" i="19" s="1"/>
  <c r="AA99" i="19"/>
  <c r="AD99" i="19" s="1"/>
  <c r="AE99" i="19" s="1"/>
  <c r="AG99" i="19" s="1"/>
  <c r="AL99" i="19" s="1"/>
  <c r="AM99" i="19" s="1"/>
  <c r="BC99" i="19" s="1"/>
  <c r="BK99" i="19" s="1"/>
  <c r="AA35" i="19"/>
  <c r="AD35" i="19" s="1"/>
  <c r="AE35" i="19" s="1"/>
  <c r="AG35" i="19" s="1"/>
  <c r="AL35" i="19" s="1"/>
  <c r="AM35" i="19" s="1"/>
  <c r="BC35" i="19" s="1"/>
  <c r="BK35" i="19" s="1"/>
  <c r="AA107" i="19"/>
  <c r="AD107" i="19" s="1"/>
  <c r="AE107" i="19" s="1"/>
  <c r="AG107" i="19" s="1"/>
  <c r="AL107" i="19" s="1"/>
  <c r="AM107" i="19" s="1"/>
  <c r="BC107" i="19" s="1"/>
  <c r="BK107" i="19" s="1"/>
  <c r="AA45" i="19"/>
  <c r="AD45" i="19" s="1"/>
  <c r="AE45" i="19" s="1"/>
  <c r="AG45" i="19" s="1"/>
  <c r="AL45" i="19" s="1"/>
  <c r="AM45" i="19" s="1"/>
  <c r="BC45" i="19" s="1"/>
  <c r="BK45" i="19" s="1"/>
  <c r="AA28" i="19"/>
  <c r="AD28" i="19" s="1"/>
  <c r="AE28" i="19" s="1"/>
  <c r="AG28" i="19" s="1"/>
  <c r="AL28" i="19" s="1"/>
  <c r="AM28" i="19" s="1"/>
  <c r="BC28" i="19" s="1"/>
  <c r="BK28" i="19" s="1"/>
  <c r="AA73" i="19"/>
  <c r="AD73" i="19" s="1"/>
  <c r="AE73" i="19" s="1"/>
  <c r="AG73" i="19" s="1"/>
  <c r="AL73" i="19" s="1"/>
  <c r="AM73" i="19" s="1"/>
  <c r="BC73" i="19" s="1"/>
  <c r="BK73" i="19" s="1"/>
  <c r="AA57" i="19"/>
  <c r="AD57" i="19" s="1"/>
  <c r="AE57" i="19" s="1"/>
  <c r="AG57" i="19" s="1"/>
  <c r="AL57" i="19" s="1"/>
  <c r="AM57" i="19" s="1"/>
  <c r="BC57" i="19" s="1"/>
  <c r="BK57" i="19" s="1"/>
  <c r="AA41" i="19"/>
  <c r="AD41" i="19" s="1"/>
  <c r="AE41" i="19" s="1"/>
  <c r="AG41" i="19" s="1"/>
  <c r="AL41" i="19" s="1"/>
  <c r="AM41" i="19" s="1"/>
  <c r="AA83" i="19"/>
  <c r="AD83" i="19" s="1"/>
  <c r="AE83" i="19" s="1"/>
  <c r="AG83" i="19" s="1"/>
  <c r="AL83" i="19" s="1"/>
  <c r="AM83" i="19" s="1"/>
  <c r="AA60" i="19"/>
  <c r="AD60" i="19" s="1"/>
  <c r="AE60" i="19" s="1"/>
  <c r="AG60" i="19" s="1"/>
  <c r="AL60" i="19" s="1"/>
  <c r="AM60" i="19" s="1"/>
  <c r="BC60" i="19" s="1"/>
  <c r="BK60" i="19" s="1"/>
  <c r="AA76" i="19"/>
  <c r="AD76" i="19" s="1"/>
  <c r="AE76" i="19" s="1"/>
  <c r="AG76" i="19" s="1"/>
  <c r="AL76" i="19" s="1"/>
  <c r="AM76" i="19" s="1"/>
  <c r="BC76" i="19" s="1"/>
  <c r="BK76" i="19" s="1"/>
  <c r="AA47" i="19"/>
  <c r="AD47" i="19" s="1"/>
  <c r="AE47" i="19" s="1"/>
  <c r="AG47" i="19" s="1"/>
  <c r="AL47" i="19" s="1"/>
  <c r="AM47" i="19" s="1"/>
  <c r="AA93" i="19"/>
  <c r="AD93" i="19" s="1"/>
  <c r="AE93" i="19" s="1"/>
  <c r="AG93" i="19" s="1"/>
  <c r="AL93" i="19" s="1"/>
  <c r="AM93" i="19" s="1"/>
  <c r="AA98" i="19"/>
  <c r="AD98" i="19" s="1"/>
  <c r="AE98" i="19" s="1"/>
  <c r="AG98" i="19" s="1"/>
  <c r="AL98" i="19" s="1"/>
  <c r="AM98" i="19" s="1"/>
  <c r="BC98" i="19" s="1"/>
  <c r="BK98" i="19" s="1"/>
  <c r="AA106" i="19"/>
  <c r="AD106" i="19" s="1"/>
  <c r="AE106" i="19" s="1"/>
  <c r="AG106" i="19" s="1"/>
  <c r="AL106" i="19" s="1"/>
  <c r="AM106" i="19" s="1"/>
  <c r="AA113" i="19"/>
  <c r="AD113" i="19" s="1"/>
  <c r="AE113" i="19" s="1"/>
  <c r="AG113" i="19" s="1"/>
  <c r="AL113" i="19" s="1"/>
  <c r="AM113" i="19" s="1"/>
  <c r="BC113" i="19" s="1"/>
  <c r="BK113" i="19" s="1"/>
  <c r="AA86" i="19"/>
  <c r="AD86" i="19" s="1"/>
  <c r="AE86" i="19" s="1"/>
  <c r="AG86" i="19" s="1"/>
  <c r="AL86" i="19" s="1"/>
  <c r="AM86" i="19" s="1"/>
  <c r="BC86" i="19" s="1"/>
  <c r="BK86" i="19" s="1"/>
  <c r="AA94" i="19"/>
  <c r="AD94" i="19" s="1"/>
  <c r="AE94" i="19" s="1"/>
  <c r="AG94" i="19" s="1"/>
  <c r="AL94" i="19" s="1"/>
  <c r="AM94" i="19" s="1"/>
  <c r="BC94" i="19" s="1"/>
  <c r="BK94" i="19" s="1"/>
  <c r="AA133" i="19"/>
  <c r="AD133" i="19" s="1"/>
  <c r="AE133" i="19" s="1"/>
  <c r="AG133" i="19" s="1"/>
  <c r="AL133" i="19" s="1"/>
  <c r="AM133" i="19" s="1"/>
  <c r="BC133" i="19" s="1"/>
  <c r="BK133" i="19" s="1"/>
  <c r="AA156" i="19"/>
  <c r="AD156" i="19" s="1"/>
  <c r="AE156" i="19" s="1"/>
  <c r="AG156" i="19" s="1"/>
  <c r="AL156" i="19" s="1"/>
  <c r="AM156" i="19" s="1"/>
  <c r="AA183" i="19"/>
  <c r="AD183" i="19" s="1"/>
  <c r="AE183" i="19" s="1"/>
  <c r="AG183" i="19" s="1"/>
  <c r="AL183" i="19" s="1"/>
  <c r="AM183" i="19" s="1"/>
  <c r="BC183" i="19" s="1"/>
  <c r="BK183" i="19" s="1"/>
  <c r="AA185" i="19"/>
  <c r="AD185" i="19" s="1"/>
  <c r="AE185" i="19" s="1"/>
  <c r="AG185" i="19" s="1"/>
  <c r="AL185" i="19" s="1"/>
  <c r="AM185" i="19" s="1"/>
  <c r="AA178" i="19"/>
  <c r="AD178" i="19" s="1"/>
  <c r="AE178" i="19" s="1"/>
  <c r="AG178" i="19" s="1"/>
  <c r="AL178" i="19" s="1"/>
  <c r="AM178" i="19" s="1"/>
  <c r="AA190" i="19"/>
  <c r="AD190" i="19" s="1"/>
  <c r="AE190" i="19" s="1"/>
  <c r="AG190" i="19" s="1"/>
  <c r="AL190" i="19" s="1"/>
  <c r="AM190" i="19" s="1"/>
  <c r="AA177" i="19"/>
  <c r="AD177" i="19" s="1"/>
  <c r="AE177" i="19" s="1"/>
  <c r="AG177" i="19" s="1"/>
  <c r="AL177" i="19" s="1"/>
  <c r="AM177" i="19" s="1"/>
  <c r="AA164" i="19"/>
  <c r="AD164" i="19" s="1"/>
  <c r="AE164" i="19" s="1"/>
  <c r="AG164" i="19" s="1"/>
  <c r="AL164" i="19" s="1"/>
  <c r="AM164" i="19" s="1"/>
  <c r="BC164" i="19" s="1"/>
  <c r="BK164" i="19" s="1"/>
  <c r="AA150" i="19"/>
  <c r="AD150" i="19" s="1"/>
  <c r="AE150" i="19" s="1"/>
  <c r="AG150" i="19" s="1"/>
  <c r="AL150" i="19" s="1"/>
  <c r="AM150" i="19" s="1"/>
  <c r="AA127" i="19"/>
  <c r="AD127" i="19" s="1"/>
  <c r="AE127" i="19" s="1"/>
  <c r="AG127" i="19" s="1"/>
  <c r="AL127" i="19" s="1"/>
  <c r="AM127" i="19" s="1"/>
  <c r="AA120" i="19"/>
  <c r="AD120" i="19" s="1"/>
  <c r="AE120" i="19" s="1"/>
  <c r="AG120" i="19" s="1"/>
  <c r="AL120" i="19" s="1"/>
  <c r="AM120" i="19" s="1"/>
  <c r="AA92" i="19"/>
  <c r="AD92" i="19" s="1"/>
  <c r="AE92" i="19" s="1"/>
  <c r="AG92" i="19" s="1"/>
  <c r="AL92" i="19" s="1"/>
  <c r="AM92" i="19" s="1"/>
  <c r="BC92" i="19" s="1"/>
  <c r="BK92" i="19" s="1"/>
  <c r="AA122" i="19"/>
  <c r="AD122" i="19" s="1"/>
  <c r="AE122" i="19" s="1"/>
  <c r="AG122" i="19" s="1"/>
  <c r="AL122" i="19" s="1"/>
  <c r="AM122" i="19" s="1"/>
  <c r="AA78" i="19"/>
  <c r="AD78" i="19" s="1"/>
  <c r="AE78" i="19" s="1"/>
  <c r="AG78" i="19" s="1"/>
  <c r="AL78" i="19" s="1"/>
  <c r="AM78" i="19" s="1"/>
  <c r="AA62" i="19"/>
  <c r="AD62" i="19" s="1"/>
  <c r="AE62" i="19" s="1"/>
  <c r="AG62" i="19" s="1"/>
  <c r="AL62" i="19" s="1"/>
  <c r="AM62" i="19" s="1"/>
  <c r="AA138" i="19"/>
  <c r="AD138" i="19" s="1"/>
  <c r="AE138" i="19" s="1"/>
  <c r="AG138" i="19" s="1"/>
  <c r="AL138" i="19" s="1"/>
  <c r="AM138" i="19" s="1"/>
  <c r="BC138" i="19" s="1"/>
  <c r="BK138" i="19" s="1"/>
  <c r="AA55" i="19"/>
  <c r="AD55" i="19" s="1"/>
  <c r="AE55" i="19" s="1"/>
  <c r="AG55" i="19" s="1"/>
  <c r="AL55" i="19" s="1"/>
  <c r="AM55" i="19" s="1"/>
  <c r="BC55" i="19" s="1"/>
  <c r="BK55" i="19" s="1"/>
  <c r="AA81" i="19"/>
  <c r="AD81" i="19" s="1"/>
  <c r="AE81" i="19" s="1"/>
  <c r="AG81" i="19" s="1"/>
  <c r="AL81" i="19" s="1"/>
  <c r="AM81" i="19" s="1"/>
  <c r="AA42" i="19"/>
  <c r="AD42" i="19" s="1"/>
  <c r="AE42" i="19" s="1"/>
  <c r="AG42" i="19" s="1"/>
  <c r="AL42" i="19" s="1"/>
  <c r="AM42" i="19" s="1"/>
  <c r="AA87" i="19"/>
  <c r="AD87" i="19" s="1"/>
  <c r="AE87" i="19" s="1"/>
  <c r="AG87" i="19" s="1"/>
  <c r="AL87" i="19" s="1"/>
  <c r="AM87" i="19" s="1"/>
  <c r="AA40" i="19"/>
  <c r="AD40" i="19" s="1"/>
  <c r="AE40" i="19" s="1"/>
  <c r="AG40" i="19" s="1"/>
  <c r="AL40" i="19" s="1"/>
  <c r="AM40" i="19" s="1"/>
  <c r="BC40" i="19" s="1"/>
  <c r="BK40" i="19" s="1"/>
  <c r="AA38" i="19"/>
  <c r="AD38" i="19" s="1"/>
  <c r="AE38" i="19" s="1"/>
  <c r="AG38" i="19" s="1"/>
  <c r="AL38" i="19" s="1"/>
  <c r="AM38" i="19" s="1"/>
  <c r="BC38" i="19" s="1"/>
  <c r="BK38" i="19" s="1"/>
  <c r="AA69" i="19"/>
  <c r="AD69" i="19" s="1"/>
  <c r="AE69" i="19" s="1"/>
  <c r="AG69" i="19" s="1"/>
  <c r="AL69" i="19" s="1"/>
  <c r="AM69" i="19" s="1"/>
  <c r="AA27" i="19"/>
  <c r="AD27" i="19" s="1"/>
  <c r="AA33" i="19"/>
  <c r="AD33" i="19" s="1"/>
  <c r="AE33" i="19" s="1"/>
  <c r="AG33" i="19" s="1"/>
  <c r="AL33" i="19" s="1"/>
  <c r="AM33" i="19" s="1"/>
  <c r="BC33" i="19" s="1"/>
  <c r="BK33" i="19" s="1"/>
  <c r="AA49" i="19"/>
  <c r="AD49" i="19" s="1"/>
  <c r="AE49" i="19" s="1"/>
  <c r="AG49" i="19" s="1"/>
  <c r="AL49" i="19" s="1"/>
  <c r="AM49" i="19" s="1"/>
  <c r="BC49" i="19" s="1"/>
  <c r="BK49" i="19" s="1"/>
  <c r="AA59" i="19"/>
  <c r="AD59" i="19" s="1"/>
  <c r="AE59" i="19" s="1"/>
  <c r="AG59" i="19" s="1"/>
  <c r="AL59" i="19" s="1"/>
  <c r="AM59" i="19" s="1"/>
  <c r="AA80" i="19"/>
  <c r="AD80" i="19" s="1"/>
  <c r="AE80" i="19" s="1"/>
  <c r="AG80" i="19" s="1"/>
  <c r="AL80" i="19" s="1"/>
  <c r="AM80" i="19" s="1"/>
  <c r="BC80" i="19" s="1"/>
  <c r="BK80" i="19" s="1"/>
  <c r="AA195" i="19"/>
  <c r="AD195" i="19" s="1"/>
  <c r="AE195" i="19" s="1"/>
  <c r="AG195" i="19" s="1"/>
  <c r="AL195" i="19" s="1"/>
  <c r="AM195" i="19" s="1"/>
  <c r="BC195" i="19" s="1"/>
  <c r="BK195" i="19" s="1"/>
  <c r="AA52" i="19"/>
  <c r="AD52" i="19" s="1"/>
  <c r="AE52" i="19" s="1"/>
  <c r="AG52" i="19" s="1"/>
  <c r="AL52" i="19" s="1"/>
  <c r="AM52" i="19" s="1"/>
  <c r="AA97" i="19"/>
  <c r="AD97" i="19" s="1"/>
  <c r="AE97" i="19" s="1"/>
  <c r="AG97" i="19" s="1"/>
  <c r="AL97" i="19" s="1"/>
  <c r="AM97" i="19" s="1"/>
  <c r="AA44" i="19"/>
  <c r="AD44" i="19" s="1"/>
  <c r="AE44" i="19" s="1"/>
  <c r="AG44" i="19" s="1"/>
  <c r="AL44" i="19" s="1"/>
  <c r="AM44" i="19" s="1"/>
  <c r="BC44" i="19" s="1"/>
  <c r="BK44" i="19" s="1"/>
  <c r="AA64" i="19"/>
  <c r="AD64" i="19" s="1"/>
  <c r="AE64" i="19" s="1"/>
  <c r="AG64" i="19" s="1"/>
  <c r="AL64" i="19" s="1"/>
  <c r="AM64" i="19" s="1"/>
  <c r="BC64" i="19" s="1"/>
  <c r="BK64" i="19" s="1"/>
  <c r="AA43" i="19"/>
  <c r="AD43" i="19" s="1"/>
  <c r="AE43" i="19" s="1"/>
  <c r="AG43" i="19" s="1"/>
  <c r="AL43" i="19" s="1"/>
  <c r="AM43" i="19" s="1"/>
  <c r="BC43" i="19" s="1"/>
  <c r="BK43" i="19" s="1"/>
  <c r="AA101" i="19"/>
  <c r="AD101" i="19" s="1"/>
  <c r="AE101" i="19" s="1"/>
  <c r="AG101" i="19" s="1"/>
  <c r="AL101" i="19" s="1"/>
  <c r="AM101" i="19" s="1"/>
  <c r="BC101" i="19" s="1"/>
  <c r="BK101" i="19" s="1"/>
  <c r="AA109" i="19"/>
  <c r="AD109" i="19" s="1"/>
  <c r="AE109" i="19" s="1"/>
  <c r="AG109" i="19" s="1"/>
  <c r="AL109" i="19" s="1"/>
  <c r="AM109" i="19" s="1"/>
  <c r="BC109" i="19" s="1"/>
  <c r="BK109" i="19" s="1"/>
  <c r="AA88" i="19"/>
  <c r="AD88" i="19" s="1"/>
  <c r="AE88" i="19" s="1"/>
  <c r="AG88" i="19" s="1"/>
  <c r="AL88" i="19" s="1"/>
  <c r="AM88" i="19" s="1"/>
  <c r="BC88" i="19" s="1"/>
  <c r="BK88" i="19" s="1"/>
  <c r="AA108" i="19"/>
  <c r="AD108" i="19" s="1"/>
  <c r="AE108" i="19" s="1"/>
  <c r="AG108" i="19" s="1"/>
  <c r="AL108" i="19" s="1"/>
  <c r="AM108" i="19" s="1"/>
  <c r="BC108" i="19" s="1"/>
  <c r="BK108" i="19" s="1"/>
  <c r="AA137" i="19"/>
  <c r="AD137" i="19" s="1"/>
  <c r="AE137" i="19" s="1"/>
  <c r="AG137" i="19" s="1"/>
  <c r="AL137" i="19" s="1"/>
  <c r="AM137" i="19" s="1"/>
  <c r="BC137" i="19" s="1"/>
  <c r="BK137" i="19" s="1"/>
  <c r="AA147" i="19"/>
  <c r="AD147" i="19" s="1"/>
  <c r="AE147" i="19" s="1"/>
  <c r="AG147" i="19" s="1"/>
  <c r="AL147" i="19" s="1"/>
  <c r="AM147" i="19" s="1"/>
  <c r="AA128" i="19"/>
  <c r="AD128" i="19" s="1"/>
  <c r="AE128" i="19" s="1"/>
  <c r="AG128" i="19" s="1"/>
  <c r="AL128" i="19" s="1"/>
  <c r="AM128" i="19" s="1"/>
  <c r="BC128" i="19" s="1"/>
  <c r="BK128" i="19" s="1"/>
  <c r="AA139" i="19"/>
  <c r="AD139" i="19" s="1"/>
  <c r="AE139" i="19" s="1"/>
  <c r="AG139" i="19" s="1"/>
  <c r="AL139" i="19" s="1"/>
  <c r="AM139" i="19" s="1"/>
  <c r="AA144" i="19"/>
  <c r="AD144" i="19" s="1"/>
  <c r="AE144" i="19" s="1"/>
  <c r="AG144" i="19" s="1"/>
  <c r="AL144" i="19" s="1"/>
  <c r="AM144" i="19" s="1"/>
  <c r="AA152" i="19"/>
  <c r="AD152" i="19" s="1"/>
  <c r="AE152" i="19" s="1"/>
  <c r="AG152" i="19" s="1"/>
  <c r="AL152" i="19" s="1"/>
  <c r="AM152" i="19" s="1"/>
  <c r="AA175" i="19"/>
  <c r="AD175" i="19" s="1"/>
  <c r="AE175" i="19" s="1"/>
  <c r="AG175" i="19" s="1"/>
  <c r="AL175" i="19" s="1"/>
  <c r="AM175" i="19" s="1"/>
  <c r="AA153" i="19"/>
  <c r="AD153" i="19" s="1"/>
  <c r="AE153" i="19" s="1"/>
  <c r="AG153" i="19" s="1"/>
  <c r="AL153" i="19" s="1"/>
  <c r="AM153" i="19" s="1"/>
  <c r="BC153" i="19" s="1"/>
  <c r="BK153" i="19" s="1"/>
  <c r="AA158" i="19"/>
  <c r="AD158" i="19" s="1"/>
  <c r="AE158" i="19" s="1"/>
  <c r="AG158" i="19" s="1"/>
  <c r="AL158" i="19" s="1"/>
  <c r="AM158" i="19" s="1"/>
  <c r="BC158" i="19" s="1"/>
  <c r="BK158" i="19" s="1"/>
  <c r="AA169" i="19"/>
  <c r="AD169" i="19" s="1"/>
  <c r="AE169" i="19" s="1"/>
  <c r="AG169" i="19" s="1"/>
  <c r="AL169" i="19" s="1"/>
  <c r="AM169" i="19" s="1"/>
  <c r="AN114" i="19"/>
  <c r="AQ114" i="19"/>
  <c r="AP114" i="19"/>
  <c r="AQ28" i="19"/>
  <c r="AN28" i="19"/>
  <c r="AQ192" i="19"/>
  <c r="AP192" i="19"/>
  <c r="AN192" i="19"/>
  <c r="AQ35" i="19"/>
  <c r="AP35" i="19"/>
  <c r="AN35" i="19"/>
  <c r="AQ115" i="19"/>
  <c r="AN36" i="19"/>
  <c r="AQ170" i="19"/>
  <c r="AN170" i="19"/>
  <c r="AQ54" i="19"/>
  <c r="AP54" i="19"/>
  <c r="AN54" i="19"/>
  <c r="AP130" i="19"/>
  <c r="AP191" i="19"/>
  <c r="AN191" i="19"/>
  <c r="AQ191" i="19"/>
  <c r="AP174" i="19"/>
  <c r="AN174" i="19"/>
  <c r="AQ174" i="19"/>
  <c r="AP65" i="19"/>
  <c r="AN65" i="19"/>
  <c r="AQ65" i="19"/>
  <c r="AQ89" i="19"/>
  <c r="AP89" i="19"/>
  <c r="AN89" i="19"/>
  <c r="AQ151" i="19"/>
  <c r="AP151" i="19"/>
  <c r="AN151" i="19"/>
  <c r="AP187" i="19"/>
  <c r="AP118" i="19"/>
  <c r="AN118" i="19"/>
  <c r="AQ118" i="19"/>
  <c r="AN79" i="19"/>
  <c r="AQ79" i="19"/>
  <c r="AP79" i="19"/>
  <c r="AN32" i="19"/>
  <c r="AQ72" i="19"/>
  <c r="AP72" i="19"/>
  <c r="AQ43" i="19"/>
  <c r="AQ136" i="19"/>
  <c r="AP136" i="19"/>
  <c r="AN136" i="19"/>
  <c r="AP148" i="19"/>
  <c r="AQ110" i="19"/>
  <c r="AP110" i="19"/>
  <c r="AN110" i="19"/>
  <c r="AQ132" i="19"/>
  <c r="AP132" i="19"/>
  <c r="AN132" i="19"/>
  <c r="AQ188" i="19"/>
  <c r="AP188" i="19"/>
  <c r="AN188" i="19"/>
  <c r="AP95" i="19"/>
  <c r="AN95" i="19"/>
  <c r="AQ95" i="19"/>
  <c r="AP53" i="19"/>
  <c r="AN53" i="19"/>
  <c r="AQ53" i="19"/>
  <c r="AQ49" i="19"/>
  <c r="AQ124" i="19"/>
  <c r="AP124" i="19"/>
  <c r="AN124" i="19"/>
  <c r="AQ66" i="19"/>
  <c r="AP66" i="19"/>
  <c r="AN66" i="19"/>
  <c r="AP133" i="19"/>
  <c r="AN167" i="19"/>
  <c r="AQ167" i="19"/>
  <c r="AP167" i="19"/>
  <c r="AQ55" i="19"/>
  <c r="AN80" i="19"/>
  <c r="AQ80" i="19"/>
  <c r="AP80" i="19"/>
  <c r="AP160" i="19"/>
  <c r="AN160" i="19"/>
  <c r="AQ160" i="19"/>
  <c r="AQ103" i="19"/>
  <c r="AP146" i="19"/>
  <c r="AN142" i="19"/>
  <c r="AN86" i="19"/>
  <c r="AN102" i="19"/>
  <c r="AQ102" i="19"/>
  <c r="AP102" i="19"/>
  <c r="AN141" i="19"/>
  <c r="AQ117" i="19"/>
  <c r="AP117" i="19"/>
  <c r="AN163" i="19"/>
  <c r="AQ163" i="19"/>
  <c r="AP163" i="19"/>
  <c r="AQ68" i="19"/>
  <c r="AP68" i="19"/>
  <c r="AQ172" i="19"/>
  <c r="AP135" i="19"/>
  <c r="AQ126" i="19"/>
  <c r="AE27" i="19"/>
  <c r="AQ31" i="19"/>
  <c r="AP31" i="19"/>
  <c r="AN31" i="19"/>
  <c r="AN94" i="19"/>
  <c r="AQ94" i="19"/>
  <c r="AP94" i="19"/>
  <c r="AQ100" i="19"/>
  <c r="AQ181" i="19"/>
  <c r="AN181" i="19"/>
  <c r="AP181" i="19"/>
  <c r="AP164" i="19"/>
  <c r="AQ164" i="19"/>
  <c r="AN164" i="19"/>
  <c r="AN60" i="19"/>
  <c r="AQ60" i="19"/>
  <c r="AP60" i="19"/>
  <c r="AN154" i="19"/>
  <c r="AQ63" i="19"/>
  <c r="AP138" i="19"/>
  <c r="AN138" i="19"/>
  <c r="AQ138" i="19"/>
  <c r="AP33" i="19"/>
  <c r="AP149" i="19"/>
  <c r="AN186" i="19"/>
  <c r="AP186" i="19"/>
  <c r="AQ186" i="19"/>
  <c r="AQ74" i="19"/>
  <c r="AP74" i="19"/>
  <c r="AN74" i="19"/>
  <c r="AP34" i="19"/>
  <c r="AN34" i="19"/>
  <c r="AQ34" i="19"/>
  <c r="AN29" i="19"/>
  <c r="AQ29" i="19"/>
  <c r="AQ82" i="19"/>
  <c r="AQ92" i="19"/>
  <c r="AP92" i="19"/>
  <c r="AN92" i="19"/>
  <c r="AN56" i="19"/>
  <c r="AQ56" i="19"/>
  <c r="AP56" i="19"/>
  <c r="AN182" i="19"/>
  <c r="AP182" i="19"/>
  <c r="AQ182" i="19"/>
  <c r="AQ70" i="19"/>
  <c r="AP70" i="19"/>
  <c r="AN70" i="19"/>
  <c r="AN39" i="19"/>
  <c r="AP77" i="19"/>
  <c r="AN77" i="19"/>
  <c r="AQ77" i="19"/>
  <c r="AQ184" i="19"/>
  <c r="AP184" i="19"/>
  <c r="AN184" i="19"/>
  <c r="AQ166" i="19"/>
  <c r="AQ85" i="19"/>
  <c r="AP85" i="19"/>
  <c r="AN85" i="19"/>
  <c r="AN45" i="19"/>
  <c r="AQ45" i="19"/>
  <c r="AP45" i="19"/>
  <c r="AQ37" i="19"/>
  <c r="AQ44" i="19"/>
  <c r="AN44" i="19"/>
  <c r="AP44" i="19"/>
  <c r="AN98" i="19"/>
  <c r="AQ98" i="19"/>
  <c r="AP98" i="19"/>
  <c r="AP107" i="19"/>
  <c r="AN145" i="19"/>
  <c r="AQ145" i="19"/>
  <c r="AP145" i="19"/>
  <c r="AP166" i="19" l="1"/>
  <c r="AP40" i="19"/>
  <c r="AP28" i="19"/>
  <c r="AN68" i="19"/>
  <c r="AP103" i="19"/>
  <c r="AP170" i="19"/>
  <c r="AQ109" i="19"/>
  <c r="AQ183" i="19"/>
  <c r="AN101" i="19"/>
  <c r="AP101" i="19"/>
  <c r="AN48" i="19"/>
  <c r="AN183" i="19"/>
  <c r="AQ101" i="19"/>
  <c r="AS101" i="19" s="1"/>
  <c r="AT101" i="19" s="1"/>
  <c r="AU101" i="19" s="1"/>
  <c r="AW101" i="19" s="1"/>
  <c r="AN64" i="19"/>
  <c r="AP48" i="19"/>
  <c r="AS48" i="19" s="1"/>
  <c r="AT48" i="19" s="1"/>
  <c r="AU48" i="19" s="1"/>
  <c r="AW48" i="19" s="1"/>
  <c r="AP183" i="19"/>
  <c r="AN161" i="19"/>
  <c r="AN58" i="19"/>
  <c r="AN61" i="19"/>
  <c r="AQ73" i="19"/>
  <c r="AQ157" i="19"/>
  <c r="AP161" i="19"/>
  <c r="AN72" i="19"/>
  <c r="AQ61" i="19"/>
  <c r="AP58" i="19"/>
  <c r="AN157" i="19"/>
  <c r="AQ161" i="19"/>
  <c r="AQ58" i="19"/>
  <c r="AS58" i="19" s="1"/>
  <c r="AT58" i="19" s="1"/>
  <c r="AU58" i="19" s="1"/>
  <c r="AW58" i="19" s="1"/>
  <c r="AP189" i="19"/>
  <c r="AS189" i="19" s="1"/>
  <c r="AT189" i="19" s="1"/>
  <c r="AU189" i="19" s="1"/>
  <c r="AW189" i="19" s="1"/>
  <c r="AP73" i="19"/>
  <c r="AP157" i="19"/>
  <c r="AS157" i="19" s="1"/>
  <c r="AT157" i="19" s="1"/>
  <c r="AU157" i="19" s="1"/>
  <c r="AW157" i="19" s="1"/>
  <c r="AP194" i="19"/>
  <c r="AQ104" i="19"/>
  <c r="AN103" i="19"/>
  <c r="AP61" i="19"/>
  <c r="AQ194" i="19"/>
  <c r="AN50" i="19"/>
  <c r="AN189" i="19"/>
  <c r="AN43" i="19"/>
  <c r="AN194" i="19"/>
  <c r="AQ48" i="19"/>
  <c r="AN73" i="19"/>
  <c r="AQ189" i="19"/>
  <c r="AP43" i="19"/>
  <c r="AQ91" i="19"/>
  <c r="AP90" i="19"/>
  <c r="AS90" i="19" s="1"/>
  <c r="AT90" i="19" s="1"/>
  <c r="AU90" i="19" s="1"/>
  <c r="AW90" i="19" s="1"/>
  <c r="AP39" i="19"/>
  <c r="AN131" i="19"/>
  <c r="AN119" i="19"/>
  <c r="AN91" i="19"/>
  <c r="AQ39" i="19"/>
  <c r="AP119" i="19"/>
  <c r="AP159" i="19"/>
  <c r="AQ90" i="19"/>
  <c r="AN108" i="19"/>
  <c r="AP30" i="19"/>
  <c r="AQ30" i="19"/>
  <c r="AN166" i="19"/>
  <c r="AN30" i="19"/>
  <c r="AP88" i="19"/>
  <c r="AP131" i="19"/>
  <c r="AP91" i="19"/>
  <c r="AN123" i="19"/>
  <c r="AQ153" i="19"/>
  <c r="AQ131" i="19"/>
  <c r="AP57" i="19"/>
  <c r="AQ119" i="19"/>
  <c r="AN195" i="19"/>
  <c r="AP49" i="19"/>
  <c r="AQ159" i="19"/>
  <c r="AN90" i="19"/>
  <c r="AQ46" i="19"/>
  <c r="AN116" i="19"/>
  <c r="AQ148" i="19"/>
  <c r="AP158" i="19"/>
  <c r="AN143" i="19"/>
  <c r="AP123" i="19"/>
  <c r="AN159" i="19"/>
  <c r="AP143" i="19"/>
  <c r="AS143" i="19" s="1"/>
  <c r="AT143" i="19" s="1"/>
  <c r="AU143" i="19" s="1"/>
  <c r="AW143" i="19" s="1"/>
  <c r="AQ123" i="19"/>
  <c r="AS123" i="19" s="1"/>
  <c r="AT123" i="19" s="1"/>
  <c r="AU123" i="19" s="1"/>
  <c r="AW123" i="19" s="1"/>
  <c r="AN104" i="19"/>
  <c r="AN99" i="19"/>
  <c r="AN63" i="19"/>
  <c r="AN100" i="19"/>
  <c r="AN111" i="19"/>
  <c r="AN49" i="19"/>
  <c r="AP155" i="19"/>
  <c r="AS155" i="19" s="1"/>
  <c r="AT155" i="19" s="1"/>
  <c r="AU155" i="19" s="1"/>
  <c r="AW155" i="19" s="1"/>
  <c r="AP46" i="19"/>
  <c r="AQ116" i="19"/>
  <c r="AN153" i="19"/>
  <c r="AQ99" i="19"/>
  <c r="AS99" i="19" s="1"/>
  <c r="AT99" i="19" s="1"/>
  <c r="AU99" i="19" s="1"/>
  <c r="AW99" i="19" s="1"/>
  <c r="AQ111" i="19"/>
  <c r="AS111" i="19" s="1"/>
  <c r="AT111" i="19" s="1"/>
  <c r="AU111" i="19" s="1"/>
  <c r="AW111" i="19" s="1"/>
  <c r="AN155" i="19"/>
  <c r="AN46" i="19"/>
  <c r="AP116" i="19"/>
  <c r="AS116" i="19" s="1"/>
  <c r="AT116" i="19" s="1"/>
  <c r="AU116" i="19" s="1"/>
  <c r="AW116" i="19" s="1"/>
  <c r="AQ143" i="19"/>
  <c r="AP104" i="19"/>
  <c r="AP99" i="19"/>
  <c r="AP63" i="19"/>
  <c r="AP100" i="19"/>
  <c r="AS100" i="19" s="1"/>
  <c r="AT100" i="19" s="1"/>
  <c r="AU100" i="19" s="1"/>
  <c r="AW100" i="19" s="1"/>
  <c r="AP111" i="19"/>
  <c r="AN148" i="19"/>
  <c r="AP134" i="19"/>
  <c r="AN130" i="19"/>
  <c r="AP176" i="19"/>
  <c r="AQ50" i="19"/>
  <c r="AN149" i="19"/>
  <c r="AQ154" i="19"/>
  <c r="AQ57" i="19"/>
  <c r="AS57" i="19" s="1"/>
  <c r="AT57" i="19" s="1"/>
  <c r="AU57" i="19" s="1"/>
  <c r="AW57" i="19" s="1"/>
  <c r="AN172" i="19"/>
  <c r="AN40" i="19"/>
  <c r="AP64" i="19"/>
  <c r="AS64" i="19" s="1"/>
  <c r="AT64" i="19" s="1"/>
  <c r="AU64" i="19" s="1"/>
  <c r="AW64" i="19" s="1"/>
  <c r="AQ187" i="19"/>
  <c r="AP51" i="19"/>
  <c r="AN88" i="19"/>
  <c r="AQ33" i="19"/>
  <c r="AS33" i="19" s="1"/>
  <c r="AT33" i="19" s="1"/>
  <c r="AU33" i="19" s="1"/>
  <c r="AW33" i="19" s="1"/>
  <c r="AN57" i="19"/>
  <c r="AP172" i="19"/>
  <c r="AQ142" i="19"/>
  <c r="AQ64" i="19"/>
  <c r="AP32" i="19"/>
  <c r="AN187" i="19"/>
  <c r="AQ51" i="19"/>
  <c r="AQ88" i="19"/>
  <c r="AS88" i="19" s="1"/>
  <c r="AT88" i="19" s="1"/>
  <c r="AU88" i="19" s="1"/>
  <c r="AW88" i="19" s="1"/>
  <c r="AN33" i="19"/>
  <c r="AN168" i="19"/>
  <c r="AN126" i="19"/>
  <c r="AN117" i="19"/>
  <c r="AP76" i="19"/>
  <c r="AP142" i="19"/>
  <c r="AQ133" i="19"/>
  <c r="AS133" i="19" s="1"/>
  <c r="AT133" i="19" s="1"/>
  <c r="AU133" i="19" s="1"/>
  <c r="AW133" i="19" s="1"/>
  <c r="AQ32" i="19"/>
  <c r="AN128" i="19"/>
  <c r="AN115" i="19"/>
  <c r="AQ107" i="19"/>
  <c r="AS107" i="19" s="1"/>
  <c r="AT107" i="19" s="1"/>
  <c r="AU107" i="19" s="1"/>
  <c r="AW107" i="19" s="1"/>
  <c r="AN82" i="19"/>
  <c r="AQ168" i="19"/>
  <c r="AP126" i="19"/>
  <c r="AS126" i="19" s="1"/>
  <c r="AT126" i="19" s="1"/>
  <c r="AU126" i="19" s="1"/>
  <c r="AW126" i="19" s="1"/>
  <c r="AP141" i="19"/>
  <c r="AQ76" i="19"/>
  <c r="AS76" i="19" s="1"/>
  <c r="AT76" i="19" s="1"/>
  <c r="AU76" i="19" s="1"/>
  <c r="AW76" i="19" s="1"/>
  <c r="AQ146" i="19"/>
  <c r="AS146" i="19" s="1"/>
  <c r="AT146" i="19" s="1"/>
  <c r="AU146" i="19" s="1"/>
  <c r="AW146" i="19" s="1"/>
  <c r="AN55" i="19"/>
  <c r="AN133" i="19"/>
  <c r="AQ134" i="19"/>
  <c r="AP128" i="19"/>
  <c r="AP36" i="19"/>
  <c r="AP115" i="19"/>
  <c r="AN107" i="19"/>
  <c r="AP37" i="19"/>
  <c r="AS37" i="19" s="1"/>
  <c r="AT37" i="19" s="1"/>
  <c r="AU37" i="19" s="1"/>
  <c r="AW37" i="19" s="1"/>
  <c r="AP82" i="19"/>
  <c r="AS82" i="19" s="1"/>
  <c r="AT82" i="19" s="1"/>
  <c r="AU82" i="19" s="1"/>
  <c r="AW82" i="19" s="1"/>
  <c r="AP168" i="19"/>
  <c r="AS168" i="19" s="1"/>
  <c r="AT168" i="19" s="1"/>
  <c r="AU168" i="19" s="1"/>
  <c r="AW168" i="19" s="1"/>
  <c r="AN135" i="19"/>
  <c r="AQ141" i="19"/>
  <c r="AN76" i="19"/>
  <c r="AN146" i="19"/>
  <c r="AP55" i="19"/>
  <c r="AS55" i="19" s="1"/>
  <c r="AT55" i="19" s="1"/>
  <c r="AU55" i="19" s="1"/>
  <c r="AW55" i="19" s="1"/>
  <c r="AQ195" i="19"/>
  <c r="AS195" i="19" s="1"/>
  <c r="AT195" i="19" s="1"/>
  <c r="AU195" i="19" s="1"/>
  <c r="AW195" i="19" s="1"/>
  <c r="AN134" i="19"/>
  <c r="AQ128" i="19"/>
  <c r="AS128" i="19" s="1"/>
  <c r="AT128" i="19" s="1"/>
  <c r="AU128" i="19" s="1"/>
  <c r="AW128" i="19" s="1"/>
  <c r="AQ36" i="19"/>
  <c r="AN176" i="19"/>
  <c r="AP50" i="19"/>
  <c r="AN37" i="19"/>
  <c r="AP29" i="19"/>
  <c r="AS29" i="19" s="1"/>
  <c r="AT29" i="19" s="1"/>
  <c r="AU29" i="19" s="1"/>
  <c r="AW29" i="19" s="1"/>
  <c r="AQ149" i="19"/>
  <c r="AS149" i="19" s="1"/>
  <c r="AT149" i="19" s="1"/>
  <c r="AU149" i="19" s="1"/>
  <c r="AW149" i="19" s="1"/>
  <c r="AP154" i="19"/>
  <c r="AQ135" i="19"/>
  <c r="AS135" i="19" s="1"/>
  <c r="AT135" i="19" s="1"/>
  <c r="AU135" i="19" s="1"/>
  <c r="AW135" i="19" s="1"/>
  <c r="AQ40" i="19"/>
  <c r="AP195" i="19"/>
  <c r="AP38" i="19"/>
  <c r="AN51" i="19"/>
  <c r="AQ176" i="19"/>
  <c r="AS176" i="19" s="1"/>
  <c r="AT176" i="19" s="1"/>
  <c r="AU176" i="19" s="1"/>
  <c r="AW176" i="19" s="1"/>
  <c r="AN109" i="19"/>
  <c r="AP109" i="19"/>
  <c r="AS109" i="19" s="1"/>
  <c r="AT109" i="19" s="1"/>
  <c r="AU109" i="19" s="1"/>
  <c r="AW109" i="19" s="1"/>
  <c r="AP153" i="19"/>
  <c r="AS153" i="19" s="1"/>
  <c r="AT153" i="19" s="1"/>
  <c r="AU153" i="19" s="1"/>
  <c r="AW153" i="19" s="1"/>
  <c r="AP137" i="19"/>
  <c r="AQ155" i="19"/>
  <c r="AP108" i="19"/>
  <c r="AQ158" i="19"/>
  <c r="AQ137" i="19"/>
  <c r="AQ108" i="19"/>
  <c r="AN113" i="19"/>
  <c r="AN137" i="19"/>
  <c r="AP113" i="19"/>
  <c r="AN112" i="19"/>
  <c r="AQ113" i="19"/>
  <c r="AP86" i="19"/>
  <c r="AQ38" i="19"/>
  <c r="AP112" i="19"/>
  <c r="AD17" i="19"/>
  <c r="AN158" i="19"/>
  <c r="AQ86" i="19"/>
  <c r="AS86" i="19" s="1"/>
  <c r="AT86" i="19" s="1"/>
  <c r="AU86" i="19" s="1"/>
  <c r="AW86" i="19" s="1"/>
  <c r="AN38" i="19"/>
  <c r="AQ130" i="19"/>
  <c r="AS130" i="19" s="1"/>
  <c r="AT130" i="19" s="1"/>
  <c r="AU130" i="19" s="1"/>
  <c r="AW130" i="19" s="1"/>
  <c r="AQ112" i="19"/>
  <c r="BC144" i="19"/>
  <c r="BK144" i="19" s="1"/>
  <c r="AP144" i="19"/>
  <c r="AN144" i="19"/>
  <c r="AQ144" i="19"/>
  <c r="BC97" i="19"/>
  <c r="BK97" i="19" s="1"/>
  <c r="AP97" i="19"/>
  <c r="AN97" i="19"/>
  <c r="AQ97" i="19"/>
  <c r="BC59" i="19"/>
  <c r="BK59" i="19" s="1"/>
  <c r="AN59" i="19"/>
  <c r="AQ59" i="19"/>
  <c r="AP59" i="19"/>
  <c r="BC69" i="19"/>
  <c r="BK69" i="19" s="1"/>
  <c r="AP69" i="19"/>
  <c r="AN69" i="19"/>
  <c r="AQ69" i="19"/>
  <c r="BC42" i="19"/>
  <c r="BK42" i="19" s="1"/>
  <c r="AQ42" i="19"/>
  <c r="AP42" i="19"/>
  <c r="AN42" i="19"/>
  <c r="BC62" i="19"/>
  <c r="BK62" i="19" s="1"/>
  <c r="AN62" i="19"/>
  <c r="AQ62" i="19"/>
  <c r="AP62" i="19"/>
  <c r="BC120" i="19"/>
  <c r="BK120" i="19" s="1"/>
  <c r="AP120" i="19"/>
  <c r="AN120" i="19"/>
  <c r="AQ120" i="19"/>
  <c r="BC177" i="19"/>
  <c r="BK177" i="19" s="1"/>
  <c r="AQ177" i="19"/>
  <c r="AP177" i="19"/>
  <c r="AN177" i="19"/>
  <c r="BC93" i="19"/>
  <c r="BK93" i="19" s="1"/>
  <c r="AN93" i="19"/>
  <c r="AQ93" i="19"/>
  <c r="AP93" i="19"/>
  <c r="BC83" i="19"/>
  <c r="BK83" i="19" s="1"/>
  <c r="AP83" i="19"/>
  <c r="AQ83" i="19"/>
  <c r="AN83" i="19"/>
  <c r="BC165" i="19"/>
  <c r="BK165" i="19" s="1"/>
  <c r="AQ165" i="19"/>
  <c r="AP165" i="19"/>
  <c r="AN165" i="19"/>
  <c r="BC121" i="19"/>
  <c r="BK121" i="19" s="1"/>
  <c r="AN121" i="19"/>
  <c r="AQ121" i="19"/>
  <c r="AP121" i="19"/>
  <c r="BC75" i="19"/>
  <c r="BK75" i="19" s="1"/>
  <c r="AQ75" i="19"/>
  <c r="AP75" i="19"/>
  <c r="AN75" i="19"/>
  <c r="BC139" i="19"/>
  <c r="BK139" i="19" s="1"/>
  <c r="AQ139" i="19"/>
  <c r="AN139" i="19"/>
  <c r="AP139" i="19"/>
  <c r="BC52" i="19"/>
  <c r="BK52" i="19" s="1"/>
  <c r="AN52" i="19"/>
  <c r="AQ52" i="19"/>
  <c r="AP52" i="19"/>
  <c r="BC81" i="19"/>
  <c r="BK81" i="19" s="1"/>
  <c r="AN81" i="19"/>
  <c r="AP81" i="19"/>
  <c r="AQ81" i="19"/>
  <c r="BC78" i="19"/>
  <c r="BK78" i="19" s="1"/>
  <c r="AQ78" i="19"/>
  <c r="AP78" i="19"/>
  <c r="AN78" i="19"/>
  <c r="BC127" i="19"/>
  <c r="BK127" i="19" s="1"/>
  <c r="AQ127" i="19"/>
  <c r="AN127" i="19"/>
  <c r="AP127" i="19"/>
  <c r="BC190" i="19"/>
  <c r="BK190" i="19" s="1"/>
  <c r="AQ190" i="19"/>
  <c r="AN190" i="19"/>
  <c r="AP190" i="19"/>
  <c r="BC156" i="19"/>
  <c r="BK156" i="19" s="1"/>
  <c r="AQ156" i="19"/>
  <c r="AP156" i="19"/>
  <c r="AN156" i="19"/>
  <c r="BC47" i="19"/>
  <c r="BK47" i="19" s="1"/>
  <c r="AN47" i="19"/>
  <c r="AQ47" i="19"/>
  <c r="AP47" i="19"/>
  <c r="BC41" i="19"/>
  <c r="BK41" i="19" s="1"/>
  <c r="AN41" i="19"/>
  <c r="AP41" i="19"/>
  <c r="AQ41" i="19"/>
  <c r="BC193" i="19"/>
  <c r="BK193" i="19" s="1"/>
  <c r="AN193" i="19"/>
  <c r="AP193" i="19"/>
  <c r="AQ193" i="19"/>
  <c r="BC96" i="19"/>
  <c r="BK96" i="19" s="1"/>
  <c r="AQ96" i="19"/>
  <c r="AP96" i="19"/>
  <c r="AN96" i="19"/>
  <c r="BC162" i="19"/>
  <c r="BK162" i="19" s="1"/>
  <c r="AQ162" i="19"/>
  <c r="AP162" i="19"/>
  <c r="AN162" i="19"/>
  <c r="BC125" i="19"/>
  <c r="BK125" i="19" s="1"/>
  <c r="AQ125" i="19"/>
  <c r="AP125" i="19"/>
  <c r="AN125" i="19"/>
  <c r="BC140" i="19"/>
  <c r="BK140" i="19" s="1"/>
  <c r="AN140" i="19"/>
  <c r="AQ140" i="19"/>
  <c r="AP140" i="19"/>
  <c r="BC175" i="19"/>
  <c r="BK175" i="19" s="1"/>
  <c r="AP175" i="19"/>
  <c r="AN175" i="19"/>
  <c r="AQ175" i="19"/>
  <c r="BC122" i="19"/>
  <c r="BK122" i="19" s="1"/>
  <c r="AP122" i="19"/>
  <c r="AN122" i="19"/>
  <c r="AQ122" i="19"/>
  <c r="BC150" i="19"/>
  <c r="BK150" i="19" s="1"/>
  <c r="AQ150" i="19"/>
  <c r="AP150" i="19"/>
  <c r="AN150" i="19"/>
  <c r="BC178" i="19"/>
  <c r="BK178" i="19" s="1"/>
  <c r="AN178" i="19"/>
  <c r="AP178" i="19"/>
  <c r="AQ178" i="19"/>
  <c r="BC106" i="19"/>
  <c r="BK106" i="19" s="1"/>
  <c r="AQ106" i="19"/>
  <c r="AP106" i="19"/>
  <c r="AN106" i="19"/>
  <c r="BC179" i="19"/>
  <c r="BK179" i="19" s="1"/>
  <c r="AQ179" i="19"/>
  <c r="AP179" i="19"/>
  <c r="AN179" i="19"/>
  <c r="BC71" i="19"/>
  <c r="BK71" i="19" s="1"/>
  <c r="AQ71" i="19"/>
  <c r="AP71" i="19"/>
  <c r="AN71" i="19"/>
  <c r="BC180" i="19"/>
  <c r="BK180" i="19" s="1"/>
  <c r="AQ180" i="19"/>
  <c r="AP180" i="19"/>
  <c r="AN180" i="19"/>
  <c r="BC84" i="19"/>
  <c r="BK84" i="19" s="1"/>
  <c r="AQ84" i="19"/>
  <c r="AP84" i="19"/>
  <c r="AN84" i="19"/>
  <c r="BC173" i="19"/>
  <c r="BK173" i="19" s="1"/>
  <c r="AQ173" i="19"/>
  <c r="AP173" i="19"/>
  <c r="AN173" i="19"/>
  <c r="BC169" i="19"/>
  <c r="BK169" i="19" s="1"/>
  <c r="AN169" i="19"/>
  <c r="AQ169" i="19"/>
  <c r="AP169" i="19"/>
  <c r="BC152" i="19"/>
  <c r="BK152" i="19" s="1"/>
  <c r="AN152" i="19"/>
  <c r="AQ152" i="19"/>
  <c r="AP152" i="19"/>
  <c r="BC147" i="19"/>
  <c r="BK147" i="19" s="1"/>
  <c r="AN147" i="19"/>
  <c r="AQ147" i="19"/>
  <c r="AP147" i="19"/>
  <c r="BC87" i="19"/>
  <c r="BK87" i="19" s="1"/>
  <c r="AN87" i="19"/>
  <c r="AQ87" i="19"/>
  <c r="AP87" i="19"/>
  <c r="BC185" i="19"/>
  <c r="BK185" i="19" s="1"/>
  <c r="AQ185" i="19"/>
  <c r="AN185" i="19"/>
  <c r="AP185" i="19"/>
  <c r="BC129" i="19"/>
  <c r="BK129" i="19" s="1"/>
  <c r="AN129" i="19"/>
  <c r="AQ129" i="19"/>
  <c r="AP129" i="19"/>
  <c r="BC67" i="19"/>
  <c r="BK67" i="19" s="1"/>
  <c r="AP67" i="19"/>
  <c r="AN67" i="19"/>
  <c r="AQ67" i="19"/>
  <c r="BC171" i="19"/>
  <c r="BK171" i="19" s="1"/>
  <c r="AQ171" i="19"/>
  <c r="AP171" i="19"/>
  <c r="AN171" i="19"/>
  <c r="BC105" i="19"/>
  <c r="BK105" i="19" s="1"/>
  <c r="AQ105" i="19"/>
  <c r="AP105" i="19"/>
  <c r="AN105" i="19"/>
  <c r="AS158" i="19"/>
  <c r="AT158" i="19" s="1"/>
  <c r="AU158" i="19" s="1"/>
  <c r="AW158" i="19" s="1"/>
  <c r="AS91" i="19"/>
  <c r="AT91" i="19" s="1"/>
  <c r="AU91" i="19" s="1"/>
  <c r="AW91" i="19" s="1"/>
  <c r="AS77" i="19"/>
  <c r="AT77" i="19" s="1"/>
  <c r="AU77" i="19" s="1"/>
  <c r="AW77" i="19" s="1"/>
  <c r="AS70" i="19"/>
  <c r="AT70" i="19" s="1"/>
  <c r="AU70" i="19" s="1"/>
  <c r="AW70" i="19" s="1"/>
  <c r="AS92" i="19"/>
  <c r="AT92" i="19" s="1"/>
  <c r="AU92" i="19" s="1"/>
  <c r="AW92" i="19" s="1"/>
  <c r="AS74" i="19"/>
  <c r="AT74" i="19" s="1"/>
  <c r="AU74" i="19" s="1"/>
  <c r="AW74" i="19" s="1"/>
  <c r="AS186" i="19"/>
  <c r="AT186" i="19" s="1"/>
  <c r="AU186" i="19" s="1"/>
  <c r="AW186" i="19" s="1"/>
  <c r="AS60" i="19"/>
  <c r="AT60" i="19" s="1"/>
  <c r="AU60" i="19" s="1"/>
  <c r="AW60" i="19" s="1"/>
  <c r="AS181" i="19"/>
  <c r="AT181" i="19" s="1"/>
  <c r="AU181" i="19" s="1"/>
  <c r="AW181" i="19" s="1"/>
  <c r="AS68" i="19"/>
  <c r="AT68" i="19" s="1"/>
  <c r="AU68" i="19" s="1"/>
  <c r="AW68" i="19" s="1"/>
  <c r="AS141" i="19"/>
  <c r="AT141" i="19" s="1"/>
  <c r="AU141" i="19" s="1"/>
  <c r="AW141" i="19" s="1"/>
  <c r="AS40" i="19"/>
  <c r="AT40" i="19" s="1"/>
  <c r="AU40" i="19" s="1"/>
  <c r="AW40" i="19" s="1"/>
  <c r="AS103" i="19"/>
  <c r="AT103" i="19" s="1"/>
  <c r="AU103" i="19" s="1"/>
  <c r="AW103" i="19" s="1"/>
  <c r="AS66" i="19"/>
  <c r="AT66" i="19" s="1"/>
  <c r="AU66" i="19" s="1"/>
  <c r="AW66" i="19" s="1"/>
  <c r="AS159" i="19"/>
  <c r="AT159" i="19" s="1"/>
  <c r="AU159" i="19" s="1"/>
  <c r="AW159" i="19" s="1"/>
  <c r="AS132" i="19"/>
  <c r="AT132" i="19" s="1"/>
  <c r="AU132" i="19" s="1"/>
  <c r="AW132" i="19" s="1"/>
  <c r="AS183" i="19"/>
  <c r="AT183" i="19" s="1"/>
  <c r="AU183" i="19" s="1"/>
  <c r="AW183" i="19" s="1"/>
  <c r="AS43" i="19"/>
  <c r="AT43" i="19" s="1"/>
  <c r="AU43" i="19" s="1"/>
  <c r="AW43" i="19" s="1"/>
  <c r="AS79" i="19"/>
  <c r="AT79" i="19" s="1"/>
  <c r="AU79" i="19" s="1"/>
  <c r="AW79" i="19" s="1"/>
  <c r="AS187" i="19"/>
  <c r="AT187" i="19" s="1"/>
  <c r="AU187" i="19" s="1"/>
  <c r="AW187" i="19" s="1"/>
  <c r="AS89" i="19"/>
  <c r="AT89" i="19" s="1"/>
  <c r="AU89" i="19" s="1"/>
  <c r="AW89" i="19" s="1"/>
  <c r="AS174" i="19"/>
  <c r="AT174" i="19" s="1"/>
  <c r="AU174" i="19" s="1"/>
  <c r="AW174" i="19" s="1"/>
  <c r="BE174" i="19" s="1"/>
  <c r="AS192" i="19"/>
  <c r="AT192" i="19" s="1"/>
  <c r="AU192" i="19" s="1"/>
  <c r="AW192" i="19" s="1"/>
  <c r="AS145" i="19"/>
  <c r="AT145" i="19" s="1"/>
  <c r="AU145" i="19" s="1"/>
  <c r="AW145" i="19" s="1"/>
  <c r="AS98" i="19"/>
  <c r="AT98" i="19" s="1"/>
  <c r="AU98" i="19" s="1"/>
  <c r="AW98" i="19" s="1"/>
  <c r="AS44" i="19"/>
  <c r="AT44" i="19" s="1"/>
  <c r="AU44" i="19" s="1"/>
  <c r="AW44" i="19" s="1"/>
  <c r="AS85" i="19"/>
  <c r="AT85" i="19" s="1"/>
  <c r="AU85" i="19" s="1"/>
  <c r="AW85" i="19" s="1"/>
  <c r="AS182" i="19"/>
  <c r="AT182" i="19" s="1"/>
  <c r="AU182" i="19" s="1"/>
  <c r="AW182" i="19" s="1"/>
  <c r="AS56" i="19"/>
  <c r="AT56" i="19" s="1"/>
  <c r="AU56" i="19" s="1"/>
  <c r="AW56" i="19" s="1"/>
  <c r="AS94" i="19"/>
  <c r="AT94" i="19" s="1"/>
  <c r="AU94" i="19" s="1"/>
  <c r="AW94" i="19" s="1"/>
  <c r="AE17" i="19"/>
  <c r="AG27" i="19"/>
  <c r="AS117" i="19"/>
  <c r="AT117" i="19" s="1"/>
  <c r="AU117" i="19" s="1"/>
  <c r="AW117" i="19" s="1"/>
  <c r="AS80" i="19"/>
  <c r="AT80" i="19" s="1"/>
  <c r="AU80" i="19" s="1"/>
  <c r="AW80" i="19" s="1"/>
  <c r="AS167" i="19"/>
  <c r="AT167" i="19" s="1"/>
  <c r="AU167" i="19" s="1"/>
  <c r="AW167" i="19" s="1"/>
  <c r="AS49" i="19"/>
  <c r="AT49" i="19" s="1"/>
  <c r="AU49" i="19" s="1"/>
  <c r="AW49" i="19" s="1"/>
  <c r="AS136" i="19"/>
  <c r="AT136" i="19" s="1"/>
  <c r="AU136" i="19" s="1"/>
  <c r="AW136" i="19" s="1"/>
  <c r="AS151" i="19"/>
  <c r="AT151" i="19" s="1"/>
  <c r="AU151" i="19" s="1"/>
  <c r="AW151" i="19" s="1"/>
  <c r="AS65" i="19"/>
  <c r="AT65" i="19" s="1"/>
  <c r="AU65" i="19" s="1"/>
  <c r="AW65" i="19" s="1"/>
  <c r="AS46" i="19"/>
  <c r="AT46" i="19" s="1"/>
  <c r="AU46" i="19" s="1"/>
  <c r="AW46" i="19" s="1"/>
  <c r="AS54" i="19"/>
  <c r="AT54" i="19" s="1"/>
  <c r="AU54" i="19" s="1"/>
  <c r="AW54" i="19" s="1"/>
  <c r="AS161" i="19"/>
  <c r="AT161" i="19" s="1"/>
  <c r="AU161" i="19" s="1"/>
  <c r="AW161" i="19" s="1"/>
  <c r="AS114" i="19"/>
  <c r="AT114" i="19" s="1"/>
  <c r="AU114" i="19" s="1"/>
  <c r="AW114" i="19" s="1"/>
  <c r="AS45" i="19"/>
  <c r="AT45" i="19" s="1"/>
  <c r="AU45" i="19" s="1"/>
  <c r="AW45" i="19" s="1"/>
  <c r="AS104" i="19"/>
  <c r="AT104" i="19" s="1"/>
  <c r="AU104" i="19" s="1"/>
  <c r="AW104" i="19" s="1"/>
  <c r="AS131" i="19"/>
  <c r="AT131" i="19" s="1"/>
  <c r="AU131" i="19" s="1"/>
  <c r="AW131" i="19" s="1"/>
  <c r="AS138" i="19"/>
  <c r="AT138" i="19" s="1"/>
  <c r="AU138" i="19" s="1"/>
  <c r="AW138" i="19" s="1"/>
  <c r="AS63" i="19"/>
  <c r="AT63" i="19" s="1"/>
  <c r="AU63" i="19" s="1"/>
  <c r="AW63" i="19" s="1"/>
  <c r="AS172" i="19"/>
  <c r="AT172" i="19" s="1"/>
  <c r="AU172" i="19" s="1"/>
  <c r="AW172" i="19" s="1"/>
  <c r="AS61" i="19"/>
  <c r="AT61" i="19" s="1"/>
  <c r="AU61" i="19" s="1"/>
  <c r="AW61" i="19" s="1"/>
  <c r="AS95" i="19"/>
  <c r="AT95" i="19" s="1"/>
  <c r="AU95" i="19" s="1"/>
  <c r="AW95" i="19" s="1"/>
  <c r="AS188" i="19"/>
  <c r="AT188" i="19" s="1"/>
  <c r="AU188" i="19" s="1"/>
  <c r="AW188" i="19" s="1"/>
  <c r="AS72" i="19"/>
  <c r="AT72" i="19" s="1"/>
  <c r="AU72" i="19" s="1"/>
  <c r="AW72" i="19" s="1"/>
  <c r="AS118" i="19"/>
  <c r="AT118" i="19" s="1"/>
  <c r="AU118" i="19" s="1"/>
  <c r="AW118" i="19" s="1"/>
  <c r="AS194" i="19"/>
  <c r="AT194" i="19" s="1"/>
  <c r="AU194" i="19" s="1"/>
  <c r="AW194" i="19" s="1"/>
  <c r="AS170" i="19"/>
  <c r="AT170" i="19" s="1"/>
  <c r="AU170" i="19" s="1"/>
  <c r="AW170" i="19" s="1"/>
  <c r="AS115" i="19"/>
  <c r="AT115" i="19" s="1"/>
  <c r="AU115" i="19" s="1"/>
  <c r="AW115" i="19" s="1"/>
  <c r="AS35" i="19"/>
  <c r="AT35" i="19" s="1"/>
  <c r="AU35" i="19" s="1"/>
  <c r="AW35" i="19" s="1"/>
  <c r="AS30" i="19"/>
  <c r="AT30" i="19" s="1"/>
  <c r="AU30" i="19" s="1"/>
  <c r="AW30" i="19" s="1"/>
  <c r="AS166" i="19"/>
  <c r="AT166" i="19" s="1"/>
  <c r="AU166" i="19" s="1"/>
  <c r="AW166" i="19" s="1"/>
  <c r="AS184" i="19"/>
  <c r="AT184" i="19" s="1"/>
  <c r="AU184" i="19" s="1"/>
  <c r="AW184" i="19" s="1"/>
  <c r="AS34" i="19"/>
  <c r="AT34" i="19" s="1"/>
  <c r="AU34" i="19" s="1"/>
  <c r="AW34" i="19" s="1"/>
  <c r="AS164" i="19"/>
  <c r="AT164" i="19" s="1"/>
  <c r="AU164" i="19" s="1"/>
  <c r="AW164" i="19" s="1"/>
  <c r="AS31" i="19"/>
  <c r="AT31" i="19" s="1"/>
  <c r="AU31" i="19" s="1"/>
  <c r="AW31" i="19" s="1"/>
  <c r="AS163" i="19"/>
  <c r="AT163" i="19" s="1"/>
  <c r="AU163" i="19" s="1"/>
  <c r="AW163" i="19" s="1"/>
  <c r="AS102" i="19"/>
  <c r="AT102" i="19" s="1"/>
  <c r="AU102" i="19" s="1"/>
  <c r="AW102" i="19" s="1"/>
  <c r="AS160" i="19"/>
  <c r="AT160" i="19" s="1"/>
  <c r="AU160" i="19" s="1"/>
  <c r="AW160" i="19" s="1"/>
  <c r="AS73" i="19"/>
  <c r="AT73" i="19" s="1"/>
  <c r="AU73" i="19" s="1"/>
  <c r="AW73" i="19" s="1"/>
  <c r="AS124" i="19"/>
  <c r="AT124" i="19" s="1"/>
  <c r="AU124" i="19" s="1"/>
  <c r="AW124" i="19" s="1"/>
  <c r="AS53" i="19"/>
  <c r="AT53" i="19" s="1"/>
  <c r="AU53" i="19" s="1"/>
  <c r="AW53" i="19" s="1"/>
  <c r="AS110" i="19"/>
  <c r="AT110" i="19" s="1"/>
  <c r="AU110" i="19" s="1"/>
  <c r="AW110" i="19" s="1"/>
  <c r="AS148" i="19"/>
  <c r="AT148" i="19" s="1"/>
  <c r="AU148" i="19" s="1"/>
  <c r="AW148" i="19" s="1"/>
  <c r="AS191" i="19"/>
  <c r="AT191" i="19" s="1"/>
  <c r="AU191" i="19" s="1"/>
  <c r="AW191" i="19" s="1"/>
  <c r="AS28" i="19"/>
  <c r="AT28" i="19" s="1"/>
  <c r="AU28" i="19" s="1"/>
  <c r="AW28" i="19" s="1"/>
  <c r="AS134" i="19" l="1"/>
  <c r="AT134" i="19" s="1"/>
  <c r="AU134" i="19" s="1"/>
  <c r="AW134" i="19" s="1"/>
  <c r="AS32" i="19"/>
  <c r="AT32" i="19" s="1"/>
  <c r="AU32" i="19" s="1"/>
  <c r="AW32" i="19" s="1"/>
  <c r="AS112" i="19"/>
  <c r="AT112" i="19" s="1"/>
  <c r="AU112" i="19" s="1"/>
  <c r="AW112" i="19" s="1"/>
  <c r="AS119" i="19"/>
  <c r="AT119" i="19" s="1"/>
  <c r="AU119" i="19" s="1"/>
  <c r="AW119" i="19" s="1"/>
  <c r="AS39" i="19"/>
  <c r="AT39" i="19" s="1"/>
  <c r="AU39" i="19" s="1"/>
  <c r="AW39" i="19" s="1"/>
  <c r="AX39" i="19" s="1"/>
  <c r="AS154" i="19"/>
  <c r="AT154" i="19" s="1"/>
  <c r="AU154" i="19" s="1"/>
  <c r="AW154" i="19" s="1"/>
  <c r="AS108" i="19"/>
  <c r="AT108" i="19" s="1"/>
  <c r="AU108" i="19" s="1"/>
  <c r="AW108" i="19" s="1"/>
  <c r="AS113" i="19"/>
  <c r="AT113" i="19" s="1"/>
  <c r="AU113" i="19" s="1"/>
  <c r="AW113" i="19" s="1"/>
  <c r="AS36" i="19"/>
  <c r="AT36" i="19" s="1"/>
  <c r="AU36" i="19" s="1"/>
  <c r="AW36" i="19" s="1"/>
  <c r="AS142" i="19"/>
  <c r="AT142" i="19" s="1"/>
  <c r="AU142" i="19" s="1"/>
  <c r="AW142" i="19" s="1"/>
  <c r="BE142" i="19" s="1"/>
  <c r="AS51" i="19"/>
  <c r="AT51" i="19" s="1"/>
  <c r="AU51" i="19" s="1"/>
  <c r="AW51" i="19" s="1"/>
  <c r="BE51" i="19" s="1"/>
  <c r="AS50" i="19"/>
  <c r="AT50" i="19" s="1"/>
  <c r="AU50" i="19" s="1"/>
  <c r="AW50" i="19" s="1"/>
  <c r="AX50" i="19" s="1"/>
  <c r="AS38" i="19"/>
  <c r="AT38" i="19" s="1"/>
  <c r="AU38" i="19" s="1"/>
  <c r="AW38" i="19" s="1"/>
  <c r="AX38" i="19" s="1"/>
  <c r="AS137" i="19"/>
  <c r="AT137" i="19" s="1"/>
  <c r="AU137" i="19" s="1"/>
  <c r="AW137" i="19" s="1"/>
  <c r="BE137" i="19" s="1"/>
  <c r="BE176" i="19"/>
  <c r="AX176" i="19"/>
  <c r="BE101" i="19"/>
  <c r="AX101" i="19"/>
  <c r="BE184" i="19"/>
  <c r="AX184" i="19"/>
  <c r="BE170" i="19"/>
  <c r="AX170" i="19"/>
  <c r="BE188" i="19"/>
  <c r="AX188" i="19"/>
  <c r="BE61" i="19"/>
  <c r="AX61" i="19"/>
  <c r="BE172" i="19"/>
  <c r="AX172" i="19"/>
  <c r="BE138" i="19"/>
  <c r="AX138" i="19"/>
  <c r="BE109" i="19"/>
  <c r="AX109" i="19"/>
  <c r="BE46" i="19"/>
  <c r="AX46" i="19"/>
  <c r="BE128" i="19"/>
  <c r="AX128" i="19"/>
  <c r="BE157" i="19"/>
  <c r="AX157" i="19"/>
  <c r="BE80" i="19"/>
  <c r="AX80" i="19"/>
  <c r="BE58" i="19"/>
  <c r="AX58" i="19"/>
  <c r="BE143" i="19"/>
  <c r="AX143" i="19"/>
  <c r="BE39" i="19"/>
  <c r="BE112" i="19"/>
  <c r="AX112" i="19"/>
  <c r="BE79" i="19"/>
  <c r="AX79" i="19"/>
  <c r="BE195" i="19"/>
  <c r="AX195" i="19"/>
  <c r="BE103" i="19"/>
  <c r="AX103" i="19"/>
  <c r="BE68" i="19"/>
  <c r="AX68" i="19"/>
  <c r="BE154" i="19"/>
  <c r="AX154" i="19"/>
  <c r="BE186" i="19"/>
  <c r="AX186" i="19"/>
  <c r="BE77" i="19"/>
  <c r="AX77" i="19"/>
  <c r="BE160" i="19"/>
  <c r="AX160" i="19"/>
  <c r="BE135" i="19"/>
  <c r="AX135" i="19"/>
  <c r="BE166" i="19"/>
  <c r="AX166" i="19"/>
  <c r="BE36" i="19"/>
  <c r="AX36" i="19"/>
  <c r="BE65" i="19"/>
  <c r="AX65" i="19"/>
  <c r="BE49" i="19"/>
  <c r="AX49" i="19"/>
  <c r="BE117" i="19"/>
  <c r="AX117" i="19"/>
  <c r="BE94" i="19"/>
  <c r="AX94" i="19"/>
  <c r="BE153" i="19"/>
  <c r="AX153" i="19"/>
  <c r="BE85" i="19"/>
  <c r="AX85" i="19"/>
  <c r="BE107" i="19"/>
  <c r="AX107" i="19"/>
  <c r="BE43" i="19"/>
  <c r="AX43" i="19"/>
  <c r="BE159" i="19"/>
  <c r="AX159" i="19"/>
  <c r="BE64" i="19"/>
  <c r="AX64" i="19"/>
  <c r="BE40" i="19"/>
  <c r="AX40" i="19"/>
  <c r="BE181" i="19"/>
  <c r="AX181" i="19"/>
  <c r="BE88" i="19"/>
  <c r="AX88" i="19"/>
  <c r="BE74" i="19"/>
  <c r="AX74" i="19"/>
  <c r="BE91" i="19"/>
  <c r="AX91" i="19"/>
  <c r="BE123" i="19"/>
  <c r="AX123" i="19"/>
  <c r="BE73" i="19"/>
  <c r="AX73" i="19"/>
  <c r="BE57" i="19"/>
  <c r="AX57" i="19"/>
  <c r="BE30" i="19"/>
  <c r="AX30" i="19"/>
  <c r="BE118" i="19"/>
  <c r="AX118" i="19"/>
  <c r="BE131" i="19"/>
  <c r="AX131" i="19"/>
  <c r="BE116" i="19"/>
  <c r="AX116" i="19"/>
  <c r="BE191" i="19"/>
  <c r="AX191" i="19"/>
  <c r="BE53" i="19"/>
  <c r="AX53" i="19"/>
  <c r="BE111" i="19"/>
  <c r="AX111" i="19"/>
  <c r="BE102" i="19"/>
  <c r="AX102" i="19"/>
  <c r="BE31" i="19"/>
  <c r="AX31" i="19"/>
  <c r="BE100" i="19"/>
  <c r="AX100" i="19"/>
  <c r="BE34" i="19"/>
  <c r="AX34" i="19"/>
  <c r="BE37" i="19"/>
  <c r="AX37" i="19"/>
  <c r="BE35" i="19"/>
  <c r="AX35" i="19"/>
  <c r="BE194" i="19"/>
  <c r="AX194" i="19"/>
  <c r="BE32" i="19"/>
  <c r="AX32" i="19"/>
  <c r="BE48" i="19"/>
  <c r="AX48" i="19"/>
  <c r="BE86" i="19"/>
  <c r="AX86" i="19"/>
  <c r="BE126" i="19"/>
  <c r="AX126" i="19"/>
  <c r="BE104" i="19"/>
  <c r="AX104" i="19"/>
  <c r="BE114" i="19"/>
  <c r="AX114" i="19"/>
  <c r="BE54" i="19"/>
  <c r="AX54" i="19"/>
  <c r="BE155" i="19"/>
  <c r="AX155" i="19"/>
  <c r="BE167" i="19"/>
  <c r="AX167" i="19"/>
  <c r="BE146" i="19"/>
  <c r="AX146" i="19"/>
  <c r="BE113" i="19"/>
  <c r="AX113" i="19"/>
  <c r="BE56" i="19"/>
  <c r="AX56" i="19"/>
  <c r="BE44" i="19"/>
  <c r="AX44" i="19"/>
  <c r="BE145" i="19"/>
  <c r="AX145" i="19"/>
  <c r="BE130" i="19"/>
  <c r="AX130" i="19"/>
  <c r="BE89" i="19"/>
  <c r="AX89" i="19"/>
  <c r="BE183" i="19"/>
  <c r="AX183" i="19"/>
  <c r="BE66" i="19"/>
  <c r="AX66" i="19"/>
  <c r="BE141" i="19"/>
  <c r="AX141" i="19"/>
  <c r="BE60" i="19"/>
  <c r="AX60" i="19"/>
  <c r="BE92" i="19"/>
  <c r="AX92" i="19"/>
  <c r="BE158" i="19"/>
  <c r="AX158" i="19"/>
  <c r="BE148" i="19"/>
  <c r="AX148" i="19"/>
  <c r="BE110" i="19"/>
  <c r="AX110" i="19"/>
  <c r="BE99" i="19"/>
  <c r="AX99" i="19"/>
  <c r="BE95" i="19"/>
  <c r="AX95" i="19"/>
  <c r="BE28" i="19"/>
  <c r="AX28" i="19"/>
  <c r="BE90" i="19"/>
  <c r="AX90" i="19"/>
  <c r="BE124" i="19"/>
  <c r="AX124" i="19"/>
  <c r="BE189" i="19"/>
  <c r="AX189" i="19"/>
  <c r="BE163" i="19"/>
  <c r="AX163" i="19"/>
  <c r="BE168" i="19"/>
  <c r="AX168" i="19"/>
  <c r="BE164" i="19"/>
  <c r="AX164" i="19"/>
  <c r="BE33" i="19"/>
  <c r="AX33" i="19"/>
  <c r="BE82" i="19"/>
  <c r="AX82" i="19"/>
  <c r="BE115" i="19"/>
  <c r="AX115" i="19"/>
  <c r="BE134" i="19"/>
  <c r="AX134" i="19"/>
  <c r="BE72" i="19"/>
  <c r="AX72" i="19"/>
  <c r="BE133" i="19"/>
  <c r="AX133" i="19"/>
  <c r="BE63" i="19"/>
  <c r="AX63" i="19"/>
  <c r="BE45" i="19"/>
  <c r="AX45" i="19"/>
  <c r="BE161" i="19"/>
  <c r="AX161" i="19"/>
  <c r="BE151" i="19"/>
  <c r="AX151" i="19"/>
  <c r="BE136" i="19"/>
  <c r="AX136" i="19"/>
  <c r="BE55" i="19"/>
  <c r="AX55" i="19"/>
  <c r="BE76" i="19"/>
  <c r="AX76" i="19"/>
  <c r="BE29" i="19"/>
  <c r="AX29" i="19"/>
  <c r="BE182" i="19"/>
  <c r="AX182" i="19"/>
  <c r="BE98" i="19"/>
  <c r="AX98" i="19"/>
  <c r="BE192" i="19"/>
  <c r="AX192" i="19"/>
  <c r="BE108" i="19"/>
  <c r="AX108" i="19"/>
  <c r="BE187" i="19"/>
  <c r="AX187" i="19"/>
  <c r="BE132" i="19"/>
  <c r="AX132" i="19"/>
  <c r="BE119" i="19"/>
  <c r="AX119" i="19"/>
  <c r="BE149" i="19"/>
  <c r="AX149" i="19"/>
  <c r="BE70" i="19"/>
  <c r="AX70" i="19"/>
  <c r="AS129" i="19"/>
  <c r="AT129" i="19" s="1"/>
  <c r="AU129" i="19" s="1"/>
  <c r="AW129" i="19" s="1"/>
  <c r="AS87" i="19"/>
  <c r="AT87" i="19" s="1"/>
  <c r="AU87" i="19" s="1"/>
  <c r="AW87" i="19" s="1"/>
  <c r="AS147" i="19"/>
  <c r="AT147" i="19" s="1"/>
  <c r="AU147" i="19" s="1"/>
  <c r="AW147" i="19" s="1"/>
  <c r="AS152" i="19"/>
  <c r="AT152" i="19" s="1"/>
  <c r="AU152" i="19" s="1"/>
  <c r="AW152" i="19" s="1"/>
  <c r="AS169" i="19"/>
  <c r="AT169" i="19" s="1"/>
  <c r="AU169" i="19" s="1"/>
  <c r="AW169" i="19" s="1"/>
  <c r="AS140" i="19"/>
  <c r="AT140" i="19" s="1"/>
  <c r="AU140" i="19" s="1"/>
  <c r="AW140" i="19" s="1"/>
  <c r="AS47" i="19"/>
  <c r="AT47" i="19" s="1"/>
  <c r="AU47" i="19" s="1"/>
  <c r="AW47" i="19" s="1"/>
  <c r="AS52" i="19"/>
  <c r="AT52" i="19" s="1"/>
  <c r="AU52" i="19" s="1"/>
  <c r="AW52" i="19" s="1"/>
  <c r="AS120" i="19"/>
  <c r="AT120" i="19" s="1"/>
  <c r="AU120" i="19" s="1"/>
  <c r="AW120" i="19" s="1"/>
  <c r="AS69" i="19"/>
  <c r="AT69" i="19" s="1"/>
  <c r="AU69" i="19" s="1"/>
  <c r="AW69" i="19" s="1"/>
  <c r="AS97" i="19"/>
  <c r="AT97" i="19" s="1"/>
  <c r="AU97" i="19" s="1"/>
  <c r="AW97" i="19" s="1"/>
  <c r="BE97" i="19" s="1"/>
  <c r="AS144" i="19"/>
  <c r="AT144" i="19" s="1"/>
  <c r="AU144" i="19" s="1"/>
  <c r="AW144" i="19" s="1"/>
  <c r="BE144" i="19" s="1"/>
  <c r="AL27" i="19"/>
  <c r="AL17" i="19" s="1"/>
  <c r="AS105" i="19"/>
  <c r="AT105" i="19" s="1"/>
  <c r="AU105" i="19" s="1"/>
  <c r="AW105" i="19" s="1"/>
  <c r="AS171" i="19"/>
  <c r="AT171" i="19" s="1"/>
  <c r="AU171" i="19" s="1"/>
  <c r="AW171" i="19" s="1"/>
  <c r="AS185" i="19"/>
  <c r="AT185" i="19" s="1"/>
  <c r="AU185" i="19" s="1"/>
  <c r="AW185" i="19" s="1"/>
  <c r="AS178" i="19"/>
  <c r="AT178" i="19" s="1"/>
  <c r="AU178" i="19" s="1"/>
  <c r="AW178" i="19" s="1"/>
  <c r="AS122" i="19"/>
  <c r="AT122" i="19" s="1"/>
  <c r="AU122" i="19" s="1"/>
  <c r="AW122" i="19" s="1"/>
  <c r="AS175" i="19"/>
  <c r="AT175" i="19" s="1"/>
  <c r="AU175" i="19" s="1"/>
  <c r="AW175" i="19" s="1"/>
  <c r="AS125" i="19"/>
  <c r="AT125" i="19" s="1"/>
  <c r="AU125" i="19" s="1"/>
  <c r="AW125" i="19" s="1"/>
  <c r="AS162" i="19"/>
  <c r="AT162" i="19" s="1"/>
  <c r="AU162" i="19" s="1"/>
  <c r="AW162" i="19" s="1"/>
  <c r="AS96" i="19"/>
  <c r="AT96" i="19" s="1"/>
  <c r="AU96" i="19" s="1"/>
  <c r="AW96" i="19" s="1"/>
  <c r="AS156" i="19"/>
  <c r="AT156" i="19" s="1"/>
  <c r="AU156" i="19" s="1"/>
  <c r="AW156" i="19" s="1"/>
  <c r="BE156" i="19" s="1"/>
  <c r="AS190" i="19"/>
  <c r="AT190" i="19" s="1"/>
  <c r="AU190" i="19" s="1"/>
  <c r="AW190" i="19" s="1"/>
  <c r="BE190" i="19" s="1"/>
  <c r="AS127" i="19"/>
  <c r="AT127" i="19" s="1"/>
  <c r="AU127" i="19" s="1"/>
  <c r="AW127" i="19" s="1"/>
  <c r="AS78" i="19"/>
  <c r="AT78" i="19" s="1"/>
  <c r="AU78" i="19" s="1"/>
  <c r="AW78" i="19" s="1"/>
  <c r="AS139" i="19"/>
  <c r="AT139" i="19" s="1"/>
  <c r="AU139" i="19" s="1"/>
  <c r="AW139" i="19" s="1"/>
  <c r="AS121" i="19"/>
  <c r="AT121" i="19" s="1"/>
  <c r="AU121" i="19" s="1"/>
  <c r="AW121" i="19" s="1"/>
  <c r="BE121" i="19" s="1"/>
  <c r="AS83" i="19"/>
  <c r="AT83" i="19" s="1"/>
  <c r="AU83" i="19" s="1"/>
  <c r="AW83" i="19" s="1"/>
  <c r="AS93" i="19"/>
  <c r="AT93" i="19" s="1"/>
  <c r="AU93" i="19" s="1"/>
  <c r="AW93" i="19" s="1"/>
  <c r="AS62" i="19"/>
  <c r="AT62" i="19" s="1"/>
  <c r="AU62" i="19" s="1"/>
  <c r="AW62" i="19" s="1"/>
  <c r="AS59" i="19"/>
  <c r="AT59" i="19" s="1"/>
  <c r="AU59" i="19" s="1"/>
  <c r="AW59" i="19" s="1"/>
  <c r="AX174" i="19"/>
  <c r="AS75" i="19"/>
  <c r="AT75" i="19" s="1"/>
  <c r="AU75" i="19" s="1"/>
  <c r="AW75" i="19" s="1"/>
  <c r="BE75" i="19" s="1"/>
  <c r="AS165" i="19"/>
  <c r="AT165" i="19" s="1"/>
  <c r="AU165" i="19" s="1"/>
  <c r="AW165" i="19" s="1"/>
  <c r="BE165" i="19" s="1"/>
  <c r="AS177" i="19"/>
  <c r="AT177" i="19" s="1"/>
  <c r="AU177" i="19" s="1"/>
  <c r="AW177" i="19" s="1"/>
  <c r="AS42" i="19"/>
  <c r="AT42" i="19" s="1"/>
  <c r="AU42" i="19" s="1"/>
  <c r="AW42" i="19" s="1"/>
  <c r="AS67" i="19"/>
  <c r="AT67" i="19" s="1"/>
  <c r="AU67" i="19" s="1"/>
  <c r="AW67" i="19" s="1"/>
  <c r="AS173" i="19"/>
  <c r="AT173" i="19" s="1"/>
  <c r="AU173" i="19" s="1"/>
  <c r="AW173" i="19" s="1"/>
  <c r="AS84" i="19"/>
  <c r="AT84" i="19" s="1"/>
  <c r="AU84" i="19" s="1"/>
  <c r="AW84" i="19" s="1"/>
  <c r="AS180" i="19"/>
  <c r="AT180" i="19" s="1"/>
  <c r="AU180" i="19" s="1"/>
  <c r="AW180" i="19" s="1"/>
  <c r="BE180" i="19" s="1"/>
  <c r="AS71" i="19"/>
  <c r="AT71" i="19" s="1"/>
  <c r="AU71" i="19" s="1"/>
  <c r="AW71" i="19" s="1"/>
  <c r="AS179" i="19"/>
  <c r="AT179" i="19" s="1"/>
  <c r="AU179" i="19" s="1"/>
  <c r="AW179" i="19" s="1"/>
  <c r="AS106" i="19"/>
  <c r="AT106" i="19" s="1"/>
  <c r="AU106" i="19" s="1"/>
  <c r="AW106" i="19" s="1"/>
  <c r="AS150" i="19"/>
  <c r="AT150" i="19" s="1"/>
  <c r="AU150" i="19" s="1"/>
  <c r="AW150" i="19" s="1"/>
  <c r="AS193" i="19"/>
  <c r="AT193" i="19" s="1"/>
  <c r="AU193" i="19" s="1"/>
  <c r="AW193" i="19" s="1"/>
  <c r="AS41" i="19"/>
  <c r="AT41" i="19" s="1"/>
  <c r="AU41" i="19" s="1"/>
  <c r="AW41" i="19" s="1"/>
  <c r="AS81" i="19"/>
  <c r="AT81" i="19" s="1"/>
  <c r="AU81" i="19" s="1"/>
  <c r="AW81" i="19" s="1"/>
  <c r="AX137" i="19" l="1"/>
  <c r="AX142" i="19"/>
  <c r="BE50" i="19"/>
  <c r="AX51" i="19"/>
  <c r="AM27" i="19"/>
  <c r="BC27" i="19" s="1"/>
  <c r="BK27" i="19" s="1"/>
  <c r="BE38" i="19"/>
  <c r="BE177" i="19"/>
  <c r="AX177" i="19"/>
  <c r="BF177" i="19" s="1"/>
  <c r="BE78" i="19"/>
  <c r="AX78" i="19"/>
  <c r="BF78" i="19" s="1"/>
  <c r="BE171" i="19"/>
  <c r="AX171" i="19"/>
  <c r="AY171" i="19" s="1"/>
  <c r="BE96" i="19"/>
  <c r="AX96" i="19"/>
  <c r="BE162" i="19"/>
  <c r="AX162" i="19"/>
  <c r="AY162" i="19" s="1"/>
  <c r="BE178" i="19"/>
  <c r="AX178" i="19"/>
  <c r="BF178" i="19" s="1"/>
  <c r="AX165" i="19"/>
  <c r="AY165" i="19" s="1"/>
  <c r="AX121" i="19"/>
  <c r="BF121" i="19" s="1"/>
  <c r="BE84" i="19"/>
  <c r="AX84" i="19"/>
  <c r="BE67" i="19"/>
  <c r="AX67" i="19"/>
  <c r="BE140" i="19"/>
  <c r="AX140" i="19"/>
  <c r="BE81" i="19"/>
  <c r="AX81" i="19"/>
  <c r="BE71" i="19"/>
  <c r="AX71" i="19"/>
  <c r="BE42" i="19"/>
  <c r="AX42" i="19"/>
  <c r="BE127" i="19"/>
  <c r="AX127" i="19"/>
  <c r="BE120" i="19"/>
  <c r="AX120" i="19"/>
  <c r="BE169" i="19"/>
  <c r="AX169" i="19"/>
  <c r="BE41" i="19"/>
  <c r="AX41" i="19"/>
  <c r="BE106" i="19"/>
  <c r="AX106" i="19"/>
  <c r="BE62" i="19"/>
  <c r="AX62" i="19"/>
  <c r="BE122" i="19"/>
  <c r="AX122" i="19"/>
  <c r="BE52" i="19"/>
  <c r="AX52" i="19"/>
  <c r="BE152" i="19"/>
  <c r="AX152" i="19"/>
  <c r="BE83" i="19"/>
  <c r="AX83" i="19"/>
  <c r="BE87" i="19"/>
  <c r="AX87" i="19"/>
  <c r="BE150" i="19"/>
  <c r="AX150" i="19"/>
  <c r="BE59" i="19"/>
  <c r="AX59" i="19"/>
  <c r="BE139" i="19"/>
  <c r="AX139" i="19"/>
  <c r="BE175" i="19"/>
  <c r="AX175" i="19"/>
  <c r="BE129" i="19"/>
  <c r="AX129" i="19"/>
  <c r="BE193" i="19"/>
  <c r="AX193" i="19"/>
  <c r="BE179" i="19"/>
  <c r="AX179" i="19"/>
  <c r="BE173" i="19"/>
  <c r="AX173" i="19"/>
  <c r="BE93" i="19"/>
  <c r="AX93" i="19"/>
  <c r="BE125" i="19"/>
  <c r="AX125" i="19"/>
  <c r="BE185" i="19"/>
  <c r="AX185" i="19"/>
  <c r="BE105" i="19"/>
  <c r="AX105" i="19"/>
  <c r="BE69" i="19"/>
  <c r="AX69" i="19"/>
  <c r="BE47" i="19"/>
  <c r="AX47" i="19"/>
  <c r="BE147" i="19"/>
  <c r="AX147" i="19"/>
  <c r="AX75" i="19"/>
  <c r="BF149" i="19"/>
  <c r="AY149" i="19"/>
  <c r="AY132" i="19"/>
  <c r="BF132" i="19"/>
  <c r="BF108" i="19"/>
  <c r="AY108" i="19"/>
  <c r="BF98" i="19"/>
  <c r="AY98" i="19"/>
  <c r="BF29" i="19"/>
  <c r="AY29" i="19"/>
  <c r="BF55" i="19"/>
  <c r="AY55" i="19"/>
  <c r="BF151" i="19"/>
  <c r="AY151" i="19"/>
  <c r="BF45" i="19"/>
  <c r="AY45" i="19"/>
  <c r="BF137" i="19"/>
  <c r="AY137" i="19"/>
  <c r="BF72" i="19"/>
  <c r="AY72" i="19"/>
  <c r="BF115" i="19"/>
  <c r="AY115" i="19"/>
  <c r="BF33" i="19"/>
  <c r="AY33" i="19"/>
  <c r="AY168" i="19"/>
  <c r="BF168" i="19"/>
  <c r="AY189" i="19"/>
  <c r="BF189" i="19"/>
  <c r="BF90" i="19"/>
  <c r="AY90" i="19"/>
  <c r="BF95" i="19"/>
  <c r="AY95" i="19"/>
  <c r="BF110" i="19"/>
  <c r="AY110" i="19"/>
  <c r="AY158" i="19"/>
  <c r="BF158" i="19"/>
  <c r="BF60" i="19"/>
  <c r="AY60" i="19"/>
  <c r="BF66" i="19"/>
  <c r="AY66" i="19"/>
  <c r="BF89" i="19"/>
  <c r="AY89" i="19"/>
  <c r="BF145" i="19"/>
  <c r="AY145" i="19"/>
  <c r="BF56" i="19"/>
  <c r="AY56" i="19"/>
  <c r="AY146" i="19"/>
  <c r="BF146" i="19"/>
  <c r="BF155" i="19"/>
  <c r="AY155" i="19"/>
  <c r="AY114" i="19"/>
  <c r="BF114" i="19"/>
  <c r="AY126" i="19"/>
  <c r="BF126" i="19"/>
  <c r="BF48" i="19"/>
  <c r="AY48" i="19"/>
  <c r="AY194" i="19"/>
  <c r="BF194" i="19"/>
  <c r="BF37" i="19"/>
  <c r="AY37" i="19"/>
  <c r="BF100" i="19"/>
  <c r="AY100" i="19"/>
  <c r="BF102" i="19"/>
  <c r="AY102" i="19"/>
  <c r="BF53" i="19"/>
  <c r="AY53" i="19"/>
  <c r="AY116" i="19"/>
  <c r="BF116" i="19"/>
  <c r="AY118" i="19"/>
  <c r="BF118" i="19"/>
  <c r="BF57" i="19"/>
  <c r="AY57" i="19"/>
  <c r="BF123" i="19"/>
  <c r="AY123" i="19"/>
  <c r="BF74" i="19"/>
  <c r="AY74" i="19"/>
  <c r="AY181" i="19"/>
  <c r="BF181" i="19"/>
  <c r="BF64" i="19"/>
  <c r="AY64" i="19"/>
  <c r="BF43" i="19"/>
  <c r="AY43" i="19"/>
  <c r="BF85" i="19"/>
  <c r="AY85" i="19"/>
  <c r="BF94" i="19"/>
  <c r="AY94" i="19"/>
  <c r="BF49" i="19"/>
  <c r="AY49" i="19"/>
  <c r="BF65" i="19"/>
  <c r="AY65" i="19"/>
  <c r="AY142" i="19"/>
  <c r="BF142" i="19"/>
  <c r="BF135" i="19"/>
  <c r="AY135" i="19"/>
  <c r="BF77" i="19"/>
  <c r="AY77" i="19"/>
  <c r="AY154" i="19"/>
  <c r="BF154" i="19"/>
  <c r="BF103" i="19"/>
  <c r="AY103" i="19"/>
  <c r="BF79" i="19"/>
  <c r="AY79" i="19"/>
  <c r="BF39" i="19"/>
  <c r="AY39" i="19"/>
  <c r="BF58" i="19"/>
  <c r="AY58" i="19"/>
  <c r="BF157" i="19"/>
  <c r="AY157" i="19"/>
  <c r="BF46" i="19"/>
  <c r="AY46" i="19"/>
  <c r="BF109" i="19"/>
  <c r="AY109" i="19"/>
  <c r="AY172" i="19"/>
  <c r="BF172" i="19"/>
  <c r="AY188" i="19"/>
  <c r="BF188" i="19"/>
  <c r="BF50" i="19"/>
  <c r="AY50" i="19"/>
  <c r="BF101" i="19"/>
  <c r="AY101" i="19"/>
  <c r="AX144" i="19"/>
  <c r="AX180" i="19"/>
  <c r="AX190" i="19"/>
  <c r="AX156" i="19"/>
  <c r="BF70" i="19"/>
  <c r="AY70" i="19"/>
  <c r="BF119" i="19"/>
  <c r="AY119" i="19"/>
  <c r="AY187" i="19"/>
  <c r="BF187" i="19"/>
  <c r="AY192" i="19"/>
  <c r="BF192" i="19"/>
  <c r="AY182" i="19"/>
  <c r="BF182" i="19"/>
  <c r="BF76" i="19"/>
  <c r="AY76" i="19"/>
  <c r="AY136" i="19"/>
  <c r="BF136" i="19"/>
  <c r="AY161" i="19"/>
  <c r="BF161" i="19"/>
  <c r="BF63" i="19"/>
  <c r="AY63" i="19"/>
  <c r="BF133" i="19"/>
  <c r="AY133" i="19"/>
  <c r="AY134" i="19"/>
  <c r="BF134" i="19"/>
  <c r="BF82" i="19"/>
  <c r="AY82" i="19"/>
  <c r="AY164" i="19"/>
  <c r="BF164" i="19"/>
  <c r="AY163" i="19"/>
  <c r="BF163" i="19"/>
  <c r="AY124" i="19"/>
  <c r="BF124" i="19"/>
  <c r="AY28" i="19"/>
  <c r="BF28" i="19"/>
  <c r="BF99" i="19"/>
  <c r="AY99" i="19"/>
  <c r="AY148" i="19"/>
  <c r="BF148" i="19"/>
  <c r="BF92" i="19"/>
  <c r="AY92" i="19"/>
  <c r="BF141" i="19"/>
  <c r="AY141" i="19"/>
  <c r="AY183" i="19"/>
  <c r="BF183" i="19"/>
  <c r="AY130" i="19"/>
  <c r="BF130" i="19"/>
  <c r="BF44" i="19"/>
  <c r="AY44" i="19"/>
  <c r="BF113" i="19"/>
  <c r="AY113" i="19"/>
  <c r="AY167" i="19"/>
  <c r="BF167" i="19"/>
  <c r="BF54" i="19"/>
  <c r="AY54" i="19"/>
  <c r="BF104" i="19"/>
  <c r="AY104" i="19"/>
  <c r="BF86" i="19"/>
  <c r="AY86" i="19"/>
  <c r="AY32" i="19"/>
  <c r="BF32" i="19"/>
  <c r="BF35" i="19"/>
  <c r="AY35" i="19"/>
  <c r="AY34" i="19"/>
  <c r="BF34" i="19"/>
  <c r="BF31" i="19"/>
  <c r="AY31" i="19"/>
  <c r="AY111" i="19"/>
  <c r="BF111" i="19"/>
  <c r="AY191" i="19"/>
  <c r="BF191" i="19"/>
  <c r="BF131" i="19"/>
  <c r="AY131" i="19"/>
  <c r="BF30" i="19"/>
  <c r="AY30" i="19"/>
  <c r="BF73" i="19"/>
  <c r="AY73" i="19"/>
  <c r="BF91" i="19"/>
  <c r="AY91" i="19"/>
  <c r="BF88" i="19"/>
  <c r="AY88" i="19"/>
  <c r="AY40" i="19"/>
  <c r="BF40" i="19"/>
  <c r="BF159" i="19"/>
  <c r="AY159" i="19"/>
  <c r="BF107" i="19"/>
  <c r="AY107" i="19"/>
  <c r="BF153" i="19"/>
  <c r="AY153" i="19"/>
  <c r="BF117" i="19"/>
  <c r="AY117" i="19"/>
  <c r="AY38" i="19"/>
  <c r="BF38" i="19"/>
  <c r="AY36" i="19"/>
  <c r="BF36" i="19"/>
  <c r="AY166" i="19"/>
  <c r="BF166" i="19"/>
  <c r="AY160" i="19"/>
  <c r="BF160" i="19"/>
  <c r="AY186" i="19"/>
  <c r="BF186" i="19"/>
  <c r="BF68" i="19"/>
  <c r="AY68" i="19"/>
  <c r="AY195" i="19"/>
  <c r="BF195" i="19"/>
  <c r="AY112" i="19"/>
  <c r="BF112" i="19"/>
  <c r="BF143" i="19"/>
  <c r="AY143" i="19"/>
  <c r="BF80" i="19"/>
  <c r="AY80" i="19"/>
  <c r="AY128" i="19"/>
  <c r="BF128" i="19"/>
  <c r="BF51" i="19"/>
  <c r="AY51" i="19"/>
  <c r="AY138" i="19"/>
  <c r="BF138" i="19"/>
  <c r="BF61" i="19"/>
  <c r="AY61" i="19"/>
  <c r="AY170" i="19"/>
  <c r="BF170" i="19"/>
  <c r="AY184" i="19"/>
  <c r="BF184" i="19"/>
  <c r="AY176" i="19"/>
  <c r="BF176" i="19"/>
  <c r="AY174" i="19"/>
  <c r="BF174" i="19"/>
  <c r="AX97" i="19"/>
  <c r="AQ27" i="19"/>
  <c r="AM17" i="19"/>
  <c r="AP27" i="19"/>
  <c r="AP17" i="19" s="1"/>
  <c r="AN27" i="19" l="1"/>
  <c r="AN17" i="19" s="1"/>
  <c r="AY178" i="19"/>
  <c r="BF165" i="19"/>
  <c r="BF171" i="19"/>
  <c r="AY177" i="19"/>
  <c r="BF162" i="19"/>
  <c r="AY121" i="19"/>
  <c r="AZ121" i="19" s="1"/>
  <c r="BF96" i="19"/>
  <c r="AY96" i="19"/>
  <c r="AY78" i="19"/>
  <c r="AZ78" i="19" s="1"/>
  <c r="BF97" i="19"/>
  <c r="AY97" i="19"/>
  <c r="AZ88" i="19"/>
  <c r="BG88" i="19"/>
  <c r="AZ104" i="19"/>
  <c r="BG104" i="19"/>
  <c r="AZ92" i="19"/>
  <c r="BG92" i="19"/>
  <c r="AZ99" i="19"/>
  <c r="BG99" i="19"/>
  <c r="AZ63" i="19"/>
  <c r="BG63" i="19"/>
  <c r="AZ70" i="19"/>
  <c r="BG70" i="19"/>
  <c r="BG121" i="19"/>
  <c r="BG171" i="19"/>
  <c r="AZ171" i="19"/>
  <c r="AZ162" i="19"/>
  <c r="BG162" i="19"/>
  <c r="BG165" i="19"/>
  <c r="AZ165" i="19"/>
  <c r="AZ188" i="19"/>
  <c r="BG188" i="19"/>
  <c r="AZ142" i="19"/>
  <c r="BG142" i="19"/>
  <c r="AZ116" i="19"/>
  <c r="BG116" i="19"/>
  <c r="AZ114" i="19"/>
  <c r="BG114" i="19"/>
  <c r="AZ146" i="19"/>
  <c r="BG146" i="19"/>
  <c r="AZ158" i="19"/>
  <c r="BG158" i="19"/>
  <c r="BG189" i="19"/>
  <c r="AZ189" i="19"/>
  <c r="AZ132" i="19"/>
  <c r="BG132" i="19"/>
  <c r="BF147" i="19"/>
  <c r="AY147" i="19"/>
  <c r="BF69" i="19"/>
  <c r="AY69" i="19"/>
  <c r="AY185" i="19"/>
  <c r="BF185" i="19"/>
  <c r="BF93" i="19"/>
  <c r="AY93" i="19"/>
  <c r="AY179" i="19"/>
  <c r="BF179" i="19"/>
  <c r="BF129" i="19"/>
  <c r="AY129" i="19"/>
  <c r="BF139" i="19"/>
  <c r="AY139" i="19"/>
  <c r="AY150" i="19"/>
  <c r="BF150" i="19"/>
  <c r="BF83" i="19"/>
  <c r="AY83" i="19"/>
  <c r="BF52" i="19"/>
  <c r="AY52" i="19"/>
  <c r="BF62" i="19"/>
  <c r="AY62" i="19"/>
  <c r="BF41" i="19"/>
  <c r="AY41" i="19"/>
  <c r="AY120" i="19"/>
  <c r="BF120" i="19"/>
  <c r="BF42" i="19"/>
  <c r="AY42" i="19"/>
  <c r="BF81" i="19"/>
  <c r="AY81" i="19"/>
  <c r="BF67" i="19"/>
  <c r="AY67" i="19"/>
  <c r="BG153" i="19"/>
  <c r="AZ153" i="19"/>
  <c r="AZ73" i="19"/>
  <c r="BG73" i="19"/>
  <c r="AZ170" i="19"/>
  <c r="BG170" i="19"/>
  <c r="AZ186" i="19"/>
  <c r="BG186" i="19"/>
  <c r="AZ136" i="19"/>
  <c r="BG136" i="19"/>
  <c r="AY180" i="19"/>
  <c r="BF180" i="19"/>
  <c r="AZ50" i="19"/>
  <c r="BG50" i="19"/>
  <c r="AZ46" i="19"/>
  <c r="BG46" i="19"/>
  <c r="AZ65" i="19"/>
  <c r="BG65" i="19"/>
  <c r="AZ94" i="19"/>
  <c r="BG94" i="19"/>
  <c r="AZ43" i="19"/>
  <c r="BG43" i="19"/>
  <c r="BG123" i="19"/>
  <c r="AZ123" i="19"/>
  <c r="AZ53" i="19"/>
  <c r="BG53" i="19"/>
  <c r="AZ100" i="19"/>
  <c r="BG100" i="19"/>
  <c r="BG155" i="19"/>
  <c r="AZ155" i="19"/>
  <c r="AZ56" i="19"/>
  <c r="BG56" i="19"/>
  <c r="AZ89" i="19"/>
  <c r="BG89" i="19"/>
  <c r="AZ60" i="19"/>
  <c r="BG60" i="19"/>
  <c r="AZ110" i="19"/>
  <c r="BG110" i="19"/>
  <c r="AZ90" i="19"/>
  <c r="BG90" i="19"/>
  <c r="BG115" i="19"/>
  <c r="AZ115" i="19"/>
  <c r="BG137" i="19"/>
  <c r="AZ137" i="19"/>
  <c r="BG151" i="19"/>
  <c r="AZ151" i="19"/>
  <c r="BG29" i="19"/>
  <c r="AZ29" i="19"/>
  <c r="AZ108" i="19"/>
  <c r="BG108" i="19"/>
  <c r="BG149" i="19"/>
  <c r="AZ149" i="19"/>
  <c r="AZ128" i="19"/>
  <c r="BG128" i="19"/>
  <c r="BG195" i="19"/>
  <c r="AZ195" i="19"/>
  <c r="AZ38" i="19"/>
  <c r="BG38" i="19"/>
  <c r="BG111" i="19"/>
  <c r="AZ111" i="19"/>
  <c r="AZ32" i="19"/>
  <c r="BG32" i="19"/>
  <c r="AZ164" i="19"/>
  <c r="BG164" i="19"/>
  <c r="BG187" i="19"/>
  <c r="AZ187" i="19"/>
  <c r="AZ58" i="19"/>
  <c r="BG58" i="19"/>
  <c r="AZ61" i="19"/>
  <c r="BG61" i="19"/>
  <c r="AZ51" i="19"/>
  <c r="BG51" i="19"/>
  <c r="AZ80" i="19"/>
  <c r="BG80" i="19"/>
  <c r="AZ68" i="19"/>
  <c r="BG68" i="19"/>
  <c r="BG117" i="19"/>
  <c r="AZ117" i="19"/>
  <c r="AZ107" i="19"/>
  <c r="BG107" i="19"/>
  <c r="AZ91" i="19"/>
  <c r="BG91" i="19"/>
  <c r="AZ30" i="19"/>
  <c r="BG30" i="19"/>
  <c r="AZ31" i="19"/>
  <c r="BG31" i="19"/>
  <c r="AZ35" i="19"/>
  <c r="BG35" i="19"/>
  <c r="AZ86" i="19"/>
  <c r="BG86" i="19"/>
  <c r="AZ54" i="19"/>
  <c r="BG54" i="19"/>
  <c r="BG113" i="19"/>
  <c r="AZ113" i="19"/>
  <c r="BG141" i="19"/>
  <c r="AZ141" i="19"/>
  <c r="AZ82" i="19"/>
  <c r="BG82" i="19"/>
  <c r="BG133" i="19"/>
  <c r="AZ133" i="19"/>
  <c r="AZ76" i="19"/>
  <c r="BG76" i="19"/>
  <c r="BG119" i="19"/>
  <c r="AZ119" i="19"/>
  <c r="AY156" i="19"/>
  <c r="BF156" i="19"/>
  <c r="AY144" i="19"/>
  <c r="BF144" i="19"/>
  <c r="AZ178" i="19"/>
  <c r="BG178" i="19"/>
  <c r="BG177" i="19"/>
  <c r="AZ177" i="19"/>
  <c r="AZ172" i="19"/>
  <c r="BG172" i="19"/>
  <c r="AZ154" i="19"/>
  <c r="BG154" i="19"/>
  <c r="BG181" i="19"/>
  <c r="AZ181" i="19"/>
  <c r="AZ118" i="19"/>
  <c r="BG118" i="19"/>
  <c r="AZ194" i="19"/>
  <c r="BG194" i="19"/>
  <c r="AZ126" i="19"/>
  <c r="BG126" i="19"/>
  <c r="AZ168" i="19"/>
  <c r="BG168" i="19"/>
  <c r="BF47" i="19"/>
  <c r="AY47" i="19"/>
  <c r="BF105" i="19"/>
  <c r="AY105" i="19"/>
  <c r="BF125" i="19"/>
  <c r="AY125" i="19"/>
  <c r="AY173" i="19"/>
  <c r="BF173" i="19"/>
  <c r="AY193" i="19"/>
  <c r="BF193" i="19"/>
  <c r="AY175" i="19"/>
  <c r="BF175" i="19"/>
  <c r="BF59" i="19"/>
  <c r="AY59" i="19"/>
  <c r="BF87" i="19"/>
  <c r="AY87" i="19"/>
  <c r="AY152" i="19"/>
  <c r="BF152" i="19"/>
  <c r="AY122" i="19"/>
  <c r="BF122" i="19"/>
  <c r="BF106" i="19"/>
  <c r="AY106" i="19"/>
  <c r="AY169" i="19"/>
  <c r="BF169" i="19"/>
  <c r="BF127" i="19"/>
  <c r="AY127" i="19"/>
  <c r="BF71" i="19"/>
  <c r="AY71" i="19"/>
  <c r="AY140" i="19"/>
  <c r="BF140" i="19"/>
  <c r="BF84" i="19"/>
  <c r="AY84" i="19"/>
  <c r="BG143" i="19"/>
  <c r="AZ143" i="19"/>
  <c r="BG159" i="19"/>
  <c r="AZ159" i="19"/>
  <c r="BG131" i="19"/>
  <c r="AZ131" i="19"/>
  <c r="AZ44" i="19"/>
  <c r="BG44" i="19"/>
  <c r="AZ176" i="19"/>
  <c r="BG176" i="19"/>
  <c r="AZ138" i="19"/>
  <c r="BG138" i="19"/>
  <c r="AZ166" i="19"/>
  <c r="BG166" i="19"/>
  <c r="AZ34" i="19"/>
  <c r="BG34" i="19"/>
  <c r="BG167" i="19"/>
  <c r="AZ167" i="19"/>
  <c r="BG183" i="19"/>
  <c r="AZ183" i="19"/>
  <c r="AZ124" i="19"/>
  <c r="BG124" i="19"/>
  <c r="AZ134" i="19"/>
  <c r="BG134" i="19"/>
  <c r="AZ182" i="19"/>
  <c r="BG182" i="19"/>
  <c r="AZ79" i="19"/>
  <c r="BG79" i="19"/>
  <c r="BG135" i="19"/>
  <c r="AZ135" i="19"/>
  <c r="AZ174" i="19"/>
  <c r="BG174" i="19"/>
  <c r="AZ184" i="19"/>
  <c r="BG184" i="19"/>
  <c r="AZ112" i="19"/>
  <c r="BG112" i="19"/>
  <c r="AZ160" i="19"/>
  <c r="BG160" i="19"/>
  <c r="AZ36" i="19"/>
  <c r="BG36" i="19"/>
  <c r="AZ40" i="19"/>
  <c r="BG40" i="19"/>
  <c r="BG191" i="19"/>
  <c r="AZ191" i="19"/>
  <c r="AZ130" i="19"/>
  <c r="BG130" i="19"/>
  <c r="AZ148" i="19"/>
  <c r="BG148" i="19"/>
  <c r="AZ28" i="19"/>
  <c r="BG28" i="19"/>
  <c r="BG163" i="19"/>
  <c r="AZ163" i="19"/>
  <c r="BG161" i="19"/>
  <c r="AZ161" i="19"/>
  <c r="AZ192" i="19"/>
  <c r="BG192" i="19"/>
  <c r="AY190" i="19"/>
  <c r="BF190" i="19"/>
  <c r="AZ101" i="19"/>
  <c r="BG101" i="19"/>
  <c r="AZ109" i="19"/>
  <c r="BG109" i="19"/>
  <c r="BG157" i="19"/>
  <c r="AZ157" i="19"/>
  <c r="AZ39" i="19"/>
  <c r="BG39" i="19"/>
  <c r="AZ103" i="19"/>
  <c r="BG103" i="19"/>
  <c r="AZ77" i="19"/>
  <c r="BG77" i="19"/>
  <c r="AZ49" i="19"/>
  <c r="BG49" i="19"/>
  <c r="AZ85" i="19"/>
  <c r="BG85" i="19"/>
  <c r="AZ64" i="19"/>
  <c r="BG64" i="19"/>
  <c r="AZ74" i="19"/>
  <c r="BG74" i="19"/>
  <c r="AZ57" i="19"/>
  <c r="BG57" i="19"/>
  <c r="AZ102" i="19"/>
  <c r="BG102" i="19"/>
  <c r="AZ37" i="19"/>
  <c r="BG37" i="19"/>
  <c r="AZ48" i="19"/>
  <c r="BG48" i="19"/>
  <c r="BG145" i="19"/>
  <c r="AZ145" i="19"/>
  <c r="AZ66" i="19"/>
  <c r="BG66" i="19"/>
  <c r="AZ95" i="19"/>
  <c r="BG95" i="19"/>
  <c r="AZ33" i="19"/>
  <c r="BG33" i="19"/>
  <c r="AZ72" i="19"/>
  <c r="BG72" i="19"/>
  <c r="AZ45" i="19"/>
  <c r="BG45" i="19"/>
  <c r="AZ55" i="19"/>
  <c r="BG55" i="19"/>
  <c r="AZ98" i="19"/>
  <c r="BG98" i="19"/>
  <c r="BF75" i="19"/>
  <c r="AY75" i="19"/>
  <c r="AS27" i="19"/>
  <c r="AS17" i="19" s="1"/>
  <c r="BG78" i="19" l="1"/>
  <c r="BG96" i="19"/>
  <c r="AZ96" i="19"/>
  <c r="AT27" i="19"/>
  <c r="AT17" i="19" s="1"/>
  <c r="BA98" i="19"/>
  <c r="BH98" i="19"/>
  <c r="BA33" i="19"/>
  <c r="BH33" i="19"/>
  <c r="BA48" i="19"/>
  <c r="BH48" i="19"/>
  <c r="BA74" i="19"/>
  <c r="BH74" i="19"/>
  <c r="BA85" i="19"/>
  <c r="BH85" i="19"/>
  <c r="BA39" i="19"/>
  <c r="BH39" i="19"/>
  <c r="AZ190" i="19"/>
  <c r="BG190" i="19"/>
  <c r="BA28" i="19"/>
  <c r="BH28" i="19"/>
  <c r="AZ75" i="19"/>
  <c r="BG75" i="19"/>
  <c r="BA145" i="19"/>
  <c r="BH145" i="19"/>
  <c r="BA157" i="19"/>
  <c r="BH157" i="19"/>
  <c r="BA163" i="19"/>
  <c r="BH163" i="19"/>
  <c r="BA191" i="19"/>
  <c r="BH191" i="19"/>
  <c r="BA183" i="19"/>
  <c r="BH183" i="19"/>
  <c r="BA159" i="19"/>
  <c r="BH159" i="19"/>
  <c r="AZ84" i="19"/>
  <c r="BG84" i="19"/>
  <c r="AZ71" i="19"/>
  <c r="BG71" i="19"/>
  <c r="AZ87" i="19"/>
  <c r="BG87" i="19"/>
  <c r="AZ105" i="19"/>
  <c r="BG105" i="19"/>
  <c r="BA181" i="19"/>
  <c r="BH181" i="19"/>
  <c r="BA119" i="19"/>
  <c r="BH119" i="19"/>
  <c r="BA133" i="19"/>
  <c r="BH133" i="19"/>
  <c r="BA141" i="19"/>
  <c r="BH141" i="19"/>
  <c r="BA111" i="19"/>
  <c r="BH111" i="19"/>
  <c r="BA195" i="19"/>
  <c r="BH195" i="19"/>
  <c r="BA151" i="19"/>
  <c r="BH151" i="19"/>
  <c r="BA115" i="19"/>
  <c r="BH115" i="19"/>
  <c r="BA155" i="19"/>
  <c r="BH155" i="19"/>
  <c r="BA153" i="19"/>
  <c r="BH153" i="19"/>
  <c r="AZ81" i="19"/>
  <c r="BG81" i="19"/>
  <c r="AZ62" i="19"/>
  <c r="BG62" i="19"/>
  <c r="AZ83" i="19"/>
  <c r="BG83" i="19"/>
  <c r="BG139" i="19"/>
  <c r="AZ139" i="19"/>
  <c r="BG147" i="19"/>
  <c r="AZ147" i="19"/>
  <c r="BA189" i="19"/>
  <c r="BH189" i="19"/>
  <c r="BA121" i="19"/>
  <c r="BH121" i="19"/>
  <c r="BA55" i="19"/>
  <c r="BH55" i="19"/>
  <c r="BA72" i="19"/>
  <c r="BH72" i="19"/>
  <c r="BA95" i="19"/>
  <c r="BH95" i="19"/>
  <c r="BA37" i="19"/>
  <c r="BH37" i="19"/>
  <c r="BH57" i="19"/>
  <c r="BA57" i="19"/>
  <c r="BA64" i="19"/>
  <c r="BH64" i="19"/>
  <c r="BH49" i="19"/>
  <c r="BA49" i="19"/>
  <c r="BA103" i="19"/>
  <c r="BH103" i="19"/>
  <c r="BA101" i="19"/>
  <c r="BH101" i="19"/>
  <c r="BA192" i="19"/>
  <c r="BH192" i="19"/>
  <c r="BA148" i="19"/>
  <c r="BH148" i="19"/>
  <c r="BA36" i="19"/>
  <c r="BH36" i="19"/>
  <c r="BA112" i="19"/>
  <c r="BH112" i="19"/>
  <c r="BA174" i="19"/>
  <c r="BH174" i="19"/>
  <c r="BA79" i="19"/>
  <c r="BH79" i="19"/>
  <c r="BA134" i="19"/>
  <c r="BH134" i="19"/>
  <c r="BA34" i="19"/>
  <c r="BH34" i="19"/>
  <c r="BA138" i="19"/>
  <c r="BH138" i="19"/>
  <c r="BA44" i="19"/>
  <c r="BH44" i="19"/>
  <c r="BG169" i="19"/>
  <c r="AZ169" i="19"/>
  <c r="AZ122" i="19"/>
  <c r="BG122" i="19"/>
  <c r="BG175" i="19"/>
  <c r="AZ175" i="19"/>
  <c r="BG173" i="19"/>
  <c r="AZ173" i="19"/>
  <c r="BA168" i="19"/>
  <c r="BH168" i="19"/>
  <c r="BA194" i="19"/>
  <c r="BH194" i="19"/>
  <c r="BA172" i="19"/>
  <c r="BH172" i="19"/>
  <c r="AZ144" i="19"/>
  <c r="BG144" i="19"/>
  <c r="BA54" i="19"/>
  <c r="BH54" i="19"/>
  <c r="BA35" i="19"/>
  <c r="BH35" i="19"/>
  <c r="BH30" i="19"/>
  <c r="BA30" i="19"/>
  <c r="BA107" i="19"/>
  <c r="BH107" i="19"/>
  <c r="BA68" i="19"/>
  <c r="BH68" i="19"/>
  <c r="BA51" i="19"/>
  <c r="BH51" i="19"/>
  <c r="BA58" i="19"/>
  <c r="BH58" i="19"/>
  <c r="BA164" i="19"/>
  <c r="BH164" i="19"/>
  <c r="BA78" i="19"/>
  <c r="BH78" i="19"/>
  <c r="BA108" i="19"/>
  <c r="BH108" i="19"/>
  <c r="BA110" i="19"/>
  <c r="BH110" i="19"/>
  <c r="BH89" i="19"/>
  <c r="BA89" i="19"/>
  <c r="BA53" i="19"/>
  <c r="BH53" i="19"/>
  <c r="BA43" i="19"/>
  <c r="BH43" i="19"/>
  <c r="BH65" i="19"/>
  <c r="BA65" i="19"/>
  <c r="BA50" i="19"/>
  <c r="BH50" i="19"/>
  <c r="BA136" i="19"/>
  <c r="BH136" i="19"/>
  <c r="BA170" i="19"/>
  <c r="BH170" i="19"/>
  <c r="AZ120" i="19"/>
  <c r="BG120" i="19"/>
  <c r="BG179" i="19"/>
  <c r="AZ179" i="19"/>
  <c r="BG185" i="19"/>
  <c r="AZ185" i="19"/>
  <c r="BA146" i="19"/>
  <c r="BH146" i="19"/>
  <c r="BA116" i="19"/>
  <c r="BH116" i="19"/>
  <c r="BA188" i="19"/>
  <c r="BH188" i="19"/>
  <c r="BA162" i="19"/>
  <c r="BH162" i="19"/>
  <c r="BA63" i="19"/>
  <c r="BH63" i="19"/>
  <c r="BA92" i="19"/>
  <c r="BH92" i="19"/>
  <c r="BA88" i="19"/>
  <c r="BH88" i="19"/>
  <c r="BA161" i="19"/>
  <c r="BH161" i="19"/>
  <c r="BA135" i="19"/>
  <c r="BH135" i="19"/>
  <c r="BA167" i="19"/>
  <c r="BH167" i="19"/>
  <c r="BA131" i="19"/>
  <c r="BH131" i="19"/>
  <c r="BA143" i="19"/>
  <c r="BH143" i="19"/>
  <c r="BG127" i="19"/>
  <c r="AZ127" i="19"/>
  <c r="AZ106" i="19"/>
  <c r="BG106" i="19"/>
  <c r="AZ59" i="19"/>
  <c r="BG59" i="19"/>
  <c r="BG125" i="19"/>
  <c r="AZ125" i="19"/>
  <c r="AZ47" i="19"/>
  <c r="BG47" i="19"/>
  <c r="BA177" i="19"/>
  <c r="BH177" i="19"/>
  <c r="BA113" i="19"/>
  <c r="BH113" i="19"/>
  <c r="BA117" i="19"/>
  <c r="BH117" i="19"/>
  <c r="BA187" i="19"/>
  <c r="BH187" i="19"/>
  <c r="BA149" i="19"/>
  <c r="BH149" i="19"/>
  <c r="BH29" i="19"/>
  <c r="BA29" i="19"/>
  <c r="BA137" i="19"/>
  <c r="BH137" i="19"/>
  <c r="BA123" i="19"/>
  <c r="BH123" i="19"/>
  <c r="AZ67" i="19"/>
  <c r="BG67" i="19"/>
  <c r="AZ42" i="19"/>
  <c r="BG42" i="19"/>
  <c r="AZ41" i="19"/>
  <c r="BG41" i="19"/>
  <c r="AZ52" i="19"/>
  <c r="BG52" i="19"/>
  <c r="BG129" i="19"/>
  <c r="AZ129" i="19"/>
  <c r="AZ93" i="19"/>
  <c r="BG93" i="19"/>
  <c r="AZ69" i="19"/>
  <c r="BG69" i="19"/>
  <c r="BA165" i="19"/>
  <c r="BH165" i="19"/>
  <c r="BA171" i="19"/>
  <c r="BH171" i="19"/>
  <c r="AZ97" i="19"/>
  <c r="BG97" i="19"/>
  <c r="BA45" i="19"/>
  <c r="BH45" i="19"/>
  <c r="BA66" i="19"/>
  <c r="BH66" i="19"/>
  <c r="BA102" i="19"/>
  <c r="BH102" i="19"/>
  <c r="BA77" i="19"/>
  <c r="BH77" i="19"/>
  <c r="BA109" i="19"/>
  <c r="BH109" i="19"/>
  <c r="BA130" i="19"/>
  <c r="BH130" i="19"/>
  <c r="BA40" i="19"/>
  <c r="BH40" i="19"/>
  <c r="BA160" i="19"/>
  <c r="BH160" i="19"/>
  <c r="BA184" i="19"/>
  <c r="BH184" i="19"/>
  <c r="BA182" i="19"/>
  <c r="BH182" i="19"/>
  <c r="BA124" i="19"/>
  <c r="BH124" i="19"/>
  <c r="BA166" i="19"/>
  <c r="BH166" i="19"/>
  <c r="BA176" i="19"/>
  <c r="BH176" i="19"/>
  <c r="AZ140" i="19"/>
  <c r="BG140" i="19"/>
  <c r="AZ152" i="19"/>
  <c r="BG152" i="19"/>
  <c r="BG193" i="19"/>
  <c r="AZ193" i="19"/>
  <c r="BA126" i="19"/>
  <c r="BH126" i="19"/>
  <c r="BA118" i="19"/>
  <c r="BH118" i="19"/>
  <c r="BA154" i="19"/>
  <c r="BH154" i="19"/>
  <c r="BA178" i="19"/>
  <c r="BH178" i="19"/>
  <c r="AZ156" i="19"/>
  <c r="BG156" i="19"/>
  <c r="BA76" i="19"/>
  <c r="BH76" i="19"/>
  <c r="BA82" i="19"/>
  <c r="BH82" i="19"/>
  <c r="BA86" i="19"/>
  <c r="BH86" i="19"/>
  <c r="BA31" i="19"/>
  <c r="BH31" i="19"/>
  <c r="BA91" i="19"/>
  <c r="BH91" i="19"/>
  <c r="BA80" i="19"/>
  <c r="BH80" i="19"/>
  <c r="BA61" i="19"/>
  <c r="BH61" i="19"/>
  <c r="BA32" i="19"/>
  <c r="BH32" i="19"/>
  <c r="BA38" i="19"/>
  <c r="BH38" i="19"/>
  <c r="BA128" i="19"/>
  <c r="BH128" i="19"/>
  <c r="BA90" i="19"/>
  <c r="BH90" i="19"/>
  <c r="BA60" i="19"/>
  <c r="BH60" i="19"/>
  <c r="BA56" i="19"/>
  <c r="BH56" i="19"/>
  <c r="BA100" i="19"/>
  <c r="BH100" i="19"/>
  <c r="BA94" i="19"/>
  <c r="BH94" i="19"/>
  <c r="BA46" i="19"/>
  <c r="BH46" i="19"/>
  <c r="AZ180" i="19"/>
  <c r="BG180" i="19"/>
  <c r="BA186" i="19"/>
  <c r="BH186" i="19"/>
  <c r="BH73" i="19"/>
  <c r="BA73" i="19"/>
  <c r="AZ150" i="19"/>
  <c r="BG150" i="19"/>
  <c r="BA132" i="19"/>
  <c r="BH132" i="19"/>
  <c r="BA158" i="19"/>
  <c r="BH158" i="19"/>
  <c r="BA114" i="19"/>
  <c r="BH114" i="19"/>
  <c r="BA142" i="19"/>
  <c r="BH142" i="19"/>
  <c r="BA70" i="19"/>
  <c r="BH70" i="19"/>
  <c r="BA99" i="19"/>
  <c r="BH99" i="19"/>
  <c r="BA104" i="19"/>
  <c r="BH104" i="19"/>
  <c r="AU27" i="19"/>
  <c r="BA96" i="19" l="1"/>
  <c r="BH96" i="19"/>
  <c r="AU17" i="19"/>
  <c r="AW27" i="19"/>
  <c r="BI142" i="19"/>
  <c r="BB142" i="19"/>
  <c r="BJ142" i="19" s="1"/>
  <c r="BA150" i="19"/>
  <c r="BH150" i="19"/>
  <c r="BB73" i="19"/>
  <c r="BJ73" i="19" s="1"/>
  <c r="BI73" i="19"/>
  <c r="BA193" i="19"/>
  <c r="BH193" i="19"/>
  <c r="BB29" i="19"/>
  <c r="BJ29" i="19" s="1"/>
  <c r="BI29" i="19"/>
  <c r="BA127" i="19"/>
  <c r="BH127" i="19"/>
  <c r="BA179" i="19"/>
  <c r="BH179" i="19"/>
  <c r="BB89" i="19"/>
  <c r="BJ89" i="19" s="1"/>
  <c r="BI89" i="19"/>
  <c r="BA175" i="19"/>
  <c r="BH175" i="19"/>
  <c r="BA169" i="19"/>
  <c r="BH169" i="19"/>
  <c r="BA147" i="19"/>
  <c r="BH147" i="19"/>
  <c r="BI114" i="19"/>
  <c r="BB114" i="19"/>
  <c r="BJ114" i="19" s="1"/>
  <c r="BA180" i="19"/>
  <c r="BH180" i="19"/>
  <c r="BB94" i="19"/>
  <c r="BJ94" i="19" s="1"/>
  <c r="BI94" i="19"/>
  <c r="BB56" i="19"/>
  <c r="BJ56" i="19" s="1"/>
  <c r="BI56" i="19"/>
  <c r="BB90" i="19"/>
  <c r="BJ90" i="19" s="1"/>
  <c r="BI90" i="19"/>
  <c r="BB38" i="19"/>
  <c r="BJ38" i="19" s="1"/>
  <c r="BI38" i="19"/>
  <c r="BB61" i="19"/>
  <c r="BJ61" i="19" s="1"/>
  <c r="BI61" i="19"/>
  <c r="BB91" i="19"/>
  <c r="BJ91" i="19" s="1"/>
  <c r="BI91" i="19"/>
  <c r="BB86" i="19"/>
  <c r="BJ86" i="19" s="1"/>
  <c r="BI86" i="19"/>
  <c r="BB76" i="19"/>
  <c r="BJ76" i="19" s="1"/>
  <c r="BI76" i="19"/>
  <c r="BB178" i="19"/>
  <c r="BJ178" i="19" s="1"/>
  <c r="BI178" i="19"/>
  <c r="BI118" i="19"/>
  <c r="BB118" i="19"/>
  <c r="BJ118" i="19" s="1"/>
  <c r="BA140" i="19"/>
  <c r="BH140" i="19"/>
  <c r="BB166" i="19"/>
  <c r="BJ166" i="19" s="1"/>
  <c r="BI166" i="19"/>
  <c r="BB182" i="19"/>
  <c r="BJ182" i="19" s="1"/>
  <c r="BI182" i="19"/>
  <c r="BB160" i="19"/>
  <c r="BJ160" i="19" s="1"/>
  <c r="BI160" i="19"/>
  <c r="BI130" i="19"/>
  <c r="BB130" i="19"/>
  <c r="BJ130" i="19" s="1"/>
  <c r="BB77" i="19"/>
  <c r="BJ77" i="19" s="1"/>
  <c r="BI77" i="19"/>
  <c r="BB66" i="19"/>
  <c r="BJ66" i="19" s="1"/>
  <c r="BI66" i="19"/>
  <c r="BH97" i="19"/>
  <c r="BA97" i="19"/>
  <c r="BB165" i="19"/>
  <c r="BJ165" i="19" s="1"/>
  <c r="BI165" i="19"/>
  <c r="BA93" i="19"/>
  <c r="BH93" i="19"/>
  <c r="BA52" i="19"/>
  <c r="BH52" i="19"/>
  <c r="BA42" i="19"/>
  <c r="BH42" i="19"/>
  <c r="BB123" i="19"/>
  <c r="BJ123" i="19" s="1"/>
  <c r="BI123" i="19"/>
  <c r="BB187" i="19"/>
  <c r="BJ187" i="19" s="1"/>
  <c r="BI187" i="19"/>
  <c r="BB113" i="19"/>
  <c r="BJ113" i="19" s="1"/>
  <c r="BI113" i="19"/>
  <c r="BA47" i="19"/>
  <c r="BH47" i="19"/>
  <c r="BA59" i="19"/>
  <c r="BH59" i="19"/>
  <c r="BB131" i="19"/>
  <c r="BJ131" i="19" s="1"/>
  <c r="BI131" i="19"/>
  <c r="BB135" i="19"/>
  <c r="BJ135" i="19" s="1"/>
  <c r="BI135" i="19"/>
  <c r="BB88" i="19"/>
  <c r="BJ88" i="19" s="1"/>
  <c r="BI88" i="19"/>
  <c r="BB63" i="19"/>
  <c r="BJ63" i="19" s="1"/>
  <c r="BI63" i="19"/>
  <c r="BB188" i="19"/>
  <c r="BJ188" i="19" s="1"/>
  <c r="BI188" i="19"/>
  <c r="BI146" i="19"/>
  <c r="BB146" i="19"/>
  <c r="BJ146" i="19" s="1"/>
  <c r="BB170" i="19"/>
  <c r="BJ170" i="19" s="1"/>
  <c r="BI170" i="19"/>
  <c r="BB50" i="19"/>
  <c r="BJ50" i="19" s="1"/>
  <c r="BI50" i="19"/>
  <c r="BB43" i="19"/>
  <c r="BJ43" i="19" s="1"/>
  <c r="BI43" i="19"/>
  <c r="BB108" i="19"/>
  <c r="BJ108" i="19" s="1"/>
  <c r="BI108" i="19"/>
  <c r="BB164" i="19"/>
  <c r="BJ164" i="19" s="1"/>
  <c r="BI164" i="19"/>
  <c r="BB51" i="19"/>
  <c r="BJ51" i="19" s="1"/>
  <c r="BI51" i="19"/>
  <c r="BB107" i="19"/>
  <c r="BJ107" i="19" s="1"/>
  <c r="BI107" i="19"/>
  <c r="BB35" i="19"/>
  <c r="BJ35" i="19" s="1"/>
  <c r="BI35" i="19"/>
  <c r="BA144" i="19"/>
  <c r="BH144" i="19"/>
  <c r="BB172" i="19"/>
  <c r="BJ172" i="19" s="1"/>
  <c r="BI172" i="19"/>
  <c r="BB168" i="19"/>
  <c r="BJ168" i="19" s="1"/>
  <c r="BI168" i="19"/>
  <c r="BI138" i="19"/>
  <c r="BB138" i="19"/>
  <c r="BJ138" i="19" s="1"/>
  <c r="BI134" i="19"/>
  <c r="BB134" i="19"/>
  <c r="BJ134" i="19" s="1"/>
  <c r="BB174" i="19"/>
  <c r="BJ174" i="19" s="1"/>
  <c r="BI174" i="19"/>
  <c r="BB36" i="19"/>
  <c r="BJ36" i="19" s="1"/>
  <c r="BI36" i="19"/>
  <c r="BB192" i="19"/>
  <c r="BJ192" i="19" s="1"/>
  <c r="BI192" i="19"/>
  <c r="BB103" i="19"/>
  <c r="BJ103" i="19" s="1"/>
  <c r="BI103" i="19"/>
  <c r="BB64" i="19"/>
  <c r="BJ64" i="19" s="1"/>
  <c r="BI64" i="19"/>
  <c r="BB37" i="19"/>
  <c r="BJ37" i="19" s="1"/>
  <c r="BI37" i="19"/>
  <c r="BB72" i="19"/>
  <c r="BJ72" i="19" s="1"/>
  <c r="BI72" i="19"/>
  <c r="BB121" i="19"/>
  <c r="BJ121" i="19" s="1"/>
  <c r="BI121" i="19"/>
  <c r="BA83" i="19"/>
  <c r="BH83" i="19"/>
  <c r="BH81" i="19"/>
  <c r="BA81" i="19"/>
  <c r="BB155" i="19"/>
  <c r="BJ155" i="19" s="1"/>
  <c r="BI155" i="19"/>
  <c r="BB151" i="19"/>
  <c r="BJ151" i="19" s="1"/>
  <c r="BI151" i="19"/>
  <c r="BB111" i="19"/>
  <c r="BJ111" i="19" s="1"/>
  <c r="BI111" i="19"/>
  <c r="BB133" i="19"/>
  <c r="BJ133" i="19" s="1"/>
  <c r="BI133" i="19"/>
  <c r="BB181" i="19"/>
  <c r="BJ181" i="19" s="1"/>
  <c r="BI181" i="19"/>
  <c r="BA87" i="19"/>
  <c r="BH87" i="19"/>
  <c r="BA84" i="19"/>
  <c r="BH84" i="19"/>
  <c r="BB183" i="19"/>
  <c r="BJ183" i="19" s="1"/>
  <c r="BI183" i="19"/>
  <c r="BB163" i="19"/>
  <c r="BJ163" i="19" s="1"/>
  <c r="BI163" i="19"/>
  <c r="BB145" i="19"/>
  <c r="BJ145" i="19" s="1"/>
  <c r="BI145" i="19"/>
  <c r="BB28" i="19"/>
  <c r="BJ28" i="19" s="1"/>
  <c r="BI28" i="19"/>
  <c r="BB39" i="19"/>
  <c r="BJ39" i="19" s="1"/>
  <c r="BI39" i="19"/>
  <c r="BB74" i="19"/>
  <c r="BJ74" i="19" s="1"/>
  <c r="BI74" i="19"/>
  <c r="BB33" i="19"/>
  <c r="BJ33" i="19" s="1"/>
  <c r="BI33" i="19"/>
  <c r="BB104" i="19"/>
  <c r="BJ104" i="19" s="1"/>
  <c r="BI104" i="19"/>
  <c r="BA129" i="19"/>
  <c r="BH129" i="19"/>
  <c r="BA125" i="19"/>
  <c r="BH125" i="19"/>
  <c r="BA185" i="19"/>
  <c r="BH185" i="19"/>
  <c r="BB65" i="19"/>
  <c r="BJ65" i="19" s="1"/>
  <c r="BI65" i="19"/>
  <c r="BB30" i="19"/>
  <c r="BJ30" i="19" s="1"/>
  <c r="BI30" i="19"/>
  <c r="BA173" i="19"/>
  <c r="BH173" i="19"/>
  <c r="BB49" i="19"/>
  <c r="BJ49" i="19" s="1"/>
  <c r="BI49" i="19"/>
  <c r="BB57" i="19"/>
  <c r="BJ57" i="19" s="1"/>
  <c r="BI57" i="19"/>
  <c r="BA139" i="19"/>
  <c r="BH139" i="19"/>
  <c r="BB70" i="19"/>
  <c r="BJ70" i="19" s="1"/>
  <c r="BI70" i="19"/>
  <c r="BB132" i="19"/>
  <c r="BJ132" i="19" s="1"/>
  <c r="BI132" i="19"/>
  <c r="BB99" i="19"/>
  <c r="BJ99" i="19" s="1"/>
  <c r="BI99" i="19"/>
  <c r="BI158" i="19"/>
  <c r="BB158" i="19"/>
  <c r="BJ158" i="19" s="1"/>
  <c r="BB186" i="19"/>
  <c r="BJ186" i="19" s="1"/>
  <c r="BI186" i="19"/>
  <c r="BB46" i="19"/>
  <c r="BJ46" i="19" s="1"/>
  <c r="BI46" i="19"/>
  <c r="BB100" i="19"/>
  <c r="BJ100" i="19" s="1"/>
  <c r="BI100" i="19"/>
  <c r="BB60" i="19"/>
  <c r="BJ60" i="19" s="1"/>
  <c r="BI60" i="19"/>
  <c r="BB128" i="19"/>
  <c r="BJ128" i="19" s="1"/>
  <c r="BI128" i="19"/>
  <c r="BB32" i="19"/>
  <c r="BJ32" i="19" s="1"/>
  <c r="BI32" i="19"/>
  <c r="BB80" i="19"/>
  <c r="BJ80" i="19" s="1"/>
  <c r="BI80" i="19"/>
  <c r="BB31" i="19"/>
  <c r="BJ31" i="19" s="1"/>
  <c r="BI31" i="19"/>
  <c r="BB82" i="19"/>
  <c r="BJ82" i="19" s="1"/>
  <c r="BI82" i="19"/>
  <c r="BA156" i="19"/>
  <c r="BH156" i="19"/>
  <c r="BI154" i="19"/>
  <c r="BB154" i="19"/>
  <c r="BJ154" i="19" s="1"/>
  <c r="BI126" i="19"/>
  <c r="BB126" i="19"/>
  <c r="BJ126" i="19" s="1"/>
  <c r="BA152" i="19"/>
  <c r="BH152" i="19"/>
  <c r="BB176" i="19"/>
  <c r="BJ176" i="19" s="1"/>
  <c r="BI176" i="19"/>
  <c r="BB124" i="19"/>
  <c r="BJ124" i="19" s="1"/>
  <c r="BI124" i="19"/>
  <c r="BB184" i="19"/>
  <c r="BJ184" i="19" s="1"/>
  <c r="BI184" i="19"/>
  <c r="BB40" i="19"/>
  <c r="BJ40" i="19" s="1"/>
  <c r="BI40" i="19"/>
  <c r="BB109" i="19"/>
  <c r="BJ109" i="19" s="1"/>
  <c r="BI109" i="19"/>
  <c r="BB102" i="19"/>
  <c r="BJ102" i="19" s="1"/>
  <c r="BI102" i="19"/>
  <c r="BB45" i="19"/>
  <c r="BJ45" i="19" s="1"/>
  <c r="BI45" i="19"/>
  <c r="BB171" i="19"/>
  <c r="BJ171" i="19" s="1"/>
  <c r="BI171" i="19"/>
  <c r="BA69" i="19"/>
  <c r="BH69" i="19"/>
  <c r="BA41" i="19"/>
  <c r="BH41" i="19"/>
  <c r="BA67" i="19"/>
  <c r="BH67" i="19"/>
  <c r="BB137" i="19"/>
  <c r="BJ137" i="19" s="1"/>
  <c r="BI137" i="19"/>
  <c r="BB149" i="19"/>
  <c r="BJ149" i="19" s="1"/>
  <c r="BI149" i="19"/>
  <c r="BB117" i="19"/>
  <c r="BJ117" i="19" s="1"/>
  <c r="BI117" i="19"/>
  <c r="BB177" i="19"/>
  <c r="BJ177" i="19" s="1"/>
  <c r="BI177" i="19"/>
  <c r="BA106" i="19"/>
  <c r="BH106" i="19"/>
  <c r="BB143" i="19"/>
  <c r="BJ143" i="19" s="1"/>
  <c r="BI143" i="19"/>
  <c r="BB167" i="19"/>
  <c r="BJ167" i="19" s="1"/>
  <c r="BI167" i="19"/>
  <c r="BB161" i="19"/>
  <c r="BJ161" i="19" s="1"/>
  <c r="BI161" i="19"/>
  <c r="BB92" i="19"/>
  <c r="BJ92" i="19" s="1"/>
  <c r="BI92" i="19"/>
  <c r="BB162" i="19"/>
  <c r="BJ162" i="19" s="1"/>
  <c r="BI162" i="19"/>
  <c r="BB116" i="19"/>
  <c r="BJ116" i="19" s="1"/>
  <c r="BI116" i="19"/>
  <c r="BA120" i="19"/>
  <c r="BH120" i="19"/>
  <c r="BB136" i="19"/>
  <c r="BJ136" i="19" s="1"/>
  <c r="BI136" i="19"/>
  <c r="BB53" i="19"/>
  <c r="BJ53" i="19" s="1"/>
  <c r="BI53" i="19"/>
  <c r="BB110" i="19"/>
  <c r="BJ110" i="19" s="1"/>
  <c r="BI110" i="19"/>
  <c r="BB78" i="19"/>
  <c r="BJ78" i="19" s="1"/>
  <c r="BI78" i="19"/>
  <c r="BB58" i="19"/>
  <c r="BJ58" i="19" s="1"/>
  <c r="BI58" i="19"/>
  <c r="BB68" i="19"/>
  <c r="BJ68" i="19" s="1"/>
  <c r="BI68" i="19"/>
  <c r="BB54" i="19"/>
  <c r="BJ54" i="19" s="1"/>
  <c r="BI54" i="19"/>
  <c r="BB194" i="19"/>
  <c r="BJ194" i="19" s="1"/>
  <c r="BI194" i="19"/>
  <c r="BA122" i="19"/>
  <c r="BH122" i="19"/>
  <c r="BB44" i="19"/>
  <c r="BJ44" i="19" s="1"/>
  <c r="BI44" i="19"/>
  <c r="BB34" i="19"/>
  <c r="BJ34" i="19" s="1"/>
  <c r="BI34" i="19"/>
  <c r="BB79" i="19"/>
  <c r="BJ79" i="19" s="1"/>
  <c r="BI79" i="19"/>
  <c r="BB112" i="19"/>
  <c r="BJ112" i="19" s="1"/>
  <c r="BI112" i="19"/>
  <c r="BB148" i="19"/>
  <c r="BJ148" i="19" s="1"/>
  <c r="BI148" i="19"/>
  <c r="BB101" i="19"/>
  <c r="BJ101" i="19" s="1"/>
  <c r="BI101" i="19"/>
  <c r="BB95" i="19"/>
  <c r="BJ95" i="19" s="1"/>
  <c r="BI95" i="19"/>
  <c r="BB55" i="19"/>
  <c r="BJ55" i="19" s="1"/>
  <c r="BI55" i="19"/>
  <c r="BB189" i="19"/>
  <c r="BJ189" i="19" s="1"/>
  <c r="BI189" i="19"/>
  <c r="BA62" i="19"/>
  <c r="BH62" i="19"/>
  <c r="BB153" i="19"/>
  <c r="BJ153" i="19" s="1"/>
  <c r="BI153" i="19"/>
  <c r="BB115" i="19"/>
  <c r="BJ115" i="19" s="1"/>
  <c r="BI115" i="19"/>
  <c r="BB195" i="19"/>
  <c r="BJ195" i="19" s="1"/>
  <c r="BI195" i="19"/>
  <c r="BB141" i="19"/>
  <c r="BJ141" i="19" s="1"/>
  <c r="BI141" i="19"/>
  <c r="BB119" i="19"/>
  <c r="BJ119" i="19" s="1"/>
  <c r="BI119" i="19"/>
  <c r="BH105" i="19"/>
  <c r="BA105" i="19"/>
  <c r="BA71" i="19"/>
  <c r="BH71" i="19"/>
  <c r="BB159" i="19"/>
  <c r="BJ159" i="19" s="1"/>
  <c r="BI159" i="19"/>
  <c r="BB191" i="19"/>
  <c r="BJ191" i="19" s="1"/>
  <c r="BI191" i="19"/>
  <c r="BB157" i="19"/>
  <c r="BJ157" i="19" s="1"/>
  <c r="BI157" i="19"/>
  <c r="BA75" i="19"/>
  <c r="BH75" i="19"/>
  <c r="BA190" i="19"/>
  <c r="BH190" i="19"/>
  <c r="BB85" i="19"/>
  <c r="BJ85" i="19" s="1"/>
  <c r="BI85" i="19"/>
  <c r="BB48" i="19"/>
  <c r="BJ48" i="19" s="1"/>
  <c r="BI48" i="19"/>
  <c r="BB98" i="19"/>
  <c r="BJ98" i="19" s="1"/>
  <c r="BI98" i="19"/>
  <c r="AF170" i="1"/>
  <c r="AF169" i="1"/>
  <c r="AF168" i="1"/>
  <c r="AF167" i="1"/>
  <c r="AF166" i="1"/>
  <c r="AF165" i="1"/>
  <c r="AF164" i="1"/>
  <c r="AF163" i="1"/>
  <c r="AF162" i="1"/>
  <c r="AF161" i="1"/>
  <c r="AF160" i="1"/>
  <c r="AF159" i="1"/>
  <c r="AF158" i="1"/>
  <c r="AF157" i="1"/>
  <c r="AF156" i="1"/>
  <c r="AF155" i="1"/>
  <c r="AF154" i="1"/>
  <c r="AF153" i="1"/>
  <c r="AF152" i="1"/>
  <c r="AF151" i="1"/>
  <c r="AF150" i="1"/>
  <c r="AF149" i="1"/>
  <c r="AF148" i="1"/>
  <c r="AF147" i="1"/>
  <c r="AF146" i="1"/>
  <c r="AF145" i="1"/>
  <c r="AF144" i="1"/>
  <c r="AF143" i="1"/>
  <c r="AF142" i="1"/>
  <c r="AF141" i="1"/>
  <c r="AF140" i="1"/>
  <c r="AF139" i="1"/>
  <c r="AF138" i="1"/>
  <c r="AF137" i="1"/>
  <c r="AF136" i="1"/>
  <c r="AF135" i="1"/>
  <c r="AF134" i="1"/>
  <c r="AF133" i="1"/>
  <c r="AF132" i="1"/>
  <c r="AF131" i="1"/>
  <c r="AF130" i="1"/>
  <c r="AF129" i="1"/>
  <c r="AF128" i="1"/>
  <c r="AF127" i="1"/>
  <c r="AF126" i="1"/>
  <c r="AF125" i="1"/>
  <c r="AF124" i="1"/>
  <c r="AF123" i="1"/>
  <c r="AF122" i="1"/>
  <c r="AF121" i="1"/>
  <c r="AF120" i="1"/>
  <c r="AF119" i="1"/>
  <c r="AF118" i="1"/>
  <c r="AF117" i="1"/>
  <c r="AF116" i="1"/>
  <c r="AF115" i="1"/>
  <c r="AF114" i="1"/>
  <c r="AF113" i="1"/>
  <c r="AF112" i="1"/>
  <c r="AF111" i="1"/>
  <c r="AF110" i="1"/>
  <c r="AF109" i="1"/>
  <c r="AF108" i="1"/>
  <c r="AF107" i="1"/>
  <c r="AF106" i="1"/>
  <c r="AF105" i="1"/>
  <c r="AF104" i="1"/>
  <c r="AF103" i="1"/>
  <c r="AF102" i="1"/>
  <c r="AF101" i="1"/>
  <c r="AF100" i="1"/>
  <c r="AF99" i="1"/>
  <c r="AF98" i="1"/>
  <c r="AF97" i="1"/>
  <c r="AF96" i="1"/>
  <c r="AF95" i="1"/>
  <c r="AF94" i="1"/>
  <c r="AF93" i="1"/>
  <c r="AF92" i="1"/>
  <c r="AF91" i="1"/>
  <c r="AF90" i="1"/>
  <c r="AF89" i="1"/>
  <c r="AF88" i="1"/>
  <c r="AF87" i="1"/>
  <c r="AF86" i="1"/>
  <c r="AF85" i="1"/>
  <c r="AF84" i="1"/>
  <c r="AF83" i="1"/>
  <c r="AF82" i="1"/>
  <c r="AF81" i="1"/>
  <c r="AF80" i="1"/>
  <c r="AF79" i="1"/>
  <c r="AF78" i="1"/>
  <c r="AF77" i="1"/>
  <c r="AF76" i="1"/>
  <c r="AF75" i="1"/>
  <c r="AF74" i="1"/>
  <c r="AF73" i="1"/>
  <c r="AF72" i="1"/>
  <c r="AF71" i="1"/>
  <c r="AF70" i="1"/>
  <c r="AF69" i="1"/>
  <c r="AF68" i="1"/>
  <c r="AF67" i="1"/>
  <c r="AF66" i="1"/>
  <c r="AF65" i="1"/>
  <c r="AF64" i="1"/>
  <c r="AF63" i="1"/>
  <c r="AF62" i="1"/>
  <c r="AF61" i="1"/>
  <c r="AF60" i="1"/>
  <c r="AF59" i="1"/>
  <c r="AF58" i="1"/>
  <c r="AF57" i="1"/>
  <c r="AF56" i="1"/>
  <c r="AF55" i="1"/>
  <c r="AF54" i="1"/>
  <c r="AF53" i="1"/>
  <c r="AF52" i="1"/>
  <c r="AF51" i="1"/>
  <c r="AF50" i="1"/>
  <c r="AF49" i="1"/>
  <c r="AF48" i="1"/>
  <c r="AF47" i="1"/>
  <c r="AF46" i="1"/>
  <c r="AF45" i="1"/>
  <c r="AF44" i="1"/>
  <c r="AF43" i="1"/>
  <c r="AF42" i="1"/>
  <c r="AF41" i="1"/>
  <c r="AF40" i="1"/>
  <c r="AF39" i="1"/>
  <c r="AF38" i="1"/>
  <c r="AF37" i="1"/>
  <c r="AF36" i="1"/>
  <c r="AF35" i="1"/>
  <c r="AF34" i="1"/>
  <c r="AF33" i="1"/>
  <c r="AF32" i="1"/>
  <c r="AF31" i="1"/>
  <c r="AF30" i="1"/>
  <c r="AF29" i="1"/>
  <c r="AF28" i="1"/>
  <c r="AF27" i="1"/>
  <c r="AF26" i="1"/>
  <c r="AF25" i="1"/>
  <c r="AF24" i="1"/>
  <c r="AF23" i="1"/>
  <c r="AF22" i="1"/>
  <c r="AF21" i="1"/>
  <c r="AF20" i="1"/>
  <c r="AF19" i="1"/>
  <c r="AF18" i="1"/>
  <c r="AF17" i="1"/>
  <c r="AF16" i="1"/>
  <c r="AF15" i="1"/>
  <c r="AF14" i="1"/>
  <c r="AF13" i="1"/>
  <c r="AF12" i="1"/>
  <c r="AF11" i="1"/>
  <c r="AF10" i="1"/>
  <c r="AF9" i="1"/>
  <c r="AF8" i="1"/>
  <c r="AF7" i="1"/>
  <c r="AF6" i="1"/>
  <c r="AF5" i="1"/>
  <c r="AF4" i="1"/>
  <c r="AF3" i="1"/>
  <c r="AF2" i="1"/>
  <c r="BI96" i="19" l="1"/>
  <c r="BB96" i="19"/>
  <c r="BJ96" i="19" s="1"/>
  <c r="BB105" i="19"/>
  <c r="BJ105" i="19" s="1"/>
  <c r="BI105" i="19"/>
  <c r="BE27" i="19"/>
  <c r="AX27" i="19"/>
  <c r="BB62" i="19"/>
  <c r="BJ62" i="19" s="1"/>
  <c r="BI62" i="19"/>
  <c r="BB41" i="19"/>
  <c r="BJ41" i="19" s="1"/>
  <c r="BI41" i="19"/>
  <c r="BB152" i="19"/>
  <c r="BJ152" i="19" s="1"/>
  <c r="BI152" i="19"/>
  <c r="BB173" i="19"/>
  <c r="BJ173" i="19" s="1"/>
  <c r="BI173" i="19"/>
  <c r="BB125" i="19"/>
  <c r="BJ125" i="19" s="1"/>
  <c r="BI125" i="19"/>
  <c r="BB84" i="19"/>
  <c r="BJ84" i="19" s="1"/>
  <c r="BI84" i="19"/>
  <c r="BB83" i="19"/>
  <c r="BJ83" i="19" s="1"/>
  <c r="BI83" i="19"/>
  <c r="BB59" i="19"/>
  <c r="BJ59" i="19" s="1"/>
  <c r="BI59" i="19"/>
  <c r="BB52" i="19"/>
  <c r="BJ52" i="19" s="1"/>
  <c r="BI52" i="19"/>
  <c r="BB140" i="19"/>
  <c r="BJ140" i="19" s="1"/>
  <c r="BI140" i="19"/>
  <c r="BB169" i="19"/>
  <c r="BJ169" i="19" s="1"/>
  <c r="BI169" i="19"/>
  <c r="BB127" i="19"/>
  <c r="BJ127" i="19" s="1"/>
  <c r="BI127" i="19"/>
  <c r="BB193" i="19"/>
  <c r="BJ193" i="19" s="1"/>
  <c r="BI193" i="19"/>
  <c r="BI150" i="19"/>
  <c r="BB150" i="19"/>
  <c r="BJ150" i="19" s="1"/>
  <c r="BB190" i="19"/>
  <c r="BJ190" i="19" s="1"/>
  <c r="BI190" i="19"/>
  <c r="BI122" i="19"/>
  <c r="BB122" i="19"/>
  <c r="BJ122" i="19" s="1"/>
  <c r="BB106" i="19"/>
  <c r="BJ106" i="19" s="1"/>
  <c r="BI106" i="19"/>
  <c r="BB81" i="19"/>
  <c r="BJ81" i="19" s="1"/>
  <c r="BI81" i="19"/>
  <c r="BB97" i="19"/>
  <c r="BJ97" i="19" s="1"/>
  <c r="BI97" i="19"/>
  <c r="BB75" i="19"/>
  <c r="BJ75" i="19" s="1"/>
  <c r="BI75" i="19"/>
  <c r="BB71" i="19"/>
  <c r="BJ71" i="19" s="1"/>
  <c r="BI71" i="19"/>
  <c r="BB120" i="19"/>
  <c r="BJ120" i="19" s="1"/>
  <c r="BI120" i="19"/>
  <c r="BB67" i="19"/>
  <c r="BJ67" i="19" s="1"/>
  <c r="BI67" i="19"/>
  <c r="BB69" i="19"/>
  <c r="BJ69" i="19" s="1"/>
  <c r="BI69" i="19"/>
  <c r="BB156" i="19"/>
  <c r="BJ156" i="19" s="1"/>
  <c r="BI156" i="19"/>
  <c r="BB139" i="19"/>
  <c r="BJ139" i="19" s="1"/>
  <c r="BI139" i="19"/>
  <c r="BB185" i="19"/>
  <c r="BJ185" i="19" s="1"/>
  <c r="BI185" i="19"/>
  <c r="BB129" i="19"/>
  <c r="BJ129" i="19" s="1"/>
  <c r="BI129" i="19"/>
  <c r="BB87" i="19"/>
  <c r="BJ87" i="19" s="1"/>
  <c r="BI87" i="19"/>
  <c r="BB144" i="19"/>
  <c r="BJ144" i="19" s="1"/>
  <c r="BI144" i="19"/>
  <c r="BB47" i="19"/>
  <c r="BJ47" i="19" s="1"/>
  <c r="BI47" i="19"/>
  <c r="BB42" i="19"/>
  <c r="BJ42" i="19" s="1"/>
  <c r="BI42" i="19"/>
  <c r="BB93" i="19"/>
  <c r="BJ93" i="19" s="1"/>
  <c r="BI93" i="19"/>
  <c r="BB180" i="19"/>
  <c r="BJ180" i="19" s="1"/>
  <c r="BI180" i="19"/>
  <c r="BB147" i="19"/>
  <c r="BJ147" i="19" s="1"/>
  <c r="BI147" i="19"/>
  <c r="BB175" i="19"/>
  <c r="BJ175" i="19" s="1"/>
  <c r="BI175" i="19"/>
  <c r="BB179" i="19"/>
  <c r="BJ179" i="19" s="1"/>
  <c r="BI179" i="19"/>
  <c r="J10" i="17"/>
  <c r="F16" i="17" s="1"/>
  <c r="J7" i="17"/>
  <c r="J9" i="17" s="1"/>
  <c r="BH170" i="1"/>
  <c r="BH169" i="1"/>
  <c r="BH168" i="1"/>
  <c r="BH167" i="1"/>
  <c r="BH166" i="1"/>
  <c r="BH165" i="1"/>
  <c r="BH164" i="1"/>
  <c r="BH163" i="1"/>
  <c r="BH162" i="1"/>
  <c r="BH161" i="1"/>
  <c r="BH160" i="1"/>
  <c r="BH159" i="1"/>
  <c r="BH158" i="1"/>
  <c r="BH157" i="1"/>
  <c r="BH156" i="1"/>
  <c r="BH155" i="1"/>
  <c r="BH154" i="1"/>
  <c r="BH153" i="1"/>
  <c r="BH152" i="1"/>
  <c r="BH151" i="1"/>
  <c r="BH150" i="1"/>
  <c r="BH149" i="1"/>
  <c r="BH148" i="1"/>
  <c r="BH147" i="1"/>
  <c r="BH146" i="1"/>
  <c r="BH145" i="1"/>
  <c r="BH144" i="1"/>
  <c r="BH143" i="1"/>
  <c r="BH142" i="1"/>
  <c r="BH141" i="1"/>
  <c r="BH140" i="1"/>
  <c r="BH139" i="1"/>
  <c r="BH138" i="1"/>
  <c r="BH137" i="1"/>
  <c r="BH136" i="1"/>
  <c r="BH135" i="1"/>
  <c r="BH134" i="1"/>
  <c r="BH133" i="1"/>
  <c r="BH132" i="1"/>
  <c r="BH131" i="1"/>
  <c r="BH130" i="1"/>
  <c r="BH129" i="1"/>
  <c r="BH128" i="1"/>
  <c r="BH127" i="1"/>
  <c r="BH126" i="1"/>
  <c r="BH125" i="1"/>
  <c r="BH124" i="1"/>
  <c r="BH123" i="1"/>
  <c r="BH122" i="1"/>
  <c r="BH121" i="1"/>
  <c r="BH120" i="1"/>
  <c r="BH119" i="1"/>
  <c r="BH118" i="1"/>
  <c r="BH117" i="1"/>
  <c r="BH116" i="1"/>
  <c r="BH115" i="1"/>
  <c r="BH114" i="1"/>
  <c r="BH113" i="1"/>
  <c r="BH112" i="1"/>
  <c r="BH111" i="1"/>
  <c r="BH110" i="1"/>
  <c r="BH109" i="1"/>
  <c r="BH108" i="1"/>
  <c r="BH107" i="1"/>
  <c r="BH106" i="1"/>
  <c r="BH105" i="1"/>
  <c r="BH104" i="1"/>
  <c r="BH103" i="1"/>
  <c r="BH102" i="1"/>
  <c r="BH101" i="1"/>
  <c r="BH100" i="1"/>
  <c r="BH99" i="1"/>
  <c r="BH98" i="1"/>
  <c r="BH97" i="1"/>
  <c r="BH96" i="1"/>
  <c r="BH95" i="1"/>
  <c r="BH94" i="1"/>
  <c r="BH93" i="1"/>
  <c r="BH92" i="1"/>
  <c r="BH91" i="1"/>
  <c r="BH90" i="1"/>
  <c r="BH89" i="1"/>
  <c r="BH88" i="1"/>
  <c r="BH87" i="1"/>
  <c r="BH86" i="1"/>
  <c r="BH85" i="1"/>
  <c r="BH84" i="1"/>
  <c r="BH83" i="1"/>
  <c r="BH82" i="1"/>
  <c r="BH81" i="1"/>
  <c r="BH80" i="1"/>
  <c r="BH79" i="1"/>
  <c r="BH78" i="1"/>
  <c r="BH77" i="1"/>
  <c r="BH76" i="1"/>
  <c r="BH75" i="1"/>
  <c r="BH74" i="1"/>
  <c r="BH73" i="1"/>
  <c r="BH72" i="1"/>
  <c r="BH71" i="1"/>
  <c r="BH70" i="1"/>
  <c r="BH69" i="1"/>
  <c r="BH68" i="1"/>
  <c r="BH67" i="1"/>
  <c r="BH66" i="1"/>
  <c r="BH65" i="1"/>
  <c r="BH64" i="1"/>
  <c r="BH63" i="1"/>
  <c r="BH62" i="1"/>
  <c r="BH61" i="1"/>
  <c r="BH60" i="1"/>
  <c r="BH59" i="1"/>
  <c r="BH58" i="1"/>
  <c r="BH57" i="1"/>
  <c r="BH56" i="1"/>
  <c r="BH55" i="1"/>
  <c r="BH54" i="1"/>
  <c r="BH53" i="1"/>
  <c r="BH52" i="1"/>
  <c r="BH51" i="1"/>
  <c r="BH50" i="1"/>
  <c r="BH49" i="1"/>
  <c r="BH48" i="1"/>
  <c r="BH47" i="1"/>
  <c r="BH46" i="1"/>
  <c r="BH45" i="1"/>
  <c r="BH44" i="1"/>
  <c r="BH43" i="1"/>
  <c r="BH42" i="1"/>
  <c r="BH41" i="1"/>
  <c r="BH40" i="1"/>
  <c r="BH39" i="1"/>
  <c r="BH38" i="1"/>
  <c r="BH37" i="1"/>
  <c r="BH36" i="1"/>
  <c r="BH35" i="1"/>
  <c r="BH34" i="1"/>
  <c r="BH33" i="1"/>
  <c r="BH32" i="1"/>
  <c r="BH31" i="1"/>
  <c r="BH30" i="1"/>
  <c r="BH29" i="1"/>
  <c r="BH28" i="1"/>
  <c r="BH27" i="1"/>
  <c r="BH26" i="1"/>
  <c r="BH25" i="1"/>
  <c r="BH24" i="1"/>
  <c r="BH23" i="1"/>
  <c r="BH22" i="1"/>
  <c r="BH21" i="1"/>
  <c r="BH20" i="1"/>
  <c r="BH19" i="1"/>
  <c r="BH18" i="1"/>
  <c r="BH17" i="1"/>
  <c r="BH16" i="1"/>
  <c r="BH15" i="1"/>
  <c r="BH14" i="1"/>
  <c r="BH13" i="1"/>
  <c r="BH12" i="1"/>
  <c r="BH11" i="1"/>
  <c r="BH10" i="1"/>
  <c r="BH9" i="1"/>
  <c r="BH8" i="1"/>
  <c r="BH7" i="1"/>
  <c r="BH6" i="1"/>
  <c r="BH5" i="1"/>
  <c r="BH4" i="1"/>
  <c r="BH3" i="1"/>
  <c r="BH2" i="1"/>
  <c r="F1" i="17"/>
  <c r="D16" i="17" s="1"/>
  <c r="J5" i="17"/>
  <c r="E1" i="16"/>
  <c r="J1" i="15"/>
  <c r="H1" i="14"/>
  <c r="I14" i="14" s="1"/>
  <c r="I16" i="14" s="1"/>
  <c r="G24" i="14" s="1"/>
  <c r="H1" i="13"/>
  <c r="J15" i="13" s="1"/>
  <c r="H18" i="13" s="1"/>
  <c r="E15" i="9"/>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2" i="1"/>
  <c r="R3"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2" i="1"/>
  <c r="J3" i="1"/>
  <c r="B10" i="15" l="1"/>
  <c r="D10" i="16"/>
  <c r="D11" i="16" s="1"/>
  <c r="G10" i="16"/>
  <c r="G11" i="16" s="1"/>
  <c r="H10" i="16"/>
  <c r="H11" i="16" s="1"/>
  <c r="E10" i="16"/>
  <c r="E11" i="16" s="1"/>
  <c r="C10" i="16"/>
  <c r="C11" i="16" s="1"/>
  <c r="F10" i="16"/>
  <c r="F11" i="16" s="1"/>
  <c r="I10" i="16"/>
  <c r="I11" i="16" s="1"/>
  <c r="J10" i="16"/>
  <c r="J11" i="16" s="1"/>
  <c r="BF27" i="19"/>
  <c r="AY27" i="19"/>
  <c r="I16" i="17"/>
  <c r="J13" i="17" s="1"/>
  <c r="F18" i="13"/>
  <c r="J18" i="13" s="1"/>
  <c r="I19" i="14" s="1"/>
  <c r="I21" i="14" s="1"/>
  <c r="I24" i="14" s="1"/>
  <c r="E24" i="14" l="1"/>
  <c r="BG27" i="19"/>
  <c r="AZ27" i="19"/>
  <c r="BA27" i="19" l="1"/>
  <c r="BH27" i="19"/>
  <c r="BB27" i="19" l="1"/>
  <c r="BJ27" i="19" s="1"/>
  <c r="BI27" i="19"/>
</calcChain>
</file>

<file path=xl/sharedStrings.xml><?xml version="1.0" encoding="utf-8"?>
<sst xmlns="http://schemas.openxmlformats.org/spreadsheetml/2006/main" count="4870" uniqueCount="756">
  <si>
    <t>FY 2027 ECS Model</t>
  </si>
  <si>
    <t>Description</t>
  </si>
  <si>
    <t>The Education Cost Sharing (ECS) formula is the method the State of Connecticut has established to distribute approximately $2.46 billion annually in state education funding to local and regional public school districts. The ECS formula uses several components to calculate town ECS grants. This tool details these components and how they impact each town. To use the tool, please select a town from the drop-down menu in the blue cell below. 
Please note, grant estimates contained in this model are projections and are based on assumptions that may change. These assumptions are detailed below the "Sources" section at the bottom of this page. Detailed formula weights and components can also be found in the box to the right labeled "Formula Weights and Components." For more information about the ECS formula, please visit www.schoolstatefinance.org/issues/ecs-formula.</t>
  </si>
  <si>
    <t>Formula Weights and Components</t>
  </si>
  <si>
    <t>Need Student Count Components</t>
  </si>
  <si>
    <t>Weights</t>
  </si>
  <si>
    <t>Low-income Student Weight</t>
  </si>
  <si>
    <t>Concentrated Poverty Threshold</t>
  </si>
  <si>
    <t>Concentrated Poverty Weight</t>
  </si>
  <si>
    <t>Multilingual Learner Weight</t>
  </si>
  <si>
    <t>Base Aid Ratio Components</t>
  </si>
  <si>
    <t>Property Wealth Factor</t>
  </si>
  <si>
    <t>Income Wealth Factor</t>
  </si>
  <si>
    <t>Select Town</t>
  </si>
  <si>
    <t>Sharon</t>
  </si>
  <si>
    <t>Statewide Guaranteed Wealth Level</t>
  </si>
  <si>
    <t>Alliance District Minimum Aid Ratio</t>
  </si>
  <si>
    <t xml:space="preserve">1. Foundation </t>
  </si>
  <si>
    <t>Non-Alliance District Minimum Aid Ratio</t>
  </si>
  <si>
    <t>The ECS formula's foundation amount is intended to represent the estimated cost of educating a Connecticut general education student who does not have any additional learning needs. However, Connecticut's foundation amount includes state aid for students with disabilities whose education costs do not exceed the Excess Cost grant threshold, which is 4.5 times the net current expenditure per pupil (NCEP) for the district the student attends. Additionally, the foundation amount has not been raised since 2013.</t>
  </si>
  <si>
    <t>Town's PIC Index Rank</t>
  </si>
  <si>
    <t>Additional % Points Added to Base Aid Ratio</t>
  </si>
  <si>
    <t>1-5</t>
  </si>
  <si>
    <t>6 Percentage Points</t>
  </si>
  <si>
    <t>Foundation Amount</t>
  </si>
  <si>
    <t>6-10</t>
  </si>
  <si>
    <t>5 Percentage Points</t>
  </si>
  <si>
    <t>11-15</t>
  </si>
  <si>
    <t>4 Percentage Points</t>
  </si>
  <si>
    <t>16-19</t>
  </si>
  <si>
    <t>3 Percentage Points</t>
  </si>
  <si>
    <t>Regional School District Components</t>
  </si>
  <si>
    <t>Regional School District Bonus</t>
  </si>
  <si>
    <t>$100 per student per grade</t>
  </si>
  <si>
    <t>Endowed Academy Bonus</t>
  </si>
  <si>
    <t>Sources</t>
  </si>
  <si>
    <t>Conn. Gen. Statutes ch. 172, §§ 10-262f, 10-262h.</t>
  </si>
  <si>
    <t>Conn. Acts 26-68 as amended by Conn. Acts 26-76 and amended further by Conn. Acts 26-130.</t>
  </si>
  <si>
    <r>
      <t xml:space="preserve">State of Connecticut, Office of Policy and Management. (2025). </t>
    </r>
    <r>
      <rPr>
        <i/>
        <sz val="10"/>
        <color theme="1"/>
        <rFont val="Century Gothic"/>
        <family val="1"/>
      </rPr>
      <t>Municipal Fiscal Indicators, Fiscal Years Ended 2019-2023</t>
    </r>
    <r>
      <rPr>
        <sz val="10"/>
        <color theme="1"/>
        <rFont val="Century Gothic"/>
        <family val="1"/>
      </rPr>
      <t>. Hartford, CT: Author. Retrieved from https://portal.ct.gov/opm/-/media/opm/finance/mfs-unit/municipal-fiscal-indicators/municipal-fiscal-indicators-2019-23---final---revised-asof-1-14-2026.pdf.</t>
    </r>
  </si>
  <si>
    <r>
      <t xml:space="preserve">State of Connecticut, Office of Policy and Management. (2026). </t>
    </r>
    <r>
      <rPr>
        <i/>
        <sz val="10"/>
        <color theme="1"/>
        <rFont val="Century Gothic"/>
        <family val="1"/>
      </rPr>
      <t>FY 2026 Public Investment Community Index</t>
    </r>
    <r>
      <rPr>
        <sz val="10"/>
        <color theme="1"/>
        <rFont val="Century Gothic"/>
        <family val="1"/>
      </rPr>
      <t>. Hartford, CT: Author. Available from https://data.ct.gov/Local-Government/Public-Investment-Community-Index/t8hb-sagg/about_data.</t>
    </r>
  </si>
  <si>
    <t>*Note: Estimated grants assume the ECS formula remains as specified in Conn. Gen. Statutes ch. 172, §§ 10-262f, 10-262h, and town values for the following variables remain constant:</t>
  </si>
  <si>
    <t>Resident student count</t>
  </si>
  <si>
    <t>Low-income students</t>
  </si>
  <si>
    <t>Multilingual Learners</t>
  </si>
  <si>
    <t>Equalized Net Grand List per Capita (ENGLC)</t>
  </si>
  <si>
    <t>Median Household Income (MHI)</t>
  </si>
  <si>
    <t>Public Investment Community (PIC) index values and rankings</t>
  </si>
  <si>
    <t>Students sent to regional school districts</t>
  </si>
  <si>
    <t>Students sent to endowed academies</t>
  </si>
  <si>
    <t>Regional school district grade composition</t>
  </si>
  <si>
    <t>Endowed academy district grade composition</t>
  </si>
  <si>
    <t>Alliance District status</t>
  </si>
  <si>
    <t>Priority School District Status</t>
  </si>
  <si>
    <t>Selected Town</t>
  </si>
  <si>
    <t xml:space="preserve">2. Need Student Count
</t>
  </si>
  <si>
    <t>Students with certain learning needs are more likely to need additional resources in order to have equal access to educational opportunities. In order to assist districts serving students with higher learning needs, education funding formulas often include weights for specific student needs.
The ECS formula contains three “need-student” weights, which increase per-student state education aid for students with additional learning needs. Included in the ECS formula are weights for low-income students, concentrated poverty, and multilingual learners. A town's "Need Student Count" is determined using these weights.</t>
  </si>
  <si>
    <t>Variable</t>
  </si>
  <si>
    <t>Count</t>
  </si>
  <si>
    <t>Weight</t>
  </si>
  <si>
    <t>Weighted Count</t>
  </si>
  <si>
    <t>Resident Student Count</t>
  </si>
  <si>
    <t>None</t>
  </si>
  <si>
    <t>Low-income Student Count (i.e. # of students eligible for free or reduced-price lunch)</t>
  </si>
  <si>
    <t>Multilingual Learners Count</t>
  </si>
  <si>
    <t>% of Low-income Students (determines eligibility for concentrated poverty weight)</t>
  </si>
  <si>
    <t>Need Student Count</t>
  </si>
  <si>
    <t>Foundation</t>
  </si>
  <si>
    <t>x</t>
  </si>
  <si>
    <t>=</t>
  </si>
  <si>
    <t>Foundation x NSC</t>
  </si>
  <si>
    <t>3. Base Aid Ratio</t>
  </si>
  <si>
    <t>The Base Aid Ratio is the variable in the ECS formula that determines each community’s ability to financially support its public schools. In the ECS formula, the Base Aid Ratio acts as an equity metric to distribute state education aid, with the towns with the least ability to fund their public schools receiving the most state aid.
The Base Aid Ratio uses two elements to calculate a town’s ability to fund its public schools: a property wealth factor and an income wealth factor. The property wealth factor counts for 70% in determining a town’s Base Aid Ratio, while the income wealth factor counts for 30%. Towns with a PIC rank of 0 do not receive a PIC bonus and do not have a score because they are not among the 42 highest-ranked towns.</t>
  </si>
  <si>
    <t>Value</t>
  </si>
  <si>
    <t>Equalized Net Grand List per Capita (ENGLPC)</t>
  </si>
  <si>
    <t>CT Median ENGL</t>
  </si>
  <si>
    <t>CT Median MHI</t>
  </si>
  <si>
    <t>Alliance District</t>
  </si>
  <si>
    <t>Public Investment Communities (PIC) Index Rank</t>
  </si>
  <si>
    <t>PIC Score</t>
  </si>
  <si>
    <t>PIC Index Factor BAR Adjustment</t>
  </si>
  <si>
    <t>Base Aid Ratio</t>
  </si>
  <si>
    <t>Initial Grant</t>
  </si>
  <si>
    <t>4. Regional School District (RSD) Bonus</t>
  </si>
  <si>
    <t>School districts receive a per-pupil bonus for each student they send to a regional school district and/or endowed acandemy. This bonus is multiplied by the number of grades served by the regional school district and/or the endowed academy.</t>
  </si>
  <si>
    <t>Students Sent to Regional District</t>
  </si>
  <si>
    <t>Number of Regional District Grades</t>
  </si>
  <si>
    <t>Regional District Per-Pupil Bonus</t>
  </si>
  <si>
    <t>Regional School District (RSD) Bonus</t>
  </si>
  <si>
    <t>Students Sent to Endowed Academies</t>
  </si>
  <si>
    <t>Number of Endowed Academy Grades</t>
  </si>
  <si>
    <t>Endowed Academy Per-pupil Bonus</t>
  </si>
  <si>
    <t>Endowed Academy (EA) Bonus</t>
  </si>
  <si>
    <t>Total RSD Bonus = EA + RSD</t>
  </si>
  <si>
    <t>Fully-funded Grant (Includes RSD Bonus)</t>
  </si>
  <si>
    <t>+</t>
  </si>
  <si>
    <t>RSD Bonus</t>
  </si>
  <si>
    <t>Fully-funded Grant</t>
  </si>
  <si>
    <t>5. ECS Grant Phase-in</t>
  </si>
  <si>
    <t>The current ECS formula began implementation in fiscal year 2019. The formula is to be phased in through FY 2034 with the phase-in schedule differing between towns receiving — according to the formula — an increase in ECS funding over their prior year grants and those towns receiving a decrease. 
Alliance and Priority School Districts that would otherwise receive a decrease in state education aid, according to the formula, are permanently “held harmless” at the greater of their FY 2017 or prior year ECS grant amounts. For FY 2026 and FY 2027, towns scheduled to receive a decrease in their ECS grants are held harmless at their prior year grant amounts. The funding decreases for these towns are scheduled to resume in FY 2028 and run through FY 2034.</t>
  </si>
  <si>
    <t>Phase-In Schedule</t>
  </si>
  <si>
    <t>FY 2019</t>
  </si>
  <si>
    <t>FY 2020-21</t>
  </si>
  <si>
    <t>FY 2022-23</t>
  </si>
  <si>
    <t>FY 2024</t>
  </si>
  <si>
    <t>FY 2025</t>
  </si>
  <si>
    <t>FY 2026</t>
  </si>
  <si>
    <t>FY 2027</t>
  </si>
  <si>
    <t>FY 2028</t>
  </si>
  <si>
    <t>FY 2029</t>
  </si>
  <si>
    <t>FY 2030</t>
  </si>
  <si>
    <t>FY 2031</t>
  </si>
  <si>
    <t>FY 2032</t>
  </si>
  <si>
    <t>FY 2033</t>
  </si>
  <si>
    <t>FY 2034</t>
  </si>
  <si>
    <r>
      <t xml:space="preserve">Towns Receiving </t>
    </r>
    <r>
      <rPr>
        <b/>
        <i/>
        <sz val="10"/>
        <color theme="1"/>
        <rFont val="Century Gothic"/>
        <family val="2"/>
      </rPr>
      <t>Increase</t>
    </r>
    <r>
      <rPr>
        <i/>
        <sz val="10"/>
        <color theme="1"/>
        <rFont val="Century Gothic"/>
        <family val="2"/>
      </rPr>
      <t xml:space="preserve"> in Funding Over Prior Year ECS Grant</t>
    </r>
  </si>
  <si>
    <t>Increase phased in by 4.1%</t>
  </si>
  <si>
    <t>Increase phased in by 10.66% per year</t>
  </si>
  <si>
    <t>Previous year’s ECS grant amount plus 20% of its grant adjustment</t>
  </si>
  <si>
    <t>Previous year’s ECS
grant amount plus
56.5% of its grant
adjustment</t>
  </si>
  <si>
    <t>Fully funded</t>
  </si>
  <si>
    <r>
      <t xml:space="preserve">Towns Receiving </t>
    </r>
    <r>
      <rPr>
        <b/>
        <i/>
        <sz val="10"/>
        <color theme="1"/>
        <rFont val="Century Gothic"/>
        <family val="2"/>
      </rPr>
      <t>Decrease</t>
    </r>
    <r>
      <rPr>
        <i/>
        <sz val="10"/>
        <color theme="1"/>
        <rFont val="Century Gothic"/>
        <family val="2"/>
      </rPr>
      <t xml:space="preserve"> in Funding Compared to Prior Year ECS Grant</t>
    </r>
  </si>
  <si>
    <t>Decrease phased out by 25%</t>
  </si>
  <si>
    <t>Decrease phased out by 8.33% per year</t>
  </si>
  <si>
    <t>Held Harmless at FY 2021 Grant Amounts</t>
  </si>
  <si>
    <t>Held harmless at
previous year’s
ECS grant amount</t>
  </si>
  <si>
    <t>Held harmless at previous year’s
ECS grant amount</t>
  </si>
  <si>
    <t>Prior year’s ECS
grant amount
minus 14.29% of its
grant adjustment</t>
  </si>
  <si>
    <t>Prior year’s ECS
grant amount
minus 16.67% of its
grant adjustment</t>
  </si>
  <si>
    <t>Prior year’s ECS
grant amount
minus 20% of its
grant adjustment</t>
  </si>
  <si>
    <t>Prior year’s ECS
grant amount
minus 25% of its
grant adjustment</t>
  </si>
  <si>
    <t>Prior year’s ECS
grant amount
minus 33.33% of its
grant adjustment</t>
  </si>
  <si>
    <t>Prior year’s ECS
grant amount
minus 50% of its
grant adjustment</t>
  </si>
  <si>
    <t>Phase-in schedule completed and grants fully funded</t>
  </si>
  <si>
    <t>FY 2026 Grant</t>
  </si>
  <si>
    <t>FY 2027 Grant</t>
  </si>
  <si>
    <t>Fully-Funded Grant</t>
  </si>
  <si>
    <t>The phase-in gradually transitions all towns from their prior year ECS grant amounts to their fully-funded amounts. The phase-in, as described on the prior tab, applies the phase-in percentage to the prior year's grant amount. Once a town completes the phase-in period, it will receive its fully-funded grant amount in every subsequent year.</t>
  </si>
  <si>
    <t>Projected Grant</t>
  </si>
  <si>
    <t>Projected Change from
FY 2026</t>
  </si>
  <si>
    <t>FY 2021 ECS Model</t>
  </si>
  <si>
    <t>6. Displaced Student Supplement</t>
  </si>
  <si>
    <r>
      <t xml:space="preserve">The ECS appropriation for FY 2019 includes an additional one-time, supplemental allocation of approximately $2.9 million for towns whose districts received students displaced by Hurricane Maria during FY 2018. This allocation is provided by funds remaining in the ECS budget line item after the distribution of ECS grants, and will be distributed on a per-pupil basis using the highest number of displaced students a town received during FY 2018 as a percent of the total number of displaced students received statewide.
</t>
    </r>
    <r>
      <rPr>
        <b/>
        <i/>
        <sz val="10"/>
        <color theme="1"/>
        <rFont val="Century Gothic"/>
        <family val="1"/>
      </rPr>
      <t>Please note this supplemental allocation is not part of the ECS formula and will not be a recurring feature of the ECS appropriation.</t>
    </r>
  </si>
  <si>
    <t>Town</t>
  </si>
  <si>
    <t>Total Additional Allocation</t>
  </si>
  <si>
    <t>Town Displaced Students (Highest Number)</t>
  </si>
  <si>
    <t>Total Statewide Displaced Students</t>
  </si>
  <si>
    <t>Town Displaced Students as % of Total Statewide</t>
  </si>
  <si>
    <t>Town Displaced Student Allocation</t>
  </si>
  <si>
    <t>FY 2019 Appropriation</t>
  </si>
  <si>
    <t>FY 2019 Original Grant</t>
  </si>
  <si>
    <t>A.</t>
  </si>
  <si>
    <t>Need Weighting Factor for Col 3:</t>
  </si>
  <si>
    <t>B.</t>
  </si>
  <si>
    <t>ENGL per Capita and MHI Threshold Factor for Col 8 &amp; Col 10:</t>
  </si>
  <si>
    <t>C.</t>
  </si>
  <si>
    <t>ENGL per Capita Weight for Col 11:</t>
  </si>
  <si>
    <t>D.</t>
  </si>
  <si>
    <t>MHI Weight for Col 11:</t>
  </si>
  <si>
    <t>E.</t>
  </si>
  <si>
    <t>Non-Alliance District &amp; Non-PSD Minimum Aid Ratio for use in Column 12:</t>
  </si>
  <si>
    <t>F.</t>
  </si>
  <si>
    <t>Alliance District &amp; PSD Minimum Aid Ratio for use in Column 12:</t>
  </si>
  <si>
    <t>G.</t>
  </si>
  <si>
    <t>Foundation for Column 17:</t>
  </si>
  <si>
    <t>H.</t>
  </si>
  <si>
    <t>Adjustment % for Districts who are underfunded:</t>
  </si>
  <si>
    <t>I.</t>
  </si>
  <si>
    <t>Adjustment % for Districts who are overfunded:</t>
  </si>
  <si>
    <t>Feds do not report</t>
  </si>
  <si>
    <t>anything greater than</t>
  </si>
  <si>
    <t>$250,000 so Darien</t>
  </si>
  <si>
    <t>won't change</t>
  </si>
  <si>
    <t>FY 27</t>
  </si>
  <si>
    <t>FY 28</t>
  </si>
  <si>
    <t>FY 29</t>
  </si>
  <si>
    <t>FY 30</t>
  </si>
  <si>
    <t>FY 31</t>
  </si>
  <si>
    <t>FY 32</t>
  </si>
  <si>
    <t>FY 33</t>
  </si>
  <si>
    <t>FY 34</t>
  </si>
  <si>
    <t>Phase-In</t>
  </si>
  <si>
    <t>Total Bonus &gt;&gt;&gt;</t>
  </si>
  <si>
    <t>Phase-Out</t>
  </si>
  <si>
    <t xml:space="preserve">Totals  </t>
  </si>
  <si>
    <t>Median:</t>
  </si>
  <si>
    <t>(EEPC</t>
  </si>
  <si>
    <t>(MHI</t>
  </si>
  <si>
    <t>Foundation:</t>
  </si>
  <si>
    <t>Preliminary</t>
  </si>
  <si>
    <t># FRPL sts above 60% of resident sts</t>
  </si>
  <si>
    <t>Excess</t>
  </si>
  <si>
    <t>Threshold:</t>
  </si>
  <si>
    <t>Wealth</t>
  </si>
  <si>
    <t>(Non-Alliance Districts &amp; Non-PSDs:</t>
  </si>
  <si>
    <t>(Item E)</t>
  </si>
  <si>
    <t>Free and</t>
  </si>
  <si>
    <t>Poverty</t>
  </si>
  <si>
    <t>60% of resident sts</t>
  </si>
  <si>
    <t>Resident</t>
  </si>
  <si>
    <t>ELL</t>
  </si>
  <si>
    <t>Average</t>
  </si>
  <si>
    <t>Median</t>
  </si>
  <si>
    <t>Adjustment</t>
  </si>
  <si>
    <t>Greater of</t>
  </si>
  <si>
    <t>PIC Add</t>
  </si>
  <si>
    <t>Final Base Aid Ratio</t>
  </si>
  <si>
    <t>Students</t>
  </si>
  <si>
    <t>Number of</t>
  </si>
  <si>
    <t>Regional</t>
  </si>
  <si>
    <t>Endowed</t>
  </si>
  <si>
    <t xml:space="preserve">Grant </t>
  </si>
  <si>
    <t>Reduced</t>
  </si>
  <si>
    <t xml:space="preserve">Portion of </t>
  </si>
  <si>
    <t xml:space="preserve">Net </t>
  </si>
  <si>
    <t>If FRPL % above 60%,</t>
  </si>
  <si>
    <t>Portion of</t>
  </si>
  <si>
    <t>Free&amp;Reduced</t>
  </si>
  <si>
    <t>Need</t>
  </si>
  <si>
    <t>Equalized Net</t>
  </si>
  <si>
    <t>ECS ENGL</t>
  </si>
  <si>
    <t>Median x Item B)</t>
  </si>
  <si>
    <t>Household</t>
  </si>
  <si>
    <t>Factor</t>
  </si>
  <si>
    <t>Item E or Col 16),</t>
  </si>
  <si>
    <t xml:space="preserve">Base Aid </t>
  </si>
  <si>
    <t>Sent To</t>
  </si>
  <si>
    <t>District</t>
  </si>
  <si>
    <t>Academies</t>
  </si>
  <si>
    <t>Base Formula</t>
  </si>
  <si>
    <t>Fully Funded</t>
  </si>
  <si>
    <t>ECS</t>
  </si>
  <si>
    <t xml:space="preserve">ECS </t>
  </si>
  <si>
    <t>Alliance</t>
  </si>
  <si>
    <t>17 Town</t>
  </si>
  <si>
    <t>Eligibility</t>
  </si>
  <si>
    <t>Free &amp;</t>
  </si>
  <si>
    <t>% above 60%</t>
  </si>
  <si>
    <t>Concentrated</t>
  </si>
  <si>
    <t>Total</t>
  </si>
  <si>
    <t>Grand List</t>
  </si>
  <si>
    <t>per Capita</t>
  </si>
  <si>
    <t>ENGL Adjustment Factor</t>
  </si>
  <si>
    <t>Income</t>
  </si>
  <si>
    <t>MHI Adjustment Factor</t>
  </si>
  <si>
    <t>(1 - ((Col 13 x</t>
  </si>
  <si>
    <t>(Alliance Districts &amp; PSDs:</t>
  </si>
  <si>
    <t>Ratio Adjustment</t>
  </si>
  <si>
    <t>Ratio</t>
  </si>
  <si>
    <t>Bonus</t>
  </si>
  <si>
    <t>Aid</t>
  </si>
  <si>
    <t>Grant</t>
  </si>
  <si>
    <t>2016-17</t>
  </si>
  <si>
    <t>Grant with Alliance</t>
  </si>
  <si>
    <t>Prior Year</t>
  </si>
  <si>
    <t>Greater</t>
  </si>
  <si>
    <t>Entitlement</t>
  </si>
  <si>
    <t xml:space="preserve">Entitlement </t>
  </si>
  <si>
    <t>PSD</t>
  </si>
  <si>
    <t>Non-</t>
  </si>
  <si>
    <t>Reform</t>
  </si>
  <si>
    <t>PIC</t>
  </si>
  <si>
    <t>October</t>
  </si>
  <si>
    <t>(Greater of</t>
  </si>
  <si>
    <t>Total Need</t>
  </si>
  <si>
    <t>Need Students</t>
  </si>
  <si>
    <t>(Col 2 x</t>
  </si>
  <si>
    <t>(Col 1 + Col 3</t>
  </si>
  <si>
    <t>(ECS ENGL)</t>
  </si>
  <si>
    <t>Population</t>
  </si>
  <si>
    <t>(EEPC)</t>
  </si>
  <si>
    <t>(Col 12 /</t>
  </si>
  <si>
    <t>(MHI)</t>
  </si>
  <si>
    <t>(Col 14 /</t>
  </si>
  <si>
    <t>Item C) +</t>
  </si>
  <si>
    <t>(Col 17+Col 18)</t>
  </si>
  <si>
    <t>Grades</t>
  </si>
  <si>
    <t>(Col 20 x</t>
  </si>
  <si>
    <t>(Col 23 x</t>
  </si>
  <si>
    <t>(Col 9 x Col 19</t>
  </si>
  <si>
    <t>(Col 22 +</t>
  </si>
  <si>
    <t>Hold Harmless</t>
  </si>
  <si>
    <t>(Col 27 - Col 30)</t>
  </si>
  <si>
    <t>Than Prior Year</t>
  </si>
  <si>
    <t>Without</t>
  </si>
  <si>
    <t>With</t>
  </si>
  <si>
    <t>DRG</t>
  </si>
  <si>
    <t>Districts</t>
  </si>
  <si>
    <t>Decile</t>
  </si>
  <si>
    <t>FY 26</t>
  </si>
  <si>
    <t>Code</t>
  </si>
  <si>
    <t>Name</t>
  </si>
  <si>
    <t>(10/2025)</t>
  </si>
  <si>
    <t>(Col 2 x .30)</t>
  </si>
  <si>
    <t>(Col 1 x .60)</t>
  </si>
  <si>
    <t>(Col 2 - Col 4)</t>
  </si>
  <si>
    <t>at 60%</t>
  </si>
  <si>
    <t>(Col 7 x .25)</t>
  </si>
  <si>
    <t>Item A)</t>
  </si>
  <si>
    <t>+ Col 6 + Col 8)</t>
  </si>
  <si>
    <t>(2021/22/23)</t>
  </si>
  <si>
    <t>(Col 10 / Col 11)</t>
  </si>
  <si>
    <t>Threshold)</t>
  </si>
  <si>
    <t>Col 15 x Item D))</t>
  </si>
  <si>
    <t>Item F or Col 16)</t>
  </si>
  <si>
    <t>Col 21) x $100</t>
  </si>
  <si>
    <t>Col 24) x $100</t>
  </si>
  <si>
    <t>x Foundation)</t>
  </si>
  <si>
    <t>Col 25 + Col 26)</t>
  </si>
  <si>
    <t>ACTUAL</t>
  </si>
  <si>
    <t>or 0</t>
  </si>
  <si>
    <t>(Yes/No)</t>
  </si>
  <si>
    <t>Amount</t>
  </si>
  <si>
    <t>Alliance HH</t>
  </si>
  <si>
    <t>ADs HH</t>
  </si>
  <si>
    <t>Weighted PP</t>
  </si>
  <si>
    <t>or 0)</t>
  </si>
  <si>
    <t>(Col 5 x .15)</t>
  </si>
  <si>
    <t>(# students above 60%)</t>
  </si>
  <si>
    <t>Abs value of (FF - Prior Year)</t>
  </si>
  <si>
    <t>(based on FF comp to prior yr)</t>
  </si>
  <si>
    <t>Overfunded: Adjustment *0% Underfunded: Adjustment * 100%</t>
  </si>
  <si>
    <t>Underfunded: Fully Funded Amount
Overfunded: Prior yr - Phase-in</t>
  </si>
  <si>
    <t>Get highest of prior yr, grant calc, and FY 17</t>
  </si>
  <si>
    <t>C</t>
  </si>
  <si>
    <t>Andover</t>
  </si>
  <si>
    <t>H</t>
  </si>
  <si>
    <t>Ansonia</t>
  </si>
  <si>
    <t>E</t>
  </si>
  <si>
    <t>Ashford</t>
  </si>
  <si>
    <t>B</t>
  </si>
  <si>
    <t>Avon</t>
  </si>
  <si>
    <t>Barkhamsted</t>
  </si>
  <si>
    <t>Beacon Falls</t>
  </si>
  <si>
    <t>D</t>
  </si>
  <si>
    <t>Berlin</t>
  </si>
  <si>
    <t>Bethany</t>
  </si>
  <si>
    <t>Bethel</t>
  </si>
  <si>
    <t>Bethlehem</t>
  </si>
  <si>
    <t>G</t>
  </si>
  <si>
    <t>Bloomfield</t>
  </si>
  <si>
    <t>Bolton</t>
  </si>
  <si>
    <t>Bozrah</t>
  </si>
  <si>
    <t>Branford</t>
  </si>
  <si>
    <t>I</t>
  </si>
  <si>
    <t>Bridgeport</t>
  </si>
  <si>
    <t>Bridgewater</t>
  </si>
  <si>
    <t>Bristol</t>
  </si>
  <si>
    <t>Brookfield</t>
  </si>
  <si>
    <t>Brooklyn</t>
  </si>
  <si>
    <t>Burlington</t>
  </si>
  <si>
    <t>Canaan</t>
  </si>
  <si>
    <t>F</t>
  </si>
  <si>
    <t>Canterbury</t>
  </si>
  <si>
    <t>Canton</t>
  </si>
  <si>
    <t>Chaplin</t>
  </si>
  <si>
    <t>Cheshire</t>
  </si>
  <si>
    <t>Chester</t>
  </si>
  <si>
    <t>Clinton</t>
  </si>
  <si>
    <t>Colchester</t>
  </si>
  <si>
    <t>Colebrook</t>
  </si>
  <si>
    <t>Columbia</t>
  </si>
  <si>
    <t>Cornwall</t>
  </si>
  <si>
    <t>Coventry</t>
  </si>
  <si>
    <t>Cromwell</t>
  </si>
  <si>
    <t>Danbury</t>
  </si>
  <si>
    <t>A</t>
  </si>
  <si>
    <t>Darien</t>
  </si>
  <si>
    <t>Deep River</t>
  </si>
  <si>
    <t>Derby</t>
  </si>
  <si>
    <t>Durham</t>
  </si>
  <si>
    <t>Eastford</t>
  </si>
  <si>
    <t>East Granby</t>
  </si>
  <si>
    <t>East Haddam</t>
  </si>
  <si>
    <t>East Hampton</t>
  </si>
  <si>
    <t>East Hartford</t>
  </si>
  <si>
    <t>East Haven</t>
  </si>
  <si>
    <t>East Lyme</t>
  </si>
  <si>
    <t>Easton</t>
  </si>
  <si>
    <t>East Windsor</t>
  </si>
  <si>
    <t>Ellington</t>
  </si>
  <si>
    <t>Enfield</t>
  </si>
  <si>
    <t>Essex</t>
  </si>
  <si>
    <t>Fairfield</t>
  </si>
  <si>
    <t>Farmington</t>
  </si>
  <si>
    <t>Franklin</t>
  </si>
  <si>
    <t>Glastonbury</t>
  </si>
  <si>
    <t>Goshen</t>
  </si>
  <si>
    <t>Granby</t>
  </si>
  <si>
    <t>Greenwich</t>
  </si>
  <si>
    <t>Griswold</t>
  </si>
  <si>
    <t>Groton</t>
  </si>
  <si>
    <t>Guilford</t>
  </si>
  <si>
    <t>Haddam</t>
  </si>
  <si>
    <t>Hamden</t>
  </si>
  <si>
    <t>Hampton</t>
  </si>
  <si>
    <t>Hartford</t>
  </si>
  <si>
    <t>Hartland</t>
  </si>
  <si>
    <t>Harwinton</t>
  </si>
  <si>
    <t>Hebron</t>
  </si>
  <si>
    <t>Kent</t>
  </si>
  <si>
    <t>Killingly</t>
  </si>
  <si>
    <t>Killingworth</t>
  </si>
  <si>
    <t>Lebanon</t>
  </si>
  <si>
    <t>Ledyard</t>
  </si>
  <si>
    <t>Lisbon</t>
  </si>
  <si>
    <t>Litchfield</t>
  </si>
  <si>
    <t>Lyme</t>
  </si>
  <si>
    <t>Madison</t>
  </si>
  <si>
    <t>Manchester</t>
  </si>
  <si>
    <t>Mansfield</t>
  </si>
  <si>
    <t>Marlborough</t>
  </si>
  <si>
    <t>Meriden</t>
  </si>
  <si>
    <t>Middlebury</t>
  </si>
  <si>
    <t>Middlefield</t>
  </si>
  <si>
    <t>Middletown</t>
  </si>
  <si>
    <t>Milford</t>
  </si>
  <si>
    <t>Monroe</t>
  </si>
  <si>
    <t>Montville</t>
  </si>
  <si>
    <t>Morris</t>
  </si>
  <si>
    <t>Naugatuck</t>
  </si>
  <si>
    <t>New Britain</t>
  </si>
  <si>
    <t>New Canaan</t>
  </si>
  <si>
    <t>New Fairfield</t>
  </si>
  <si>
    <t>New Hartford</t>
  </si>
  <si>
    <t>New Haven</t>
  </si>
  <si>
    <t>Newington</t>
  </si>
  <si>
    <t>New London</t>
  </si>
  <si>
    <t>New Milford</t>
  </si>
  <si>
    <t>Newtown</t>
  </si>
  <si>
    <t>Norfolk</t>
  </si>
  <si>
    <t>North Branford</t>
  </si>
  <si>
    <t>North Canaan</t>
  </si>
  <si>
    <t>North Haven</t>
  </si>
  <si>
    <t>North Stonington</t>
  </si>
  <si>
    <t>Norwalk</t>
  </si>
  <si>
    <t>Norwich</t>
  </si>
  <si>
    <t>Old Lyme</t>
  </si>
  <si>
    <t>Old Saybrook</t>
  </si>
  <si>
    <t>Orange</t>
  </si>
  <si>
    <t>Oxford</t>
  </si>
  <si>
    <t>Plainfield</t>
  </si>
  <si>
    <t>Plainville</t>
  </si>
  <si>
    <t>Plymouth</t>
  </si>
  <si>
    <t>Pomfret</t>
  </si>
  <si>
    <t>Portland</t>
  </si>
  <si>
    <t>Preston</t>
  </si>
  <si>
    <t>Prospect</t>
  </si>
  <si>
    <t>Putnam</t>
  </si>
  <si>
    <t>Redding</t>
  </si>
  <si>
    <t>Ridgefield</t>
  </si>
  <si>
    <t>Rocky Hill</t>
  </si>
  <si>
    <t>Roxbury</t>
  </si>
  <si>
    <t>Salem</t>
  </si>
  <si>
    <t>Salisbury</t>
  </si>
  <si>
    <t>Scotland</t>
  </si>
  <si>
    <t>Seymour</t>
  </si>
  <si>
    <t>Shelton</t>
  </si>
  <si>
    <t>Sherman</t>
  </si>
  <si>
    <t>Simsbury</t>
  </si>
  <si>
    <t>Somers</t>
  </si>
  <si>
    <t>Southbury</t>
  </si>
  <si>
    <t>Southington</t>
  </si>
  <si>
    <t>South Windsor</t>
  </si>
  <si>
    <t>Sprague</t>
  </si>
  <si>
    <t>Stafford</t>
  </si>
  <si>
    <t>Stamford</t>
  </si>
  <si>
    <t>Sterling</t>
  </si>
  <si>
    <t>Stonington</t>
  </si>
  <si>
    <t>Stratford</t>
  </si>
  <si>
    <t>Suffield</t>
  </si>
  <si>
    <t>Thomaston</t>
  </si>
  <si>
    <t>Thompson</t>
  </si>
  <si>
    <t>Tolland</t>
  </si>
  <si>
    <t>Torrington</t>
  </si>
  <si>
    <t>Trumbull</t>
  </si>
  <si>
    <t>Union</t>
  </si>
  <si>
    <t>Vernon</t>
  </si>
  <si>
    <t>Voluntown</t>
  </si>
  <si>
    <t>Wallingford</t>
  </si>
  <si>
    <t>Warren</t>
  </si>
  <si>
    <t>Washington</t>
  </si>
  <si>
    <t>Waterbury</t>
  </si>
  <si>
    <t>Waterford</t>
  </si>
  <si>
    <t>Watertown</t>
  </si>
  <si>
    <t>Westbrook</t>
  </si>
  <si>
    <t>West Hartford</t>
  </si>
  <si>
    <t>West Haven</t>
  </si>
  <si>
    <t>Weston</t>
  </si>
  <si>
    <t>Westport</t>
  </si>
  <si>
    <t>Wethersfield</t>
  </si>
  <si>
    <t>Willington</t>
  </si>
  <si>
    <t>Wilton</t>
  </si>
  <si>
    <t>Winchester</t>
  </si>
  <si>
    <t>Windham</t>
  </si>
  <si>
    <t>Windsor</t>
  </si>
  <si>
    <t>Windsor Locks</t>
  </si>
  <si>
    <t>Wolcott</t>
  </si>
  <si>
    <t>Woodbridge</t>
  </si>
  <si>
    <t>Woodbury</t>
  </si>
  <si>
    <t>Woodstock</t>
  </si>
  <si>
    <t>Final # from SDE SAS</t>
  </si>
  <si>
    <t>FY 24</t>
  </si>
  <si>
    <t>(10/2024)</t>
  </si>
  <si>
    <t>(2020/21/22)</t>
  </si>
  <si>
    <t>change from prior FY</t>
  </si>
  <si>
    <t>Non-Alliance District Minimum Aid Ratio for use in Column 12:</t>
  </si>
  <si>
    <t>Alliance District Minimum Aid Ratio for use in Column 12:</t>
  </si>
  <si>
    <t xml:space="preserve">Adjustment % for Districts who are overfunded: </t>
  </si>
  <si>
    <t xml:space="preserve">K.  </t>
  </si>
  <si>
    <t>2014-15 Non-Alliance District Phase-In Rate for Col 24:</t>
  </si>
  <si>
    <t xml:space="preserve">L.  </t>
  </si>
  <si>
    <t>2014-15 Alliance District Phase-In Rate for Col 24:</t>
  </si>
  <si>
    <t xml:space="preserve">M.  </t>
  </si>
  <si>
    <t>2014-15 Reform District Phase-In Rate for Col 24:</t>
  </si>
  <si>
    <t>FY 25</t>
  </si>
  <si>
    <r>
      <t xml:space="preserve">(Non-Alliance Districts </t>
    </r>
    <r>
      <rPr>
        <b/>
        <sz val="11"/>
        <color rgb="FF7030A0"/>
        <rFont val="Arial"/>
        <family val="2"/>
      </rPr>
      <t>&amp; Non-PSDs:</t>
    </r>
  </si>
  <si>
    <t>Change from</t>
  </si>
  <si>
    <r>
      <t xml:space="preserve">(1 - ((Col </t>
    </r>
    <r>
      <rPr>
        <sz val="11"/>
        <color rgb="FF0070C0"/>
        <rFont val="Arial"/>
        <family val="2"/>
      </rPr>
      <t>13</t>
    </r>
    <r>
      <rPr>
        <sz val="11"/>
        <color indexed="8"/>
        <rFont val="Arial"/>
        <family val="2"/>
      </rPr>
      <t xml:space="preserve"> x</t>
    </r>
  </si>
  <si>
    <r>
      <t xml:space="preserve">(Alliance Districts </t>
    </r>
    <r>
      <rPr>
        <b/>
        <sz val="11"/>
        <color rgb="FF7030A0"/>
        <rFont val="Arial"/>
        <family val="2"/>
      </rPr>
      <t>&amp; PSDs:</t>
    </r>
  </si>
  <si>
    <t>(Absolute</t>
  </si>
  <si>
    <t>Prior Yr</t>
  </si>
  <si>
    <t>Alliance?</t>
  </si>
  <si>
    <r>
      <t>(Col 1</t>
    </r>
    <r>
      <rPr>
        <sz val="11"/>
        <color rgb="FF0070C0"/>
        <rFont val="Arial"/>
        <family val="2"/>
      </rPr>
      <t xml:space="preserve">2 </t>
    </r>
    <r>
      <rPr>
        <sz val="11"/>
        <color indexed="8"/>
        <rFont val="Arial"/>
        <family val="2"/>
      </rPr>
      <t>/</t>
    </r>
  </si>
  <si>
    <r>
      <t>(Col 1</t>
    </r>
    <r>
      <rPr>
        <sz val="11"/>
        <color rgb="FF0070C0"/>
        <rFont val="Arial"/>
        <family val="2"/>
      </rPr>
      <t>4</t>
    </r>
    <r>
      <rPr>
        <sz val="11"/>
        <color indexed="8"/>
        <rFont val="Arial"/>
        <family val="2"/>
      </rPr>
      <t xml:space="preserve"> /</t>
    </r>
  </si>
  <si>
    <r>
      <t>(Col 2</t>
    </r>
    <r>
      <rPr>
        <sz val="11"/>
        <color rgb="FF0070C0"/>
        <rFont val="Arial"/>
        <family val="2"/>
      </rPr>
      <t>2</t>
    </r>
    <r>
      <rPr>
        <sz val="11"/>
        <color indexed="8"/>
        <rFont val="Arial"/>
        <family val="2"/>
      </rPr>
      <t xml:space="preserve"> +</t>
    </r>
  </si>
  <si>
    <t>Value of Col 30</t>
  </si>
  <si>
    <t>FY 23</t>
  </si>
  <si>
    <t>(10/2022)</t>
  </si>
  <si>
    <r>
      <t xml:space="preserve">Col </t>
    </r>
    <r>
      <rPr>
        <sz val="11"/>
        <color rgb="FF0070C0"/>
        <rFont val="Arial"/>
        <family val="2"/>
      </rPr>
      <t>2</t>
    </r>
    <r>
      <rPr>
        <sz val="11"/>
        <rFont val="Arial"/>
        <family val="2"/>
      </rPr>
      <t xml:space="preserve"> - Col 4)</t>
    </r>
  </si>
  <si>
    <t>(2018/19/20)</t>
  </si>
  <si>
    <r>
      <t xml:space="preserve">(Col </t>
    </r>
    <r>
      <rPr>
        <sz val="11"/>
        <color rgb="FF0070C0"/>
        <rFont val="Arial"/>
        <family val="2"/>
      </rPr>
      <t>10</t>
    </r>
    <r>
      <rPr>
        <sz val="11"/>
        <rFont val="Arial"/>
        <family val="2"/>
      </rPr>
      <t xml:space="preserve"> / Col </t>
    </r>
    <r>
      <rPr>
        <sz val="11"/>
        <color rgb="FF0070C0"/>
        <rFont val="Arial"/>
        <family val="2"/>
      </rPr>
      <t>11</t>
    </r>
    <r>
      <rPr>
        <sz val="11"/>
        <rFont val="Arial"/>
        <family val="2"/>
      </rPr>
      <t>)</t>
    </r>
  </si>
  <si>
    <r>
      <t xml:space="preserve">Col </t>
    </r>
    <r>
      <rPr>
        <sz val="11"/>
        <color rgb="FF0070C0"/>
        <rFont val="Arial"/>
        <family val="2"/>
      </rPr>
      <t xml:space="preserve">15 </t>
    </r>
    <r>
      <rPr>
        <sz val="11"/>
        <rFont val="Arial"/>
        <family val="2"/>
      </rPr>
      <t>x Item D))</t>
    </r>
  </si>
  <si>
    <r>
      <t xml:space="preserve">Item F or Col </t>
    </r>
    <r>
      <rPr>
        <sz val="11"/>
        <color rgb="FF0070C0"/>
        <rFont val="Arial"/>
        <family val="2"/>
      </rPr>
      <t>16</t>
    </r>
    <r>
      <rPr>
        <sz val="11"/>
        <color indexed="8"/>
        <rFont val="Arial"/>
        <family val="2"/>
      </rPr>
      <t>)</t>
    </r>
  </si>
  <si>
    <r>
      <t>Col 2</t>
    </r>
    <r>
      <rPr>
        <sz val="11"/>
        <color rgb="FF0070C0"/>
        <rFont val="Arial"/>
        <family val="2"/>
      </rPr>
      <t>5</t>
    </r>
    <r>
      <rPr>
        <sz val="11"/>
        <rFont val="Arial"/>
        <family val="2"/>
      </rPr>
      <t xml:space="preserve"> + Col 2</t>
    </r>
    <r>
      <rPr>
        <sz val="11"/>
        <color rgb="FF0070C0"/>
        <rFont val="Arial"/>
        <family val="2"/>
      </rPr>
      <t>6</t>
    </r>
    <r>
      <rPr>
        <sz val="11"/>
        <rFont val="Arial"/>
        <family val="2"/>
      </rPr>
      <t>)</t>
    </r>
  </si>
  <si>
    <r>
      <t xml:space="preserve">- Col </t>
    </r>
    <r>
      <rPr>
        <sz val="11"/>
        <color rgb="FF0070C0"/>
        <rFont val="Arial"/>
        <family val="2"/>
      </rPr>
      <t>27</t>
    </r>
    <r>
      <rPr>
        <sz val="11"/>
        <color indexed="8"/>
        <rFont val="Arial"/>
        <family val="2"/>
      </rPr>
      <t>)</t>
    </r>
  </si>
  <si>
    <t>(based on prior yr to FF comp)</t>
  </si>
  <si>
    <t>Underfunded: Adjustment * 20%
Overfunded: Adjustment * 0%</t>
  </si>
  <si>
    <t>Underfunded: Prior yr + Phase-in
Overfunded: Prior yr - Phase-in</t>
  </si>
  <si>
    <t>ADs get highest of prior yr, grant calc if underfunded, and FY 17</t>
  </si>
  <si>
    <t>Grant Adjustment</t>
  </si>
  <si>
    <t>Grant without Alliance HH</t>
  </si>
  <si>
    <t>Grant with Alliance HH</t>
  </si>
  <si>
    <t>Grant Phase-In Text</t>
  </si>
  <si>
    <t>The selected district is an Alliance and/or Priority School District. Alliance or Priority School Districts that would otherwise receive a decrease in state education aid, are permanently held harmless at the greater of their fiscal year 2017 or prior year ECS grant amounts.</t>
  </si>
  <si>
    <t>The selected district is not an Alliance or Priority School District.</t>
  </si>
  <si>
    <t>Fiscal Year</t>
  </si>
  <si>
    <t>PIC Rank</t>
  </si>
  <si>
    <t>Municipality</t>
  </si>
  <si>
    <t>Total PIC Index Points</t>
  </si>
  <si>
    <t>100dth Percentile</t>
  </si>
  <si>
    <t>Top Quartile:</t>
  </si>
  <si>
    <t>Key:</t>
  </si>
  <si>
    <t>1st Percentile</t>
  </si>
  <si>
    <t>Public Investment Community</t>
  </si>
  <si>
    <t>Variance</t>
  </si>
  <si>
    <t>Grandfathered Public Investment Community</t>
  </si>
  <si>
    <t>Not a Public Investment Community</t>
  </si>
  <si>
    <t>2019 Population</t>
  </si>
  <si>
    <t>2019 Per Capita Income (PCI)</t>
  </si>
  <si>
    <t>PCI Points</t>
  </si>
  <si>
    <t>FY 23 AENGLC</t>
  </si>
  <si>
    <t>AENGLC Index Points</t>
  </si>
  <si>
    <t>FY 20 EMR</t>
  </si>
  <si>
    <t>EMR Index Points</t>
  </si>
  <si>
    <t>AFDC Count October 2021 &amp; May 2022</t>
  </si>
  <si>
    <t>2021-2022 Per Capita AFDC Rate (%)</t>
  </si>
  <si>
    <t>Per Capita AFDC Index Points</t>
  </si>
  <si>
    <t>2021-2022 Unemployment Rate (%)</t>
  </si>
  <si>
    <t>Unemployment Rate Index Points</t>
  </si>
  <si>
    <t xml:space="preserve">FY 23 Overall Eligibility Index (total of all index points) </t>
  </si>
  <si>
    <t>FF regular Approps with HH Alliance:</t>
  </si>
  <si>
    <t>Regional District</t>
  </si>
  <si>
    <t>TOTAL</t>
  </si>
  <si>
    <t>Reg. Bonus for</t>
  </si>
  <si>
    <t>Bonus from Acads.</t>
  </si>
  <si>
    <t xml:space="preserve">Regional </t>
  </si>
  <si>
    <t>Difference (increase from Approps):</t>
  </si>
  <si>
    <t>Adjustment % for Districts who are Fully Funded:</t>
  </si>
  <si>
    <t>Number of Endowed</t>
  </si>
  <si>
    <t>Endowed Academy</t>
  </si>
  <si>
    <t>(AJ*AL)</t>
  </si>
  <si>
    <t>District Bonus</t>
  </si>
  <si>
    <t>Adjustment % for Districts who are not Fully Funded:</t>
  </si>
  <si>
    <t>Sent to</t>
  </si>
  <si>
    <t>Academy</t>
  </si>
  <si>
    <t>Sent Students</t>
  </si>
  <si>
    <t>Incl. Academies</t>
  </si>
  <si>
    <t xml:space="preserve">Endowed </t>
  </si>
  <si>
    <t>Per Pupil</t>
  </si>
  <si>
    <t>(10/2020)</t>
  </si>
  <si>
    <t>(AK/13)*100</t>
  </si>
  <si>
    <t>AK*100</t>
  </si>
  <si>
    <t>Number of Towns Declining</t>
  </si>
  <si>
    <t>Total Cuts to Declining Towns</t>
  </si>
  <si>
    <t>(1)</t>
  </si>
  <si>
    <t>(2)</t>
  </si>
  <si>
    <t>(3)</t>
  </si>
  <si>
    <t>(4)</t>
  </si>
  <si>
    <t>(5)</t>
  </si>
  <si>
    <t>(6)</t>
  </si>
  <si>
    <t>(7)</t>
  </si>
  <si>
    <t>(8)</t>
  </si>
  <si>
    <t>(9)</t>
  </si>
  <si>
    <t>(10)</t>
  </si>
  <si>
    <t>(11)</t>
  </si>
  <si>
    <t>(12)</t>
  </si>
  <si>
    <t>(13)</t>
  </si>
  <si>
    <t>(14)</t>
  </si>
  <si>
    <t>(15)</t>
  </si>
  <si>
    <t>(16)</t>
  </si>
  <si>
    <t>(17)</t>
  </si>
  <si>
    <t>(18)</t>
  </si>
  <si>
    <t>(19)</t>
  </si>
  <si>
    <t>Number of Towns Gaining</t>
  </si>
  <si>
    <t>Total Increases to Gaining Towns</t>
  </si>
  <si>
    <t>% FRPL</t>
  </si>
  <si>
    <t>Additional Need</t>
  </si>
  <si>
    <t>(Non-Alliance Districts</t>
  </si>
  <si>
    <t>Additional Base Aid</t>
  </si>
  <si>
    <t>Students Due to</t>
  </si>
  <si>
    <t xml:space="preserve">Ratio Pts. Due to </t>
  </si>
  <si>
    <t>2021-2022</t>
  </si>
  <si>
    <t>Number of Alliance Districts HH</t>
  </si>
  <si>
    <t>Concentr. Pov.</t>
  </si>
  <si>
    <t>Item E or Col 11),</t>
  </si>
  <si>
    <t xml:space="preserve">PIC </t>
  </si>
  <si>
    <t>per Pupil</t>
  </si>
  <si>
    <t xml:space="preserve">Fully Funded </t>
  </si>
  <si>
    <t>Fixed ECS</t>
  </si>
  <si>
    <t>Method not applic</t>
  </si>
  <si>
    <t>(1 - ((Col 8 x</t>
  </si>
  <si>
    <t>(Alliance Districts:</t>
  </si>
  <si>
    <t>2020-2021</t>
  </si>
  <si>
    <t>FY 22 Change</t>
  </si>
  <si>
    <t>Sum check</t>
  </si>
  <si>
    <t>Net</t>
  </si>
  <si>
    <t>(Col 1 +</t>
  </si>
  <si>
    <t>(Col 7 /</t>
  </si>
  <si>
    <t>(Col 9 /</t>
  </si>
  <si>
    <t>((Col 14</t>
  </si>
  <si>
    <t>(Col 13 x</t>
  </si>
  <si>
    <t>(Col 4 x Col 12</t>
  </si>
  <si>
    <t>(Col 17 +</t>
  </si>
  <si>
    <t>With HH Alliance</t>
  </si>
  <si>
    <t>Value of Col 19</t>
  </si>
  <si>
    <t>Than Base</t>
  </si>
  <si>
    <t>from FY 21</t>
  </si>
  <si>
    <t>Model</t>
  </si>
  <si>
    <t>FY 21</t>
  </si>
  <si>
    <t>Col 3)</t>
  </si>
  <si>
    <t>(2016/17/18)</t>
  </si>
  <si>
    <t>(Col 5 / Col 6)</t>
  </si>
  <si>
    <t>Col 10 x Item D))</t>
  </si>
  <si>
    <t>Item F or Col 11)</t>
  </si>
  <si>
    <t xml:space="preserve"> x 100)</t>
  </si>
  <si>
    <t>Col 15)</t>
  </si>
  <si>
    <t>x Found)</t>
  </si>
  <si>
    <t>AN)</t>
  </si>
  <si>
    <t>- Col 18)</t>
  </si>
  <si>
    <t>No HH Alliance</t>
  </si>
  <si>
    <t>SSFP Projections</t>
  </si>
  <si>
    <t>Phase-In Complete</t>
  </si>
  <si>
    <t>Phase-Out Complete</t>
  </si>
  <si>
    <t>No Alliance Hold Harmless</t>
  </si>
  <si>
    <t>With Alliance Hold Harmless</t>
  </si>
  <si>
    <t>FY 22</t>
  </si>
  <si>
    <t>Change</t>
  </si>
  <si>
    <t>from prior yr</t>
  </si>
  <si>
    <t>FY26</t>
  </si>
  <si>
    <t>2017 Population</t>
  </si>
  <si>
    <t>2017 Per Capita Income (PCI)</t>
  </si>
  <si>
    <t>FY 21 AENGLC</t>
  </si>
  <si>
    <t>FY 18 EMR</t>
  </si>
  <si>
    <t>AFDC Count October 2019 &amp; May 2020</t>
  </si>
  <si>
    <t>2019-2020 Per Capita AFDC Rate (%)</t>
  </si>
  <si>
    <t>2019-2020 Unemployment Rate (%)</t>
  </si>
  <si>
    <t xml:space="preserve">FY 21 Overall Eligibility Index (total of all index points) </t>
  </si>
  <si>
    <t xml:space="preserve">Groton </t>
  </si>
  <si>
    <t>2019-2020</t>
  </si>
  <si>
    <t>Additional PIC</t>
  </si>
  <si>
    <t>If FRPL % above 75%,</t>
  </si>
  <si>
    <t>Points</t>
  </si>
  <si>
    <t>Including Additional</t>
  </si>
  <si>
    <t>Full Funding with</t>
  </si>
  <si>
    <t>Revised</t>
  </si>
  <si>
    <t>% above 75%</t>
  </si>
  <si>
    <t>PIC Points</t>
  </si>
  <si>
    <t>HH Alliance</t>
  </si>
  <si>
    <t>Using Revised</t>
  </si>
  <si>
    <t>((Col 14 /</t>
  </si>
  <si>
    <t>(Col 16 +</t>
  </si>
  <si>
    <t xml:space="preserve">FY18 PIC </t>
  </si>
  <si>
    <t>SSFP Projection</t>
  </si>
  <si>
    <t>FY 20</t>
  </si>
  <si>
    <t>(10/2019)</t>
  </si>
  <si>
    <t>at 75%</t>
  </si>
  <si>
    <t>(2015/16/17)</t>
  </si>
  <si>
    <t>13) x 100)</t>
  </si>
  <si>
    <t>Col 17)</t>
  </si>
  <si>
    <t>Rankings</t>
  </si>
  <si>
    <t>FY 2022</t>
  </si>
  <si>
    <t>FY 2023</t>
  </si>
  <si>
    <t>(# students above 75%)</t>
  </si>
  <si>
    <t>NO HH Alliance</t>
  </si>
  <si>
    <t>With Alliance HH</t>
  </si>
  <si>
    <t>No Alliance HH</t>
  </si>
  <si>
    <t>2016 Population</t>
  </si>
  <si>
    <t>2016 Per Capita Income (PCI)</t>
  </si>
  <si>
    <t>FY 20 AENGLC</t>
  </si>
  <si>
    <t>FY 17 EMR</t>
  </si>
  <si>
    <t>AFDC Count October 2018 &amp; May 2019</t>
  </si>
  <si>
    <t>2018-2019 Per Capita AFDC Rate (%)</t>
  </si>
  <si>
    <t>2018-2019 Unemployment Rate (%)</t>
  </si>
  <si>
    <t xml:space="preserve">FY 20 Overall Eligibility Index (total of all index points) </t>
  </si>
  <si>
    <t>FY17 PIC Score</t>
  </si>
  <si>
    <t>FY17 PIC Rank</t>
  </si>
  <si>
    <t>PIC Rank Group for BAR</t>
  </si>
  <si>
    <t>Kicked Out</t>
  </si>
  <si>
    <t>FY 19 Alliance Districts</t>
  </si>
  <si>
    <t>PSD Districts</t>
  </si>
  <si>
    <t>Alliance Districts</t>
  </si>
  <si>
    <t>Alliance Districts 2</t>
  </si>
  <si>
    <t>Non-Reform</t>
  </si>
  <si>
    <t>Reform Districts</t>
  </si>
  <si>
    <t>Wealth Decile</t>
  </si>
  <si>
    <t>Town Code</t>
  </si>
  <si>
    <t>Students RSD</t>
  </si>
  <si>
    <t>PFRE</t>
  </si>
  <si>
    <t>ELL Weighted</t>
  </si>
  <si>
    <t>ACS Poverty %</t>
  </si>
  <si>
    <t>ACS Poverty Students</t>
  </si>
  <si>
    <t>Free  and Reduced Weight</t>
  </si>
  <si>
    <t>FRPL Poverty %</t>
  </si>
  <si>
    <t>Concentrated Poverty Students</t>
  </si>
  <si>
    <t xml:space="preserve">Need Students </t>
  </si>
  <si>
    <t>Population 2016</t>
  </si>
  <si>
    <t>ECS ENGL per Capita</t>
  </si>
  <si>
    <t>Wealth Adjustment Factor</t>
  </si>
  <si>
    <t>Base Aid Reatio with PIC Adjustment</t>
  </si>
  <si>
    <t>Regional District per Pupil Bonus</t>
  </si>
  <si>
    <t>Regional District Bonus</t>
  </si>
  <si>
    <t>IG</t>
  </si>
  <si>
    <t>Fully Funded Grant</t>
  </si>
  <si>
    <t>2016/17 ECS Entitlement with rescissions</t>
  </si>
  <si>
    <t>ECS Fully Phased In with Alliance</t>
  </si>
  <si>
    <t>FY18 Grants</t>
  </si>
  <si>
    <t>Ajustment w/ Alliance HH</t>
  </si>
  <si>
    <t>FY19 Grants</t>
  </si>
  <si>
    <t>Working Model of Holdbacks - DNU, DNE</t>
  </si>
  <si>
    <t>FY 2020 OFA</t>
  </si>
  <si>
    <t>FY 2021 OFA</t>
  </si>
  <si>
    <t>FY 20 Shell</t>
  </si>
  <si>
    <t>FY 21 Shell</t>
  </si>
  <si>
    <t># of Puerto Rican Displacements</t>
  </si>
  <si>
    <t>Displaced Student Bonus</t>
  </si>
  <si>
    <t>FY 19 Grant + Displaced Student Bonus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</si>
</sst>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quot;$&quot;#,##0"/>
    <numFmt numFmtId="165" formatCode="#,##0.000000_);[Red]\(#,##0.000000\)"/>
    <numFmt numFmtId="166" formatCode="#,##0.000_);\(#,##0.000\)"/>
    <numFmt numFmtId="167" formatCode="0.000000%"/>
    <numFmt numFmtId="168" formatCode="#,##0.000000_);\(#,##0.000000\)"/>
    <numFmt numFmtId="169" formatCode="0.0%"/>
    <numFmt numFmtId="170" formatCode="0.0000%"/>
    <numFmt numFmtId="171" formatCode="#,##0.0"/>
    <numFmt numFmtId="172" formatCode="0.0"/>
    <numFmt numFmtId="173" formatCode="_(* #,##0.0_);_(* \(#,##0.0\);_(* &quot;-&quot;??_);_(@_)"/>
    <numFmt numFmtId="174" formatCode="_(* #,##0_);_(* \(#,##0\);_(* &quot;-&quot;??_);_(@_)"/>
  </numFmts>
  <fonts count="57" x14ac:knownFonts="1">
    <font>
      <sz val="11"/>
      <color theme="1"/>
      <name val="Calibri"/>
      <family val="2"/>
      <scheme val="minor"/>
    </font>
    <font>
      <sz val="11"/>
      <color indexed="8"/>
      <name val="Arial"/>
      <family val="2"/>
    </font>
    <font>
      <sz val="11"/>
      <name val="Arial"/>
      <family val="2"/>
    </font>
    <font>
      <b/>
      <sz val="10"/>
      <color theme="1"/>
      <name val="Arial"/>
      <family val="2"/>
    </font>
    <font>
      <sz val="10"/>
      <color theme="1"/>
      <name val="Arial"/>
      <family val="2"/>
    </font>
    <font>
      <sz val="10"/>
      <color rgb="FF000000"/>
      <name val="Arial"/>
      <family val="2"/>
    </font>
    <font>
      <sz val="11"/>
      <color theme="1"/>
      <name val="Calibri"/>
      <family val="2"/>
      <scheme val="minor"/>
    </font>
    <font>
      <sz val="11"/>
      <color theme="1"/>
      <name val="Arial"/>
      <family val="2"/>
    </font>
    <font>
      <b/>
      <sz val="11"/>
      <color theme="1"/>
      <name val="Century Gothic"/>
      <family val="2"/>
    </font>
    <font>
      <sz val="10"/>
      <color rgb="FF000000"/>
      <name val="Century Gothic"/>
      <family val="2"/>
    </font>
    <font>
      <b/>
      <sz val="10"/>
      <color theme="1"/>
      <name val="Century Gothic"/>
      <family val="2"/>
    </font>
    <font>
      <sz val="10"/>
      <color theme="1"/>
      <name val="Century Gothic"/>
      <family val="2"/>
    </font>
    <font>
      <b/>
      <sz val="10"/>
      <color rgb="FF000000"/>
      <name val="Century Gothic"/>
      <family val="2"/>
    </font>
    <font>
      <u/>
      <sz val="11"/>
      <color theme="10"/>
      <name val="Calibri"/>
      <family val="2"/>
      <scheme val="minor"/>
    </font>
    <font>
      <u/>
      <sz val="11"/>
      <color theme="11"/>
      <name val="Calibri"/>
      <family val="2"/>
      <scheme val="minor"/>
    </font>
    <font>
      <b/>
      <sz val="12"/>
      <color theme="1"/>
      <name val="Century Gothic"/>
      <family val="2"/>
    </font>
    <font>
      <i/>
      <sz val="10"/>
      <color theme="1"/>
      <name val="Century Gothic"/>
      <family val="2"/>
    </font>
    <font>
      <sz val="11"/>
      <color theme="1"/>
      <name val="Century Gothic"/>
      <family val="2"/>
    </font>
    <font>
      <b/>
      <sz val="14"/>
      <color theme="1"/>
      <name val="Century Gothic"/>
      <family val="2"/>
    </font>
    <font>
      <sz val="11"/>
      <name val="Century Gothic"/>
      <family val="2"/>
    </font>
    <font>
      <b/>
      <sz val="11"/>
      <color rgb="FF000000"/>
      <name val="Century Gothic"/>
      <family val="2"/>
    </font>
    <font>
      <b/>
      <i/>
      <sz val="10"/>
      <color theme="1"/>
      <name val="Century Gothic"/>
      <family val="1"/>
    </font>
    <font>
      <sz val="10"/>
      <color theme="1"/>
      <name val="Century Gothic"/>
      <family val="1"/>
    </font>
    <font>
      <i/>
      <sz val="10"/>
      <name val="Century Gothic"/>
      <family val="1"/>
    </font>
    <font>
      <sz val="10"/>
      <name val="Century Gothic"/>
      <family val="1"/>
    </font>
    <font>
      <i/>
      <sz val="10"/>
      <color theme="1"/>
      <name val="Century Gothic"/>
      <family val="1"/>
    </font>
    <font>
      <b/>
      <sz val="11"/>
      <name val="Arial"/>
      <family val="2"/>
    </font>
    <font>
      <b/>
      <sz val="11"/>
      <color indexed="8"/>
      <name val="Arial"/>
      <family val="2"/>
    </font>
    <font>
      <sz val="11"/>
      <color theme="4" tint="-0.249977111117893"/>
      <name val="Arial"/>
      <family val="2"/>
    </font>
    <font>
      <b/>
      <sz val="11"/>
      <color rgb="FFFF0000"/>
      <name val="Arial"/>
      <family val="2"/>
    </font>
    <font>
      <sz val="10"/>
      <name val="Arial"/>
      <family val="2"/>
    </font>
    <font>
      <sz val="9"/>
      <name val="Calibri"/>
      <family val="2"/>
      <scheme val="minor"/>
    </font>
    <font>
      <sz val="9"/>
      <color rgb="FF000000"/>
      <name val="Calibri"/>
      <family val="2"/>
      <scheme val="minor"/>
    </font>
    <font>
      <sz val="9"/>
      <color theme="0"/>
      <name val="Calibri"/>
      <family val="2"/>
      <scheme val="minor"/>
    </font>
    <font>
      <b/>
      <sz val="9"/>
      <color theme="0"/>
      <name val="Calibri"/>
      <family val="2"/>
      <scheme val="minor"/>
    </font>
    <font>
      <b/>
      <sz val="9"/>
      <name val="Calibri"/>
      <family val="2"/>
      <scheme val="minor"/>
    </font>
    <font>
      <sz val="9"/>
      <color rgb="FFFF0000"/>
      <name val="Calibri"/>
      <family val="2"/>
      <scheme val="minor"/>
    </font>
    <font>
      <sz val="11"/>
      <color rgb="FF0070C0"/>
      <name val="Arial"/>
      <family val="2"/>
    </font>
    <font>
      <u/>
      <sz val="11"/>
      <color indexed="8"/>
      <name val="Arial"/>
      <family val="2"/>
    </font>
    <font>
      <b/>
      <sz val="11"/>
      <color theme="1"/>
      <name val="Calibri"/>
      <family val="2"/>
      <scheme val="minor"/>
    </font>
    <font>
      <sz val="10"/>
      <color theme="1"/>
      <name val="Book Antiqua"/>
      <family val="1"/>
    </font>
    <font>
      <b/>
      <sz val="11"/>
      <color rgb="FF7030A0"/>
      <name val="Arial"/>
      <family val="2"/>
    </font>
    <font>
      <sz val="10"/>
      <color theme="1"/>
      <name val="Calibri"/>
      <family val="2"/>
      <scheme val="minor"/>
    </font>
    <font>
      <sz val="11"/>
      <color rgb="FFFF0000"/>
      <name val="Arial"/>
      <family val="2"/>
    </font>
    <font>
      <sz val="11"/>
      <name val="Calibri"/>
      <family val="2"/>
    </font>
    <font>
      <sz val="11"/>
      <color indexed="8"/>
      <name val="Calibri"/>
      <family val="2"/>
    </font>
    <font>
      <sz val="11"/>
      <color rgb="FF0070C0"/>
      <name val="Calibri"/>
      <family val="2"/>
    </font>
    <font>
      <b/>
      <sz val="11"/>
      <color indexed="8"/>
      <name val="Calibri"/>
      <family val="2"/>
    </font>
    <font>
      <b/>
      <sz val="11"/>
      <name val="Calibri"/>
      <family val="2"/>
    </font>
    <font>
      <sz val="11"/>
      <color theme="1"/>
      <name val="Calibri"/>
      <family val="2"/>
    </font>
    <font>
      <sz val="9"/>
      <name val="Calibri"/>
      <family val="2"/>
    </font>
    <font>
      <b/>
      <sz val="11"/>
      <color rgb="FFFF0000"/>
      <name val="Calibri"/>
      <family val="2"/>
    </font>
    <font>
      <sz val="11"/>
      <color rgb="FFFF0000"/>
      <name val="Calibri"/>
      <family val="2"/>
    </font>
    <font>
      <sz val="11"/>
      <color theme="4"/>
      <name val="Calibri"/>
      <family val="2"/>
    </font>
    <font>
      <sz val="11"/>
      <color theme="4"/>
      <name val="Calibri"/>
      <family val="2"/>
      <scheme val="minor"/>
    </font>
    <font>
      <b/>
      <i/>
      <sz val="10"/>
      <color theme="1"/>
      <name val="Century Gothic"/>
      <family val="2"/>
    </font>
    <font>
      <sz val="11"/>
      <color rgb="FF000000"/>
      <name val="Calibri"/>
      <family val="2"/>
    </font>
  </fonts>
  <fills count="21">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9"/>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9" tint="0.59996337778862885"/>
        <bgColor indexed="64"/>
      </patternFill>
    </fill>
    <fill>
      <patternFill patternType="solid">
        <fgColor theme="7" tint="0.59999389629810485"/>
        <bgColor indexed="64"/>
      </patternFill>
    </fill>
    <fill>
      <patternFill patternType="solid">
        <fgColor rgb="FF92D050"/>
        <bgColor indexed="64"/>
      </patternFill>
    </fill>
    <fill>
      <patternFill patternType="solid">
        <fgColor rgb="FF00B0F0"/>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3" tint="0.59999389629810485"/>
        <bgColor indexed="64"/>
      </patternFill>
    </fill>
  </fills>
  <borders count="35">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auto="1"/>
      </left>
      <right/>
      <top style="thin">
        <color auto="1"/>
      </top>
      <bottom style="thin">
        <color auto="1"/>
      </bottom>
      <diagonal/>
    </border>
    <border>
      <left style="medium">
        <color auto="1"/>
      </left>
      <right style="medium">
        <color auto="1"/>
      </right>
      <top style="medium">
        <color auto="1"/>
      </top>
      <bottom style="medium">
        <color auto="1"/>
      </bottom>
      <diagonal/>
    </border>
    <border>
      <left/>
      <right/>
      <top style="medium">
        <color auto="1"/>
      </top>
      <bottom style="medium">
        <color auto="1"/>
      </bottom>
      <diagonal/>
    </border>
    <border>
      <left style="medium">
        <color auto="1"/>
      </left>
      <right/>
      <top style="thin">
        <color auto="1"/>
      </top>
      <bottom/>
      <diagonal/>
    </border>
    <border>
      <left/>
      <right/>
      <top style="thin">
        <color auto="1"/>
      </top>
      <bottom/>
      <diagonal/>
    </border>
    <border>
      <left style="medium">
        <color auto="1"/>
      </left>
      <right/>
      <top/>
      <bottom style="thin">
        <color auto="1"/>
      </bottom>
      <diagonal/>
    </border>
    <border>
      <left style="thin">
        <color auto="1"/>
      </left>
      <right style="medium">
        <color auto="1"/>
      </right>
      <top style="thin">
        <color auto="1"/>
      </top>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style="thin">
        <color auto="1"/>
      </right>
      <top/>
      <bottom style="thin">
        <color auto="1"/>
      </bottom>
      <diagonal/>
    </border>
    <border>
      <left/>
      <right/>
      <top style="thin">
        <color theme="0" tint="-0.24994659260841701"/>
      </top>
      <bottom style="thin">
        <color theme="0" tint="-0.2499465926084170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auto="1"/>
      </right>
      <top/>
      <bottom style="medium">
        <color auto="1"/>
      </bottom>
      <diagonal/>
    </border>
  </borders>
  <cellStyleXfs count="11">
    <xf numFmtId="0" fontId="0" fillId="0" borderId="0"/>
    <xf numFmtId="43" fontId="6"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9" fontId="6" fillId="0" borderId="0" applyFont="0" applyFill="0" applyBorder="0" applyAlignment="0" applyProtection="0"/>
    <xf numFmtId="0" fontId="30" fillId="0" borderId="0"/>
    <xf numFmtId="43" fontId="30" fillId="0" borderId="0" applyFont="0" applyFill="0" applyBorder="0" applyAlignment="0" applyProtection="0"/>
    <xf numFmtId="44" fontId="6" fillId="0" borderId="0" applyFont="0" applyFill="0" applyBorder="0" applyAlignment="0" applyProtection="0"/>
    <xf numFmtId="0" fontId="40" fillId="0" borderId="31" applyFill="0"/>
  </cellStyleXfs>
  <cellXfs count="550">
    <xf numFmtId="0" fontId="0" fillId="0" borderId="0" xfId="0"/>
    <xf numFmtId="0" fontId="1" fillId="0" borderId="0" xfId="0" applyFont="1"/>
    <xf numFmtId="0" fontId="2" fillId="0" borderId="0" xfId="0" applyFont="1"/>
    <xf numFmtId="10" fontId="1" fillId="0" borderId="0" xfId="0" applyNumberFormat="1" applyFont="1"/>
    <xf numFmtId="39" fontId="1" fillId="0" borderId="0" xfId="0" applyNumberFormat="1" applyFont="1"/>
    <xf numFmtId="5" fontId="1" fillId="0" borderId="0" xfId="0" applyNumberFormat="1" applyFont="1"/>
    <xf numFmtId="0" fontId="1" fillId="0" borderId="0" xfId="0" quotePrefix="1" applyFont="1"/>
    <xf numFmtId="37" fontId="2" fillId="0" borderId="0" xfId="0" applyNumberFormat="1" applyFont="1"/>
    <xf numFmtId="0" fontId="0" fillId="2" borderId="0" xfId="0" applyFill="1"/>
    <xf numFmtId="0" fontId="4" fillId="0" borderId="0" xfId="0" applyFont="1"/>
    <xf numFmtId="0" fontId="4" fillId="3" borderId="0" xfId="0" applyFont="1" applyFill="1"/>
    <xf numFmtId="0" fontId="5" fillId="0" borderId="0" xfId="0" applyFont="1" applyAlignment="1">
      <alignment vertical="center"/>
    </xf>
    <xf numFmtId="0" fontId="5" fillId="0" borderId="0" xfId="0" applyFont="1" applyAlignment="1">
      <alignment vertical="center" wrapText="1"/>
    </xf>
    <xf numFmtId="0" fontId="4" fillId="0" borderId="2" xfId="0" applyFont="1" applyBorder="1"/>
    <xf numFmtId="0" fontId="4" fillId="0" borderId="3" xfId="0" applyFont="1" applyBorder="1"/>
    <xf numFmtId="0" fontId="4" fillId="0" borderId="4" xfId="0" applyFont="1" applyBorder="1"/>
    <xf numFmtId="0" fontId="5" fillId="0" borderId="3" xfId="0" applyFont="1" applyBorder="1" applyAlignment="1">
      <alignment vertical="center"/>
    </xf>
    <xf numFmtId="0" fontId="3" fillId="0" borderId="2" xfId="0" applyFont="1" applyBorder="1"/>
    <xf numFmtId="0" fontId="4" fillId="0" borderId="7" xfId="0" applyFont="1" applyBorder="1"/>
    <xf numFmtId="0" fontId="4" fillId="0" borderId="8" xfId="0" applyFont="1" applyBorder="1"/>
    <xf numFmtId="0" fontId="5" fillId="0" borderId="8" xfId="0" applyFont="1" applyBorder="1" applyAlignment="1">
      <alignment vertical="center"/>
    </xf>
    <xf numFmtId="0" fontId="4" fillId="3" borderId="7" xfId="0" applyFont="1" applyFill="1" applyBorder="1"/>
    <xf numFmtId="0" fontId="5" fillId="0" borderId="7" xfId="0" applyFont="1" applyBorder="1" applyAlignment="1">
      <alignment vertical="center" wrapText="1"/>
    </xf>
    <xf numFmtId="0" fontId="3" fillId="0" borderId="0" xfId="0" applyFont="1" applyAlignment="1">
      <alignment horizontal="center"/>
    </xf>
    <xf numFmtId="0" fontId="4" fillId="0" borderId="0" xfId="0" applyFont="1" applyAlignment="1">
      <alignment horizontal="center"/>
    </xf>
    <xf numFmtId="42" fontId="4" fillId="0" borderId="0" xfId="0" applyNumberFormat="1" applyFont="1"/>
    <xf numFmtId="0" fontId="0" fillId="3" borderId="0" xfId="0" applyFill="1"/>
    <xf numFmtId="0" fontId="0" fillId="0" borderId="4" xfId="0" applyBorder="1"/>
    <xf numFmtId="0" fontId="0" fillId="0" borderId="5" xfId="0" applyBorder="1"/>
    <xf numFmtId="0" fontId="0" fillId="0" borderId="6" xfId="0" applyBorder="1"/>
    <xf numFmtId="0" fontId="0" fillId="0" borderId="7" xfId="0" applyBorder="1"/>
    <xf numFmtId="0" fontId="11" fillId="0" borderId="2" xfId="0" applyFont="1" applyBorder="1"/>
    <xf numFmtId="0" fontId="11" fillId="0" borderId="0" xfId="0" applyFont="1"/>
    <xf numFmtId="0" fontId="15" fillId="0" borderId="0" xfId="0" applyFont="1"/>
    <xf numFmtId="0" fontId="11" fillId="0" borderId="12" xfId="0" applyFont="1" applyBorder="1" applyAlignment="1">
      <alignment horizontal="center" vertical="center"/>
    </xf>
    <xf numFmtId="0" fontId="11" fillId="0" borderId="12" xfId="0" applyFont="1" applyBorder="1" applyAlignment="1">
      <alignment vertical="center" wrapText="1"/>
    </xf>
    <xf numFmtId="0" fontId="11" fillId="0" borderId="12" xfId="0" applyFont="1" applyBorder="1" applyAlignment="1">
      <alignment vertical="center"/>
    </xf>
    <xf numFmtId="0" fontId="10" fillId="0" borderId="11" xfId="0" quotePrefix="1" applyFont="1" applyBorder="1"/>
    <xf numFmtId="0" fontId="11" fillId="0" borderId="0" xfId="0" quotePrefix="1" applyFont="1" applyAlignment="1">
      <alignment horizontal="left"/>
    </xf>
    <xf numFmtId="0" fontId="10" fillId="0" borderId="11" xfId="0" applyFont="1" applyBorder="1" applyAlignment="1">
      <alignment vertical="center"/>
    </xf>
    <xf numFmtId="0" fontId="10" fillId="0" borderId="11" xfId="0" applyFont="1" applyBorder="1" applyAlignment="1">
      <alignment horizontal="center" vertical="center"/>
    </xf>
    <xf numFmtId="5" fontId="11" fillId="0" borderId="0" xfId="0" applyNumberFormat="1" applyFont="1" applyAlignment="1">
      <alignment horizontal="center" vertical="center"/>
    </xf>
    <xf numFmtId="1" fontId="10" fillId="0" borderId="11" xfId="0" applyNumberFormat="1" applyFont="1" applyBorder="1" applyAlignment="1">
      <alignment horizontal="center" vertical="center"/>
    </xf>
    <xf numFmtId="0" fontId="10" fillId="0" borderId="11" xfId="0" applyFont="1" applyBorder="1" applyAlignment="1">
      <alignment horizontal="right" vertical="center"/>
    </xf>
    <xf numFmtId="5" fontId="11" fillId="0" borderId="0" xfId="0" applyNumberFormat="1" applyFont="1" applyAlignment="1">
      <alignment horizontal="right" vertical="center"/>
    </xf>
    <xf numFmtId="0" fontId="11" fillId="0" borderId="11" xfId="0" applyFont="1" applyBorder="1" applyAlignment="1">
      <alignment horizontal="right" vertical="center"/>
    </xf>
    <xf numFmtId="0" fontId="11" fillId="0" borderId="0" xfId="0" applyFont="1" applyAlignment="1">
      <alignment horizontal="right" vertical="center"/>
    </xf>
    <xf numFmtId="0" fontId="11" fillId="0" borderId="11" xfId="0" applyFont="1" applyBorder="1" applyAlignment="1">
      <alignment horizontal="center" vertical="center"/>
    </xf>
    <xf numFmtId="0" fontId="11" fillId="0" borderId="0" xfId="0" applyFont="1" applyAlignment="1">
      <alignment horizontal="center" vertical="center"/>
    </xf>
    <xf numFmtId="1" fontId="11" fillId="0" borderId="16" xfId="0" applyNumberFormat="1" applyFont="1" applyBorder="1" applyAlignment="1">
      <alignment horizontal="center" vertical="center"/>
    </xf>
    <xf numFmtId="0" fontId="9" fillId="0" borderId="12" xfId="0" applyFont="1" applyBorder="1" applyAlignment="1">
      <alignment horizontal="left" vertical="center" indent="1"/>
    </xf>
    <xf numFmtId="0" fontId="9" fillId="0" borderId="0" xfId="0" applyFont="1" applyAlignment="1">
      <alignment vertical="center"/>
    </xf>
    <xf numFmtId="0" fontId="11" fillId="0" borderId="7" xfId="0" applyFont="1" applyBorder="1"/>
    <xf numFmtId="0" fontId="9" fillId="0" borderId="7" xfId="0" applyFont="1" applyBorder="1" applyAlignment="1">
      <alignment vertical="center"/>
    </xf>
    <xf numFmtId="0" fontId="11" fillId="0" borderId="8" xfId="0" applyFont="1" applyBorder="1"/>
    <xf numFmtId="0" fontId="4" fillId="0" borderId="2" xfId="0" applyFont="1" applyBorder="1" applyAlignment="1">
      <alignment vertical="center"/>
    </xf>
    <xf numFmtId="0" fontId="4" fillId="0" borderId="3" xfId="0" applyFont="1" applyBorder="1" applyAlignment="1">
      <alignment vertical="center"/>
    </xf>
    <xf numFmtId="0" fontId="10" fillId="0" borderId="12" xfId="0" applyFont="1" applyBorder="1" applyAlignment="1">
      <alignment horizontal="center" vertical="center"/>
    </xf>
    <xf numFmtId="0" fontId="11" fillId="0" borderId="5" xfId="0" applyFont="1" applyBorder="1" applyAlignment="1">
      <alignment vertical="center"/>
    </xf>
    <xf numFmtId="0" fontId="11" fillId="3" borderId="12" xfId="0" applyFont="1" applyFill="1" applyBorder="1" applyAlignment="1">
      <alignment vertical="center" wrapText="1"/>
    </xf>
    <xf numFmtId="0" fontId="11" fillId="0" borderId="12" xfId="0" applyFont="1" applyBorder="1" applyAlignment="1">
      <alignment horizontal="left" vertical="center" wrapText="1"/>
    </xf>
    <xf numFmtId="5" fontId="9" fillId="0" borderId="16" xfId="1" applyNumberFormat="1" applyFont="1" applyBorder="1" applyAlignment="1">
      <alignment horizontal="center" vertical="center"/>
    </xf>
    <xf numFmtId="5" fontId="11" fillId="0" borderId="16" xfId="1" applyNumberFormat="1" applyFont="1" applyBorder="1" applyAlignment="1">
      <alignment horizontal="center" vertical="center"/>
    </xf>
    <xf numFmtId="5" fontId="9" fillId="0" borderId="12" xfId="1" applyNumberFormat="1" applyFont="1" applyBorder="1" applyAlignment="1">
      <alignment horizontal="center" vertical="center"/>
    </xf>
    <xf numFmtId="0" fontId="11" fillId="0" borderId="11" xfId="0" quotePrefix="1" applyFont="1" applyBorder="1" applyAlignment="1">
      <alignment horizontal="center" vertical="center"/>
    </xf>
    <xf numFmtId="10" fontId="11" fillId="0" borderId="0" xfId="0" applyNumberFormat="1" applyFont="1" applyAlignment="1">
      <alignment horizontal="center" vertical="center"/>
    </xf>
    <xf numFmtId="0" fontId="11" fillId="0" borderId="0" xfId="0" quotePrefix="1" applyFont="1" applyAlignment="1">
      <alignment horizontal="center" vertical="center"/>
    </xf>
    <xf numFmtId="0" fontId="17" fillId="0" borderId="0" xfId="0" applyFont="1" applyAlignment="1">
      <alignment vertical="center"/>
    </xf>
    <xf numFmtId="0" fontId="11" fillId="0" borderId="18" xfId="0" applyFont="1" applyBorder="1"/>
    <xf numFmtId="0" fontId="11" fillId="0" borderId="14" xfId="0" applyFont="1" applyBorder="1"/>
    <xf numFmtId="0" fontId="11" fillId="0" borderId="16" xfId="0" applyFont="1" applyBorder="1" applyAlignment="1">
      <alignment horizontal="center" vertical="center"/>
    </xf>
    <xf numFmtId="5" fontId="9" fillId="0" borderId="16" xfId="0" applyNumberFormat="1" applyFont="1" applyBorder="1" applyAlignment="1">
      <alignment horizontal="center" vertical="center"/>
    </xf>
    <xf numFmtId="0" fontId="10" fillId="0" borderId="11" xfId="0" quotePrefix="1" applyFont="1" applyBorder="1" applyAlignment="1">
      <alignment horizontal="center" vertical="center"/>
    </xf>
    <xf numFmtId="0" fontId="10" fillId="0" borderId="0" xfId="0" applyFont="1" applyAlignment="1">
      <alignment horizontal="center" vertical="center"/>
    </xf>
    <xf numFmtId="0" fontId="11" fillId="0" borderId="14" xfId="0" applyFont="1" applyBorder="1" applyAlignment="1">
      <alignment horizontal="center" vertical="center" wrapText="1"/>
    </xf>
    <xf numFmtId="0" fontId="11" fillId="3" borderId="0" xfId="0" applyFont="1" applyFill="1"/>
    <xf numFmtId="0" fontId="11" fillId="0" borderId="4" xfId="0" applyFont="1" applyBorder="1"/>
    <xf numFmtId="6" fontId="9" fillId="0" borderId="12" xfId="1" applyNumberFormat="1" applyFont="1" applyFill="1" applyBorder="1" applyAlignment="1">
      <alignment horizontal="center" vertical="center"/>
    </xf>
    <xf numFmtId="6" fontId="9" fillId="0" borderId="12" xfId="1" applyNumberFormat="1" applyFont="1" applyBorder="1" applyAlignment="1">
      <alignment horizontal="center" vertical="center"/>
    </xf>
    <xf numFmtId="0" fontId="15" fillId="0" borderId="0" xfId="0" applyFont="1" applyAlignment="1">
      <alignment horizontal="left"/>
    </xf>
    <xf numFmtId="0" fontId="18" fillId="0" borderId="0" xfId="0" applyFont="1"/>
    <xf numFmtId="0" fontId="8" fillId="0" borderId="0" xfId="0" applyFont="1" applyAlignment="1">
      <alignment vertical="center"/>
    </xf>
    <xf numFmtId="0" fontId="19" fillId="4" borderId="0" xfId="0" applyFont="1" applyFill="1" applyAlignment="1">
      <alignment vertical="center"/>
    </xf>
    <xf numFmtId="0" fontId="18" fillId="0" borderId="0" xfId="0" applyFont="1" applyAlignment="1">
      <alignment vertical="center"/>
    </xf>
    <xf numFmtId="0" fontId="8" fillId="0" borderId="12" xfId="0" applyFont="1" applyBorder="1" applyAlignment="1">
      <alignment horizontal="center"/>
    </xf>
    <xf numFmtId="0" fontId="20" fillId="0" borderId="16" xfId="0" applyFont="1" applyBorder="1" applyAlignment="1">
      <alignment horizontal="center" vertical="center"/>
    </xf>
    <xf numFmtId="0" fontId="15" fillId="0" borderId="0" xfId="0" applyFont="1" applyAlignment="1">
      <alignment horizontal="left" vertical="center"/>
    </xf>
    <xf numFmtId="0" fontId="8" fillId="0" borderId="18" xfId="0" applyFont="1" applyBorder="1" applyAlignment="1">
      <alignment horizontal="center" vertical="center"/>
    </xf>
    <xf numFmtId="0" fontId="8" fillId="0" borderId="12" xfId="0" applyFont="1" applyBorder="1" applyAlignment="1">
      <alignment horizontal="center" vertical="center"/>
    </xf>
    <xf numFmtId="0" fontId="8" fillId="0" borderId="26" xfId="0" applyFont="1" applyBorder="1" applyAlignment="1">
      <alignment horizontal="center" vertical="center"/>
    </xf>
    <xf numFmtId="0" fontId="8" fillId="0" borderId="15" xfId="0" applyFont="1" applyBorder="1" applyAlignment="1">
      <alignment horizontal="center" vertical="center"/>
    </xf>
    <xf numFmtId="0" fontId="8" fillId="0" borderId="15" xfId="0" applyFont="1" applyBorder="1" applyAlignment="1">
      <alignment horizontal="center" vertical="center" wrapText="1"/>
    </xf>
    <xf numFmtId="0" fontId="8" fillId="0" borderId="0" xfId="0" applyFont="1"/>
    <xf numFmtId="0" fontId="19" fillId="3" borderId="0" xfId="0" applyFont="1" applyFill="1" applyAlignment="1">
      <alignment vertical="center"/>
    </xf>
    <xf numFmtId="0" fontId="8" fillId="0" borderId="9" xfId="0" applyFont="1" applyBorder="1"/>
    <xf numFmtId="0" fontId="17" fillId="0" borderId="0" xfId="0" applyFont="1"/>
    <xf numFmtId="0" fontId="11" fillId="0" borderId="11" xfId="0" quotePrefix="1" applyFont="1" applyBorder="1" applyAlignment="1">
      <alignment horizontal="center"/>
    </xf>
    <xf numFmtId="164" fontId="11" fillId="0" borderId="0" xfId="0" applyNumberFormat="1" applyFont="1" applyAlignment="1">
      <alignment horizontal="center"/>
    </xf>
    <xf numFmtId="0" fontId="11" fillId="0" borderId="0" xfId="0" quotePrefix="1" applyFont="1" applyAlignment="1">
      <alignment horizontal="center"/>
    </xf>
    <xf numFmtId="0" fontId="17" fillId="4" borderId="10" xfId="0" applyFont="1" applyFill="1" applyBorder="1" applyAlignment="1" applyProtection="1">
      <alignment horizontal="center" vertical="center"/>
      <protection locked="0"/>
    </xf>
    <xf numFmtId="0" fontId="19" fillId="0" borderId="0" xfId="0" applyFont="1" applyAlignment="1">
      <alignment vertical="center"/>
    </xf>
    <xf numFmtId="0" fontId="7" fillId="0" borderId="0" xfId="0" applyFont="1"/>
    <xf numFmtId="0" fontId="5" fillId="3" borderId="0" xfId="0" applyFont="1" applyFill="1" applyAlignment="1">
      <alignment vertical="top" wrapText="1"/>
    </xf>
    <xf numFmtId="9" fontId="11" fillId="0" borderId="16" xfId="0" applyNumberFormat="1" applyFont="1" applyBorder="1" applyAlignment="1">
      <alignment horizontal="center" vertical="center"/>
    </xf>
    <xf numFmtId="0" fontId="8" fillId="0" borderId="9" xfId="0" applyFont="1" applyBorder="1" applyAlignment="1">
      <alignment horizontal="left" vertical="center"/>
    </xf>
    <xf numFmtId="0" fontId="5" fillId="3" borderId="2" xfId="0" applyFont="1" applyFill="1" applyBorder="1" applyAlignment="1">
      <alignment vertical="center" wrapText="1"/>
    </xf>
    <xf numFmtId="0" fontId="5" fillId="3" borderId="0" xfId="0" applyFont="1" applyFill="1" applyAlignment="1">
      <alignment vertical="center" wrapText="1"/>
    </xf>
    <xf numFmtId="0" fontId="5" fillId="0" borderId="5" xfId="0" applyFont="1" applyBorder="1" applyAlignment="1">
      <alignment vertical="center"/>
    </xf>
    <xf numFmtId="49" fontId="11" fillId="0" borderId="16" xfId="0" applyNumberFormat="1" applyFont="1" applyBorder="1" applyAlignment="1">
      <alignment horizontal="center" vertical="center"/>
    </xf>
    <xf numFmtId="0" fontId="5" fillId="3" borderId="7" xfId="0" applyFont="1" applyFill="1" applyBorder="1" applyAlignment="1">
      <alignment vertical="center" wrapText="1"/>
    </xf>
    <xf numFmtId="0" fontId="10" fillId="0" borderId="11" xfId="0" applyFont="1" applyBorder="1"/>
    <xf numFmtId="0" fontId="4" fillId="0" borderId="11" xfId="0" applyFont="1" applyBorder="1"/>
    <xf numFmtId="0" fontId="11" fillId="0" borderId="3" xfId="0" applyFont="1" applyBorder="1"/>
    <xf numFmtId="0" fontId="10" fillId="0" borderId="12" xfId="0" applyFont="1" applyBorder="1"/>
    <xf numFmtId="0" fontId="10" fillId="0" borderId="16" xfId="0" applyFont="1" applyBorder="1" applyAlignment="1">
      <alignment horizontal="center"/>
    </xf>
    <xf numFmtId="0" fontId="11" fillId="0" borderId="12" xfId="0" applyFont="1" applyBorder="1"/>
    <xf numFmtId="164" fontId="11" fillId="0" borderId="16" xfId="0" applyNumberFormat="1" applyFont="1" applyBorder="1" applyAlignment="1">
      <alignment horizontal="center" vertical="center"/>
    </xf>
    <xf numFmtId="5" fontId="20" fillId="6" borderId="19" xfId="0" applyNumberFormat="1" applyFont="1" applyFill="1" applyBorder="1" applyAlignment="1">
      <alignment horizontal="center" vertical="center"/>
    </xf>
    <xf numFmtId="10" fontId="8" fillId="6" borderId="19" xfId="0" applyNumberFormat="1" applyFont="1" applyFill="1" applyBorder="1" applyAlignment="1">
      <alignment horizontal="center" vertical="center"/>
    </xf>
    <xf numFmtId="5" fontId="8" fillId="6" borderId="19" xfId="0" applyNumberFormat="1" applyFont="1" applyFill="1" applyBorder="1" applyAlignment="1">
      <alignment horizontal="center"/>
    </xf>
    <xf numFmtId="2" fontId="0" fillId="0" borderId="0" xfId="0" applyNumberFormat="1"/>
    <xf numFmtId="2" fontId="17" fillId="0" borderId="0" xfId="0" applyNumberFormat="1" applyFont="1"/>
    <xf numFmtId="10" fontId="11" fillId="0" borderId="16" xfId="6" applyNumberFormat="1" applyFont="1" applyBorder="1" applyAlignment="1">
      <alignment horizontal="center" vertical="center"/>
    </xf>
    <xf numFmtId="0" fontId="11" fillId="0" borderId="0" xfId="0" applyFont="1" applyAlignment="1">
      <alignment wrapText="1"/>
    </xf>
    <xf numFmtId="7" fontId="0" fillId="0" borderId="0" xfId="0" applyNumberFormat="1"/>
    <xf numFmtId="0" fontId="22" fillId="0" borderId="0" xfId="0" applyFont="1"/>
    <xf numFmtId="0" fontId="23" fillId="0" borderId="0" xfId="0" applyFont="1"/>
    <xf numFmtId="0" fontId="24" fillId="0" borderId="0" xfId="0" applyFont="1"/>
    <xf numFmtId="15" fontId="2" fillId="0" borderId="0" xfId="0" quotePrefix="1" applyNumberFormat="1" applyFont="1"/>
    <xf numFmtId="0" fontId="1" fillId="0" borderId="0" xfId="0" applyFont="1" applyAlignment="1">
      <alignment horizontal="center"/>
    </xf>
    <xf numFmtId="0" fontId="1" fillId="0" borderId="0" xfId="0" applyFont="1" applyAlignment="1">
      <alignment horizontal="right"/>
    </xf>
    <xf numFmtId="165" fontId="1" fillId="0" borderId="0" xfId="0" applyNumberFormat="1" applyFont="1"/>
    <xf numFmtId="166" fontId="1" fillId="0" borderId="0" xfId="0" applyNumberFormat="1" applyFont="1"/>
    <xf numFmtId="2" fontId="1" fillId="0" borderId="0" xfId="0" applyNumberFormat="1" applyFont="1"/>
    <xf numFmtId="167" fontId="1" fillId="0" borderId="0" xfId="0" applyNumberFormat="1" applyFont="1"/>
    <xf numFmtId="37" fontId="1" fillId="0" borderId="0" xfId="0" applyNumberFormat="1" applyFont="1"/>
    <xf numFmtId="40" fontId="1" fillId="0" borderId="0" xfId="0" applyNumberFormat="1" applyFont="1"/>
    <xf numFmtId="165" fontId="1" fillId="0" borderId="0" xfId="0" applyNumberFormat="1" applyFont="1" applyAlignment="1">
      <alignment horizontal="center"/>
    </xf>
    <xf numFmtId="9" fontId="1" fillId="0" borderId="0" xfId="6" applyFont="1" applyFill="1"/>
    <xf numFmtId="0" fontId="26" fillId="0" borderId="0" xfId="0" applyFont="1" applyAlignment="1">
      <alignment horizontal="right"/>
    </xf>
    <xf numFmtId="168" fontId="1" fillId="0" borderId="0" xfId="0" applyNumberFormat="1" applyFont="1"/>
    <xf numFmtId="0" fontId="1" fillId="0" borderId="0" xfId="0" quotePrefix="1" applyFont="1" applyAlignment="1">
      <alignment horizontal="center"/>
    </xf>
    <xf numFmtId="0" fontId="2" fillId="0" borderId="0" xfId="0" quotePrefix="1" applyFont="1" applyAlignment="1">
      <alignment horizontal="center"/>
    </xf>
    <xf numFmtId="37" fontId="2" fillId="0" borderId="0" xfId="0" quotePrefix="1" applyNumberFormat="1" applyFont="1" applyAlignment="1">
      <alignment horizontal="center"/>
    </xf>
    <xf numFmtId="3" fontId="2" fillId="0" borderId="0" xfId="0" quotePrefix="1" applyNumberFormat="1" applyFont="1" applyAlignment="1">
      <alignment horizontal="center"/>
    </xf>
    <xf numFmtId="9" fontId="2" fillId="0" borderId="0" xfId="6" quotePrefix="1" applyFont="1" applyFill="1" applyAlignment="1">
      <alignment horizontal="center"/>
    </xf>
    <xf numFmtId="0" fontId="27" fillId="0" borderId="0" xfId="0" applyFont="1" applyAlignment="1">
      <alignment horizontal="center"/>
    </xf>
    <xf numFmtId="0" fontId="2" fillId="0" borderId="0" xfId="0" applyFont="1" applyAlignment="1">
      <alignment horizontal="center"/>
    </xf>
    <xf numFmtId="40" fontId="27" fillId="0" borderId="0" xfId="0" applyNumberFormat="1" applyFont="1"/>
    <xf numFmtId="6" fontId="27" fillId="0" borderId="0" xfId="0" applyNumberFormat="1" applyFont="1" applyAlignment="1">
      <alignment horizontal="center"/>
    </xf>
    <xf numFmtId="0" fontId="26" fillId="0" borderId="0" xfId="0" quotePrefix="1" applyFont="1" applyAlignment="1">
      <alignment horizontal="center"/>
    </xf>
    <xf numFmtId="8" fontId="27" fillId="0" borderId="0" xfId="0" applyNumberFormat="1" applyFont="1" applyAlignment="1">
      <alignment horizontal="center"/>
    </xf>
    <xf numFmtId="0" fontId="28" fillId="0" borderId="0" xfId="0" applyFont="1" applyAlignment="1">
      <alignment horizontal="center"/>
    </xf>
    <xf numFmtId="5" fontId="27" fillId="0" borderId="0" xfId="0" applyNumberFormat="1" applyFont="1"/>
    <xf numFmtId="0" fontId="28" fillId="7" borderId="0" xfId="0" applyFont="1" applyFill="1" applyAlignment="1">
      <alignment horizontal="center"/>
    </xf>
    <xf numFmtId="0" fontId="1" fillId="0" borderId="0" xfId="0" applyFont="1" applyAlignment="1">
      <alignment wrapText="1"/>
    </xf>
    <xf numFmtId="4" fontId="1" fillId="0" borderId="0" xfId="0" applyNumberFormat="1" applyFont="1"/>
    <xf numFmtId="4" fontId="26" fillId="8" borderId="12" xfId="0" applyNumberFormat="1" applyFont="1" applyFill="1" applyBorder="1" applyAlignment="1">
      <alignment horizontal="right"/>
    </xf>
    <xf numFmtId="4" fontId="7" fillId="0" borderId="0" xfId="0" applyNumberFormat="1" applyFont="1"/>
    <xf numFmtId="169" fontId="7" fillId="0" borderId="0" xfId="0" applyNumberFormat="1" applyFont="1"/>
    <xf numFmtId="3" fontId="7" fillId="0" borderId="0" xfId="0" applyNumberFormat="1" applyFont="1"/>
    <xf numFmtId="170" fontId="1" fillId="0" borderId="0" xfId="0" applyNumberFormat="1" applyFont="1"/>
    <xf numFmtId="169" fontId="1" fillId="0" borderId="0" xfId="0" applyNumberFormat="1" applyFont="1"/>
    <xf numFmtId="170" fontId="7" fillId="0" borderId="0" xfId="0" applyNumberFormat="1" applyFont="1"/>
    <xf numFmtId="37" fontId="1" fillId="0" borderId="0" xfId="0" applyNumberFormat="1" applyFont="1" applyAlignment="1">
      <alignment horizontal="center"/>
    </xf>
    <xf numFmtId="9" fontId="7" fillId="0" borderId="0" xfId="6" applyFont="1" applyFill="1"/>
    <xf numFmtId="3" fontId="1" fillId="0" borderId="0" xfId="0" applyNumberFormat="1" applyFont="1"/>
    <xf numFmtId="0" fontId="29" fillId="0" borderId="0" xfId="0" applyFont="1" applyAlignment="1">
      <alignment horizontal="center"/>
    </xf>
    <xf numFmtId="4" fontId="26" fillId="9" borderId="12" xfId="0" applyNumberFormat="1" applyFont="1" applyFill="1" applyBorder="1" applyAlignment="1">
      <alignment horizontal="right"/>
    </xf>
    <xf numFmtId="0" fontId="31" fillId="0" borderId="12" xfId="7" applyFont="1" applyBorder="1" applyAlignment="1">
      <alignment horizontal="center"/>
    </xf>
    <xf numFmtId="0" fontId="31" fillId="0" borderId="12" xfId="7" quotePrefix="1" applyFont="1" applyBorder="1" applyAlignment="1">
      <alignment horizontal="left"/>
    </xf>
    <xf numFmtId="0" fontId="31" fillId="0" borderId="12" xfId="7" applyFont="1" applyBorder="1"/>
    <xf numFmtId="3" fontId="31" fillId="0" borderId="12" xfId="7" applyNumberFormat="1" applyFont="1" applyBorder="1" applyAlignment="1">
      <alignment horizontal="right"/>
    </xf>
    <xf numFmtId="0" fontId="31" fillId="0" borderId="12" xfId="7" applyFont="1" applyBorder="1" applyAlignment="1">
      <alignment horizontal="right"/>
    </xf>
    <xf numFmtId="4" fontId="31" fillId="0" borderId="12" xfId="7" applyNumberFormat="1" applyFont="1" applyBorder="1" applyAlignment="1">
      <alignment horizontal="right"/>
    </xf>
    <xf numFmtId="2" fontId="32" fillId="0" borderId="12" xfId="7" applyNumberFormat="1" applyFont="1" applyBorder="1" applyAlignment="1">
      <alignment horizontal="right" vertical="center" wrapText="1"/>
    </xf>
    <xf numFmtId="171" fontId="31" fillId="0" borderId="12" xfId="7" applyNumberFormat="1" applyFont="1" applyBorder="1" applyAlignment="1">
      <alignment horizontal="right"/>
    </xf>
    <xf numFmtId="10" fontId="31" fillId="0" borderId="12" xfId="7" applyNumberFormat="1" applyFont="1" applyBorder="1" applyAlignment="1">
      <alignment horizontal="right"/>
    </xf>
    <xf numFmtId="172" fontId="31" fillId="0" borderId="12" xfId="7" applyNumberFormat="1" applyFont="1" applyBorder="1" applyAlignment="1">
      <alignment horizontal="right"/>
    </xf>
    <xf numFmtId="0" fontId="31" fillId="0" borderId="12" xfId="7" applyFont="1" applyBorder="1" applyAlignment="1">
      <alignment horizontal="centerContinuous"/>
    </xf>
    <xf numFmtId="0" fontId="31" fillId="0" borderId="0" xfId="7" applyFont="1"/>
    <xf numFmtId="2" fontId="31" fillId="0" borderId="12" xfId="7" applyNumberFormat="1" applyFont="1" applyBorder="1"/>
    <xf numFmtId="0" fontId="31" fillId="10" borderId="0" xfId="7" applyFont="1" applyFill="1"/>
    <xf numFmtId="2" fontId="31" fillId="0" borderId="12" xfId="7" applyNumberFormat="1" applyFont="1" applyBorder="1" applyAlignment="1">
      <alignment horizontal="right"/>
    </xf>
    <xf numFmtId="4" fontId="31" fillId="0" borderId="12" xfId="7" applyNumberFormat="1" applyFont="1" applyBorder="1"/>
    <xf numFmtId="0" fontId="33" fillId="11" borderId="12" xfId="7" applyFont="1" applyFill="1" applyBorder="1" applyAlignment="1">
      <alignment horizontal="center" vertical="top" wrapText="1"/>
    </xf>
    <xf numFmtId="3" fontId="33" fillId="11" borderId="12" xfId="7" applyNumberFormat="1" applyFont="1" applyFill="1" applyBorder="1" applyAlignment="1">
      <alignment horizontal="center" vertical="top" wrapText="1"/>
    </xf>
    <xf numFmtId="4" fontId="33" fillId="11" borderId="12" xfId="7" applyNumberFormat="1" applyFont="1" applyFill="1" applyBorder="1" applyAlignment="1">
      <alignment horizontal="center" vertical="top" wrapText="1"/>
    </xf>
    <xf numFmtId="2" fontId="33" fillId="11" borderId="12" xfId="7" applyNumberFormat="1" applyFont="1" applyFill="1" applyBorder="1" applyAlignment="1">
      <alignment horizontal="center" vertical="top" wrapText="1"/>
    </xf>
    <xf numFmtId="171" fontId="33" fillId="11" borderId="12" xfId="7" applyNumberFormat="1" applyFont="1" applyFill="1" applyBorder="1" applyAlignment="1">
      <alignment horizontal="center" vertical="top" wrapText="1"/>
    </xf>
    <xf numFmtId="10" fontId="33" fillId="11" borderId="12" xfId="7" applyNumberFormat="1" applyFont="1" applyFill="1" applyBorder="1" applyAlignment="1">
      <alignment horizontal="center" vertical="top" wrapText="1"/>
    </xf>
    <xf numFmtId="4" fontId="34" fillId="11" borderId="12" xfId="7" applyNumberFormat="1" applyFont="1" applyFill="1" applyBorder="1" applyAlignment="1">
      <alignment horizontal="center" vertical="top" wrapText="1"/>
    </xf>
    <xf numFmtId="0" fontId="31" fillId="10" borderId="12" xfId="7" applyFont="1" applyFill="1" applyBorder="1"/>
    <xf numFmtId="3" fontId="31" fillId="10" borderId="12" xfId="7" applyNumberFormat="1" applyFont="1" applyFill="1" applyBorder="1"/>
    <xf numFmtId="2" fontId="31" fillId="10" borderId="12" xfId="7" applyNumberFormat="1" applyFont="1" applyFill="1" applyBorder="1" applyAlignment="1">
      <alignment horizontal="right"/>
    </xf>
    <xf numFmtId="4" fontId="31" fillId="10" borderId="12" xfId="7" applyNumberFormat="1" applyFont="1" applyFill="1" applyBorder="1"/>
    <xf numFmtId="173" fontId="31" fillId="12" borderId="12" xfId="8" applyNumberFormat="1" applyFont="1" applyFill="1" applyBorder="1"/>
    <xf numFmtId="10" fontId="31" fillId="10" borderId="12" xfId="7" applyNumberFormat="1" applyFont="1" applyFill="1" applyBorder="1" applyAlignment="1">
      <alignment horizontal="right"/>
    </xf>
    <xf numFmtId="4" fontId="31" fillId="10" borderId="12" xfId="7" applyNumberFormat="1" applyFont="1" applyFill="1" applyBorder="1" applyAlignment="1">
      <alignment horizontal="right"/>
    </xf>
    <xf numFmtId="172" fontId="31" fillId="10" borderId="12" xfId="7" applyNumberFormat="1" applyFont="1" applyFill="1" applyBorder="1" applyAlignment="1">
      <alignment horizontal="right"/>
    </xf>
    <xf numFmtId="4" fontId="35" fillId="10" borderId="12" xfId="7" applyNumberFormat="1" applyFont="1" applyFill="1" applyBorder="1" applyAlignment="1">
      <alignment horizontal="right"/>
    </xf>
    <xf numFmtId="0" fontId="31" fillId="0" borderId="0" xfId="7" applyFont="1" applyAlignment="1">
      <alignment horizontal="right"/>
    </xf>
    <xf numFmtId="173" fontId="31" fillId="12" borderId="12" xfId="8" applyNumberFormat="1" applyFont="1" applyFill="1" applyBorder="1" applyAlignment="1">
      <alignment horizontal="right"/>
    </xf>
    <xf numFmtId="3" fontId="31" fillId="0" borderId="12" xfId="7" applyNumberFormat="1" applyFont="1" applyBorder="1"/>
    <xf numFmtId="173" fontId="31" fillId="0" borderId="12" xfId="8" applyNumberFormat="1" applyFont="1" applyFill="1" applyBorder="1"/>
    <xf numFmtId="4" fontId="35" fillId="0" borderId="12" xfId="7" applyNumberFormat="1" applyFont="1" applyBorder="1" applyAlignment="1">
      <alignment horizontal="right"/>
    </xf>
    <xf numFmtId="173" fontId="31" fillId="0" borderId="12" xfId="8" applyNumberFormat="1" applyFont="1" applyFill="1" applyBorder="1" applyAlignment="1">
      <alignment horizontal="right"/>
    </xf>
    <xf numFmtId="0" fontId="31" fillId="10" borderId="12" xfId="7" quotePrefix="1" applyFont="1" applyFill="1" applyBorder="1" applyAlignment="1">
      <alignment horizontal="left"/>
    </xf>
    <xf numFmtId="173" fontId="31" fillId="0" borderId="12" xfId="8" applyNumberFormat="1" applyFont="1" applyFill="1" applyBorder="1" applyAlignment="1"/>
    <xf numFmtId="0" fontId="36" fillId="0" borderId="0" xfId="7" applyFont="1"/>
    <xf numFmtId="0" fontId="31" fillId="0" borderId="0" xfId="7" applyFont="1" applyAlignment="1">
      <alignment horizontal="center"/>
    </xf>
    <xf numFmtId="0" fontId="31" fillId="0" borderId="0" xfId="7" quotePrefix="1" applyFont="1" applyAlignment="1">
      <alignment horizontal="left"/>
    </xf>
    <xf numFmtId="3" fontId="31" fillId="0" borderId="0" xfId="7" applyNumberFormat="1" applyFont="1" applyAlignment="1">
      <alignment horizontal="centerContinuous"/>
    </xf>
    <xf numFmtId="0" fontId="31" fillId="0" borderId="0" xfId="7" applyFont="1" applyAlignment="1">
      <alignment horizontal="centerContinuous"/>
    </xf>
    <xf numFmtId="3" fontId="31" fillId="0" borderId="0" xfId="7" applyNumberFormat="1" applyFont="1"/>
    <xf numFmtId="2" fontId="31" fillId="0" borderId="0" xfId="7" quotePrefix="1" applyNumberFormat="1" applyFont="1" applyAlignment="1">
      <alignment horizontal="centerContinuous"/>
    </xf>
    <xf numFmtId="171" fontId="31" fillId="0" borderId="0" xfId="7" applyNumberFormat="1" applyFont="1" applyAlignment="1">
      <alignment horizontal="centerContinuous"/>
    </xf>
    <xf numFmtId="10" fontId="31" fillId="0" borderId="0" xfId="7" applyNumberFormat="1" applyFont="1" applyAlignment="1">
      <alignment horizontal="centerContinuous"/>
    </xf>
    <xf numFmtId="2" fontId="31" fillId="0" borderId="0" xfId="7" applyNumberFormat="1" applyFont="1" applyAlignment="1">
      <alignment horizontal="centerContinuous"/>
    </xf>
    <xf numFmtId="4" fontId="31" fillId="0" borderId="0" xfId="7" applyNumberFormat="1" applyFont="1"/>
    <xf numFmtId="171" fontId="31" fillId="0" borderId="0" xfId="7" applyNumberFormat="1" applyFont="1"/>
    <xf numFmtId="10" fontId="31" fillId="0" borderId="0" xfId="7" applyNumberFormat="1" applyFont="1"/>
    <xf numFmtId="0" fontId="11" fillId="0" borderId="18" xfId="0" applyFont="1" applyBorder="1" applyAlignment="1">
      <alignment horizontal="center" vertical="center" wrapText="1"/>
    </xf>
    <xf numFmtId="0" fontId="10" fillId="3" borderId="18" xfId="0" applyFont="1" applyFill="1" applyBorder="1" applyAlignment="1">
      <alignment horizontal="center" vertical="center"/>
    </xf>
    <xf numFmtId="0" fontId="1" fillId="10" borderId="0" xfId="0" applyFont="1" applyFill="1"/>
    <xf numFmtId="3" fontId="1" fillId="10" borderId="0" xfId="0" applyNumberFormat="1" applyFont="1" applyFill="1"/>
    <xf numFmtId="0" fontId="1" fillId="8" borderId="0" xfId="0" applyFont="1" applyFill="1"/>
    <xf numFmtId="0" fontId="27" fillId="8" borderId="0" xfId="0" applyFont="1" applyFill="1" applyAlignment="1">
      <alignment horizontal="center"/>
    </xf>
    <xf numFmtId="0" fontId="1" fillId="8" borderId="0" xfId="0" applyFont="1" applyFill="1" applyAlignment="1">
      <alignment horizontal="center"/>
    </xf>
    <xf numFmtId="37" fontId="1" fillId="10" borderId="0" xfId="0" applyNumberFormat="1" applyFont="1" applyFill="1"/>
    <xf numFmtId="0" fontId="2" fillId="8" borderId="0" xfId="0" applyFont="1" applyFill="1" applyAlignment="1">
      <alignment horizontal="center"/>
    </xf>
    <xf numFmtId="0" fontId="2" fillId="2" borderId="0" xfId="0" applyFont="1" applyFill="1" applyAlignment="1">
      <alignment horizontal="center"/>
    </xf>
    <xf numFmtId="37" fontId="1" fillId="13" borderId="0" xfId="0" applyNumberFormat="1" applyFont="1" applyFill="1"/>
    <xf numFmtId="37" fontId="1" fillId="14" borderId="0" xfId="0" applyNumberFormat="1" applyFont="1" applyFill="1"/>
    <xf numFmtId="37" fontId="37" fillId="0" borderId="0" xfId="0" applyNumberFormat="1" applyFont="1"/>
    <xf numFmtId="37" fontId="27" fillId="15" borderId="0" xfId="0" applyNumberFormat="1" applyFont="1" applyFill="1"/>
    <xf numFmtId="37" fontId="1" fillId="15" borderId="0" xfId="0" applyNumberFormat="1" applyFont="1" applyFill="1"/>
    <xf numFmtId="0" fontId="1" fillId="15" borderId="0" xfId="0" applyFont="1" applyFill="1"/>
    <xf numFmtId="0" fontId="27" fillId="15" borderId="0" xfId="0" applyFont="1" applyFill="1"/>
    <xf numFmtId="0" fontId="2" fillId="14" borderId="0" xfId="0" quotePrefix="1" applyFont="1" applyFill="1" applyAlignment="1">
      <alignment horizontal="center"/>
    </xf>
    <xf numFmtId="37" fontId="37" fillId="0" borderId="0" xfId="0" quotePrefix="1" applyNumberFormat="1" applyFont="1" applyAlignment="1">
      <alignment horizontal="center"/>
    </xf>
    <xf numFmtId="38" fontId="2" fillId="0" borderId="0" xfId="0" quotePrefix="1" applyNumberFormat="1" applyFont="1" applyAlignment="1">
      <alignment horizontal="center"/>
    </xf>
    <xf numFmtId="0" fontId="1" fillId="14" borderId="0" xfId="0" applyFont="1" applyFill="1"/>
    <xf numFmtId="0" fontId="37" fillId="0" borderId="0" xfId="0" applyFont="1"/>
    <xf numFmtId="38" fontId="1" fillId="0" borderId="0" xfId="0" applyNumberFormat="1" applyFont="1"/>
    <xf numFmtId="0" fontId="27" fillId="2" borderId="0" xfId="0" applyFont="1" applyFill="1"/>
    <xf numFmtId="0" fontId="1" fillId="2" borderId="0" xfId="0" applyFont="1" applyFill="1"/>
    <xf numFmtId="0" fontId="27" fillId="14" borderId="0" xfId="0" applyFont="1" applyFill="1"/>
    <xf numFmtId="0" fontId="37" fillId="0" borderId="0" xfId="0" applyFont="1" applyAlignment="1">
      <alignment horizontal="center"/>
    </xf>
    <xf numFmtId="0" fontId="37" fillId="16" borderId="0" xfId="0" applyFont="1" applyFill="1" applyAlignment="1">
      <alignment horizontal="center"/>
    </xf>
    <xf numFmtId="0" fontId="1" fillId="14" borderId="0" xfId="0" applyFont="1" applyFill="1" applyAlignment="1">
      <alignment horizontal="center"/>
    </xf>
    <xf numFmtId="38" fontId="1" fillId="0" borderId="0" xfId="0" applyNumberFormat="1" applyFont="1" applyAlignment="1">
      <alignment horizontal="center"/>
    </xf>
    <xf numFmtId="0" fontId="2" fillId="16" borderId="0" xfId="0" applyFont="1" applyFill="1" applyAlignment="1">
      <alignment horizontal="center"/>
    </xf>
    <xf numFmtId="0" fontId="1" fillId="16" borderId="0" xfId="0" applyFont="1" applyFill="1" applyAlignment="1">
      <alignment horizontal="center"/>
    </xf>
    <xf numFmtId="0" fontId="37" fillId="13" borderId="0" xfId="0" applyFont="1" applyFill="1" applyAlignment="1">
      <alignment horizontal="center"/>
    </xf>
    <xf numFmtId="0" fontId="1" fillId="14" borderId="0" xfId="0" quotePrefix="1" applyFont="1" applyFill="1" applyAlignment="1">
      <alignment horizontal="center"/>
    </xf>
    <xf numFmtId="0" fontId="37" fillId="0" borderId="0" xfId="0" applyFont="1" applyAlignment="1">
      <alignment horizontal="center" wrapText="1"/>
    </xf>
    <xf numFmtId="0" fontId="37" fillId="13" borderId="0" xfId="0" quotePrefix="1" applyFont="1" applyFill="1" applyAlignment="1">
      <alignment horizontal="center"/>
    </xf>
    <xf numFmtId="0" fontId="38" fillId="0" borderId="0" xfId="0" quotePrefix="1" applyFont="1" applyAlignment="1">
      <alignment horizontal="center"/>
    </xf>
    <xf numFmtId="0" fontId="37" fillId="0" borderId="0" xfId="0" quotePrefix="1" applyFont="1" applyAlignment="1">
      <alignment horizontal="center"/>
    </xf>
    <xf numFmtId="3" fontId="1" fillId="0" borderId="0" xfId="0" quotePrefix="1" applyNumberFormat="1" applyFont="1" applyAlignment="1">
      <alignment horizontal="center"/>
    </xf>
    <xf numFmtId="0" fontId="1" fillId="2" borderId="0" xfId="0" applyFont="1" applyFill="1" applyAlignment="1">
      <alignment horizontal="center"/>
    </xf>
    <xf numFmtId="0" fontId="2" fillId="14" borderId="0" xfId="0" applyFont="1" applyFill="1" applyAlignment="1">
      <alignment horizontal="center"/>
    </xf>
    <xf numFmtId="0" fontId="1" fillId="16" borderId="0" xfId="0" applyFont="1" applyFill="1"/>
    <xf numFmtId="0" fontId="37" fillId="14" borderId="0" xfId="0" applyFont="1" applyFill="1" applyAlignment="1">
      <alignment horizontal="center"/>
    </xf>
    <xf numFmtId="0" fontId="31" fillId="0" borderId="12" xfId="0" applyFont="1" applyBorder="1"/>
    <xf numFmtId="4" fontId="0" fillId="0" borderId="0" xfId="0" applyNumberFormat="1"/>
    <xf numFmtId="3" fontId="0" fillId="0" borderId="0" xfId="0" applyNumberFormat="1"/>
    <xf numFmtId="38" fontId="7" fillId="0" borderId="0" xfId="0" applyNumberFormat="1" applyFont="1"/>
    <xf numFmtId="0" fontId="31" fillId="10" borderId="12" xfId="0" applyFont="1" applyFill="1" applyBorder="1"/>
    <xf numFmtId="0" fontId="31" fillId="16" borderId="12" xfId="0" applyFont="1" applyFill="1" applyBorder="1"/>
    <xf numFmtId="0" fontId="10" fillId="3" borderId="16" xfId="0" applyFont="1" applyFill="1" applyBorder="1" applyAlignment="1">
      <alignment horizontal="center" vertical="center"/>
    </xf>
    <xf numFmtId="0" fontId="11" fillId="0" borderId="16" xfId="0" applyFont="1" applyBorder="1" applyAlignment="1">
      <alignment horizontal="center" vertical="center" wrapText="1"/>
    </xf>
    <xf numFmtId="0" fontId="4" fillId="3" borderId="8" xfId="0" applyFont="1" applyFill="1" applyBorder="1"/>
    <xf numFmtId="1" fontId="11" fillId="0" borderId="12" xfId="0" applyNumberFormat="1" applyFont="1" applyBorder="1" applyAlignment="1">
      <alignment horizontal="center" vertical="center"/>
    </xf>
    <xf numFmtId="0" fontId="33" fillId="11" borderId="12" xfId="7" applyFont="1" applyFill="1" applyBorder="1"/>
    <xf numFmtId="0" fontId="31" fillId="16" borderId="12" xfId="7" applyFont="1" applyFill="1" applyBorder="1"/>
    <xf numFmtId="0" fontId="31" fillId="12" borderId="12" xfId="8" applyNumberFormat="1" applyFont="1" applyFill="1" applyBorder="1"/>
    <xf numFmtId="0" fontId="31" fillId="12" borderId="12" xfId="8" applyNumberFormat="1" applyFont="1" applyFill="1" applyBorder="1" applyAlignment="1">
      <alignment horizontal="right"/>
    </xf>
    <xf numFmtId="0" fontId="31" fillId="10" borderId="12" xfId="8" applyNumberFormat="1" applyFont="1" applyFill="1" applyBorder="1"/>
    <xf numFmtId="3" fontId="31" fillId="16" borderId="12" xfId="7" applyNumberFormat="1" applyFont="1" applyFill="1" applyBorder="1"/>
    <xf numFmtId="2" fontId="31" fillId="16" borderId="12" xfId="7" applyNumberFormat="1" applyFont="1" applyFill="1" applyBorder="1" applyAlignment="1">
      <alignment horizontal="right"/>
    </xf>
    <xf numFmtId="4" fontId="31" fillId="16" borderId="12" xfId="7" applyNumberFormat="1" applyFont="1" applyFill="1" applyBorder="1"/>
    <xf numFmtId="0" fontId="31" fillId="16" borderId="12" xfId="8" applyNumberFormat="1" applyFont="1" applyFill="1" applyBorder="1" applyAlignment="1">
      <alignment horizontal="right"/>
    </xf>
    <xf numFmtId="10" fontId="31" fillId="16" borderId="12" xfId="7" applyNumberFormat="1" applyFont="1" applyFill="1" applyBorder="1" applyAlignment="1">
      <alignment horizontal="right"/>
    </xf>
    <xf numFmtId="4" fontId="31" fillId="16" borderId="12" xfId="7" applyNumberFormat="1" applyFont="1" applyFill="1" applyBorder="1" applyAlignment="1">
      <alignment horizontal="right"/>
    </xf>
    <xf numFmtId="172" fontId="31" fillId="16" borderId="12" xfId="7" applyNumberFormat="1" applyFont="1" applyFill="1" applyBorder="1" applyAlignment="1">
      <alignment horizontal="right"/>
    </xf>
    <xf numFmtId="4" fontId="35" fillId="16" borderId="12" xfId="7" applyNumberFormat="1" applyFont="1" applyFill="1" applyBorder="1" applyAlignment="1">
      <alignment horizontal="right"/>
    </xf>
    <xf numFmtId="0" fontId="31" fillId="0" borderId="12" xfId="8" applyNumberFormat="1" applyFont="1" applyFill="1" applyBorder="1"/>
    <xf numFmtId="0" fontId="31" fillId="0" borderId="12" xfId="8" applyNumberFormat="1" applyFont="1" applyFill="1" applyBorder="1" applyAlignment="1">
      <alignment horizontal="right"/>
    </xf>
    <xf numFmtId="0" fontId="31" fillId="16" borderId="12" xfId="8" applyNumberFormat="1" applyFont="1" applyFill="1" applyBorder="1"/>
    <xf numFmtId="0" fontId="31" fillId="0" borderId="12" xfId="8" applyNumberFormat="1" applyFont="1" applyFill="1" applyBorder="1" applyAlignment="1"/>
    <xf numFmtId="3" fontId="11" fillId="0" borderId="12" xfId="0" applyNumberFormat="1" applyFont="1" applyBorder="1" applyAlignment="1">
      <alignment horizontal="center" vertical="center"/>
    </xf>
    <xf numFmtId="3" fontId="9" fillId="0" borderId="16" xfId="0" applyNumberFormat="1" applyFont="1" applyBorder="1" applyAlignment="1">
      <alignment horizontal="center" vertical="center"/>
    </xf>
    <xf numFmtId="3" fontId="11" fillId="0" borderId="16" xfId="0" applyNumberFormat="1" applyFont="1" applyBorder="1" applyAlignment="1">
      <alignment horizontal="center" vertical="center"/>
    </xf>
    <xf numFmtId="3" fontId="11" fillId="3" borderId="16" xfId="0" applyNumberFormat="1" applyFont="1" applyFill="1" applyBorder="1" applyAlignment="1">
      <alignment horizontal="center" vertical="center"/>
    </xf>
    <xf numFmtId="3" fontId="8" fillId="6" borderId="19" xfId="0" applyNumberFormat="1" applyFont="1" applyFill="1" applyBorder="1" applyAlignment="1">
      <alignment horizontal="center"/>
    </xf>
    <xf numFmtId="3" fontId="11" fillId="0" borderId="0" xfId="0" applyNumberFormat="1" applyFont="1" applyAlignment="1">
      <alignment horizontal="center" vertical="center"/>
    </xf>
    <xf numFmtId="49" fontId="11" fillId="0" borderId="17" xfId="0" applyNumberFormat="1" applyFont="1" applyBorder="1" applyAlignment="1">
      <alignment horizontal="center" vertical="center"/>
    </xf>
    <xf numFmtId="49" fontId="11" fillId="0" borderId="13" xfId="0" applyNumberFormat="1" applyFont="1" applyBorder="1" applyAlignment="1">
      <alignment horizontal="center" vertical="center"/>
    </xf>
    <xf numFmtId="49" fontId="11" fillId="0" borderId="14" xfId="0" applyNumberFormat="1" applyFont="1" applyBorder="1" applyAlignment="1">
      <alignment horizontal="center" vertical="center"/>
    </xf>
    <xf numFmtId="0" fontId="8" fillId="0" borderId="18" xfId="0" applyFont="1" applyBorder="1" applyAlignment="1">
      <alignment horizontal="center"/>
    </xf>
    <xf numFmtId="3" fontId="11" fillId="0" borderId="18" xfId="0" applyNumberFormat="1" applyFont="1" applyBorder="1" applyAlignment="1">
      <alignment horizontal="center" vertical="center"/>
    </xf>
    <xf numFmtId="9" fontId="11" fillId="0" borderId="12" xfId="6" applyFont="1" applyBorder="1" applyAlignment="1">
      <alignment horizontal="center" vertical="center"/>
    </xf>
    <xf numFmtId="9" fontId="11" fillId="0" borderId="18" xfId="6" applyFont="1" applyBorder="1" applyAlignment="1">
      <alignment horizontal="center" vertical="center"/>
    </xf>
    <xf numFmtId="0" fontId="10" fillId="17" borderId="16" xfId="0" applyFont="1" applyFill="1" applyBorder="1" applyAlignment="1">
      <alignment horizontal="center" vertical="center"/>
    </xf>
    <xf numFmtId="9" fontId="11" fillId="17" borderId="16" xfId="0" applyNumberFormat="1" applyFont="1" applyFill="1" applyBorder="1" applyAlignment="1">
      <alignment horizontal="center" vertical="center"/>
    </xf>
    <xf numFmtId="49" fontId="11" fillId="17" borderId="16" xfId="0" applyNumberFormat="1" applyFont="1" applyFill="1" applyBorder="1" applyAlignment="1">
      <alignment horizontal="center" vertical="center"/>
    </xf>
    <xf numFmtId="9" fontId="11" fillId="0" borderId="24" xfId="0" applyNumberFormat="1" applyFont="1" applyBorder="1" applyAlignment="1">
      <alignment horizontal="center" vertical="center"/>
    </xf>
    <xf numFmtId="0" fontId="8" fillId="17" borderId="16" xfId="0" applyFont="1" applyFill="1" applyBorder="1" applyAlignment="1">
      <alignment horizontal="center"/>
    </xf>
    <xf numFmtId="0" fontId="1" fillId="18" borderId="0" xfId="0" applyFont="1" applyFill="1"/>
    <xf numFmtId="10" fontId="2" fillId="0" borderId="0" xfId="0" applyNumberFormat="1" applyFont="1"/>
    <xf numFmtId="44" fontId="1" fillId="18" borderId="0" xfId="9" applyFont="1" applyFill="1"/>
    <xf numFmtId="39" fontId="1" fillId="8" borderId="0" xfId="0" applyNumberFormat="1" applyFont="1" applyFill="1"/>
    <xf numFmtId="39" fontId="37" fillId="0" borderId="0" xfId="0" applyNumberFormat="1" applyFont="1"/>
    <xf numFmtId="37" fontId="27" fillId="0" borderId="0" xfId="0" applyNumberFormat="1" applyFont="1"/>
    <xf numFmtId="37" fontId="1" fillId="8" borderId="0" xfId="0" applyNumberFormat="1" applyFont="1" applyFill="1"/>
    <xf numFmtId="37" fontId="1" fillId="18" borderId="0" xfId="0" applyNumberFormat="1" applyFont="1" applyFill="1"/>
    <xf numFmtId="0" fontId="40" fillId="0" borderId="31" xfId="10"/>
    <xf numFmtId="169" fontId="1" fillId="0" borderId="0" xfId="6" applyNumberFormat="1" applyFont="1"/>
    <xf numFmtId="0" fontId="1" fillId="8" borderId="0" xfId="0" quotePrefix="1" applyFont="1" applyFill="1" applyAlignment="1">
      <alignment horizontal="center"/>
    </xf>
    <xf numFmtId="0" fontId="1" fillId="18" borderId="0" xfId="0" quotePrefix="1" applyFont="1" applyFill="1" applyAlignment="1">
      <alignment horizontal="center"/>
    </xf>
    <xf numFmtId="0" fontId="7" fillId="0" borderId="31" xfId="10" applyFont="1"/>
    <xf numFmtId="0" fontId="1" fillId="18" borderId="0" xfId="0" applyFont="1" applyFill="1" applyAlignment="1">
      <alignment horizontal="center"/>
    </xf>
    <xf numFmtId="0" fontId="7" fillId="0" borderId="31" xfId="10" applyFont="1" applyFill="1"/>
    <xf numFmtId="0" fontId="2" fillId="8" borderId="0" xfId="0" quotePrefix="1" applyFont="1" applyFill="1" applyAlignment="1">
      <alignment horizontal="center"/>
    </xf>
    <xf numFmtId="0" fontId="2" fillId="18" borderId="0" xfId="0" quotePrefix="1" applyFont="1" applyFill="1" applyAlignment="1">
      <alignment horizontal="center"/>
    </xf>
    <xf numFmtId="0" fontId="2" fillId="18" borderId="0" xfId="0" applyFont="1" applyFill="1" applyAlignment="1">
      <alignment horizontal="center"/>
    </xf>
    <xf numFmtId="0" fontId="26" fillId="18" borderId="0" xfId="0" applyFont="1" applyFill="1" applyAlignment="1">
      <alignment horizontal="center"/>
    </xf>
    <xf numFmtId="0" fontId="2" fillId="0" borderId="0" xfId="0" applyFont="1" applyAlignment="1">
      <alignment wrapText="1"/>
    </xf>
    <xf numFmtId="0" fontId="2" fillId="8" borderId="0" xfId="0" applyFont="1" applyFill="1" applyAlignment="1">
      <alignment wrapText="1"/>
    </xf>
    <xf numFmtId="0" fontId="2" fillId="18" borderId="0" xfId="0" applyFont="1" applyFill="1" applyAlignment="1">
      <alignment wrapText="1"/>
    </xf>
    <xf numFmtId="0" fontId="2" fillId="0" borderId="12" xfId="0" applyFont="1" applyBorder="1"/>
    <xf numFmtId="3" fontId="42" fillId="0" borderId="0" xfId="0" applyNumberFormat="1" applyFont="1"/>
    <xf numFmtId="3" fontId="7" fillId="8" borderId="0" xfId="0" applyNumberFormat="1" applyFont="1" applyFill="1"/>
    <xf numFmtId="3" fontId="7" fillId="18" borderId="0" xfId="0" applyNumberFormat="1" applyFont="1" applyFill="1"/>
    <xf numFmtId="38" fontId="37" fillId="0" borderId="0" xfId="0" applyNumberFormat="1" applyFont="1"/>
    <xf numFmtId="0" fontId="2" fillId="10" borderId="12" xfId="0" applyFont="1" applyFill="1" applyBorder="1"/>
    <xf numFmtId="0" fontId="2" fillId="16" borderId="12" xfId="0" applyFont="1" applyFill="1" applyBorder="1"/>
    <xf numFmtId="3" fontId="39" fillId="0" borderId="0" xfId="0" applyNumberFormat="1" applyFont="1"/>
    <xf numFmtId="0" fontId="2" fillId="15" borderId="0" xfId="0" applyFont="1" applyFill="1" applyAlignment="1">
      <alignment horizontal="center"/>
    </xf>
    <xf numFmtId="0" fontId="43" fillId="0" borderId="0" xfId="0" applyFont="1" applyAlignment="1">
      <alignment horizontal="center"/>
    </xf>
    <xf numFmtId="3" fontId="37" fillId="0" borderId="0" xfId="0" applyNumberFormat="1" applyFont="1"/>
    <xf numFmtId="0" fontId="11" fillId="0" borderId="12" xfId="0" applyFont="1" applyBorder="1" applyAlignment="1">
      <alignment horizontal="center" vertical="center" wrapText="1"/>
    </xf>
    <xf numFmtId="0" fontId="10" fillId="3" borderId="12" xfId="0" applyFont="1" applyFill="1" applyBorder="1" applyAlignment="1">
      <alignment horizontal="center" vertical="center"/>
    </xf>
    <xf numFmtId="0" fontId="8" fillId="0" borderId="9" xfId="0" applyFont="1" applyBorder="1" applyAlignment="1">
      <alignment vertical="center"/>
    </xf>
    <xf numFmtId="0" fontId="8" fillId="0" borderId="20" xfId="0" applyFont="1" applyBorder="1" applyAlignment="1">
      <alignment vertical="center"/>
    </xf>
    <xf numFmtId="0" fontId="31" fillId="10" borderId="12" xfId="8" applyNumberFormat="1" applyFont="1" applyFill="1" applyBorder="1" applyAlignment="1">
      <alignment horizontal="right"/>
    </xf>
    <xf numFmtId="0" fontId="31" fillId="16" borderId="12" xfId="7" quotePrefix="1" applyFont="1" applyFill="1" applyBorder="1" applyAlignment="1">
      <alignment horizontal="left"/>
    </xf>
    <xf numFmtId="164" fontId="11" fillId="0" borderId="34" xfId="0" applyNumberFormat="1" applyFont="1" applyBorder="1" applyAlignment="1">
      <alignment horizontal="center" vertical="center"/>
    </xf>
    <xf numFmtId="15" fontId="44" fillId="0" borderId="0" xfId="0" quotePrefix="1" applyNumberFormat="1" applyFont="1"/>
    <xf numFmtId="0" fontId="45" fillId="0" borderId="0" xfId="0" applyFont="1"/>
    <xf numFmtId="0" fontId="45" fillId="8" borderId="0" xfId="0" applyFont="1" applyFill="1"/>
    <xf numFmtId="0" fontId="45" fillId="18" borderId="0" xfId="0" applyFont="1" applyFill="1"/>
    <xf numFmtId="0" fontId="45" fillId="0" borderId="0" xfId="0" applyFont="1" applyAlignment="1">
      <alignment horizontal="center"/>
    </xf>
    <xf numFmtId="0" fontId="45" fillId="0" borderId="0" xfId="0" applyFont="1" applyAlignment="1">
      <alignment horizontal="right"/>
    </xf>
    <xf numFmtId="0" fontId="44" fillId="0" borderId="0" xfId="0" applyFont="1"/>
    <xf numFmtId="10" fontId="45" fillId="0" borderId="0" xfId="0" applyNumberFormat="1" applyFont="1"/>
    <xf numFmtId="165" fontId="45" fillId="0" borderId="0" xfId="0" applyNumberFormat="1" applyFont="1"/>
    <xf numFmtId="39" fontId="45" fillId="0" borderId="0" xfId="0" applyNumberFormat="1" applyFont="1"/>
    <xf numFmtId="166" fontId="45" fillId="0" borderId="0" xfId="0" applyNumberFormat="1" applyFont="1"/>
    <xf numFmtId="5" fontId="45" fillId="0" borderId="0" xfId="0" applyNumberFormat="1" applyFont="1"/>
    <xf numFmtId="10" fontId="44" fillId="0" borderId="0" xfId="0" applyNumberFormat="1" applyFont="1"/>
    <xf numFmtId="0" fontId="46" fillId="0" borderId="0" xfId="0" applyFont="1"/>
    <xf numFmtId="167" fontId="45" fillId="0" borderId="0" xfId="0" applyNumberFormat="1" applyFont="1"/>
    <xf numFmtId="0" fontId="47" fillId="0" borderId="0" xfId="0" applyFont="1"/>
    <xf numFmtId="3" fontId="45" fillId="18" borderId="0" xfId="0" applyNumberFormat="1" applyFont="1" applyFill="1"/>
    <xf numFmtId="0" fontId="45" fillId="0" borderId="0" xfId="0" quotePrefix="1" applyFont="1"/>
    <xf numFmtId="37" fontId="44" fillId="0" borderId="0" xfId="0" applyNumberFormat="1" applyFont="1"/>
    <xf numFmtId="39" fontId="46" fillId="0" borderId="0" xfId="0" applyNumberFormat="1" applyFont="1"/>
    <xf numFmtId="37" fontId="45" fillId="0" borderId="0" xfId="0" applyNumberFormat="1" applyFont="1"/>
    <xf numFmtId="40" fontId="45" fillId="0" borderId="0" xfId="0" applyNumberFormat="1" applyFont="1"/>
    <xf numFmtId="165" fontId="45" fillId="0" borderId="0" xfId="0" applyNumberFormat="1" applyFont="1" applyAlignment="1">
      <alignment horizontal="center"/>
    </xf>
    <xf numFmtId="37" fontId="47" fillId="0" borderId="0" xfId="0" applyNumberFormat="1" applyFont="1"/>
    <xf numFmtId="37" fontId="45" fillId="8" borderId="0" xfId="0" applyNumberFormat="1" applyFont="1" applyFill="1"/>
    <xf numFmtId="37" fontId="45" fillId="18" borderId="0" xfId="0" applyNumberFormat="1" applyFont="1" applyFill="1"/>
    <xf numFmtId="0" fontId="48" fillId="0" borderId="0" xfId="0" applyFont="1" applyAlignment="1">
      <alignment horizontal="right"/>
    </xf>
    <xf numFmtId="168" fontId="45" fillId="0" borderId="0" xfId="0" applyNumberFormat="1" applyFont="1"/>
    <xf numFmtId="0" fontId="45" fillId="0" borderId="0" xfId="0" quotePrefix="1" applyFont="1" applyAlignment="1">
      <alignment horizontal="center"/>
    </xf>
    <xf numFmtId="0" fontId="45" fillId="8" borderId="0" xfId="0" quotePrefix="1" applyFont="1" applyFill="1" applyAlignment="1">
      <alignment horizontal="center"/>
    </xf>
    <xf numFmtId="0" fontId="45" fillId="18" borderId="0" xfId="0" quotePrefix="1" applyFont="1" applyFill="1" applyAlignment="1">
      <alignment horizontal="center"/>
    </xf>
    <xf numFmtId="0" fontId="47" fillId="0" borderId="0" xfId="0" applyFont="1" applyAlignment="1">
      <alignment horizontal="center"/>
    </xf>
    <xf numFmtId="0" fontId="44" fillId="0" borderId="0" xfId="0" applyFont="1" applyAlignment="1">
      <alignment horizontal="center"/>
    </xf>
    <xf numFmtId="0" fontId="48" fillId="0" borderId="0" xfId="0" quotePrefix="1" applyFont="1" applyAlignment="1">
      <alignment horizontal="center"/>
    </xf>
    <xf numFmtId="0" fontId="45" fillId="8" borderId="0" xfId="0" applyFont="1" applyFill="1" applyAlignment="1">
      <alignment horizontal="center"/>
    </xf>
    <xf numFmtId="0" fontId="45" fillId="18" borderId="0" xfId="0" applyFont="1" applyFill="1" applyAlignment="1">
      <alignment horizontal="center"/>
    </xf>
    <xf numFmtId="0" fontId="46" fillId="0" borderId="0" xfId="0" applyFont="1" applyAlignment="1">
      <alignment horizontal="center"/>
    </xf>
    <xf numFmtId="0" fontId="44" fillId="8" borderId="0" xfId="0" quotePrefix="1" applyFont="1" applyFill="1" applyAlignment="1">
      <alignment horizontal="center"/>
    </xf>
    <xf numFmtId="0" fontId="44" fillId="18" borderId="0" xfId="0" quotePrefix="1" applyFont="1" applyFill="1" applyAlignment="1">
      <alignment horizontal="center"/>
    </xf>
    <xf numFmtId="0" fontId="44" fillId="8" borderId="0" xfId="0" applyFont="1" applyFill="1" applyAlignment="1">
      <alignment horizontal="center"/>
    </xf>
    <xf numFmtId="0" fontId="44" fillId="18" borderId="0" xfId="0" applyFont="1" applyFill="1" applyAlignment="1">
      <alignment horizontal="center"/>
    </xf>
    <xf numFmtId="0" fontId="44" fillId="0" borderId="0" xfId="0" quotePrefix="1" applyFont="1" applyAlignment="1">
      <alignment horizontal="center"/>
    </xf>
    <xf numFmtId="0" fontId="48" fillId="18" borderId="0" xfId="0" applyFont="1" applyFill="1" applyAlignment="1">
      <alignment horizontal="center"/>
    </xf>
    <xf numFmtId="0" fontId="49" fillId="0" borderId="0" xfId="0" applyFont="1"/>
    <xf numFmtId="4" fontId="45" fillId="0" borderId="0" xfId="0" applyNumberFormat="1" applyFont="1"/>
    <xf numFmtId="4" fontId="49" fillId="0" borderId="0" xfId="0" applyNumberFormat="1" applyFont="1"/>
    <xf numFmtId="169" fontId="49" fillId="0" borderId="0" xfId="0" applyNumberFormat="1" applyFont="1"/>
    <xf numFmtId="3" fontId="49" fillId="0" borderId="0" xfId="0" applyNumberFormat="1" applyFont="1"/>
    <xf numFmtId="170" fontId="45" fillId="0" borderId="0" xfId="0" applyNumberFormat="1" applyFont="1"/>
    <xf numFmtId="169" fontId="45" fillId="0" borderId="0" xfId="0" applyNumberFormat="1" applyFont="1"/>
    <xf numFmtId="170" fontId="49" fillId="0" borderId="0" xfId="0" applyNumberFormat="1" applyFont="1"/>
    <xf numFmtId="37" fontId="45" fillId="0" borderId="0" xfId="0" applyNumberFormat="1" applyFont="1" applyAlignment="1">
      <alignment horizontal="center"/>
    </xf>
    <xf numFmtId="3" fontId="49" fillId="8" borderId="0" xfId="0" applyNumberFormat="1" applyFont="1" applyFill="1"/>
    <xf numFmtId="3" fontId="49" fillId="18" borderId="0" xfId="0" applyNumberFormat="1" applyFont="1" applyFill="1"/>
    <xf numFmtId="3" fontId="45" fillId="0" borderId="0" xfId="0" applyNumberFormat="1" applyFont="1"/>
    <xf numFmtId="0" fontId="51" fillId="0" borderId="0" xfId="0" applyFont="1" applyAlignment="1">
      <alignment horizontal="center"/>
    </xf>
    <xf numFmtId="0" fontId="44" fillId="15" borderId="0" xfId="0" applyFont="1" applyFill="1" applyAlignment="1">
      <alignment horizontal="center"/>
    </xf>
    <xf numFmtId="0" fontId="52" fillId="0" borderId="0" xfId="0" applyFont="1" applyAlignment="1">
      <alignment horizontal="center"/>
    </xf>
    <xf numFmtId="4" fontId="48" fillId="8" borderId="12" xfId="0" applyNumberFormat="1" applyFont="1" applyFill="1" applyBorder="1" applyAlignment="1">
      <alignment horizontal="right"/>
    </xf>
    <xf numFmtId="0" fontId="53" fillId="0" borderId="0" xfId="0" applyFont="1"/>
    <xf numFmtId="10" fontId="45" fillId="19" borderId="0" xfId="0" applyNumberFormat="1" applyFont="1" applyFill="1"/>
    <xf numFmtId="39" fontId="44" fillId="0" borderId="0" xfId="0" applyNumberFormat="1" applyFont="1"/>
    <xf numFmtId="0" fontId="52" fillId="0" borderId="0" xfId="0" applyFont="1"/>
    <xf numFmtId="0" fontId="44" fillId="0" borderId="0" xfId="0" applyFont="1" applyAlignment="1">
      <alignment horizontal="center" wrapText="1"/>
    </xf>
    <xf numFmtId="40" fontId="48" fillId="0" borderId="0" xfId="0" applyNumberFormat="1" applyFont="1"/>
    <xf numFmtId="0" fontId="48" fillId="0" borderId="0" xfId="0" applyFont="1" applyAlignment="1">
      <alignment horizontal="center"/>
    </xf>
    <xf numFmtId="6" fontId="48" fillId="0" borderId="0" xfId="0" applyNumberFormat="1" applyFont="1" applyAlignment="1">
      <alignment horizontal="center"/>
    </xf>
    <xf numFmtId="8" fontId="48" fillId="0" borderId="0" xfId="0" applyNumberFormat="1" applyFont="1" applyAlignment="1">
      <alignment horizontal="center"/>
    </xf>
    <xf numFmtId="5" fontId="48" fillId="0" borderId="0" xfId="0" applyNumberFormat="1" applyFont="1"/>
    <xf numFmtId="0" fontId="44" fillId="0" borderId="0" xfId="0" applyFont="1" applyAlignment="1">
      <alignment wrapText="1"/>
    </xf>
    <xf numFmtId="0" fontId="44" fillId="8" borderId="0" xfId="0" applyFont="1" applyFill="1" applyAlignment="1">
      <alignment wrapText="1"/>
    </xf>
    <xf numFmtId="0" fontId="48" fillId="18" borderId="0" xfId="0" applyFont="1" applyFill="1" applyAlignment="1">
      <alignment wrapText="1"/>
    </xf>
    <xf numFmtId="4" fontId="50" fillId="0" borderId="12" xfId="0" applyNumberFormat="1" applyFont="1" applyBorder="1"/>
    <xf numFmtId="3" fontId="54" fillId="0" borderId="0" xfId="0" applyNumberFormat="1" applyFont="1"/>
    <xf numFmtId="4" fontId="50" fillId="10" borderId="12" xfId="0" applyNumberFormat="1" applyFont="1" applyFill="1" applyBorder="1"/>
    <xf numFmtId="4" fontId="50" fillId="16" borderId="12" xfId="0" applyNumberFormat="1" applyFont="1" applyFill="1" applyBorder="1"/>
    <xf numFmtId="0" fontId="8" fillId="0" borderId="0" xfId="0" applyFont="1" applyAlignment="1">
      <alignment horizontal="center" vertical="center"/>
    </xf>
    <xf numFmtId="0" fontId="10" fillId="3" borderId="0" xfId="0" applyFont="1" applyFill="1" applyAlignment="1">
      <alignment horizontal="center" vertical="center"/>
    </xf>
    <xf numFmtId="0" fontId="11" fillId="0" borderId="0" xfId="0" applyFont="1" applyAlignment="1">
      <alignment horizontal="center" vertical="center" wrapText="1"/>
    </xf>
    <xf numFmtId="0" fontId="5" fillId="3" borderId="2" xfId="0" applyFont="1" applyFill="1" applyBorder="1" applyAlignment="1">
      <alignment horizontal="left" vertical="center" wrapText="1"/>
    </xf>
    <xf numFmtId="0" fontId="5" fillId="3" borderId="0" xfId="0" applyFont="1" applyFill="1" applyAlignment="1">
      <alignment horizontal="left" vertical="center" wrapText="1"/>
    </xf>
    <xf numFmtId="0" fontId="5" fillId="3" borderId="7" xfId="0" applyFont="1" applyFill="1" applyBorder="1" applyAlignment="1">
      <alignment horizontal="left" vertical="center" wrapText="1"/>
    </xf>
    <xf numFmtId="0" fontId="10" fillId="3" borderId="14" xfId="0" applyFont="1" applyFill="1" applyBorder="1" applyAlignment="1">
      <alignment horizontal="center" vertical="center"/>
    </xf>
    <xf numFmtId="0" fontId="11" fillId="0" borderId="13" xfId="0" applyFont="1" applyBorder="1" applyAlignment="1">
      <alignment horizontal="center" vertical="center" wrapText="1"/>
    </xf>
    <xf numFmtId="0" fontId="11" fillId="2" borderId="18" xfId="0" applyFont="1" applyFill="1" applyBorder="1"/>
    <xf numFmtId="0" fontId="11" fillId="2" borderId="14" xfId="0" applyFont="1" applyFill="1" applyBorder="1"/>
    <xf numFmtId="5" fontId="12" fillId="2" borderId="16" xfId="0" applyNumberFormat="1" applyFont="1" applyFill="1" applyBorder="1" applyAlignment="1">
      <alignment horizontal="center" vertical="center"/>
    </xf>
    <xf numFmtId="0" fontId="11" fillId="0" borderId="21" xfId="0" applyFont="1" applyBorder="1" applyAlignment="1">
      <alignment horizontal="center" vertical="center"/>
    </xf>
    <xf numFmtId="0" fontId="11" fillId="0" borderId="22" xfId="0" applyFont="1" applyBorder="1" applyAlignment="1">
      <alignment horizontal="center" vertical="center"/>
    </xf>
    <xf numFmtId="0" fontId="4" fillId="3" borderId="4" xfId="0" applyFont="1" applyFill="1" applyBorder="1"/>
    <xf numFmtId="0" fontId="9" fillId="0" borderId="4" xfId="0" applyFont="1" applyBorder="1" applyAlignment="1">
      <alignment vertical="center" wrapText="1"/>
    </xf>
    <xf numFmtId="0" fontId="9" fillId="0" borderId="0" xfId="0" applyFont="1" applyAlignment="1">
      <alignment vertical="center" wrapText="1"/>
    </xf>
    <xf numFmtId="0" fontId="48" fillId="20" borderId="0" xfId="0" applyFont="1" applyFill="1"/>
    <xf numFmtId="0" fontId="48" fillId="0" borderId="0" xfId="0" applyFont="1"/>
    <xf numFmtId="3" fontId="45" fillId="20" borderId="0" xfId="0" applyNumberFormat="1" applyFont="1" applyFill="1"/>
    <xf numFmtId="0" fontId="45" fillId="0" borderId="0" xfId="0" applyFont="1" applyAlignment="1">
      <alignment wrapText="1"/>
    </xf>
    <xf numFmtId="0" fontId="48" fillId="20" borderId="0" xfId="0" applyFont="1" applyFill="1" applyAlignment="1">
      <alignment horizontal="center" wrapText="1"/>
    </xf>
    <xf numFmtId="0" fontId="48" fillId="0" borderId="0" xfId="0" applyFont="1" applyAlignment="1">
      <alignment horizontal="center" wrapText="1"/>
    </xf>
    <xf numFmtId="0" fontId="45" fillId="0" borderId="0" xfId="0" applyFont="1" applyAlignment="1">
      <alignment horizontal="center" wrapText="1"/>
    </xf>
    <xf numFmtId="0" fontId="48" fillId="20" borderId="0" xfId="0" quotePrefix="1" applyFont="1" applyFill="1" applyAlignment="1">
      <alignment horizontal="center" wrapText="1"/>
    </xf>
    <xf numFmtId="0" fontId="47" fillId="0" borderId="0" xfId="0" applyFont="1" applyAlignment="1">
      <alignment horizontal="center" vertical="center" wrapText="1"/>
    </xf>
    <xf numFmtId="0" fontId="45" fillId="20" borderId="0" xfId="0" quotePrefix="1" applyFont="1" applyFill="1" applyAlignment="1">
      <alignment horizontal="center" wrapText="1"/>
    </xf>
    <xf numFmtId="0" fontId="48" fillId="0" borderId="0" xfId="0" applyFont="1" applyAlignment="1">
      <alignment wrapText="1"/>
    </xf>
    <xf numFmtId="0" fontId="44" fillId="20" borderId="0" xfId="0" applyFont="1" applyFill="1" applyAlignment="1">
      <alignment horizontal="center" wrapText="1"/>
    </xf>
    <xf numFmtId="0" fontId="45" fillId="20" borderId="0" xfId="0" quotePrefix="1" applyFont="1" applyFill="1" applyAlignment="1">
      <alignment horizontal="center"/>
    </xf>
    <xf numFmtId="0" fontId="53" fillId="0" borderId="0" xfId="0" applyFont="1" applyAlignment="1">
      <alignment horizontal="center"/>
    </xf>
    <xf numFmtId="0" fontId="48" fillId="20" borderId="0" xfId="0" applyFont="1" applyFill="1" applyAlignment="1">
      <alignment horizontal="center"/>
    </xf>
    <xf numFmtId="3" fontId="53" fillId="0" borderId="0" xfId="0" applyNumberFormat="1" applyFont="1"/>
    <xf numFmtId="3" fontId="45" fillId="0" borderId="0" xfId="1" applyNumberFormat="1" applyFont="1"/>
    <xf numFmtId="174" fontId="45" fillId="0" borderId="0" xfId="1" applyNumberFormat="1" applyFont="1"/>
    <xf numFmtId="10" fontId="0" fillId="0" borderId="0" xfId="0" applyNumberFormat="1"/>
    <xf numFmtId="169" fontId="11" fillId="0" borderId="18" xfId="0" applyNumberFormat="1" applyFont="1" applyBorder="1" applyAlignment="1">
      <alignment horizontal="center" vertical="center"/>
    </xf>
    <xf numFmtId="169" fontId="11" fillId="0" borderId="12" xfId="6" applyNumberFormat="1" applyFont="1" applyBorder="1" applyAlignment="1">
      <alignment horizontal="center" vertical="center"/>
    </xf>
    <xf numFmtId="5" fontId="0" fillId="0" borderId="0" xfId="0" applyNumberFormat="1"/>
    <xf numFmtId="0" fontId="3" fillId="0" borderId="0" xfId="0" applyFont="1"/>
    <xf numFmtId="0" fontId="4" fillId="0" borderId="5" xfId="0" applyFont="1" applyBorder="1"/>
    <xf numFmtId="0" fontId="8" fillId="0" borderId="5" xfId="0" applyFont="1" applyBorder="1" applyAlignment="1">
      <alignment horizontal="center"/>
    </xf>
    <xf numFmtId="6" fontId="9" fillId="0" borderId="5" xfId="1" applyNumberFormat="1" applyFont="1" applyFill="1" applyBorder="1" applyAlignment="1">
      <alignment horizontal="center" vertical="center"/>
    </xf>
    <xf numFmtId="6" fontId="9" fillId="0" borderId="5" xfId="1" applyNumberFormat="1" applyFont="1" applyBorder="1" applyAlignment="1">
      <alignment horizontal="center" vertical="center"/>
    </xf>
    <xf numFmtId="0" fontId="4" fillId="3" borderId="5" xfId="0" applyFont="1" applyFill="1" applyBorder="1"/>
    <xf numFmtId="0" fontId="0" fillId="0" borderId="8" xfId="0" applyBorder="1"/>
    <xf numFmtId="3" fontId="45" fillId="0" borderId="0" xfId="1" applyNumberFormat="1" applyFont="1" applyFill="1"/>
    <xf numFmtId="174" fontId="45" fillId="0" borderId="0" xfId="1" applyNumberFormat="1" applyFont="1" applyFill="1"/>
    <xf numFmtId="0" fontId="10" fillId="17" borderId="22" xfId="0" applyFont="1" applyFill="1" applyBorder="1" applyAlignment="1">
      <alignment horizontal="center" vertical="center" wrapText="1"/>
    </xf>
    <xf numFmtId="0" fontId="10" fillId="17" borderId="11" xfId="0" applyFont="1" applyFill="1" applyBorder="1" applyAlignment="1">
      <alignment horizontal="center" vertical="center" wrapText="1"/>
    </xf>
    <xf numFmtId="0" fontId="11" fillId="0" borderId="17" xfId="0"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pplyAlignment="1">
      <alignment horizontal="center" vertical="center"/>
    </xf>
    <xf numFmtId="0" fontId="11" fillId="0" borderId="11" xfId="0" applyFont="1" applyBorder="1" applyAlignment="1">
      <alignment horizontal="center"/>
    </xf>
    <xf numFmtId="0" fontId="10" fillId="17" borderId="15" xfId="0" applyFont="1" applyFill="1" applyBorder="1" applyAlignment="1">
      <alignment horizontal="center"/>
    </xf>
    <xf numFmtId="0" fontId="10" fillId="17" borderId="12" xfId="0" applyFont="1" applyFill="1" applyBorder="1" applyAlignment="1">
      <alignment horizontal="center"/>
    </xf>
    <xf numFmtId="0" fontId="10" fillId="17" borderId="21" xfId="0" applyFont="1" applyFill="1" applyBorder="1" applyAlignment="1">
      <alignment horizontal="center" vertical="center" wrapText="1"/>
    </xf>
    <xf numFmtId="0" fontId="10" fillId="17" borderId="22" xfId="0" applyFont="1" applyFill="1" applyBorder="1" applyAlignment="1">
      <alignment horizontal="center" vertical="center" wrapText="1"/>
    </xf>
    <xf numFmtId="0" fontId="10" fillId="17" borderId="23" xfId="0" applyFont="1" applyFill="1" applyBorder="1" applyAlignment="1">
      <alignment horizontal="center" vertical="center" wrapText="1"/>
    </xf>
    <xf numFmtId="0" fontId="10" fillId="17" borderId="11" xfId="0" applyFont="1" applyFill="1" applyBorder="1" applyAlignment="1">
      <alignment horizontal="center" vertical="center" wrapText="1"/>
    </xf>
    <xf numFmtId="0" fontId="22" fillId="0" borderId="0" xfId="0" applyFont="1" applyAlignment="1">
      <alignment horizontal="left" vertical="center"/>
    </xf>
    <xf numFmtId="0" fontId="9" fillId="5" borderId="1" xfId="0" applyFont="1" applyFill="1" applyBorder="1" applyAlignment="1">
      <alignment horizontal="left" vertical="center" wrapText="1"/>
    </xf>
    <xf numFmtId="0" fontId="9" fillId="5" borderId="2" xfId="0" applyFont="1" applyFill="1" applyBorder="1" applyAlignment="1">
      <alignment horizontal="left" vertical="center" wrapText="1"/>
    </xf>
    <xf numFmtId="0" fontId="9" fillId="5" borderId="3" xfId="0" applyFont="1" applyFill="1" applyBorder="1" applyAlignment="1">
      <alignment horizontal="left" vertical="center" wrapText="1"/>
    </xf>
    <xf numFmtId="0" fontId="9" fillId="5" borderId="4" xfId="0" applyFont="1" applyFill="1" applyBorder="1" applyAlignment="1">
      <alignment horizontal="left" vertical="center" wrapText="1"/>
    </xf>
    <xf numFmtId="0" fontId="9" fillId="5" borderId="0" xfId="0" applyFont="1" applyFill="1" applyAlignment="1">
      <alignment horizontal="left" vertical="center" wrapText="1"/>
    </xf>
    <xf numFmtId="0" fontId="9" fillId="5" borderId="5" xfId="0" applyFont="1" applyFill="1" applyBorder="1" applyAlignment="1">
      <alignment horizontal="left" vertical="center" wrapText="1"/>
    </xf>
    <xf numFmtId="0" fontId="9" fillId="5" borderId="6" xfId="0" applyFont="1" applyFill="1" applyBorder="1" applyAlignment="1">
      <alignment horizontal="left" vertical="center" wrapText="1"/>
    </xf>
    <xf numFmtId="0" fontId="9" fillId="5" borderId="7" xfId="0" applyFont="1" applyFill="1" applyBorder="1" applyAlignment="1">
      <alignment horizontal="left" vertical="center" wrapText="1"/>
    </xf>
    <xf numFmtId="0" fontId="9" fillId="5" borderId="8" xfId="0" applyFont="1" applyFill="1" applyBorder="1" applyAlignment="1">
      <alignment horizontal="left" vertical="center" wrapText="1"/>
    </xf>
    <xf numFmtId="0" fontId="20" fillId="0" borderId="9" xfId="0" applyFont="1" applyBorder="1" applyAlignment="1">
      <alignment horizontal="center" vertical="center"/>
    </xf>
    <xf numFmtId="0" fontId="20" fillId="0" borderId="20" xfId="0" applyFont="1" applyBorder="1" applyAlignment="1">
      <alignment horizontal="center" vertical="center"/>
    </xf>
    <xf numFmtId="0" fontId="20" fillId="0" borderId="10" xfId="0" applyFont="1" applyBorder="1" applyAlignment="1">
      <alignment horizontal="center" vertical="center"/>
    </xf>
    <xf numFmtId="0" fontId="8" fillId="0" borderId="1" xfId="0" applyFont="1" applyBorder="1" applyAlignment="1">
      <alignment horizontal="center" vertical="center"/>
    </xf>
    <xf numFmtId="0" fontId="8" fillId="0" borderId="2" xfId="0" applyFont="1" applyBorder="1" applyAlignment="1">
      <alignment horizontal="center" vertical="center"/>
    </xf>
    <xf numFmtId="0" fontId="8" fillId="0" borderId="3" xfId="0" applyFont="1" applyBorder="1" applyAlignment="1">
      <alignment horizontal="center" vertical="center"/>
    </xf>
    <xf numFmtId="0" fontId="8" fillId="0" borderId="23" xfId="0" applyFont="1" applyBorder="1" applyAlignment="1">
      <alignment horizontal="center" vertical="center"/>
    </xf>
    <xf numFmtId="0" fontId="8" fillId="0" borderId="11" xfId="0" applyFont="1" applyBorder="1" applyAlignment="1">
      <alignment horizontal="center" vertical="center"/>
    </xf>
    <xf numFmtId="0" fontId="8" fillId="0" borderId="27" xfId="0" applyFont="1" applyBorder="1" applyAlignment="1">
      <alignment horizontal="center" vertical="center"/>
    </xf>
    <xf numFmtId="0" fontId="11" fillId="0" borderId="17" xfId="0"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pplyAlignment="1">
      <alignment horizontal="center" vertical="center"/>
    </xf>
    <xf numFmtId="0" fontId="10" fillId="17" borderId="24" xfId="0" applyFont="1" applyFill="1" applyBorder="1" applyAlignment="1">
      <alignment horizontal="center" vertical="center" wrapText="1"/>
    </xf>
    <xf numFmtId="0" fontId="10" fillId="17" borderId="25" xfId="0" applyFont="1" applyFill="1" applyBorder="1" applyAlignment="1">
      <alignment horizontal="center" vertical="center" wrapText="1"/>
    </xf>
    <xf numFmtId="0" fontId="22" fillId="0" borderId="0" xfId="0" applyFont="1" applyAlignment="1">
      <alignment horizontal="left" vertical="center" wrapText="1"/>
    </xf>
    <xf numFmtId="0" fontId="23" fillId="0" borderId="0" xfId="0" applyFont="1" applyAlignment="1">
      <alignment vertical="center" wrapText="1"/>
    </xf>
    <xf numFmtId="49" fontId="11" fillId="0" borderId="32" xfId="0" applyNumberFormat="1" applyFont="1" applyBorder="1" applyAlignment="1">
      <alignment horizontal="center" vertical="center"/>
    </xf>
    <xf numFmtId="49" fontId="11" fillId="0" borderId="33" xfId="0" applyNumberFormat="1" applyFont="1" applyBorder="1" applyAlignment="1">
      <alignment horizontal="center" vertical="center"/>
    </xf>
    <xf numFmtId="49" fontId="11" fillId="0" borderId="15" xfId="0" applyNumberFormat="1" applyFont="1" applyBorder="1" applyAlignment="1">
      <alignment horizontal="center" vertical="center"/>
    </xf>
    <xf numFmtId="49" fontId="11" fillId="0" borderId="30" xfId="0" applyNumberFormat="1" applyFont="1" applyBorder="1" applyAlignment="1">
      <alignment horizontal="center" vertical="center"/>
    </xf>
    <xf numFmtId="49" fontId="10" fillId="17" borderId="15" xfId="0" applyNumberFormat="1" applyFont="1" applyFill="1" applyBorder="1" applyAlignment="1">
      <alignment horizontal="center" vertical="center"/>
    </xf>
    <xf numFmtId="49" fontId="10" fillId="17" borderId="12" xfId="0" applyNumberFormat="1" applyFont="1" applyFill="1" applyBorder="1" applyAlignment="1">
      <alignment horizontal="center" vertical="center"/>
    </xf>
    <xf numFmtId="49" fontId="11" fillId="0" borderId="12" xfId="0" applyNumberFormat="1" applyFont="1" applyBorder="1" applyAlignment="1">
      <alignment horizontal="center" vertical="center"/>
    </xf>
    <xf numFmtId="0" fontId="12" fillId="0" borderId="4" xfId="0" applyFont="1" applyBorder="1" applyAlignment="1">
      <alignment horizontal="center" vertical="center"/>
    </xf>
    <xf numFmtId="5" fontId="9" fillId="0" borderId="5" xfId="0" applyNumberFormat="1" applyFont="1" applyBorder="1" applyAlignment="1">
      <alignment horizontal="center" vertical="center"/>
    </xf>
    <xf numFmtId="0" fontId="8" fillId="0" borderId="9" xfId="0" applyFont="1" applyBorder="1" applyAlignment="1">
      <alignment horizontal="center"/>
    </xf>
    <xf numFmtId="0" fontId="8" fillId="0" borderId="20" xfId="0" applyFont="1" applyBorder="1" applyAlignment="1">
      <alignment horizontal="center"/>
    </xf>
    <xf numFmtId="0" fontId="8" fillId="0" borderId="10" xfId="0" applyFont="1" applyBorder="1" applyAlignment="1">
      <alignment horizontal="center"/>
    </xf>
    <xf numFmtId="0" fontId="19" fillId="4" borderId="0" xfId="0" applyFont="1" applyFill="1" applyAlignment="1">
      <alignment horizontal="left" vertical="center"/>
    </xf>
    <xf numFmtId="0" fontId="8" fillId="0" borderId="9" xfId="0" applyFont="1" applyBorder="1" applyAlignment="1">
      <alignment horizontal="center" vertical="center"/>
    </xf>
    <xf numFmtId="0" fontId="8" fillId="0" borderId="20" xfId="0" applyFont="1" applyBorder="1" applyAlignment="1">
      <alignment horizontal="center" vertical="center"/>
    </xf>
    <xf numFmtId="0" fontId="8" fillId="0" borderId="10" xfId="0" applyFont="1" applyBorder="1" applyAlignment="1">
      <alignment horizontal="center" vertical="center"/>
    </xf>
    <xf numFmtId="0" fontId="8" fillId="17" borderId="18" xfId="0" applyFont="1" applyFill="1" applyBorder="1" applyAlignment="1">
      <alignment horizontal="center"/>
    </xf>
    <xf numFmtId="0" fontId="8" fillId="17" borderId="14" xfId="0" applyFont="1" applyFill="1" applyBorder="1" applyAlignment="1">
      <alignment horizontal="center"/>
    </xf>
    <xf numFmtId="0" fontId="8" fillId="0" borderId="28" xfId="0" applyFont="1" applyBorder="1" applyAlignment="1">
      <alignment horizontal="center" vertical="center"/>
    </xf>
    <xf numFmtId="0" fontId="8" fillId="0" borderId="29" xfId="0" applyFont="1" applyBorder="1" applyAlignment="1">
      <alignment horizontal="center" vertical="center"/>
    </xf>
    <xf numFmtId="0" fontId="5" fillId="5" borderId="2" xfId="0" applyFont="1" applyFill="1" applyBorder="1" applyAlignment="1">
      <alignment horizontal="left" vertical="center" wrapText="1"/>
    </xf>
    <xf numFmtId="0" fontId="5" fillId="5" borderId="3" xfId="0" applyFont="1" applyFill="1" applyBorder="1" applyAlignment="1">
      <alignment horizontal="left" vertical="center" wrapText="1"/>
    </xf>
    <xf numFmtId="0" fontId="5" fillId="5" borderId="4" xfId="0" applyFont="1" applyFill="1" applyBorder="1" applyAlignment="1">
      <alignment horizontal="left" vertical="center" wrapText="1"/>
    </xf>
    <xf numFmtId="0" fontId="5" fillId="5" borderId="0" xfId="0" applyFont="1" applyFill="1" applyAlignment="1">
      <alignment horizontal="left" vertical="center" wrapText="1"/>
    </xf>
    <xf numFmtId="0" fontId="5" fillId="5" borderId="5" xfId="0" applyFont="1" applyFill="1" applyBorder="1" applyAlignment="1">
      <alignment horizontal="left" vertical="center" wrapText="1"/>
    </xf>
    <xf numFmtId="0" fontId="5" fillId="5" borderId="6" xfId="0" applyFont="1" applyFill="1" applyBorder="1" applyAlignment="1">
      <alignment horizontal="left" vertical="center" wrapText="1"/>
    </xf>
    <xf numFmtId="0" fontId="5" fillId="5" borderId="7" xfId="0" applyFont="1" applyFill="1" applyBorder="1" applyAlignment="1">
      <alignment horizontal="left" vertical="center" wrapText="1"/>
    </xf>
    <xf numFmtId="0" fontId="5" fillId="5" borderId="8" xfId="0" applyFont="1" applyFill="1" applyBorder="1" applyAlignment="1">
      <alignment horizontal="left" vertical="center" wrapText="1"/>
    </xf>
    <xf numFmtId="0" fontId="8" fillId="0" borderId="0" xfId="0" applyFont="1" applyAlignment="1">
      <alignment horizontal="left" vertical="center"/>
    </xf>
    <xf numFmtId="0" fontId="16" fillId="0" borderId="18" xfId="0" applyFont="1" applyBorder="1" applyAlignment="1">
      <alignment horizontal="center" vertical="center" wrapText="1"/>
    </xf>
    <xf numFmtId="0" fontId="16" fillId="0" borderId="14" xfId="0" applyFont="1" applyBorder="1" applyAlignment="1">
      <alignment horizontal="center" vertical="center" wrapText="1"/>
    </xf>
    <xf numFmtId="0" fontId="11" fillId="5" borderId="1" xfId="0" applyFont="1" applyFill="1" applyBorder="1" applyAlignment="1">
      <alignment horizontal="left" vertical="center" wrapText="1"/>
    </xf>
    <xf numFmtId="0" fontId="11" fillId="5" borderId="2" xfId="0" applyFont="1" applyFill="1" applyBorder="1" applyAlignment="1">
      <alignment horizontal="left" vertical="center" wrapText="1"/>
    </xf>
    <xf numFmtId="0" fontId="11" fillId="5" borderId="4" xfId="0" applyFont="1" applyFill="1" applyBorder="1" applyAlignment="1">
      <alignment horizontal="left" vertical="center" wrapText="1"/>
    </xf>
    <xf numFmtId="0" fontId="11" fillId="5" borderId="0" xfId="0" applyFont="1" applyFill="1" applyAlignment="1">
      <alignment horizontal="left" vertical="center" wrapText="1"/>
    </xf>
    <xf numFmtId="0" fontId="11" fillId="5" borderId="6" xfId="0" applyFont="1" applyFill="1" applyBorder="1" applyAlignment="1">
      <alignment horizontal="left" vertical="center" wrapText="1"/>
    </xf>
    <xf numFmtId="0" fontId="11" fillId="5" borderId="7" xfId="0" applyFont="1" applyFill="1" applyBorder="1" applyAlignment="1">
      <alignment horizontal="left" vertical="center" wrapText="1"/>
    </xf>
    <xf numFmtId="0" fontId="11" fillId="0" borderId="11" xfId="0" applyFont="1" applyBorder="1" applyAlignment="1">
      <alignment horizontal="center"/>
    </xf>
    <xf numFmtId="164" fontId="11" fillId="0" borderId="22" xfId="0" applyNumberFormat="1" applyFont="1" applyBorder="1" applyAlignment="1">
      <alignment horizontal="center"/>
    </xf>
  </cellXfs>
  <cellStyles count="11">
    <cellStyle name="Comma" xfId="1" builtinId="3"/>
    <cellStyle name="Comma 2" xfId="8" xr:uid="{00000000-0005-0000-0000-000001000000}"/>
    <cellStyle name="Currency" xfId="9" builtinId="4"/>
    <cellStyle name="Followed Hyperlink" xfId="3" builtinId="9" hidden="1"/>
    <cellStyle name="Followed Hyperlink" xfId="5" builtinId="9" hidden="1"/>
    <cellStyle name="Hyperlink" xfId="2" builtinId="8" hidden="1"/>
    <cellStyle name="Hyperlink" xfId="4" builtinId="8" hidden="1"/>
    <cellStyle name="Normal" xfId="0" builtinId="0"/>
    <cellStyle name="Normal 2" xfId="7" xr:uid="{00000000-0005-0000-0000-000008000000}"/>
    <cellStyle name="Percent" xfId="6" builtinId="5"/>
    <cellStyle name="Text" xfId="10" xr:uid="{00000000-0005-0000-0000-00000A000000}"/>
  </cellStyles>
  <dxfs count="0"/>
  <tableStyles count="0" defaultTableStyle="TableStyleMedium2" defaultPivotStyle="PivotStyleLight16"/>
  <colors>
    <mruColors>
      <color rgb="FFC53F27"/>
      <color rgb="FFFD6666"/>
      <color rgb="FFA952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latin typeface="Century Gothic"/>
                <a:cs typeface="Century Gothic"/>
              </a:defRPr>
            </a:pPr>
            <a:r>
              <a:rPr lang="en-US" sz="1400">
                <a:latin typeface="Century Gothic"/>
                <a:cs typeface="Century Gothic"/>
              </a:rPr>
              <a:t>Town</a:t>
            </a:r>
            <a:r>
              <a:rPr lang="en-US" sz="1400" baseline="0">
                <a:latin typeface="Century Gothic"/>
                <a:cs typeface="Century Gothic"/>
              </a:rPr>
              <a:t> </a:t>
            </a:r>
            <a:r>
              <a:rPr lang="en-US" sz="1400">
                <a:latin typeface="Century Gothic"/>
                <a:cs typeface="Century Gothic"/>
              </a:rPr>
              <a:t>ECS Grant Projections</a:t>
            </a:r>
          </a:p>
        </c:rich>
      </c:tx>
      <c:overlay val="0"/>
    </c:title>
    <c:autoTitleDeleted val="0"/>
    <c:plotArea>
      <c:layout>
        <c:manualLayout>
          <c:layoutTarget val="inner"/>
          <c:xMode val="edge"/>
          <c:yMode val="edge"/>
          <c:x val="9.7852252664242967E-2"/>
          <c:y val="0.16825323667894052"/>
          <c:w val="0.81032288897517846"/>
          <c:h val="0.68680519101779003"/>
        </c:manualLayout>
      </c:layout>
      <c:barChart>
        <c:barDir val="col"/>
        <c:grouping val="stacked"/>
        <c:varyColors val="0"/>
        <c:ser>
          <c:idx val="1"/>
          <c:order val="0"/>
          <c:tx>
            <c:strRef>
              <c:f>'ECS Projections'!$B$10</c:f>
              <c:strCache>
                <c:ptCount val="1"/>
                <c:pt idx="0">
                  <c:v>Projected Grant</c:v>
                </c:pt>
              </c:strCache>
            </c:strRef>
          </c:tx>
          <c:spPr>
            <a:solidFill>
              <a:srgbClr val="4472C4"/>
            </a:solidFill>
          </c:spPr>
          <c:invertIfNegative val="0"/>
          <c:dLbls>
            <c:spPr>
              <a:solidFill>
                <a:sysClr val="window" lastClr="FFFFFF">
                  <a:lumMod val="65000"/>
                  <a:alpha val="78000"/>
                </a:sysClr>
              </a:solidFill>
            </c:spPr>
            <c:txPr>
              <a:bodyPr/>
              <a:lstStyle/>
              <a:p>
                <a:pPr>
                  <a:defRPr sz="1100">
                    <a:latin typeface="Century Gothic"/>
                    <a:cs typeface="Century Gothic"/>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'ECS Projections'!$C$9:$J$9</c:f>
              <c:strCache>
                <c:ptCount val="8"/>
                <c:pt idx="0">
                  <c:v>FY 2027</c:v>
                </c:pt>
                <c:pt idx="1">
                  <c:v>FY 2028</c:v>
                </c:pt>
                <c:pt idx="2">
                  <c:v>FY 2029</c:v>
                </c:pt>
                <c:pt idx="3">
                  <c:v>FY 2030</c:v>
                </c:pt>
                <c:pt idx="4">
                  <c:v>FY 2031</c:v>
                </c:pt>
                <c:pt idx="5">
                  <c:v>FY 2032</c:v>
                </c:pt>
                <c:pt idx="6">
                  <c:v>FY 2033</c:v>
                </c:pt>
                <c:pt idx="7">
                  <c:v>FY 2034</c:v>
                </c:pt>
              </c:strCache>
            </c:strRef>
          </c:cat>
          <c:val>
            <c:numRef>
              <c:f>'ECS Projections'!$C$10:$J$10</c:f>
              <c:numCache>
                <c:formatCode>"$"#,##0_);[Red]\("$"#,##0\)</c:formatCode>
                <c:ptCount val="8"/>
                <c:pt idx="0">
                  <c:v>2044159</c:v>
                </c:pt>
                <c:pt idx="1">
                  <c:v>2041396.743</c:v>
                </c:pt>
                <c:pt idx="2">
                  <c:v>2038634.9002419</c:v>
                </c:pt>
                <c:pt idx="3">
                  <c:v>2035873.72019352</c:v>
                </c:pt>
                <c:pt idx="4">
                  <c:v>2033112.5401451399</c:v>
                </c:pt>
                <c:pt idx="5">
                  <c:v>2030351.6362147648</c:v>
                </c:pt>
                <c:pt idx="6">
                  <c:v>2027590.3181073824</c:v>
                </c:pt>
                <c:pt idx="7">
                  <c:v>2024829</c:v>
                </c:pt>
              </c:numCache>
            </c:numRef>
          </c:val>
          <c:extLst>
            <c:ext xmlns:c16="http://schemas.microsoft.com/office/drawing/2014/chart" uri="{C3380CC4-5D6E-409C-BE32-E72D297353CC}">
              <c16:uniqueId val="{00000000-6EEE-4C3C-BB00-D47F8FFF3CA8}"/>
            </c:ext>
          </c:extLst>
        </c:ser>
        <c:dLbls>
          <c:showLegendKey val="0"/>
          <c:showVal val="0"/>
          <c:showCatName val="0"/>
          <c:showSerName val="0"/>
          <c:showPercent val="0"/>
          <c:showBubbleSize val="0"/>
        </c:dLbls>
        <c:gapWidth val="150"/>
        <c:axId val="828829680"/>
        <c:axId val="828821520"/>
        <c:extLst>
          <c:ext xmlns:c15="http://schemas.microsoft.com/office/drawing/2012/chart" uri="{02D57815-91ED-43cb-92C2-25804820EDAC}">
            <c15:filteredBarSeries>
              <c15:ser>
                <c:idx val="0"/>
                <c:order val="1"/>
                <c:tx>
                  <c:strRef>
                    <c:extLst>
                      <c:ext uri="{02D57815-91ED-43cb-92C2-25804820EDAC}">
                        <c15:formulaRef>
                          <c15:sqref>'ECS Projections'!$B$11</c15:sqref>
                        </c15:formulaRef>
                      </c:ext>
                    </c:extLst>
                    <c:strCache>
                      <c:ptCount val="1"/>
                      <c:pt idx="0">
                        <c:v>Projected Change from
FY 2026</c:v>
                      </c:pt>
                    </c:strCache>
                  </c:strRef>
                </c:tx>
                <c:invertIfNegative val="0"/>
                <c:cat>
                  <c:strRef>
                    <c:extLst>
                      <c:ext uri="{02D57815-91ED-43cb-92C2-25804820EDAC}">
                        <c15:formulaRef>
                          <c15:sqref>'ECS Projections'!$C$9:$J$9</c15:sqref>
                        </c15:formulaRef>
                      </c:ext>
                    </c:extLst>
                    <c:strCache>
                      <c:ptCount val="8"/>
                      <c:pt idx="0">
                        <c:v>FY 2027</c:v>
                      </c:pt>
                      <c:pt idx="1">
                        <c:v>FY 2028</c:v>
                      </c:pt>
                      <c:pt idx="2">
                        <c:v>FY 2029</c:v>
                      </c:pt>
                      <c:pt idx="3">
                        <c:v>FY 2030</c:v>
                      </c:pt>
                      <c:pt idx="4">
                        <c:v>FY 2031</c:v>
                      </c:pt>
                      <c:pt idx="5">
                        <c:v>FY 2032</c:v>
                      </c:pt>
                      <c:pt idx="6">
                        <c:v>FY 2033</c:v>
                      </c:pt>
                      <c:pt idx="7">
                        <c:v>FY 2034</c:v>
                      </c:pt>
                    </c:strCache>
                  </c:strRef>
                </c:cat>
                <c:val>
                  <c:numRef>
                    <c:extLst>
                      <c:ext uri="{02D57815-91ED-43cb-92C2-25804820EDAC}">
                        <c15:formulaRef>
                          <c15:sqref>'ECS Projections'!$C$11:$J$11</c15:sqref>
                        </c15:formulaRef>
                      </c:ext>
                    </c:extLst>
                    <c:numCache>
                      <c:formatCode>"$"#,##0_);[Red]\("$"#,##0\)</c:formatCode>
                      <c:ptCount val="8"/>
                      <c:pt idx="0">
                        <c:v>0</c:v>
                      </c:pt>
                      <c:pt idx="1">
                        <c:v>-2762.2569999999832</c:v>
                      </c:pt>
                      <c:pt idx="2">
                        <c:v>-5524.0997580999974</c:v>
                      </c:pt>
                      <c:pt idx="3">
                        <c:v>-8285.2798064800445</c:v>
                      </c:pt>
                      <c:pt idx="4">
                        <c:v>-11046.459854860092</c:v>
                      </c:pt>
                      <c:pt idx="5">
                        <c:v>-13807.363785235211</c:v>
                      </c:pt>
                      <c:pt idx="6">
                        <c:v>-16568.681892617606</c:v>
                      </c:pt>
                      <c:pt idx="7">
                        <c:v>-19330</c:v>
                      </c:pt>
                    </c:numCache>
                  </c:numRef>
                </c:val>
                <c:extLst>
                  <c:ext xmlns:c16="http://schemas.microsoft.com/office/drawing/2014/chart" uri="{C3380CC4-5D6E-409C-BE32-E72D297353CC}">
                    <c16:uniqueId val="{00000001-6EEE-4C3C-BB00-D47F8FFF3CA8}"/>
                  </c:ext>
                </c:extLst>
              </c15:ser>
            </c15:filteredBarSeries>
          </c:ext>
        </c:extLst>
      </c:barChart>
      <c:catAx>
        <c:axId val="828829680"/>
        <c:scaling>
          <c:orientation val="minMax"/>
        </c:scaling>
        <c:delete val="0"/>
        <c:axPos val="b"/>
        <c:numFmt formatCode="General" sourceLinked="1"/>
        <c:majorTickMark val="none"/>
        <c:minorTickMark val="none"/>
        <c:tickLblPos val="nextTo"/>
        <c:txPr>
          <a:bodyPr/>
          <a:lstStyle/>
          <a:p>
            <a:pPr>
              <a:defRPr>
                <a:latin typeface="Century Gothic"/>
                <a:cs typeface="Century Gothic"/>
              </a:defRPr>
            </a:pPr>
            <a:endParaRPr lang="en-US"/>
          </a:p>
        </c:txPr>
        <c:crossAx val="828821520"/>
        <c:crosses val="autoZero"/>
        <c:auto val="1"/>
        <c:lblAlgn val="ctr"/>
        <c:lblOffset val="100"/>
        <c:noMultiLvlLbl val="0"/>
      </c:catAx>
      <c:valAx>
        <c:axId val="828821520"/>
        <c:scaling>
          <c:orientation val="minMax"/>
        </c:scaling>
        <c:delete val="0"/>
        <c:axPos val="l"/>
        <c:numFmt formatCode="&quot;$&quot;#,##0" sourceLinked="0"/>
        <c:majorTickMark val="none"/>
        <c:minorTickMark val="none"/>
        <c:tickLblPos val="nextTo"/>
        <c:txPr>
          <a:bodyPr/>
          <a:lstStyle/>
          <a:p>
            <a:pPr>
              <a:defRPr>
                <a:latin typeface="Century Gothic"/>
                <a:cs typeface="Century Gothic"/>
              </a:defRPr>
            </a:pPr>
            <a:endParaRPr lang="en-US"/>
          </a:p>
        </c:txPr>
        <c:crossAx val="828829680"/>
        <c:crosses val="autoZero"/>
        <c:crossBetween val="between"/>
      </c:valAx>
    </c:plotArea>
    <c:plotVisOnly val="1"/>
    <c:dispBlanksAs val="gap"/>
    <c:showDLblsOverMax val="0"/>
  </c:chart>
  <c:spPr>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latin typeface="Century Gothic"/>
                <a:cs typeface="Century Gothic"/>
              </a:defRPr>
            </a:pPr>
            <a:r>
              <a:rPr lang="en-US" sz="1400">
                <a:latin typeface="Century Gothic"/>
                <a:cs typeface="Century Gothic"/>
              </a:rPr>
              <a:t>Town</a:t>
            </a:r>
            <a:r>
              <a:rPr lang="en-US" sz="1400" baseline="0">
                <a:latin typeface="Century Gothic"/>
                <a:cs typeface="Century Gothic"/>
              </a:rPr>
              <a:t> </a:t>
            </a:r>
            <a:r>
              <a:rPr lang="en-US" sz="1400">
                <a:latin typeface="Century Gothic"/>
                <a:cs typeface="Century Gothic"/>
              </a:rPr>
              <a:t>ECS Grant Projections (Change</a:t>
            </a:r>
            <a:r>
              <a:rPr lang="en-US" sz="1400" baseline="0">
                <a:latin typeface="Century Gothic"/>
                <a:cs typeface="Century Gothic"/>
              </a:rPr>
              <a:t> from FY 2026)</a:t>
            </a:r>
            <a:endParaRPr lang="en-US" sz="1400">
              <a:latin typeface="Century Gothic"/>
              <a:cs typeface="Century Gothic"/>
            </a:endParaRPr>
          </a:p>
        </c:rich>
      </c:tx>
      <c:overlay val="0"/>
    </c:title>
    <c:autoTitleDeleted val="0"/>
    <c:plotArea>
      <c:layout>
        <c:manualLayout>
          <c:layoutTarget val="inner"/>
          <c:xMode val="edge"/>
          <c:yMode val="edge"/>
          <c:x val="9.9874499895088398E-2"/>
          <c:y val="0.16491986394473299"/>
          <c:w val="0.81624088984155663"/>
          <c:h val="0.74898702940661244"/>
        </c:manualLayout>
      </c:layout>
      <c:barChart>
        <c:barDir val="col"/>
        <c:grouping val="stacked"/>
        <c:varyColors val="0"/>
        <c:ser>
          <c:idx val="0"/>
          <c:order val="1"/>
          <c:tx>
            <c:strRef>
              <c:f>'ECS Projections'!$B$11</c:f>
              <c:strCache>
                <c:ptCount val="1"/>
                <c:pt idx="0">
                  <c:v>Projected Change from
FY 2026</c:v>
                </c:pt>
              </c:strCache>
            </c:strRef>
          </c:tx>
          <c:invertIfNegative val="0"/>
          <c:dLbls>
            <c:spPr>
              <a:solidFill>
                <a:sysClr val="window" lastClr="FFFFFF">
                  <a:lumMod val="65000"/>
                  <a:alpha val="78000"/>
                </a:sysClr>
              </a:solidFill>
            </c:spPr>
            <c:txPr>
              <a:bodyPr/>
              <a:lstStyle/>
              <a:p>
                <a:pPr>
                  <a:defRPr sz="1100">
                    <a:latin typeface="Century Gothic"/>
                    <a:cs typeface="Century Gothic"/>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'ECS Projections'!$C$9:$J$9</c:f>
              <c:strCache>
                <c:ptCount val="8"/>
                <c:pt idx="0">
                  <c:v>FY 2027</c:v>
                </c:pt>
                <c:pt idx="1">
                  <c:v>FY 2028</c:v>
                </c:pt>
                <c:pt idx="2">
                  <c:v>FY 2029</c:v>
                </c:pt>
                <c:pt idx="3">
                  <c:v>FY 2030</c:v>
                </c:pt>
                <c:pt idx="4">
                  <c:v>FY 2031</c:v>
                </c:pt>
                <c:pt idx="5">
                  <c:v>FY 2032</c:v>
                </c:pt>
                <c:pt idx="6">
                  <c:v>FY 2033</c:v>
                </c:pt>
                <c:pt idx="7">
                  <c:v>FY 2034</c:v>
                </c:pt>
              </c:strCache>
            </c:strRef>
          </c:cat>
          <c:val>
            <c:numRef>
              <c:f>'ECS Projections'!$C$11:$J$11</c:f>
              <c:numCache>
                <c:formatCode>"$"#,##0_);[Red]\("$"#,##0\)</c:formatCode>
                <c:ptCount val="8"/>
                <c:pt idx="0">
                  <c:v>0</c:v>
                </c:pt>
                <c:pt idx="1">
                  <c:v>-2762.2569999999832</c:v>
                </c:pt>
                <c:pt idx="2">
                  <c:v>-5524.0997580999974</c:v>
                </c:pt>
                <c:pt idx="3">
                  <c:v>-8285.2798064800445</c:v>
                </c:pt>
                <c:pt idx="4">
                  <c:v>-11046.459854860092</c:v>
                </c:pt>
                <c:pt idx="5">
                  <c:v>-13807.363785235211</c:v>
                </c:pt>
                <c:pt idx="6">
                  <c:v>-16568.681892617606</c:v>
                </c:pt>
                <c:pt idx="7">
                  <c:v>-19330</c:v>
                </c:pt>
              </c:numCache>
            </c:numRef>
          </c:val>
          <c:extLst xmlns:c15="http://schemas.microsoft.com/office/drawing/2012/chart">
            <c:ext xmlns:c16="http://schemas.microsoft.com/office/drawing/2014/chart" uri="{C3380CC4-5D6E-409C-BE32-E72D297353CC}">
              <c16:uniqueId val="{00000001-ED44-45AB-87DC-FA87C2F8BD88}"/>
            </c:ext>
          </c:extLst>
        </c:ser>
        <c:dLbls>
          <c:showLegendKey val="0"/>
          <c:showVal val="0"/>
          <c:showCatName val="0"/>
          <c:showSerName val="0"/>
          <c:showPercent val="0"/>
          <c:showBubbleSize val="0"/>
        </c:dLbls>
        <c:gapWidth val="150"/>
        <c:axId val="828822064"/>
        <c:axId val="828834032"/>
        <c:extLst>
          <c:ext xmlns:c15="http://schemas.microsoft.com/office/drawing/2012/chart" uri="{02D57815-91ED-43cb-92C2-25804820EDAC}">
            <c15:filteredBarSeries>
              <c15:ser>
                <c:idx val="1"/>
                <c:order val="0"/>
                <c:tx>
                  <c:strRef>
                    <c:extLst>
                      <c:ext uri="{02D57815-91ED-43cb-92C2-25804820EDAC}">
                        <c15:formulaRef>
                          <c15:sqref>'ECS Projections'!$B$10</c15:sqref>
                        </c15:formulaRef>
                      </c:ext>
                    </c:extLst>
                    <c:strCache>
                      <c:ptCount val="1"/>
                      <c:pt idx="0">
                        <c:v>Projected Grant</c:v>
                      </c:pt>
                    </c:strCache>
                  </c:strRef>
                </c:tx>
                <c:invertIfNegative val="0"/>
                <c:cat>
                  <c:strRef>
                    <c:extLst>
                      <c:ext uri="{02D57815-91ED-43cb-92C2-25804820EDAC}">
                        <c15:formulaRef>
                          <c15:sqref>'ECS Projections'!$C$9:$J$9</c15:sqref>
                        </c15:formulaRef>
                      </c:ext>
                    </c:extLst>
                    <c:strCache>
                      <c:ptCount val="8"/>
                      <c:pt idx="0">
                        <c:v>FY 2027</c:v>
                      </c:pt>
                      <c:pt idx="1">
                        <c:v>FY 2028</c:v>
                      </c:pt>
                      <c:pt idx="2">
                        <c:v>FY 2029</c:v>
                      </c:pt>
                      <c:pt idx="3">
                        <c:v>FY 2030</c:v>
                      </c:pt>
                      <c:pt idx="4">
                        <c:v>FY 2031</c:v>
                      </c:pt>
                      <c:pt idx="5">
                        <c:v>FY 2032</c:v>
                      </c:pt>
                      <c:pt idx="6">
                        <c:v>FY 2033</c:v>
                      </c:pt>
                      <c:pt idx="7">
                        <c:v>FY 2034</c:v>
                      </c:pt>
                    </c:strCache>
                  </c:strRef>
                </c:cat>
                <c:val>
                  <c:numRef>
                    <c:extLst>
                      <c:ext uri="{02D57815-91ED-43cb-92C2-25804820EDAC}">
                        <c15:formulaRef>
                          <c15:sqref>'ECS Projections'!$C$10:$J$10</c15:sqref>
                        </c15:formulaRef>
                      </c:ext>
                    </c:extLst>
                    <c:numCache>
                      <c:formatCode>"$"#,##0_);[Red]\("$"#,##0\)</c:formatCode>
                      <c:ptCount val="8"/>
                      <c:pt idx="0">
                        <c:v>2044159</c:v>
                      </c:pt>
                      <c:pt idx="1">
                        <c:v>2041396.743</c:v>
                      </c:pt>
                      <c:pt idx="2">
                        <c:v>2038634.9002419</c:v>
                      </c:pt>
                      <c:pt idx="3">
                        <c:v>2035873.72019352</c:v>
                      </c:pt>
                      <c:pt idx="4">
                        <c:v>2033112.5401451399</c:v>
                      </c:pt>
                      <c:pt idx="5">
                        <c:v>2030351.6362147648</c:v>
                      </c:pt>
                      <c:pt idx="6">
                        <c:v>2027590.3181073824</c:v>
                      </c:pt>
                      <c:pt idx="7">
                        <c:v>2024829</c:v>
                      </c:pt>
                    </c:numCache>
                  </c:numRef>
                </c:val>
                <c:extLst>
                  <c:ext xmlns:c16="http://schemas.microsoft.com/office/drawing/2014/chart" uri="{C3380CC4-5D6E-409C-BE32-E72D297353CC}">
                    <c16:uniqueId val="{00000000-ED44-45AB-87DC-FA87C2F8BD88}"/>
                  </c:ext>
                </c:extLst>
              </c15:ser>
            </c15:filteredBarSeries>
          </c:ext>
        </c:extLst>
      </c:barChart>
      <c:catAx>
        <c:axId val="828822064"/>
        <c:scaling>
          <c:orientation val="minMax"/>
        </c:scaling>
        <c:delete val="0"/>
        <c:axPos val="b"/>
        <c:numFmt formatCode="General" sourceLinked="1"/>
        <c:majorTickMark val="none"/>
        <c:minorTickMark val="none"/>
        <c:tickLblPos val="high"/>
        <c:txPr>
          <a:bodyPr/>
          <a:lstStyle/>
          <a:p>
            <a:pPr>
              <a:defRPr>
                <a:latin typeface="Century Gothic"/>
                <a:cs typeface="Century Gothic"/>
              </a:defRPr>
            </a:pPr>
            <a:endParaRPr lang="en-US"/>
          </a:p>
        </c:txPr>
        <c:crossAx val="828834032"/>
        <c:crosses val="autoZero"/>
        <c:auto val="1"/>
        <c:lblAlgn val="ctr"/>
        <c:lblOffset val="100"/>
        <c:noMultiLvlLbl val="0"/>
      </c:catAx>
      <c:valAx>
        <c:axId val="828834032"/>
        <c:scaling>
          <c:orientation val="minMax"/>
        </c:scaling>
        <c:delete val="0"/>
        <c:axPos val="l"/>
        <c:numFmt formatCode="&quot;$&quot;#,##0" sourceLinked="0"/>
        <c:majorTickMark val="none"/>
        <c:minorTickMark val="none"/>
        <c:tickLblPos val="nextTo"/>
        <c:txPr>
          <a:bodyPr/>
          <a:lstStyle/>
          <a:p>
            <a:pPr>
              <a:defRPr>
                <a:latin typeface="Century Gothic"/>
                <a:cs typeface="Century Gothic"/>
              </a:defRPr>
            </a:pPr>
            <a:endParaRPr lang="en-US"/>
          </a:p>
        </c:txPr>
        <c:crossAx val="828822064"/>
        <c:crosses val="autoZero"/>
        <c:crossBetween val="between"/>
      </c:valAx>
    </c:plotArea>
    <c:plotVisOnly val="1"/>
    <c:dispBlanksAs val="gap"/>
    <c:showDLblsOverMax val="0"/>
  </c:chart>
  <c:spPr>
    <a:ln>
      <a:noFill/>
    </a:ln>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114300</xdr:colOff>
          <xdr:row>13</xdr:row>
          <xdr:rowOff>0</xdr:rowOff>
        </xdr:from>
        <xdr:to>
          <xdr:col>11</xdr:col>
          <xdr:colOff>469900</xdr:colOff>
          <xdr:row>16</xdr:row>
          <xdr:rowOff>76200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To Need Student Count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11</xdr:row>
          <xdr:rowOff>0</xdr:rowOff>
        </xdr:from>
        <xdr:to>
          <xdr:col>0</xdr:col>
          <xdr:colOff>927100</xdr:colOff>
          <xdr:row>14</xdr:row>
          <xdr:rowOff>38100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Back to Introduction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11</xdr:row>
          <xdr:rowOff>0</xdr:rowOff>
        </xdr:from>
        <xdr:to>
          <xdr:col>11</xdr:col>
          <xdr:colOff>76200</xdr:colOff>
          <xdr:row>14</xdr:row>
          <xdr:rowOff>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To Base Aid Ratio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11</xdr:row>
          <xdr:rowOff>12700</xdr:rowOff>
        </xdr:from>
        <xdr:to>
          <xdr:col>0</xdr:col>
          <xdr:colOff>838200</xdr:colOff>
          <xdr:row>14</xdr:row>
          <xdr:rowOff>190500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Back to Need Student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11</xdr:row>
          <xdr:rowOff>38100</xdr:rowOff>
        </xdr:from>
        <xdr:to>
          <xdr:col>10</xdr:col>
          <xdr:colOff>1104900</xdr:colOff>
          <xdr:row>14</xdr:row>
          <xdr:rowOff>88900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To Regional School District Bonus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18</xdr:row>
          <xdr:rowOff>38100</xdr:rowOff>
        </xdr:from>
        <xdr:to>
          <xdr:col>1</xdr:col>
          <xdr:colOff>0</xdr:colOff>
          <xdr:row>21</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Back to Base Aid Ratio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203200</xdr:colOff>
          <xdr:row>18</xdr:row>
          <xdr:rowOff>12700</xdr:rowOff>
        </xdr:from>
        <xdr:to>
          <xdr:col>11</xdr:col>
          <xdr:colOff>228600</xdr:colOff>
          <xdr:row>21</xdr:row>
          <xdr:rowOff>38100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To </a:t>
              </a:r>
            </a:p>
            <a:p>
              <a:pPr algn="ctr" rtl="0">
                <a:defRPr sz="1000"/>
              </a:pPr>
              <a:r>
                <a:rPr lang="en-US" sz="1100" b="0" i="0" u="none" strike="noStrike" baseline="0">
                  <a:solidFill>
                    <a:srgbClr val="000000"/>
                  </a:solidFill>
                  <a:latin typeface="Calibri" pitchFamily="2" charset="0"/>
                  <a:cs typeface="Calibri" pitchFamily="2" charset="0"/>
                </a:rPr>
                <a:t>Phase-in Schedule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10</xdr:row>
          <xdr:rowOff>165100</xdr:rowOff>
        </xdr:from>
        <xdr:to>
          <xdr:col>0</xdr:col>
          <xdr:colOff>850900</xdr:colOff>
          <xdr:row>13</xdr:row>
          <xdr:rowOff>152400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Back to Regional School District Bonus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419100</xdr:colOff>
          <xdr:row>10</xdr:row>
          <xdr:rowOff>38100</xdr:rowOff>
        </xdr:from>
        <xdr:to>
          <xdr:col>13</xdr:col>
          <xdr:colOff>1181100</xdr:colOff>
          <xdr:row>13</xdr:row>
          <xdr:rowOff>38100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To ECS Projections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427150</xdr:colOff>
      <xdr:row>11</xdr:row>
      <xdr:rowOff>85271</xdr:rowOff>
    </xdr:from>
    <xdr:to>
      <xdr:col>10</xdr:col>
      <xdr:colOff>973435</xdr:colOff>
      <xdr:row>31</xdr:row>
      <xdr:rowOff>85272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88900</xdr:colOff>
          <xdr:row>16</xdr:row>
          <xdr:rowOff>0</xdr:rowOff>
        </xdr:from>
        <xdr:to>
          <xdr:col>0</xdr:col>
          <xdr:colOff>990600</xdr:colOff>
          <xdr:row>19</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Back to </a:t>
              </a:r>
            </a:p>
            <a:p>
              <a:pPr algn="ctr" rtl="0">
                <a:defRPr sz="1000"/>
              </a:pPr>
              <a:r>
                <a:rPr lang="en-US" sz="1100" b="0" i="0" u="none" strike="noStrike" baseline="0">
                  <a:solidFill>
                    <a:srgbClr val="000000"/>
                  </a:solidFill>
                  <a:latin typeface="Calibri" pitchFamily="2" charset="0"/>
                  <a:cs typeface="Calibri" pitchFamily="2" charset="0"/>
                </a:rPr>
                <a:t>Phase-in Schedule</a:t>
              </a:r>
            </a:p>
          </xdr:txBody>
        </xdr:sp>
        <xdr:clientData fPrintsWithSheet="0"/>
      </xdr:twoCellAnchor>
    </mc:Choice>
    <mc:Fallback/>
  </mc:AlternateContent>
  <xdr:twoCellAnchor>
    <xdr:from>
      <xdr:col>1</xdr:col>
      <xdr:colOff>440532</xdr:colOff>
      <xdr:row>32</xdr:row>
      <xdr:rowOff>59531</xdr:rowOff>
    </xdr:from>
    <xdr:to>
      <xdr:col>10</xdr:col>
      <xdr:colOff>931566</xdr:colOff>
      <xdr:row>52</xdr:row>
      <xdr:rowOff>59532</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10</xdr:row>
          <xdr:rowOff>190500</xdr:rowOff>
        </xdr:from>
        <xdr:to>
          <xdr:col>0</xdr:col>
          <xdr:colOff>838200</xdr:colOff>
          <xdr:row>14</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Back to ECS Projections</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49"/>
  <sheetViews>
    <sheetView showGridLines="0" topLeftCell="B11" zoomScaleNormal="100" workbookViewId="0">
      <selection activeCell="C15" sqref="C15"/>
    </sheetView>
  </sheetViews>
  <sheetFormatPr baseColWidth="10" defaultColWidth="8.83203125" defaultRowHeight="15" x14ac:dyDescent="0.2"/>
  <cols>
    <col min="2" max="2" width="16.5" customWidth="1"/>
    <col min="3" max="3" width="18.83203125" customWidth="1"/>
    <col min="5" max="5" width="16.5" bestFit="1" customWidth="1"/>
    <col min="6" max="6" width="20.5" customWidth="1"/>
    <col min="9" max="9" width="19.1640625" bestFit="1" customWidth="1"/>
    <col min="10" max="10" width="12.1640625" customWidth="1"/>
    <col min="13" max="13" width="4.5" customWidth="1"/>
    <col min="14" max="14" width="35.1640625" customWidth="1"/>
    <col min="15" max="15" width="2.5" customWidth="1"/>
    <col min="16" max="16" width="0.5" customWidth="1"/>
    <col min="17" max="17" width="28" customWidth="1"/>
  </cols>
  <sheetData>
    <row r="1" spans="1:17" ht="18" x14ac:dyDescent="0.2">
      <c r="B1" s="80" t="s">
        <v>0</v>
      </c>
      <c r="E1" s="81"/>
      <c r="F1" s="100"/>
    </row>
    <row r="2" spans="1:17" x14ac:dyDescent="0.2">
      <c r="D2" s="101"/>
    </row>
    <row r="3" spans="1:17" ht="17" thickBot="1" x14ac:dyDescent="0.25">
      <c r="B3" s="33" t="s">
        <v>1</v>
      </c>
    </row>
    <row r="4" spans="1:17" ht="37" customHeight="1" x14ac:dyDescent="0.2">
      <c r="A4" s="26"/>
      <c r="B4" s="486" t="s">
        <v>2</v>
      </c>
      <c r="C4" s="487"/>
      <c r="D4" s="487"/>
      <c r="E4" s="487"/>
      <c r="F4" s="487"/>
      <c r="G4" s="487"/>
      <c r="H4" s="487"/>
      <c r="I4" s="487"/>
      <c r="J4" s="488"/>
      <c r="N4" s="498" t="s">
        <v>3</v>
      </c>
      <c r="O4" s="499"/>
      <c r="P4" s="499"/>
      <c r="Q4" s="500"/>
    </row>
    <row r="5" spans="1:17" x14ac:dyDescent="0.2">
      <c r="A5" s="102"/>
      <c r="B5" s="489"/>
      <c r="C5" s="490"/>
      <c r="D5" s="490"/>
      <c r="E5" s="490"/>
      <c r="F5" s="490"/>
      <c r="G5" s="490"/>
      <c r="H5" s="490"/>
      <c r="I5" s="490"/>
      <c r="J5" s="491"/>
      <c r="N5" s="501"/>
      <c r="O5" s="502"/>
      <c r="P5" s="502"/>
      <c r="Q5" s="503"/>
    </row>
    <row r="6" spans="1:17" x14ac:dyDescent="0.2">
      <c r="A6" s="102"/>
      <c r="B6" s="489"/>
      <c r="C6" s="490"/>
      <c r="D6" s="490"/>
      <c r="E6" s="490"/>
      <c r="F6" s="490"/>
      <c r="G6" s="490"/>
      <c r="H6" s="490"/>
      <c r="I6" s="490"/>
      <c r="J6" s="491"/>
      <c r="N6" s="479" t="s">
        <v>4</v>
      </c>
      <c r="O6" s="480"/>
      <c r="P6" s="480"/>
      <c r="Q6" s="305" t="s">
        <v>5</v>
      </c>
    </row>
    <row r="7" spans="1:17" x14ac:dyDescent="0.2">
      <c r="A7" s="102"/>
      <c r="B7" s="489"/>
      <c r="C7" s="490"/>
      <c r="D7" s="490"/>
      <c r="E7" s="490"/>
      <c r="F7" s="490"/>
      <c r="G7" s="490"/>
      <c r="H7" s="490"/>
      <c r="I7" s="490"/>
      <c r="J7" s="491"/>
      <c r="N7" s="504" t="s">
        <v>6</v>
      </c>
      <c r="O7" s="505"/>
      <c r="P7" s="506"/>
      <c r="Q7" s="103">
        <v>0.3</v>
      </c>
    </row>
    <row r="8" spans="1:17" x14ac:dyDescent="0.2">
      <c r="A8" s="102"/>
      <c r="B8" s="489"/>
      <c r="C8" s="490"/>
      <c r="D8" s="490"/>
      <c r="E8" s="490"/>
      <c r="F8" s="490"/>
      <c r="G8" s="490"/>
      <c r="H8" s="490"/>
      <c r="I8" s="490"/>
      <c r="J8" s="491"/>
      <c r="N8" s="504" t="s">
        <v>7</v>
      </c>
      <c r="O8" s="505"/>
      <c r="P8" s="506"/>
      <c r="Q8" s="103">
        <v>0.6</v>
      </c>
    </row>
    <row r="9" spans="1:17" x14ac:dyDescent="0.2">
      <c r="A9" s="102"/>
      <c r="B9" s="489"/>
      <c r="C9" s="490"/>
      <c r="D9" s="490"/>
      <c r="E9" s="490"/>
      <c r="F9" s="490"/>
      <c r="G9" s="490"/>
      <c r="H9" s="490"/>
      <c r="I9" s="490"/>
      <c r="J9" s="491"/>
      <c r="N9" s="504" t="s">
        <v>8</v>
      </c>
      <c r="O9" s="505"/>
      <c r="P9" s="506"/>
      <c r="Q9" s="103">
        <v>0.15</v>
      </c>
    </row>
    <row r="10" spans="1:17" x14ac:dyDescent="0.2">
      <c r="A10" s="102"/>
      <c r="B10" s="489"/>
      <c r="C10" s="490"/>
      <c r="D10" s="490"/>
      <c r="E10" s="490"/>
      <c r="F10" s="490"/>
      <c r="G10" s="490"/>
      <c r="H10" s="490"/>
      <c r="I10" s="490"/>
      <c r="J10" s="491"/>
      <c r="N10" s="504" t="s">
        <v>9</v>
      </c>
      <c r="O10" s="505"/>
      <c r="P10" s="506"/>
      <c r="Q10" s="103">
        <v>0.25</v>
      </c>
    </row>
    <row r="11" spans="1:17" x14ac:dyDescent="0.2">
      <c r="A11" s="102"/>
      <c r="B11" s="489"/>
      <c r="C11" s="490"/>
      <c r="D11" s="490"/>
      <c r="E11" s="490"/>
      <c r="F11" s="490"/>
      <c r="G11" s="490"/>
      <c r="H11" s="490"/>
      <c r="I11" s="490"/>
      <c r="J11" s="491"/>
      <c r="N11" s="475"/>
      <c r="O11" s="476"/>
      <c r="P11" s="477"/>
      <c r="Q11" s="103"/>
    </row>
    <row r="12" spans="1:17" x14ac:dyDescent="0.2">
      <c r="A12" s="102"/>
      <c r="B12" s="489"/>
      <c r="C12" s="490"/>
      <c r="D12" s="490"/>
      <c r="E12" s="490"/>
      <c r="F12" s="490"/>
      <c r="G12" s="490"/>
      <c r="H12" s="490"/>
      <c r="I12" s="490"/>
      <c r="J12" s="491"/>
      <c r="N12" s="479" t="s">
        <v>10</v>
      </c>
      <c r="O12" s="480"/>
      <c r="P12" s="480"/>
      <c r="Q12" s="306"/>
    </row>
    <row r="13" spans="1:17" ht="15.75" customHeight="1" thickBot="1" x14ac:dyDescent="0.25">
      <c r="A13" s="102"/>
      <c r="B13" s="492"/>
      <c r="C13" s="493"/>
      <c r="D13" s="493"/>
      <c r="E13" s="493"/>
      <c r="F13" s="493"/>
      <c r="G13" s="493"/>
      <c r="H13" s="493"/>
      <c r="I13" s="493"/>
      <c r="J13" s="494"/>
      <c r="N13" s="504" t="s">
        <v>11</v>
      </c>
      <c r="O13" s="505"/>
      <c r="P13" s="506"/>
      <c r="Q13" s="103">
        <v>0.7</v>
      </c>
    </row>
    <row r="14" spans="1:17" ht="16" thickBot="1" x14ac:dyDescent="0.25">
      <c r="N14" s="504" t="s">
        <v>12</v>
      </c>
      <c r="O14" s="505"/>
      <c r="P14" s="506"/>
      <c r="Q14" s="103">
        <v>0.3</v>
      </c>
    </row>
    <row r="15" spans="1:17" ht="16" thickBot="1" x14ac:dyDescent="0.25">
      <c r="B15" s="104" t="s">
        <v>13</v>
      </c>
      <c r="C15" s="99" t="s">
        <v>371</v>
      </c>
      <c r="N15" s="504" t="s">
        <v>15</v>
      </c>
      <c r="O15" s="505"/>
      <c r="P15" s="506"/>
      <c r="Q15" s="70">
        <v>1.35</v>
      </c>
    </row>
    <row r="16" spans="1:17" x14ac:dyDescent="0.2">
      <c r="N16" s="504" t="s">
        <v>16</v>
      </c>
      <c r="O16" s="505"/>
      <c r="P16" s="506"/>
      <c r="Q16" s="103">
        <v>0.1</v>
      </c>
    </row>
    <row r="17" spans="2:17" ht="16" x14ac:dyDescent="0.2">
      <c r="B17" s="79" t="s">
        <v>17</v>
      </c>
      <c r="C17" s="9"/>
      <c r="D17" s="9"/>
      <c r="E17" s="11"/>
      <c r="F17" s="11"/>
      <c r="N17" s="504" t="s">
        <v>18</v>
      </c>
      <c r="O17" s="505"/>
      <c r="P17" s="506"/>
      <c r="Q17" s="103">
        <v>0.01</v>
      </c>
    </row>
    <row r="18" spans="2:17" ht="17" thickBot="1" x14ac:dyDescent="0.25">
      <c r="B18" s="79"/>
      <c r="C18" s="9"/>
      <c r="D18" s="9"/>
      <c r="E18" s="11"/>
      <c r="F18" s="11"/>
      <c r="N18" s="437"/>
      <c r="O18" s="438"/>
      <c r="P18" s="438"/>
      <c r="Q18" s="308"/>
    </row>
    <row r="19" spans="2:17" ht="15" customHeight="1" x14ac:dyDescent="0.2">
      <c r="B19" s="486" t="s">
        <v>19</v>
      </c>
      <c r="C19" s="487"/>
      <c r="D19" s="487"/>
      <c r="E19" s="487"/>
      <c r="F19" s="487"/>
      <c r="G19" s="487"/>
      <c r="H19" s="488"/>
      <c r="I19" s="105"/>
      <c r="J19" s="16"/>
      <c r="N19" s="481" t="s">
        <v>20</v>
      </c>
      <c r="O19" s="482"/>
      <c r="P19" s="473"/>
      <c r="Q19" s="507" t="s">
        <v>21</v>
      </c>
    </row>
    <row r="20" spans="2:17" x14ac:dyDescent="0.2">
      <c r="B20" s="489"/>
      <c r="C20" s="490"/>
      <c r="D20" s="490"/>
      <c r="E20" s="490"/>
      <c r="F20" s="490"/>
      <c r="G20" s="490"/>
      <c r="H20" s="491"/>
      <c r="J20" s="28"/>
      <c r="N20" s="483"/>
      <c r="O20" s="484"/>
      <c r="P20" s="474"/>
      <c r="Q20" s="508"/>
    </row>
    <row r="21" spans="2:17" ht="15" customHeight="1" x14ac:dyDescent="0.2">
      <c r="B21" s="489"/>
      <c r="C21" s="490"/>
      <c r="D21" s="490"/>
      <c r="E21" s="490"/>
      <c r="F21" s="490"/>
      <c r="G21" s="490"/>
      <c r="H21" s="491"/>
      <c r="I21" s="106"/>
      <c r="J21" s="107"/>
      <c r="N21" s="298" t="s">
        <v>22</v>
      </c>
      <c r="O21" s="299"/>
      <c r="P21" s="300"/>
      <c r="Q21" s="108" t="s">
        <v>23</v>
      </c>
    </row>
    <row r="22" spans="2:17" x14ac:dyDescent="0.2">
      <c r="B22" s="489"/>
      <c r="C22" s="490"/>
      <c r="D22" s="490"/>
      <c r="E22" s="490"/>
      <c r="F22" s="490"/>
      <c r="G22" s="490"/>
      <c r="H22" s="491"/>
      <c r="I22" s="518" t="s">
        <v>24</v>
      </c>
      <c r="J22" s="519">
        <v>11525</v>
      </c>
      <c r="N22" s="298" t="s">
        <v>25</v>
      </c>
      <c r="O22" s="299"/>
      <c r="P22" s="300"/>
      <c r="Q22" s="108" t="s">
        <v>26</v>
      </c>
    </row>
    <row r="23" spans="2:17" x14ac:dyDescent="0.2">
      <c r="B23" s="489"/>
      <c r="C23" s="490"/>
      <c r="D23" s="490"/>
      <c r="E23" s="490"/>
      <c r="F23" s="490"/>
      <c r="G23" s="490"/>
      <c r="H23" s="491"/>
      <c r="I23" s="518"/>
      <c r="J23" s="519"/>
      <c r="N23" s="298" t="s">
        <v>27</v>
      </c>
      <c r="O23" s="299"/>
      <c r="P23" s="300"/>
      <c r="Q23" s="108" t="s">
        <v>28</v>
      </c>
    </row>
    <row r="24" spans="2:17" x14ac:dyDescent="0.2">
      <c r="B24" s="489"/>
      <c r="C24" s="490"/>
      <c r="D24" s="490"/>
      <c r="E24" s="490"/>
      <c r="F24" s="490"/>
      <c r="G24" s="490"/>
      <c r="H24" s="491"/>
      <c r="I24" s="106"/>
      <c r="J24" s="107"/>
      <c r="N24" s="298" t="s">
        <v>29</v>
      </c>
      <c r="O24" s="299"/>
      <c r="P24" s="299"/>
      <c r="Q24" s="108" t="s">
        <v>30</v>
      </c>
    </row>
    <row r="25" spans="2:17" x14ac:dyDescent="0.2">
      <c r="B25" s="489"/>
      <c r="C25" s="490"/>
      <c r="D25" s="490"/>
      <c r="E25" s="490"/>
      <c r="F25" s="490"/>
      <c r="G25" s="490"/>
      <c r="H25" s="491"/>
      <c r="I25" s="106"/>
      <c r="J25" s="107"/>
      <c r="N25" s="513"/>
      <c r="O25" s="514"/>
      <c r="P25" s="514"/>
      <c r="Q25" s="108"/>
    </row>
    <row r="26" spans="2:17" ht="16" thickBot="1" x14ac:dyDescent="0.25">
      <c r="B26" s="492"/>
      <c r="C26" s="493"/>
      <c r="D26" s="493"/>
      <c r="E26" s="493"/>
      <c r="F26" s="493"/>
      <c r="G26" s="493"/>
      <c r="H26" s="494"/>
      <c r="I26" s="109"/>
      <c r="J26" s="20"/>
      <c r="N26" s="515" t="s">
        <v>31</v>
      </c>
      <c r="O26" s="516"/>
      <c r="P26" s="516"/>
      <c r="Q26" s="307"/>
    </row>
    <row r="27" spans="2:17" ht="16" thickBot="1" x14ac:dyDescent="0.25">
      <c r="N27" s="513" t="s">
        <v>32</v>
      </c>
      <c r="O27" s="517"/>
      <c r="P27" s="517"/>
      <c r="Q27" s="116" t="s">
        <v>33</v>
      </c>
    </row>
    <row r="28" spans="2:17" ht="16" thickBot="1" x14ac:dyDescent="0.25">
      <c r="G28" s="495" t="s">
        <v>24</v>
      </c>
      <c r="H28" s="496"/>
      <c r="I28" s="497"/>
      <c r="J28" s="117">
        <v>11525</v>
      </c>
      <c r="N28" s="511" t="s">
        <v>34</v>
      </c>
      <c r="O28" s="512"/>
      <c r="P28" s="512"/>
      <c r="Q28" s="349" t="s">
        <v>33</v>
      </c>
    </row>
    <row r="30" spans="2:17" x14ac:dyDescent="0.2">
      <c r="E30" s="26"/>
    </row>
    <row r="31" spans="2:17" x14ac:dyDescent="0.2">
      <c r="B31" s="110" t="s">
        <v>35</v>
      </c>
      <c r="C31" s="111"/>
      <c r="D31" s="111"/>
      <c r="E31" s="111"/>
      <c r="F31" s="111"/>
      <c r="G31" s="111"/>
    </row>
    <row r="32" spans="2:17" ht="22" customHeight="1" x14ac:dyDescent="0.2">
      <c r="B32" s="485" t="s">
        <v>36</v>
      </c>
      <c r="C32" s="485"/>
      <c r="D32" s="485"/>
      <c r="E32" s="485"/>
      <c r="F32" s="485"/>
      <c r="G32" s="485"/>
      <c r="H32" s="485"/>
      <c r="I32" s="485"/>
      <c r="J32" s="485"/>
    </row>
    <row r="33" spans="2:11" ht="12" customHeight="1" x14ac:dyDescent="0.2">
      <c r="B33" s="509" t="s">
        <v>37</v>
      </c>
      <c r="C33" s="509"/>
      <c r="D33" s="509"/>
      <c r="E33" s="509"/>
      <c r="F33" s="509"/>
      <c r="G33" s="509"/>
      <c r="H33" s="509"/>
      <c r="I33" s="509"/>
      <c r="J33" s="509"/>
    </row>
    <row r="34" spans="2:11" ht="15" customHeight="1" x14ac:dyDescent="0.2">
      <c r="B34" s="509"/>
      <c r="C34" s="509"/>
      <c r="D34" s="509"/>
      <c r="E34" s="509"/>
      <c r="F34" s="509"/>
      <c r="G34" s="509"/>
      <c r="H34" s="509"/>
      <c r="I34" s="509"/>
      <c r="J34" s="509"/>
    </row>
    <row r="35" spans="2:11" ht="29.25" customHeight="1" x14ac:dyDescent="0.2">
      <c r="B35" s="509" t="s">
        <v>38</v>
      </c>
      <c r="C35" s="509"/>
      <c r="D35" s="509"/>
      <c r="E35" s="509"/>
      <c r="F35" s="509"/>
      <c r="G35" s="509"/>
      <c r="H35" s="509"/>
      <c r="I35" s="509"/>
      <c r="J35" s="509"/>
      <c r="K35" s="123"/>
    </row>
    <row r="36" spans="2:11" ht="39" customHeight="1" x14ac:dyDescent="0.2">
      <c r="B36" s="509" t="s">
        <v>39</v>
      </c>
      <c r="C36" s="509"/>
      <c r="D36" s="509"/>
      <c r="E36" s="509"/>
      <c r="F36" s="509"/>
      <c r="G36" s="509"/>
      <c r="H36" s="509"/>
      <c r="I36" s="509"/>
      <c r="J36" s="509"/>
      <c r="K36" s="123"/>
    </row>
    <row r="37" spans="2:11" ht="36" customHeight="1" x14ac:dyDescent="0.2">
      <c r="B37" s="510" t="s">
        <v>40</v>
      </c>
      <c r="C37" s="510"/>
      <c r="D37" s="510"/>
      <c r="E37" s="510"/>
      <c r="F37" s="510"/>
      <c r="G37" s="510"/>
      <c r="H37" s="510"/>
      <c r="I37" s="510"/>
      <c r="J37" s="510"/>
    </row>
    <row r="38" spans="2:11" x14ac:dyDescent="0.2">
      <c r="B38" s="126" t="s">
        <v>41</v>
      </c>
      <c r="C38" s="125"/>
      <c r="D38" s="127"/>
      <c r="E38" s="127"/>
      <c r="F38" s="125"/>
      <c r="G38" s="125"/>
      <c r="H38" s="125"/>
      <c r="I38" s="125"/>
      <c r="J38" s="125"/>
    </row>
    <row r="39" spans="2:11" x14ac:dyDescent="0.2">
      <c r="B39" s="126" t="s">
        <v>42</v>
      </c>
      <c r="C39" s="125"/>
      <c r="D39" s="127"/>
      <c r="E39" s="127"/>
      <c r="F39" s="125"/>
      <c r="G39" s="125"/>
      <c r="H39" s="125"/>
      <c r="I39" s="125"/>
      <c r="J39" s="125"/>
    </row>
    <row r="40" spans="2:11" x14ac:dyDescent="0.2">
      <c r="B40" s="126" t="s">
        <v>43</v>
      </c>
      <c r="C40" s="125"/>
      <c r="D40" s="127"/>
      <c r="E40" s="127"/>
      <c r="F40" s="125"/>
      <c r="G40" s="125"/>
      <c r="H40" s="125"/>
      <c r="I40" s="125"/>
      <c r="J40" s="125"/>
    </row>
    <row r="41" spans="2:11" x14ac:dyDescent="0.2">
      <c r="B41" s="126" t="s">
        <v>44</v>
      </c>
      <c r="C41" s="125"/>
      <c r="D41" s="127"/>
      <c r="E41" s="127"/>
      <c r="F41" s="125"/>
      <c r="G41" s="125"/>
      <c r="H41" s="125"/>
      <c r="I41" s="125"/>
      <c r="J41" s="125"/>
    </row>
    <row r="42" spans="2:11" x14ac:dyDescent="0.2">
      <c r="B42" s="126" t="s">
        <v>45</v>
      </c>
      <c r="C42" s="125"/>
      <c r="D42" s="127"/>
      <c r="E42" s="127"/>
      <c r="F42" s="125"/>
      <c r="G42" s="125"/>
      <c r="H42" s="125"/>
      <c r="I42" s="125"/>
      <c r="J42" s="125"/>
    </row>
    <row r="43" spans="2:11" x14ac:dyDescent="0.2">
      <c r="B43" s="126" t="s">
        <v>46</v>
      </c>
      <c r="C43" s="125"/>
      <c r="D43" s="127"/>
      <c r="E43" s="127"/>
      <c r="F43" s="125"/>
      <c r="G43" s="125"/>
      <c r="H43" s="125"/>
      <c r="I43" s="125"/>
      <c r="J43" s="125"/>
    </row>
    <row r="44" spans="2:11" x14ac:dyDescent="0.2">
      <c r="B44" s="126" t="s">
        <v>47</v>
      </c>
      <c r="C44" s="125"/>
      <c r="D44" s="127"/>
      <c r="E44" s="127"/>
      <c r="F44" s="125"/>
      <c r="G44" s="125"/>
      <c r="H44" s="125"/>
      <c r="I44" s="125"/>
      <c r="J44" s="125"/>
    </row>
    <row r="45" spans="2:11" x14ac:dyDescent="0.2">
      <c r="B45" s="126" t="s">
        <v>48</v>
      </c>
      <c r="C45" s="125"/>
      <c r="D45" s="127"/>
      <c r="E45" s="127"/>
      <c r="F45" s="125"/>
      <c r="G45" s="125"/>
      <c r="H45" s="125"/>
      <c r="I45" s="125"/>
      <c r="J45" s="125"/>
    </row>
    <row r="46" spans="2:11" x14ac:dyDescent="0.2">
      <c r="B46" s="126" t="s">
        <v>49</v>
      </c>
      <c r="C46" s="125"/>
      <c r="D46" s="127"/>
      <c r="E46" s="127"/>
      <c r="F46" s="125"/>
      <c r="G46" s="125"/>
      <c r="H46" s="125"/>
      <c r="I46" s="125"/>
      <c r="J46" s="125"/>
    </row>
    <row r="47" spans="2:11" x14ac:dyDescent="0.2">
      <c r="B47" s="126" t="s">
        <v>50</v>
      </c>
    </row>
    <row r="48" spans="2:11" x14ac:dyDescent="0.2">
      <c r="B48" s="126" t="s">
        <v>51</v>
      </c>
    </row>
    <row r="49" spans="2:2" x14ac:dyDescent="0.2">
      <c r="B49" s="126" t="s">
        <v>52</v>
      </c>
    </row>
  </sheetData>
  <sheetProtection algorithmName="SHA-512" hashValue="ct5A6j9iTe8itjzd3G8p9gQPiRMm0LWt1dF6O3uaJfQQB4YizGpCYdrWHkHnrbXUXPjFhygmzpNR2pok9YKu1w==" saltValue="UOwDEi/Emz6dt0awq7/O/g==" spinCount="100000" sheet="1" selectLockedCells="1"/>
  <protectedRanges>
    <protectedRange sqref="C15" name="Range1"/>
  </protectedRanges>
  <mergeCells count="28">
    <mergeCell ref="N16:P16"/>
    <mergeCell ref="B35:J35"/>
    <mergeCell ref="B36:J36"/>
    <mergeCell ref="B37:J37"/>
    <mergeCell ref="N17:P17"/>
    <mergeCell ref="N28:P28"/>
    <mergeCell ref="N25:P25"/>
    <mergeCell ref="N26:P26"/>
    <mergeCell ref="N27:P27"/>
    <mergeCell ref="B33:J34"/>
    <mergeCell ref="I22:I23"/>
    <mergeCell ref="J22:J23"/>
    <mergeCell ref="N12:P12"/>
    <mergeCell ref="N19:O20"/>
    <mergeCell ref="B32:J32"/>
    <mergeCell ref="B19:H26"/>
    <mergeCell ref="G28:I28"/>
    <mergeCell ref="B4:J13"/>
    <mergeCell ref="N4:Q5"/>
    <mergeCell ref="N6:P6"/>
    <mergeCell ref="N7:P7"/>
    <mergeCell ref="N8:P8"/>
    <mergeCell ref="N9:P9"/>
    <mergeCell ref="N10:P10"/>
    <mergeCell ref="N13:P13"/>
    <mergeCell ref="N14:P14"/>
    <mergeCell ref="Q19:Q20"/>
    <mergeCell ref="N15:P1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oToSheet3">
                <anchor moveWithCells="1" sizeWithCells="1">
                  <from>
                    <xdr:col>10</xdr:col>
                    <xdr:colOff>114300</xdr:colOff>
                    <xdr:row>13</xdr:row>
                    <xdr:rowOff>0</xdr:rowOff>
                  </from>
                  <to>
                    <xdr:col>11</xdr:col>
                    <xdr:colOff>469900</xdr:colOff>
                    <xdr:row>16</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'FY 22 OFA Shell'!$J$27:$J$195</xm:f>
          </x14:formula1>
          <xm:sqref>C15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K15"/>
  <sheetViews>
    <sheetView showGridLines="0" topLeftCell="C1" zoomScale="120" zoomScaleNormal="120" workbookViewId="0">
      <selection activeCell="C15" sqref="C15"/>
    </sheetView>
  </sheetViews>
  <sheetFormatPr baseColWidth="10" defaultColWidth="8.83203125" defaultRowHeight="15" x14ac:dyDescent="0.2"/>
  <cols>
    <col min="1" max="1" width="14" customWidth="1"/>
    <col min="5" max="5" width="16.5" customWidth="1"/>
    <col min="6" max="6" width="16.83203125" customWidth="1"/>
    <col min="7" max="7" width="32.5" customWidth="1"/>
    <col min="10" max="10" width="20" customWidth="1"/>
    <col min="11" max="11" width="14.1640625" customWidth="1"/>
  </cols>
  <sheetData>
    <row r="1" spans="2:11" ht="18" x14ac:dyDescent="0.2">
      <c r="B1" s="83" t="s">
        <v>0</v>
      </c>
      <c r="G1" s="81" t="s">
        <v>53</v>
      </c>
      <c r="H1" s="523" t="str">
        <f>Introduction!C15</f>
        <v>East Granby</v>
      </c>
      <c r="I1" s="523"/>
    </row>
    <row r="3" spans="2:11" ht="17" thickBot="1" x14ac:dyDescent="0.25">
      <c r="B3" s="79" t="s">
        <v>54</v>
      </c>
      <c r="C3" s="11"/>
      <c r="D3" s="11"/>
      <c r="E3" s="10"/>
      <c r="F3" s="9"/>
      <c r="G3" s="9"/>
    </row>
    <row r="4" spans="2:11" ht="53.25" customHeight="1" x14ac:dyDescent="0.2">
      <c r="B4" s="486" t="s">
        <v>55</v>
      </c>
      <c r="C4" s="487"/>
      <c r="D4" s="487"/>
      <c r="E4" s="487"/>
      <c r="F4" s="487"/>
      <c r="G4" s="17"/>
      <c r="H4" s="13"/>
      <c r="I4" s="13"/>
      <c r="J4" s="16"/>
    </row>
    <row r="5" spans="2:11" x14ac:dyDescent="0.2">
      <c r="B5" s="489"/>
      <c r="C5" s="490"/>
      <c r="D5" s="490"/>
      <c r="E5" s="490"/>
      <c r="F5" s="490"/>
      <c r="G5" s="84" t="s">
        <v>56</v>
      </c>
      <c r="H5" s="84" t="s">
        <v>57</v>
      </c>
      <c r="I5" s="301" t="s">
        <v>58</v>
      </c>
      <c r="J5" s="85" t="s">
        <v>59</v>
      </c>
    </row>
    <row r="6" spans="2:11" x14ac:dyDescent="0.2">
      <c r="B6" s="489"/>
      <c r="C6" s="490"/>
      <c r="D6" s="490"/>
      <c r="E6" s="490"/>
      <c r="F6" s="490"/>
      <c r="G6" s="35" t="s">
        <v>60</v>
      </c>
      <c r="H6" s="292">
        <f>INDEX('FY 27'!K:K,MATCH(Introduction!C15,'FY 27'!I:I,0))</f>
        <v>860.88</v>
      </c>
      <c r="I6" s="302" t="s">
        <v>61</v>
      </c>
      <c r="J6" s="293">
        <f>H6</f>
        <v>860.88</v>
      </c>
    </row>
    <row r="7" spans="2:11" ht="42" x14ac:dyDescent="0.2">
      <c r="B7" s="489"/>
      <c r="C7" s="490"/>
      <c r="D7" s="490"/>
      <c r="E7" s="490"/>
      <c r="F7" s="490"/>
      <c r="G7" s="35" t="s">
        <v>62</v>
      </c>
      <c r="H7" s="292">
        <f>INDEX('FY 27'!M:M,MATCH(Introduction!C15,'FY 27'!I:I,0))</f>
        <v>123</v>
      </c>
      <c r="I7" s="303">
        <v>0.3</v>
      </c>
      <c r="J7" s="294">
        <f>INDEX('FY 27'!N:N,MATCH(Introduction!C15,'FY 27'!I:I,0))</f>
        <v>36.9</v>
      </c>
    </row>
    <row r="8" spans="2:11" x14ac:dyDescent="0.2">
      <c r="B8" s="489"/>
      <c r="C8" s="490"/>
      <c r="D8" s="490"/>
      <c r="E8" s="490"/>
      <c r="F8" s="490"/>
      <c r="G8" s="36" t="s">
        <v>63</v>
      </c>
      <c r="H8" s="292">
        <f>INDEX('FY 27'!V:V,MATCH(Introduction!C15,'FY 27'!I:I,0))</f>
        <v>18</v>
      </c>
      <c r="I8" s="304">
        <v>0.25</v>
      </c>
      <c r="J8" s="294">
        <f>INDEX('FY 27'!W:W,MATCH(Introduction!C15,'FY 27'!I:I,0))</f>
        <v>4.5</v>
      </c>
    </row>
    <row r="9" spans="2:11" ht="42" x14ac:dyDescent="0.2">
      <c r="B9" s="489"/>
      <c r="C9" s="490"/>
      <c r="D9" s="490"/>
      <c r="E9" s="490"/>
      <c r="F9" s="490"/>
      <c r="G9" s="35" t="s">
        <v>64</v>
      </c>
      <c r="H9" s="461">
        <f>H7/H6</f>
        <v>0.14287705603568443</v>
      </c>
      <c r="I9" s="304">
        <v>0.6</v>
      </c>
      <c r="J9" s="295">
        <f>INDEX('FY 27'!Q:Q,MATCH(Introduction!C15,'FY 27'!I:I,0))</f>
        <v>0</v>
      </c>
      <c r="K9" s="460"/>
    </row>
    <row r="10" spans="2:11" ht="48" customHeight="1" thickBot="1" x14ac:dyDescent="0.25">
      <c r="B10" s="492"/>
      <c r="C10" s="493"/>
      <c r="D10" s="493"/>
      <c r="E10" s="493"/>
      <c r="F10" s="493"/>
      <c r="G10" s="18"/>
      <c r="H10" s="18"/>
      <c r="I10" s="18"/>
      <c r="J10" s="20"/>
      <c r="K10" s="267"/>
    </row>
    <row r="11" spans="2:11" ht="16" thickBot="1" x14ac:dyDescent="0.25"/>
    <row r="12" spans="2:11" ht="16" thickBot="1" x14ac:dyDescent="0.25">
      <c r="F12" s="520" t="s">
        <v>65</v>
      </c>
      <c r="G12" s="521"/>
      <c r="H12" s="521"/>
      <c r="I12" s="522"/>
      <c r="J12" s="296">
        <f>INDEX('FY 27'!Y:Y,MATCH(Introduction!C15,'FY 27'!I:I,0))</f>
        <v>902.28</v>
      </c>
    </row>
    <row r="14" spans="2:11" x14ac:dyDescent="0.2">
      <c r="E14" s="43" t="s">
        <v>66</v>
      </c>
      <c r="F14" s="45" t="s">
        <v>67</v>
      </c>
      <c r="G14" s="42" t="s">
        <v>65</v>
      </c>
      <c r="H14" s="37" t="s">
        <v>68</v>
      </c>
      <c r="I14" s="37"/>
      <c r="J14" s="39" t="s">
        <v>69</v>
      </c>
    </row>
    <row r="15" spans="2:11" x14ac:dyDescent="0.2">
      <c r="E15" s="44">
        <f>11525</f>
        <v>11525</v>
      </c>
      <c r="F15" s="46" t="s">
        <v>67</v>
      </c>
      <c r="G15" s="297">
        <f>J12</f>
        <v>902.28</v>
      </c>
      <c r="H15" s="38" t="s">
        <v>68</v>
      </c>
      <c r="I15" s="38"/>
      <c r="J15" s="41">
        <f>E15*G15</f>
        <v>10398777</v>
      </c>
    </row>
  </sheetData>
  <sheetProtection algorithmName="SHA-512" hashValue="/NuvkRzSWRigMR+WJzUC5BqAO7lZlmWx6RrakaAeTradPQEqXGMXU8ICkfEisuVAhKwXGjqUIkqo885+nRR/sg==" saltValue="iOR8E6aHp+35vb6wS0wSjA==" spinCount="100000" sheet="1" selectLockedCells="1"/>
  <mergeCells count="3">
    <mergeCell ref="B4:F10"/>
    <mergeCell ref="F12:I12"/>
    <mergeCell ref="H1:I1"/>
  </mergeCell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Intro">
                <anchor moveWithCells="1" sizeWithCells="1">
                  <from>
                    <xdr:col>0</xdr:col>
                    <xdr:colOff>114300</xdr:colOff>
                    <xdr:row>11</xdr:row>
                    <xdr:rowOff>0</xdr:rowOff>
                  </from>
                  <to>
                    <xdr:col>0</xdr:col>
                    <xdr:colOff>927100</xdr:colOff>
                    <xdr:row>14</xdr:row>
                    <xdr:rowOff>38100</xdr:rowOff>
                  </to>
                </anchor>
              </controlPr>
            </control>
          </mc:Choice>
        </mc:AlternateContent>
        <mc:AlternateContent xmlns:mc="http://schemas.openxmlformats.org/markup-compatibility/2006">
          <mc:Choice Requires="x14">
            <control shapeId="5122" r:id="rId4" name="Button 2">
              <controlPr defaultSize="0" print="0" autoFill="0" autoPict="0" macro="[0]!GoToBAR">
                <anchor moveWithCells="1" sizeWithCells="1">
                  <from>
                    <xdr:col>10</xdr:col>
                    <xdr:colOff>190500</xdr:colOff>
                    <xdr:row>11</xdr:row>
                    <xdr:rowOff>0</xdr:rowOff>
                  </from>
                  <to>
                    <xdr:col>11</xdr:col>
                    <xdr:colOff>76200</xdr:colOff>
                    <xdr:row>14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K21"/>
  <sheetViews>
    <sheetView showGridLines="0" tabSelected="1" topLeftCell="B1" zoomScale="140" zoomScaleNormal="140" workbookViewId="0">
      <selection activeCell="C15" sqref="C15"/>
    </sheetView>
  </sheetViews>
  <sheetFormatPr baseColWidth="10" defaultColWidth="8.83203125" defaultRowHeight="15" x14ac:dyDescent="0.2"/>
  <cols>
    <col min="1" max="1" width="14" customWidth="1"/>
    <col min="4" max="4" width="12.1640625" bestFit="1" customWidth="1"/>
    <col min="5" max="5" width="16.5" customWidth="1"/>
    <col min="6" max="6" width="20.5" customWidth="1"/>
    <col min="7" max="7" width="19.83203125" customWidth="1"/>
    <col min="8" max="8" width="15.5" customWidth="1"/>
    <col min="9" max="9" width="17.5" bestFit="1" customWidth="1"/>
    <col min="10" max="10" width="15.1640625" customWidth="1"/>
    <col min="11" max="11" width="18" customWidth="1"/>
  </cols>
  <sheetData>
    <row r="1" spans="2:10" ht="18" x14ac:dyDescent="0.2">
      <c r="B1" s="83" t="s">
        <v>0</v>
      </c>
      <c r="G1" s="81" t="s">
        <v>53</v>
      </c>
      <c r="H1" s="82" t="str">
        <f>Introduction!C15</f>
        <v>East Granby</v>
      </c>
      <c r="I1" s="82"/>
    </row>
    <row r="3" spans="2:10" ht="17" thickBot="1" x14ac:dyDescent="0.25">
      <c r="B3" s="86" t="s">
        <v>70</v>
      </c>
      <c r="C3" s="11"/>
      <c r="D3" s="10"/>
      <c r="E3" s="9"/>
      <c r="F3" s="9"/>
      <c r="G3" s="9"/>
      <c r="H3" s="9"/>
    </row>
    <row r="4" spans="2:10" ht="12" customHeight="1" x14ac:dyDescent="0.2">
      <c r="B4" s="486" t="s">
        <v>71</v>
      </c>
      <c r="C4" s="487"/>
      <c r="D4" s="487"/>
      <c r="E4" s="487"/>
      <c r="F4" s="487"/>
      <c r="G4" s="55"/>
      <c r="H4" s="55"/>
      <c r="I4" s="55"/>
      <c r="J4" s="56"/>
    </row>
    <row r="5" spans="2:10" x14ac:dyDescent="0.2">
      <c r="B5" s="489"/>
      <c r="C5" s="490"/>
      <c r="D5" s="490"/>
      <c r="E5" s="490"/>
      <c r="F5" s="490"/>
      <c r="G5" s="87" t="s">
        <v>56</v>
      </c>
      <c r="H5" s="88" t="s">
        <v>72</v>
      </c>
      <c r="I5" s="88" t="s">
        <v>56</v>
      </c>
      <c r="J5" s="89" t="s">
        <v>72</v>
      </c>
    </row>
    <row r="6" spans="2:10" ht="42" x14ac:dyDescent="0.2">
      <c r="B6" s="489"/>
      <c r="C6" s="490"/>
      <c r="D6" s="490"/>
      <c r="E6" s="490"/>
      <c r="F6" s="490"/>
      <c r="G6" s="60" t="s">
        <v>73</v>
      </c>
      <c r="H6" s="63">
        <f>INDEX('FY 27'!AB:AB,MATCH(Introduction!C15,'FY 27'!I:I,0))</f>
        <v>217032.73</v>
      </c>
      <c r="I6" s="50" t="s">
        <v>74</v>
      </c>
      <c r="J6" s="61">
        <f>'FY 27'!AB20</f>
        <v>204089.53</v>
      </c>
    </row>
    <row r="7" spans="2:10" ht="28" x14ac:dyDescent="0.2">
      <c r="B7" s="489"/>
      <c r="C7" s="490"/>
      <c r="D7" s="490"/>
      <c r="E7" s="490"/>
      <c r="F7" s="490"/>
      <c r="G7" s="60" t="s">
        <v>45</v>
      </c>
      <c r="H7" s="63">
        <f>INDEX('FY 27'!AD:AD,MATCH(Introduction!C15,'FY 27'!I:I,0))</f>
        <v>123005</v>
      </c>
      <c r="I7" s="50" t="s">
        <v>75</v>
      </c>
      <c r="J7" s="62">
        <f>'FY 27'!AD20</f>
        <v>107667</v>
      </c>
    </row>
    <row r="8" spans="2:10" x14ac:dyDescent="0.2">
      <c r="B8" s="489"/>
      <c r="C8" s="490"/>
      <c r="D8" s="490"/>
      <c r="E8" s="490"/>
      <c r="F8" s="490"/>
      <c r="G8" s="36" t="s">
        <v>76</v>
      </c>
      <c r="H8" s="34" t="str">
        <f>IF(INDEX('FY 27'!C:C,MATCH(Introduction!C15,'FY 27'!I:I,0))=1, "Yes", "No")</f>
        <v>No</v>
      </c>
      <c r="I8" s="51"/>
      <c r="J8" s="58"/>
    </row>
    <row r="9" spans="2:10" ht="42" x14ac:dyDescent="0.2">
      <c r="B9" s="489"/>
      <c r="C9" s="490"/>
      <c r="D9" s="490"/>
      <c r="E9" s="490"/>
      <c r="F9" s="490"/>
      <c r="G9" s="35" t="s">
        <v>77</v>
      </c>
      <c r="H9" s="34">
        <f>INDEX('FY 27'!G:G,MATCH(Introduction!C15,'FY 27'!I:I,0))</f>
        <v>0</v>
      </c>
      <c r="I9" s="51"/>
      <c r="J9" s="58"/>
    </row>
    <row r="10" spans="2:10" x14ac:dyDescent="0.2">
      <c r="B10" s="489"/>
      <c r="C10" s="490"/>
      <c r="D10" s="490"/>
      <c r="E10" s="490"/>
      <c r="F10" s="490"/>
      <c r="G10" s="36" t="s">
        <v>78</v>
      </c>
      <c r="H10" s="274" t="str">
        <f>IFERROR(INDEX('PIC Index FY 26'!D:D,MATCH(Introduction!C15,'PIC Index FY 26'!C:C,0)),"No Score")</f>
        <v>No Score</v>
      </c>
      <c r="I10" s="51"/>
      <c r="J10" s="58"/>
    </row>
    <row r="11" spans="2:10" ht="27" customHeight="1" x14ac:dyDescent="0.2">
      <c r="B11" s="489"/>
      <c r="C11" s="490"/>
      <c r="D11" s="490"/>
      <c r="E11" s="490"/>
      <c r="F11" s="490"/>
      <c r="G11" s="59" t="s">
        <v>79</v>
      </c>
      <c r="H11" s="462">
        <f>INDEX('FY 27'!AH:AH,MATCH(Introduction!C15,'FY 27'!I:I,0))</f>
        <v>0</v>
      </c>
      <c r="I11" s="51"/>
      <c r="J11" s="58"/>
    </row>
    <row r="12" spans="2:10" ht="13" customHeight="1" thickBot="1" x14ac:dyDescent="0.25">
      <c r="B12" s="492"/>
      <c r="C12" s="493"/>
      <c r="D12" s="493"/>
      <c r="E12" s="493"/>
      <c r="F12" s="493"/>
      <c r="G12" s="52"/>
      <c r="H12" s="52"/>
      <c r="I12" s="53"/>
      <c r="J12" s="54"/>
    </row>
    <row r="14" spans="2:10" ht="16" thickBot="1" x14ac:dyDescent="0.25"/>
    <row r="15" spans="2:10" ht="16" thickBot="1" x14ac:dyDescent="0.25">
      <c r="G15" s="524" t="s">
        <v>80</v>
      </c>
      <c r="H15" s="525"/>
      <c r="I15" s="526"/>
      <c r="J15" s="118">
        <f>INDEX('FY 27'!AI:AI,MATCH('Base Aid Ratio'!H1,'FY 27'!I:I,0))</f>
        <v>0.194718</v>
      </c>
    </row>
    <row r="17" spans="4:11" x14ac:dyDescent="0.2">
      <c r="D17" s="40" t="s">
        <v>66</v>
      </c>
      <c r="E17" s="47" t="s">
        <v>67</v>
      </c>
      <c r="F17" s="40" t="s">
        <v>65</v>
      </c>
      <c r="G17" s="47" t="s">
        <v>67</v>
      </c>
      <c r="H17" s="40" t="s">
        <v>80</v>
      </c>
      <c r="I17" s="64" t="s">
        <v>68</v>
      </c>
      <c r="J17" s="40" t="s">
        <v>81</v>
      </c>
      <c r="K17" s="23"/>
    </row>
    <row r="18" spans="4:11" x14ac:dyDescent="0.2">
      <c r="D18" s="41">
        <v>11525</v>
      </c>
      <c r="E18" s="48" t="s">
        <v>67</v>
      </c>
      <c r="F18" s="297">
        <f>'Need Student Count'!J12</f>
        <v>902.28</v>
      </c>
      <c r="G18" s="48" t="s">
        <v>67</v>
      </c>
      <c r="H18" s="65">
        <f>J15</f>
        <v>0.194718</v>
      </c>
      <c r="I18" s="66" t="s">
        <v>68</v>
      </c>
      <c r="J18" s="41">
        <f>D18*F18*H18</f>
        <v>2024829.0598860001</v>
      </c>
      <c r="K18" s="25"/>
    </row>
    <row r="20" spans="4:11" x14ac:dyDescent="0.2">
      <c r="J20" s="124"/>
    </row>
    <row r="21" spans="4:11" x14ac:dyDescent="0.2">
      <c r="D21" s="26"/>
    </row>
  </sheetData>
  <sheetProtection algorithmName="SHA-512" hashValue="ksAa36VEysEF43jrNCJGIF8EEF0pCB4/bEDNmYtAL9RcYc9grSxTjcow0nK4xnCMDOAjcM62HluF3wRYab8QkQ==" saltValue="yqw6dfBKU0hVih+WvgTmuQ==" spinCount="100000" sheet="1" selectLockedCells="1"/>
  <mergeCells count="2">
    <mergeCell ref="B4:F12"/>
    <mergeCell ref="G15:I1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BackToNSC">
                <anchor moveWithCells="1" sizeWithCells="1">
                  <from>
                    <xdr:col>0</xdr:col>
                    <xdr:colOff>76200</xdr:colOff>
                    <xdr:row>11</xdr:row>
                    <xdr:rowOff>12700</xdr:rowOff>
                  </from>
                  <to>
                    <xdr:col>0</xdr:col>
                    <xdr:colOff>838200</xdr:colOff>
                    <xdr:row>14</xdr:row>
                    <xdr:rowOff>190500</xdr:rowOff>
                  </to>
                </anchor>
              </controlPr>
            </control>
          </mc:Choice>
        </mc:AlternateContent>
        <mc:AlternateContent xmlns:mc="http://schemas.openxmlformats.org/markup-compatibility/2006">
          <mc:Choice Requires="x14">
            <control shapeId="6148" r:id="rId4" name="Button 4">
              <controlPr defaultSize="0" print="0" autoFill="0" autoPict="0" macro="[0]!GtoRSD">
                <anchor moveWithCells="1" sizeWithCells="1">
                  <from>
                    <xdr:col>10</xdr:col>
                    <xdr:colOff>228600</xdr:colOff>
                    <xdr:row>11</xdr:row>
                    <xdr:rowOff>38100</xdr:rowOff>
                  </from>
                  <to>
                    <xdr:col>10</xdr:col>
                    <xdr:colOff>1104900</xdr:colOff>
                    <xdr:row>14</xdr:row>
                    <xdr:rowOff>88900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J24"/>
  <sheetViews>
    <sheetView showGridLines="0" workbookViewId="0">
      <selection activeCell="H1" sqref="H1"/>
    </sheetView>
  </sheetViews>
  <sheetFormatPr baseColWidth="10" defaultColWidth="8.83203125" defaultRowHeight="15" x14ac:dyDescent="0.2"/>
  <cols>
    <col min="1" max="1" width="14" customWidth="1"/>
    <col min="5" max="5" width="16.83203125" customWidth="1"/>
    <col min="6" max="6" width="14.5" customWidth="1"/>
    <col min="7" max="7" width="16.1640625" customWidth="1"/>
    <col min="8" max="8" width="20.1640625" customWidth="1"/>
    <col min="9" max="9" width="19.83203125" customWidth="1"/>
    <col min="14" max="14" width="10" customWidth="1"/>
    <col min="15" max="15" width="23.5" customWidth="1"/>
  </cols>
  <sheetData>
    <row r="1" spans="2:10" ht="18" x14ac:dyDescent="0.2">
      <c r="B1" s="83" t="s">
        <v>0</v>
      </c>
      <c r="C1" s="67"/>
      <c r="D1" s="67"/>
      <c r="G1" s="81" t="s">
        <v>53</v>
      </c>
      <c r="H1" s="82" t="str">
        <f>Introduction!C15</f>
        <v>East Granby</v>
      </c>
      <c r="I1" s="82"/>
    </row>
    <row r="3" spans="2:10" ht="17" thickBot="1" x14ac:dyDescent="0.25">
      <c r="B3" s="79" t="s">
        <v>82</v>
      </c>
      <c r="C3" s="9"/>
      <c r="D3" s="9"/>
      <c r="E3" s="9"/>
      <c r="F3" s="9"/>
      <c r="G3" s="9"/>
    </row>
    <row r="4" spans="2:10" ht="15" customHeight="1" x14ac:dyDescent="0.2">
      <c r="B4" s="486" t="s">
        <v>83</v>
      </c>
      <c r="C4" s="487"/>
      <c r="D4" s="487"/>
      <c r="E4" s="487"/>
      <c r="F4" s="487"/>
      <c r="G4" s="13"/>
      <c r="H4" s="13"/>
      <c r="I4" s="14"/>
    </row>
    <row r="5" spans="2:10" x14ac:dyDescent="0.2">
      <c r="B5" s="489"/>
      <c r="C5" s="490"/>
      <c r="D5" s="490"/>
      <c r="E5" s="490"/>
      <c r="F5" s="490"/>
      <c r="G5" s="527" t="s">
        <v>56</v>
      </c>
      <c r="H5" s="528"/>
      <c r="I5" s="309" t="s">
        <v>72</v>
      </c>
    </row>
    <row r="6" spans="2:10" x14ac:dyDescent="0.2">
      <c r="B6" s="489"/>
      <c r="C6" s="490"/>
      <c r="D6" s="490"/>
      <c r="E6" s="490"/>
      <c r="F6" s="490"/>
      <c r="G6" s="68" t="s">
        <v>84</v>
      </c>
      <c r="H6" s="69"/>
      <c r="I6" s="70">
        <f>INDEX('FY 27'!AJ:AJ,MATCH(Introduction!C15,'FY 27'!I:I,0))</f>
        <v>0</v>
      </c>
    </row>
    <row r="7" spans="2:10" x14ac:dyDescent="0.2">
      <c r="B7" s="489"/>
      <c r="C7" s="490"/>
      <c r="D7" s="490"/>
      <c r="E7" s="490"/>
      <c r="F7" s="490"/>
      <c r="G7" s="68" t="s">
        <v>85</v>
      </c>
      <c r="H7" s="69"/>
      <c r="I7" s="70">
        <f>INDEX('FY 27'!AK:AK,MATCH(Introduction!C15,'FY 27'!I:I,0))</f>
        <v>0</v>
      </c>
    </row>
    <row r="8" spans="2:10" x14ac:dyDescent="0.2">
      <c r="B8" s="489"/>
      <c r="C8" s="490"/>
      <c r="D8" s="490"/>
      <c r="E8" s="490"/>
      <c r="F8" s="490"/>
      <c r="G8" s="68" t="s">
        <v>86</v>
      </c>
      <c r="H8" s="69"/>
      <c r="I8" s="71">
        <f>I7*100</f>
        <v>0</v>
      </c>
    </row>
    <row r="9" spans="2:10" x14ac:dyDescent="0.2">
      <c r="B9" s="489"/>
      <c r="C9" s="490"/>
      <c r="D9" s="490"/>
      <c r="E9" s="490"/>
      <c r="F9" s="490"/>
      <c r="G9" s="434" t="s">
        <v>87</v>
      </c>
      <c r="H9" s="435"/>
      <c r="I9" s="436">
        <f>I8*I6</f>
        <v>0</v>
      </c>
      <c r="J9" s="463"/>
    </row>
    <row r="10" spans="2:10" x14ac:dyDescent="0.2">
      <c r="B10" s="489"/>
      <c r="C10" s="490"/>
      <c r="D10" s="490"/>
      <c r="E10" s="490"/>
      <c r="F10" s="490"/>
      <c r="G10" s="68"/>
      <c r="H10" s="69"/>
      <c r="I10" s="71"/>
    </row>
    <row r="11" spans="2:10" x14ac:dyDescent="0.2">
      <c r="B11" s="489"/>
      <c r="C11" s="490"/>
      <c r="D11" s="490"/>
      <c r="E11" s="490"/>
      <c r="F11" s="490"/>
      <c r="G11" s="68" t="s">
        <v>88</v>
      </c>
      <c r="H11" s="69"/>
      <c r="I11" s="70">
        <f>INDEX('FY 27'!AM:AM,MATCH(Introduction!C15,'FY 27'!I:I,0))</f>
        <v>0</v>
      </c>
    </row>
    <row r="12" spans="2:10" x14ac:dyDescent="0.2">
      <c r="B12" s="489"/>
      <c r="C12" s="490"/>
      <c r="D12" s="490"/>
      <c r="E12" s="490"/>
      <c r="F12" s="490"/>
      <c r="G12" s="68" t="s">
        <v>89</v>
      </c>
      <c r="H12" s="69"/>
      <c r="I12" s="70">
        <f>INDEX('FY 27'!AN:AN,MATCH(Introduction!C15,'FY 27'!I:I,0))</f>
        <v>0</v>
      </c>
    </row>
    <row r="13" spans="2:10" x14ac:dyDescent="0.2">
      <c r="B13" s="489"/>
      <c r="C13" s="490"/>
      <c r="D13" s="490"/>
      <c r="E13" s="490"/>
      <c r="F13" s="490"/>
      <c r="G13" s="68" t="s">
        <v>90</v>
      </c>
      <c r="H13" s="69"/>
      <c r="I13" s="71">
        <f>I12*100</f>
        <v>0</v>
      </c>
    </row>
    <row r="14" spans="2:10" x14ac:dyDescent="0.2">
      <c r="B14" s="489"/>
      <c r="C14" s="490"/>
      <c r="D14" s="490"/>
      <c r="E14" s="490"/>
      <c r="F14" s="490"/>
      <c r="G14" s="434" t="s">
        <v>91</v>
      </c>
      <c r="H14" s="435"/>
      <c r="I14" s="436">
        <f>INDEX('FY 27'!AO:AO,MATCH('Regional School District Bonus'!H1,'FY 27'!I:I,0))</f>
        <v>0</v>
      </c>
      <c r="J14" s="463"/>
    </row>
    <row r="15" spans="2:10" x14ac:dyDescent="0.2">
      <c r="B15" s="489"/>
      <c r="C15" s="490"/>
      <c r="D15" s="490"/>
      <c r="E15" s="490"/>
      <c r="F15" s="490"/>
      <c r="G15" s="68"/>
      <c r="H15" s="69"/>
      <c r="I15" s="71"/>
    </row>
    <row r="16" spans="2:10" x14ac:dyDescent="0.2">
      <c r="B16" s="489"/>
      <c r="C16" s="490"/>
      <c r="D16" s="490"/>
      <c r="E16" s="490"/>
      <c r="F16" s="490"/>
      <c r="G16" s="434" t="s">
        <v>92</v>
      </c>
      <c r="H16" s="435"/>
      <c r="I16" s="436">
        <f>I9+I14</f>
        <v>0</v>
      </c>
    </row>
    <row r="17" spans="2:10" ht="16" thickBot="1" x14ac:dyDescent="0.25">
      <c r="B17" s="492"/>
      <c r="C17" s="493"/>
      <c r="D17" s="493"/>
      <c r="E17" s="493"/>
      <c r="F17" s="493"/>
      <c r="G17" s="18"/>
      <c r="H17" s="18"/>
      <c r="I17" s="19"/>
    </row>
    <row r="18" spans="2:10" ht="16" thickBot="1" x14ac:dyDescent="0.25"/>
    <row r="19" spans="2:10" ht="16" thickBot="1" x14ac:dyDescent="0.25">
      <c r="F19" s="520" t="s">
        <v>81</v>
      </c>
      <c r="G19" s="521"/>
      <c r="H19" s="522"/>
      <c r="I19" s="117">
        <f>'Base Aid Ratio'!J18</f>
        <v>2024829.0598860001</v>
      </c>
    </row>
    <row r="20" spans="2:10" ht="16" thickBot="1" x14ac:dyDescent="0.25">
      <c r="F20" s="10"/>
      <c r="G20" s="9"/>
      <c r="H20" s="10"/>
      <c r="I20" s="24"/>
    </row>
    <row r="21" spans="2:10" ht="16" thickBot="1" x14ac:dyDescent="0.25">
      <c r="F21" s="520" t="s">
        <v>93</v>
      </c>
      <c r="G21" s="521"/>
      <c r="H21" s="522"/>
      <c r="I21" s="119">
        <f>I19+I16</f>
        <v>2024829.0598860001</v>
      </c>
    </row>
    <row r="23" spans="2:10" x14ac:dyDescent="0.2">
      <c r="E23" s="40" t="s">
        <v>81</v>
      </c>
      <c r="F23" s="64" t="s">
        <v>94</v>
      </c>
      <c r="G23" s="40" t="s">
        <v>95</v>
      </c>
      <c r="H23" s="72" t="s">
        <v>68</v>
      </c>
      <c r="I23" s="40" t="s">
        <v>96</v>
      </c>
      <c r="J23" s="73"/>
    </row>
    <row r="24" spans="2:10" x14ac:dyDescent="0.2">
      <c r="E24" s="41">
        <f>I19</f>
        <v>2024829.0598860001</v>
      </c>
      <c r="F24" s="66" t="s">
        <v>94</v>
      </c>
      <c r="G24" s="41">
        <f>I16</f>
        <v>0</v>
      </c>
      <c r="H24" s="66" t="s">
        <v>68</v>
      </c>
      <c r="I24" s="41">
        <f>I21</f>
        <v>2024829.0598860001</v>
      </c>
      <c r="J24" s="48"/>
    </row>
  </sheetData>
  <sheetProtection algorithmName="SHA-512" hashValue="/4MhYXXQ+mYAdPKeUnFW2WY8UdIfbyUCDm3pDql4Sok0fr03X2SG55bx6s5cmO5MOvr9yes+0L8sB5MGTa6flg==" saltValue="bf88rlrZQxIQMMjyPX6nwQ==" spinCount="100000" sheet="1" selectLockedCells="1"/>
  <mergeCells count="4">
    <mergeCell ref="F19:H19"/>
    <mergeCell ref="F21:H21"/>
    <mergeCell ref="G5:H5"/>
    <mergeCell ref="B4:F1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BackToBAR">
                <anchor moveWithCells="1" sizeWithCells="1">
                  <from>
                    <xdr:col>0</xdr:col>
                    <xdr:colOff>88900</xdr:colOff>
                    <xdr:row>18</xdr:row>
                    <xdr:rowOff>38100</xdr:rowOff>
                  </from>
                  <to>
                    <xdr:col>1</xdr:col>
                    <xdr:colOff>0</xdr:colOff>
                    <xdr:row>21</xdr:row>
                    <xdr:rowOff>0</xdr:rowOff>
                  </to>
                </anchor>
              </controlPr>
            </control>
          </mc:Choice>
        </mc:AlternateContent>
        <mc:AlternateContent xmlns:mc="http://schemas.openxmlformats.org/markup-compatibility/2006">
          <mc:Choice Requires="x14">
            <control shapeId="7171" r:id="rId4" name="Button 3">
              <controlPr defaultSize="0" print="0" autoFill="0" autoPict="0" macro="[0]!ToGPhaseIn">
                <anchor moveWithCells="1" sizeWithCells="1">
                  <from>
                    <xdr:col>10</xdr:col>
                    <xdr:colOff>203200</xdr:colOff>
                    <xdr:row>18</xdr:row>
                    <xdr:rowOff>12700</xdr:rowOff>
                  </from>
                  <to>
                    <xdr:col>11</xdr:col>
                    <xdr:colOff>228600</xdr:colOff>
                    <xdr:row>21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X15"/>
  <sheetViews>
    <sheetView showGridLines="0" zoomScaleNormal="100" workbookViewId="0">
      <selection activeCell="J1" sqref="J1"/>
    </sheetView>
  </sheetViews>
  <sheetFormatPr baseColWidth="10" defaultColWidth="8.83203125" defaultRowHeight="15" x14ac:dyDescent="0.2"/>
  <cols>
    <col min="1" max="1" width="14" customWidth="1"/>
    <col min="5" max="5" width="16.83203125" customWidth="1"/>
    <col min="6" max="6" width="13.5" customWidth="1"/>
    <col min="7" max="7" width="2" customWidth="1"/>
    <col min="9" max="9" width="11.5" customWidth="1"/>
    <col min="10" max="10" width="14.83203125" customWidth="1"/>
    <col min="11" max="11" width="15.1640625" customWidth="1"/>
    <col min="12" max="12" width="15.5" customWidth="1"/>
    <col min="13" max="13" width="16.5" customWidth="1"/>
    <col min="14" max="14" width="17.1640625" customWidth="1"/>
    <col min="15" max="15" width="15.83203125" customWidth="1"/>
    <col min="16" max="16" width="16.5" customWidth="1"/>
    <col min="17" max="17" width="16.83203125" customWidth="1"/>
    <col min="18" max="18" width="16.5" customWidth="1"/>
    <col min="19" max="19" width="15.83203125" customWidth="1"/>
    <col min="20" max="21" width="16.5" customWidth="1"/>
    <col min="22" max="22" width="16.1640625" customWidth="1"/>
    <col min="23" max="23" width="17.83203125" customWidth="1"/>
    <col min="24" max="24" width="19" customWidth="1"/>
  </cols>
  <sheetData>
    <row r="1" spans="2:24" ht="18" x14ac:dyDescent="0.2">
      <c r="B1" s="83" t="s">
        <v>0</v>
      </c>
      <c r="C1" s="67"/>
      <c r="D1" s="67"/>
      <c r="H1" s="539" t="s">
        <v>53</v>
      </c>
      <c r="I1" s="539"/>
      <c r="J1" s="82" t="str">
        <f>Introduction!C15</f>
        <v>East Granby</v>
      </c>
      <c r="K1" s="82"/>
    </row>
    <row r="3" spans="2:24" ht="17" thickBot="1" x14ac:dyDescent="0.25">
      <c r="B3" s="33" t="s">
        <v>97</v>
      </c>
      <c r="C3" s="9"/>
      <c r="D3" s="10"/>
      <c r="E3" s="10"/>
      <c r="F3" s="10"/>
      <c r="G3" s="10"/>
      <c r="H3" s="10"/>
    </row>
    <row r="4" spans="2:24" ht="33" customHeight="1" x14ac:dyDescent="0.2">
      <c r="B4" s="486" t="s">
        <v>98</v>
      </c>
      <c r="C4" s="531"/>
      <c r="D4" s="531"/>
      <c r="E4" s="531"/>
      <c r="F4" s="531"/>
      <c r="G4" s="429"/>
      <c r="H4" s="31"/>
      <c r="I4" s="31"/>
      <c r="J4" s="529" t="s">
        <v>99</v>
      </c>
      <c r="K4" s="529"/>
      <c r="L4" s="529"/>
      <c r="M4" s="529"/>
      <c r="N4" s="529"/>
      <c r="O4" s="529"/>
      <c r="P4" s="529"/>
      <c r="Q4" s="529"/>
      <c r="R4" s="529"/>
      <c r="S4" s="529"/>
      <c r="T4" s="529"/>
      <c r="U4" s="529"/>
      <c r="V4" s="529"/>
      <c r="W4" s="530"/>
      <c r="X4" s="426"/>
    </row>
    <row r="5" spans="2:24" x14ac:dyDescent="0.2">
      <c r="B5" s="533"/>
      <c r="C5" s="534"/>
      <c r="D5" s="534"/>
      <c r="E5" s="534"/>
      <c r="F5" s="534"/>
      <c r="G5" s="430"/>
      <c r="H5" s="32"/>
      <c r="I5" s="32"/>
      <c r="J5" s="57" t="s">
        <v>100</v>
      </c>
      <c r="K5" s="223" t="s">
        <v>101</v>
      </c>
      <c r="L5" s="223" t="s">
        <v>102</v>
      </c>
      <c r="M5" s="223" t="s">
        <v>103</v>
      </c>
      <c r="N5" s="223" t="s">
        <v>104</v>
      </c>
      <c r="O5" s="223" t="s">
        <v>105</v>
      </c>
      <c r="P5" s="223" t="s">
        <v>106</v>
      </c>
      <c r="Q5" s="223" t="s">
        <v>107</v>
      </c>
      <c r="R5" s="223" t="s">
        <v>108</v>
      </c>
      <c r="S5" s="344" t="s">
        <v>109</v>
      </c>
      <c r="T5" s="344" t="s">
        <v>110</v>
      </c>
      <c r="U5" s="344" t="s">
        <v>111</v>
      </c>
      <c r="V5" s="432" t="s">
        <v>112</v>
      </c>
      <c r="W5" s="271" t="s">
        <v>113</v>
      </c>
      <c r="X5" s="427"/>
    </row>
    <row r="6" spans="2:24" ht="69" customHeight="1" x14ac:dyDescent="0.2">
      <c r="B6" s="533"/>
      <c r="C6" s="534"/>
      <c r="D6" s="534"/>
      <c r="E6" s="534"/>
      <c r="F6" s="534"/>
      <c r="G6" s="430"/>
      <c r="H6" s="540" t="s">
        <v>114</v>
      </c>
      <c r="I6" s="541"/>
      <c r="J6" s="74" t="s">
        <v>115</v>
      </c>
      <c r="K6" s="222" t="s">
        <v>116</v>
      </c>
      <c r="L6" s="222" t="s">
        <v>116</v>
      </c>
      <c r="M6" s="222" t="s">
        <v>117</v>
      </c>
      <c r="N6" s="222" t="s">
        <v>118</v>
      </c>
      <c r="O6" s="222" t="s">
        <v>119</v>
      </c>
      <c r="P6" s="222" t="s">
        <v>119</v>
      </c>
      <c r="Q6" s="222" t="s">
        <v>119</v>
      </c>
      <c r="R6" s="222" t="s">
        <v>119</v>
      </c>
      <c r="S6" s="222" t="s">
        <v>119</v>
      </c>
      <c r="T6" s="222" t="s">
        <v>119</v>
      </c>
      <c r="U6" s="343" t="s">
        <v>119</v>
      </c>
      <c r="V6" s="433" t="s">
        <v>119</v>
      </c>
      <c r="W6" s="272" t="s">
        <v>119</v>
      </c>
      <c r="X6" s="428"/>
    </row>
    <row r="7" spans="2:24" ht="64" customHeight="1" x14ac:dyDescent="0.2">
      <c r="B7" s="533"/>
      <c r="C7" s="534"/>
      <c r="D7" s="534"/>
      <c r="E7" s="534"/>
      <c r="F7" s="534"/>
      <c r="G7" s="430"/>
      <c r="H7" s="540" t="s">
        <v>120</v>
      </c>
      <c r="I7" s="541"/>
      <c r="J7" s="74" t="s">
        <v>121</v>
      </c>
      <c r="K7" s="222" t="s">
        <v>122</v>
      </c>
      <c r="L7" s="222" t="s">
        <v>123</v>
      </c>
      <c r="M7" s="222" t="s">
        <v>124</v>
      </c>
      <c r="N7" s="222" t="s">
        <v>124</v>
      </c>
      <c r="O7" s="222" t="s">
        <v>125</v>
      </c>
      <c r="P7" s="222" t="s">
        <v>125</v>
      </c>
      <c r="Q7" s="222" t="s">
        <v>126</v>
      </c>
      <c r="R7" s="222" t="s">
        <v>127</v>
      </c>
      <c r="S7" s="222" t="s">
        <v>128</v>
      </c>
      <c r="T7" s="222" t="s">
        <v>129</v>
      </c>
      <c r="U7" s="343" t="s">
        <v>130</v>
      </c>
      <c r="V7" s="343" t="s">
        <v>131</v>
      </c>
      <c r="W7" s="272" t="s">
        <v>132</v>
      </c>
      <c r="X7" s="428"/>
    </row>
    <row r="8" spans="2:24" ht="20" customHeight="1" thickBot="1" x14ac:dyDescent="0.25">
      <c r="B8" s="536"/>
      <c r="C8" s="537"/>
      <c r="D8" s="537"/>
      <c r="E8" s="537"/>
      <c r="F8" s="537"/>
      <c r="G8" s="431"/>
      <c r="H8" s="22"/>
      <c r="I8" s="22"/>
      <c r="J8" s="22"/>
      <c r="K8" s="21"/>
      <c r="L8" s="21"/>
      <c r="M8" s="21"/>
      <c r="N8" s="21"/>
      <c r="O8" s="21"/>
      <c r="P8" s="21"/>
      <c r="Q8" s="21"/>
      <c r="R8" s="21"/>
      <c r="S8" s="21"/>
      <c r="T8" s="21"/>
      <c r="U8" s="21"/>
      <c r="V8" s="21"/>
      <c r="W8" s="273"/>
      <c r="X8" s="10"/>
    </row>
    <row r="9" spans="2:24" ht="16" thickBot="1" x14ac:dyDescent="0.25">
      <c r="E9" s="12"/>
      <c r="F9" s="12"/>
      <c r="G9" s="12"/>
      <c r="H9" s="9"/>
    </row>
    <row r="10" spans="2:24" ht="16" thickBot="1" x14ac:dyDescent="0.25">
      <c r="B10" s="486" t="str">
        <f>IF(INDEX('FY 24 Adopted'!D:D,MATCH('ECS Projections'!E1,'FY 24 Adopted'!J:J,0))="Yes",'FY 24 Adopted'!CH27,'FY 24 Adopted'!CH28)</f>
        <v>The selected district is not an Alliance or Priority School District.</v>
      </c>
      <c r="C10" s="531"/>
      <c r="D10" s="531"/>
      <c r="E10" s="531"/>
      <c r="F10" s="532"/>
      <c r="G10" s="430"/>
      <c r="H10" s="9"/>
      <c r="J10" s="345" t="s">
        <v>133</v>
      </c>
      <c r="K10" s="346"/>
      <c r="L10" s="117">
        <f>INDEX('FY 27'!AT:AT,MATCH(Introduction!C15,'FY 27'!I:I,0))</f>
        <v>2044159</v>
      </c>
      <c r="P10" s="81"/>
    </row>
    <row r="11" spans="2:24" ht="16" thickBot="1" x14ac:dyDescent="0.25">
      <c r="B11" s="533"/>
      <c r="C11" s="534"/>
      <c r="D11" s="534"/>
      <c r="E11" s="534"/>
      <c r="F11" s="535"/>
      <c r="G11" s="430"/>
      <c r="J11" s="75"/>
      <c r="K11" s="32"/>
      <c r="L11" s="32"/>
      <c r="P11" s="32"/>
    </row>
    <row r="12" spans="2:24" ht="16" thickBot="1" x14ac:dyDescent="0.25">
      <c r="B12" s="533"/>
      <c r="C12" s="534"/>
      <c r="D12" s="534"/>
      <c r="E12" s="534"/>
      <c r="F12" s="535"/>
      <c r="G12" s="430"/>
      <c r="J12" s="345" t="s">
        <v>134</v>
      </c>
      <c r="K12" s="346"/>
      <c r="L12" s="117">
        <f>INDEX('FY 27'!AY:AY,MATCH(Introduction!C15,'FY 27'!I:I,0))</f>
        <v>2044159</v>
      </c>
      <c r="P12" s="81"/>
    </row>
    <row r="13" spans="2:24" ht="17.25" customHeight="1" thickBot="1" x14ac:dyDescent="0.25">
      <c r="B13" s="533"/>
      <c r="C13" s="534"/>
      <c r="D13" s="534"/>
      <c r="E13" s="534"/>
      <c r="F13" s="535"/>
      <c r="G13" s="430"/>
    </row>
    <row r="14" spans="2:24" ht="15.75" customHeight="1" thickBot="1" x14ac:dyDescent="0.25">
      <c r="B14" s="536"/>
      <c r="C14" s="537"/>
      <c r="D14" s="537"/>
      <c r="E14" s="537"/>
      <c r="F14" s="538"/>
      <c r="G14" s="430"/>
      <c r="J14" s="345" t="s">
        <v>135</v>
      </c>
      <c r="K14" s="346"/>
      <c r="L14" s="117">
        <f>INDEX('FY 27'!AS:AS,MATCH(Introduction!C15,'FY 27'!I:I,0))</f>
        <v>2024829</v>
      </c>
      <c r="P14" s="81"/>
    </row>
    <row r="15" spans="2:24" x14ac:dyDescent="0.2">
      <c r="G15" s="26"/>
    </row>
  </sheetData>
  <sheetProtection algorithmName="SHA-512" hashValue="F1gdnVsQhYe2D9Q/PRMvwvw4bjJAxj1kjxI4ToEMouASBZMoO0jvh1wB6ldzvGZE8DxGQgbMQ11u5BMqdD4rrA==" saltValue="Oy8+PhBzzmPI3FxrouK0jg==" spinCount="100000" sheet="1" selectLockedCells="1"/>
  <mergeCells count="6">
    <mergeCell ref="J4:W4"/>
    <mergeCell ref="B10:F14"/>
    <mergeCell ref="H1:I1"/>
    <mergeCell ref="B4:F8"/>
    <mergeCell ref="H6:I6"/>
    <mergeCell ref="H7:I7"/>
  </mergeCell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toRSD">
                <anchor moveWithCells="1" sizeWithCells="1">
                  <from>
                    <xdr:col>0</xdr:col>
                    <xdr:colOff>12700</xdr:colOff>
                    <xdr:row>10</xdr:row>
                    <xdr:rowOff>165100</xdr:rowOff>
                  </from>
                  <to>
                    <xdr:col>0</xdr:col>
                    <xdr:colOff>850900</xdr:colOff>
                    <xdr:row>13</xdr:row>
                    <xdr:rowOff>152400</xdr:rowOff>
                  </to>
                </anchor>
              </controlPr>
            </control>
          </mc:Choice>
        </mc:AlternateContent>
        <mc:AlternateContent xmlns:mc="http://schemas.openxmlformats.org/markup-compatibility/2006">
          <mc:Choice Requires="x14">
            <control shapeId="8194" r:id="rId4" name="Button 2">
              <controlPr defaultSize="0" print="0" autoFill="0" autoPict="0" macro="[0]!GoToProjections">
                <anchor moveWithCells="1" sizeWithCells="1">
                  <from>
                    <xdr:col>13</xdr:col>
                    <xdr:colOff>419100</xdr:colOff>
                    <xdr:row>10</xdr:row>
                    <xdr:rowOff>38100</xdr:rowOff>
                  </from>
                  <to>
                    <xdr:col>13</xdr:col>
                    <xdr:colOff>1181100</xdr:colOff>
                    <xdr:row>13</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M53"/>
  <sheetViews>
    <sheetView showGridLines="0" zoomScaleNormal="100" workbookViewId="0">
      <selection activeCell="E1" sqref="E1"/>
    </sheetView>
  </sheetViews>
  <sheetFormatPr baseColWidth="10" defaultColWidth="8.83203125" defaultRowHeight="15" x14ac:dyDescent="0.2"/>
  <cols>
    <col min="1" max="1" width="15.5" customWidth="1"/>
    <col min="2" max="2" width="25" customWidth="1"/>
    <col min="3" max="3" width="14.5" bestFit="1" customWidth="1"/>
    <col min="4" max="4" width="16" bestFit="1" customWidth="1"/>
    <col min="5" max="5" width="15.83203125" customWidth="1"/>
    <col min="6" max="10" width="14.5" bestFit="1" customWidth="1"/>
    <col min="11" max="11" width="14.5" customWidth="1"/>
  </cols>
  <sheetData>
    <row r="1" spans="2:13" ht="18" x14ac:dyDescent="0.2">
      <c r="B1" s="80" t="s">
        <v>0</v>
      </c>
      <c r="D1" s="81" t="s">
        <v>53</v>
      </c>
      <c r="E1" s="82" t="str">
        <f>Introduction!C15</f>
        <v>East Granby</v>
      </c>
      <c r="F1" s="82"/>
    </row>
    <row r="2" spans="2:13" ht="19" thickBot="1" x14ac:dyDescent="0.25">
      <c r="B2" s="80"/>
      <c r="D2" s="81"/>
      <c r="E2" s="81"/>
      <c r="F2" s="81"/>
    </row>
    <row r="3" spans="2:13" ht="15" customHeight="1" x14ac:dyDescent="0.2">
      <c r="B3" s="486" t="s">
        <v>136</v>
      </c>
      <c r="C3" s="487"/>
      <c r="D3" s="487"/>
      <c r="E3" s="487"/>
      <c r="F3" s="487"/>
      <c r="G3" s="487"/>
      <c r="H3" s="487"/>
      <c r="I3" s="487"/>
      <c r="J3" s="487"/>
      <c r="K3" s="488"/>
      <c r="L3" s="440"/>
      <c r="M3" s="441"/>
    </row>
    <row r="4" spans="2:13" x14ac:dyDescent="0.2">
      <c r="B4" s="489"/>
      <c r="C4" s="490"/>
      <c r="D4" s="490"/>
      <c r="E4" s="490"/>
      <c r="F4" s="490"/>
      <c r="G4" s="490"/>
      <c r="H4" s="490"/>
      <c r="I4" s="490"/>
      <c r="J4" s="490"/>
      <c r="K4" s="491"/>
      <c r="L4" s="440"/>
      <c r="M4" s="441"/>
    </row>
    <row r="5" spans="2:13" x14ac:dyDescent="0.2">
      <c r="B5" s="489"/>
      <c r="C5" s="490"/>
      <c r="D5" s="490"/>
      <c r="E5" s="490"/>
      <c r="F5" s="490"/>
      <c r="G5" s="490"/>
      <c r="H5" s="490"/>
      <c r="I5" s="490"/>
      <c r="J5" s="490"/>
      <c r="K5" s="491"/>
      <c r="L5" s="440"/>
      <c r="M5" s="441"/>
    </row>
    <row r="6" spans="2:13" x14ac:dyDescent="0.2">
      <c r="B6" s="489"/>
      <c r="C6" s="490"/>
      <c r="D6" s="490"/>
      <c r="E6" s="490"/>
      <c r="F6" s="490"/>
      <c r="G6" s="490"/>
      <c r="H6" s="490"/>
      <c r="I6" s="490"/>
      <c r="J6" s="490"/>
      <c r="K6" s="491"/>
      <c r="L6" s="440"/>
      <c r="M6" s="441"/>
    </row>
    <row r="7" spans="2:13" ht="16" thickBot="1" x14ac:dyDescent="0.25">
      <c r="B7" s="492"/>
      <c r="C7" s="493"/>
      <c r="D7" s="493"/>
      <c r="E7" s="493"/>
      <c r="F7" s="493"/>
      <c r="G7" s="493"/>
      <c r="H7" s="493"/>
      <c r="I7" s="493"/>
      <c r="J7" s="493"/>
      <c r="K7" s="494"/>
      <c r="L7" s="440"/>
      <c r="M7" s="441"/>
    </row>
    <row r="8" spans="2:13" x14ac:dyDescent="0.2">
      <c r="B8" s="15"/>
      <c r="C8" s="9"/>
      <c r="D8" s="9"/>
      <c r="E8" s="9"/>
      <c r="F8" s="464"/>
      <c r="G8" s="9"/>
      <c r="H8" s="9"/>
      <c r="I8" s="9"/>
      <c r="J8" s="9"/>
      <c r="K8" s="465"/>
      <c r="L8" s="15"/>
      <c r="M8" s="9"/>
    </row>
    <row r="9" spans="2:13" x14ac:dyDescent="0.2">
      <c r="B9" s="76"/>
      <c r="C9" s="84" t="s">
        <v>106</v>
      </c>
      <c r="D9" s="84" t="s">
        <v>107</v>
      </c>
      <c r="E9" s="84" t="s">
        <v>108</v>
      </c>
      <c r="F9" s="84" t="s">
        <v>109</v>
      </c>
      <c r="G9" s="84" t="s">
        <v>110</v>
      </c>
      <c r="H9" s="84" t="s">
        <v>111</v>
      </c>
      <c r="I9" s="84" t="s">
        <v>112</v>
      </c>
      <c r="J9" s="84" t="s">
        <v>113</v>
      </c>
      <c r="K9" s="466"/>
      <c r="L9" s="15"/>
      <c r="M9" s="9"/>
    </row>
    <row r="10" spans="2:13" ht="27" customHeight="1" x14ac:dyDescent="0.2">
      <c r="B10" s="90" t="s">
        <v>137</v>
      </c>
      <c r="C10" s="77">
        <f>INDEX('FY 27'!CG:CG,MATCH('ECS Projections'!$E$1,'FY 27'!$I:$I,0))</f>
        <v>2044159</v>
      </c>
      <c r="D10" s="77">
        <f>INDEX('FY 27'!CH:CH,MATCH('ECS Projections'!$E$1,'FY 27'!$I:$I,0))</f>
        <v>2041396.743</v>
      </c>
      <c r="E10" s="77">
        <f>INDEX('FY 27'!CI:CI,MATCH('ECS Projections'!$E$1,'FY 27'!$I:$I,0))</f>
        <v>2038634.9002419</v>
      </c>
      <c r="F10" s="77">
        <f>INDEX('FY 27'!CJ:CJ,MATCH('ECS Projections'!$E$1,'FY 27'!$I:$I,0))</f>
        <v>2035873.72019352</v>
      </c>
      <c r="G10" s="77">
        <f>INDEX('FY 27'!CK:CK,MATCH('ECS Projections'!$E$1,'FY 27'!$I:$I,0))</f>
        <v>2033112.5401451399</v>
      </c>
      <c r="H10" s="77">
        <f>INDEX('FY 27'!CL:CL,MATCH('ECS Projections'!$E$1,'FY 27'!$I:$I,0))</f>
        <v>2030351.6362147648</v>
      </c>
      <c r="I10" s="77">
        <f>INDEX('FY 27'!CM:CM,MATCH('ECS Projections'!$E$1,'FY 27'!$I:$I,0))</f>
        <v>2027590.3181073824</v>
      </c>
      <c r="J10" s="77">
        <f>INDEX('FY 27'!CN:CN,MATCH('ECS Projections'!$E$1,'FY 27'!$I:$I,0))</f>
        <v>2024829</v>
      </c>
      <c r="K10" s="467"/>
      <c r="L10" s="15"/>
      <c r="M10" s="9"/>
    </row>
    <row r="11" spans="2:13" ht="30" x14ac:dyDescent="0.2">
      <c r="B11" s="91" t="s">
        <v>138</v>
      </c>
      <c r="C11" s="78">
        <f>C10-INDEX('FY 27'!$AT:$AT,MATCH('ECS Projections'!$E$1,'FY 27'!$I:$I,0))</f>
        <v>0</v>
      </c>
      <c r="D11" s="78">
        <f>D10-INDEX('FY 27'!$AT:$AT,MATCH('ECS Projections'!$E$1,'FY 27'!$I:$I,0))</f>
        <v>-2762.2569999999832</v>
      </c>
      <c r="E11" s="78">
        <f>E10-INDEX('FY 27'!$AT:$AT,MATCH('ECS Projections'!$E$1,'FY 27'!$I:$I,0))</f>
        <v>-5524.0997580999974</v>
      </c>
      <c r="F11" s="78">
        <f>F10-INDEX('FY 27'!$AT:$AT,MATCH('ECS Projections'!$E$1,'FY 27'!$I:$I,0))</f>
        <v>-8285.2798064800445</v>
      </c>
      <c r="G11" s="78">
        <f>G10-INDEX('FY 27'!$AT:$AT,MATCH('ECS Projections'!$E$1,'FY 27'!$I:$I,0))</f>
        <v>-11046.459854860092</v>
      </c>
      <c r="H11" s="78">
        <f>H10-INDEX('FY 27'!$AT:$AT,MATCH('ECS Projections'!$E$1,'FY 27'!$I:$I,0))</f>
        <v>-13807.363785235211</v>
      </c>
      <c r="I11" s="78">
        <f>I10-INDEX('FY 27'!$AT:$AT,MATCH('ECS Projections'!$E$1,'FY 27'!$I:$I,0))</f>
        <v>-16568.681892617606</v>
      </c>
      <c r="J11" s="78">
        <f>J10-INDEX('FY 27'!$AT:$AT,MATCH('ECS Projections'!$E$1,'FY 27'!$I:$I,0))</f>
        <v>-19330</v>
      </c>
      <c r="K11" s="468"/>
      <c r="L11" s="15"/>
      <c r="M11" s="9"/>
    </row>
    <row r="12" spans="2:13" x14ac:dyDescent="0.2">
      <c r="B12" s="15"/>
      <c r="C12" s="9"/>
      <c r="D12" s="9"/>
      <c r="E12" s="9"/>
      <c r="F12" s="9"/>
      <c r="G12" s="9"/>
      <c r="H12" s="9"/>
      <c r="I12" s="9"/>
      <c r="J12" s="9"/>
      <c r="K12" s="465"/>
      <c r="L12" s="15"/>
      <c r="M12" s="9"/>
    </row>
    <row r="13" spans="2:13" x14ac:dyDescent="0.2">
      <c r="B13" s="15"/>
      <c r="C13" s="9"/>
      <c r="D13" s="9"/>
      <c r="E13" s="10"/>
      <c r="F13" s="10"/>
      <c r="G13" s="10"/>
      <c r="H13" s="10"/>
      <c r="I13" s="10"/>
      <c r="J13" s="10"/>
      <c r="K13" s="469"/>
      <c r="L13" s="439"/>
      <c r="M13" s="10"/>
    </row>
    <row r="14" spans="2:13" x14ac:dyDescent="0.2">
      <c r="B14" s="15"/>
      <c r="C14" s="9"/>
      <c r="D14" s="9"/>
      <c r="E14" s="9"/>
      <c r="F14" s="9"/>
      <c r="G14" s="9"/>
      <c r="H14" s="9"/>
      <c r="I14" s="9"/>
      <c r="J14" s="9"/>
      <c r="K14" s="465"/>
      <c r="L14" s="15"/>
      <c r="M14" s="9"/>
    </row>
    <row r="15" spans="2:13" x14ac:dyDescent="0.2">
      <c r="B15" s="15"/>
      <c r="C15" s="9"/>
      <c r="D15" s="9"/>
      <c r="E15" s="9"/>
      <c r="F15" s="9"/>
      <c r="G15" s="9"/>
      <c r="H15" s="9"/>
      <c r="I15" s="9"/>
      <c r="J15" s="9"/>
      <c r="K15" s="465"/>
      <c r="L15" s="15"/>
      <c r="M15" s="9"/>
    </row>
    <row r="16" spans="2:13" x14ac:dyDescent="0.2">
      <c r="B16" s="15"/>
      <c r="C16" s="9"/>
      <c r="D16" s="9"/>
      <c r="E16" s="9"/>
      <c r="F16" s="9"/>
      <c r="G16" s="9"/>
      <c r="H16" s="9"/>
      <c r="I16" s="9"/>
      <c r="J16" s="9"/>
      <c r="K16" s="465"/>
      <c r="L16" s="15"/>
      <c r="M16" s="9"/>
    </row>
    <row r="17" spans="2:13" x14ac:dyDescent="0.2">
      <c r="B17" s="15"/>
      <c r="C17" s="9"/>
      <c r="D17" s="9"/>
      <c r="E17" s="9"/>
      <c r="F17" s="9"/>
      <c r="G17" s="9"/>
      <c r="H17" s="9"/>
      <c r="I17" s="9"/>
      <c r="J17" s="9"/>
      <c r="K17" s="465"/>
      <c r="L17" s="15"/>
      <c r="M17" s="9"/>
    </row>
    <row r="18" spans="2:13" x14ac:dyDescent="0.2">
      <c r="B18" s="15"/>
      <c r="C18" s="9"/>
      <c r="D18" s="9"/>
      <c r="E18" s="9"/>
      <c r="F18" s="9"/>
      <c r="G18" s="9"/>
      <c r="H18" s="9"/>
      <c r="I18" s="9"/>
      <c r="J18" s="9"/>
      <c r="K18" s="465"/>
      <c r="L18" s="15"/>
      <c r="M18" s="9"/>
    </row>
    <row r="19" spans="2:13" x14ac:dyDescent="0.2">
      <c r="B19" s="15"/>
      <c r="C19" s="9"/>
      <c r="D19" s="9"/>
      <c r="E19" s="9"/>
      <c r="F19" s="9"/>
      <c r="G19" s="9"/>
      <c r="H19" s="9"/>
      <c r="I19" s="9"/>
      <c r="J19" s="9"/>
      <c r="K19" s="465"/>
      <c r="L19" s="15"/>
      <c r="M19" s="9"/>
    </row>
    <row r="20" spans="2:13" x14ac:dyDescent="0.2">
      <c r="B20" s="15"/>
      <c r="C20" s="9"/>
      <c r="D20" s="9"/>
      <c r="E20" s="9"/>
      <c r="F20" s="9"/>
      <c r="G20" s="9"/>
      <c r="H20" s="9"/>
      <c r="I20" s="9"/>
      <c r="J20" s="9"/>
      <c r="K20" s="465"/>
      <c r="L20" s="15"/>
      <c r="M20" s="9"/>
    </row>
    <row r="21" spans="2:13" x14ac:dyDescent="0.2">
      <c r="B21" s="15"/>
      <c r="C21" s="9"/>
      <c r="D21" s="9"/>
      <c r="E21" s="9"/>
      <c r="F21" s="9"/>
      <c r="G21" s="9"/>
      <c r="H21" s="9"/>
      <c r="I21" s="9"/>
      <c r="J21" s="9"/>
      <c r="K21" s="465"/>
      <c r="L21" s="15"/>
      <c r="M21" s="9"/>
    </row>
    <row r="22" spans="2:13" x14ac:dyDescent="0.2">
      <c r="B22" s="15"/>
      <c r="C22" s="9"/>
      <c r="D22" s="9"/>
      <c r="E22" s="9"/>
      <c r="F22" s="9"/>
      <c r="G22" s="9"/>
      <c r="H22" s="9"/>
      <c r="I22" s="9"/>
      <c r="J22" s="9"/>
      <c r="K22" s="465"/>
      <c r="L22" s="15"/>
      <c r="M22" s="9"/>
    </row>
    <row r="23" spans="2:13" x14ac:dyDescent="0.2">
      <c r="B23" s="15"/>
      <c r="C23" s="9"/>
      <c r="D23" s="9"/>
      <c r="E23" s="9"/>
      <c r="F23" s="9"/>
      <c r="G23" s="9"/>
      <c r="H23" s="9"/>
      <c r="I23" s="9"/>
      <c r="J23" s="9"/>
      <c r="K23" s="465"/>
      <c r="L23" s="15"/>
      <c r="M23" s="9"/>
    </row>
    <row r="24" spans="2:13" x14ac:dyDescent="0.2">
      <c r="B24" s="15"/>
      <c r="C24" s="9"/>
      <c r="D24" s="9"/>
      <c r="E24" s="9"/>
      <c r="F24" s="9"/>
      <c r="G24" s="9"/>
      <c r="H24" s="9"/>
      <c r="I24" s="9"/>
      <c r="J24" s="9"/>
      <c r="K24" s="465"/>
      <c r="L24" s="15"/>
      <c r="M24" s="9"/>
    </row>
    <row r="25" spans="2:13" x14ac:dyDescent="0.2">
      <c r="B25" s="15"/>
      <c r="C25" s="9"/>
      <c r="D25" s="9"/>
      <c r="E25" s="9"/>
      <c r="F25" s="9"/>
      <c r="G25" s="9"/>
      <c r="H25" s="9"/>
      <c r="I25" s="9"/>
      <c r="J25" s="9"/>
      <c r="K25" s="465"/>
      <c r="L25" s="15"/>
      <c r="M25" s="9"/>
    </row>
    <row r="26" spans="2:13" x14ac:dyDescent="0.2">
      <c r="B26" s="15"/>
      <c r="C26" s="9"/>
      <c r="D26" s="9"/>
      <c r="E26" s="9"/>
      <c r="F26" s="9"/>
      <c r="G26" s="9"/>
      <c r="H26" s="9"/>
      <c r="I26" s="9"/>
      <c r="J26" s="9"/>
      <c r="K26" s="465"/>
      <c r="L26" s="15"/>
      <c r="M26" s="9"/>
    </row>
    <row r="27" spans="2:13" x14ac:dyDescent="0.2">
      <c r="B27" s="15"/>
      <c r="C27" s="9"/>
      <c r="D27" s="9"/>
      <c r="E27" s="9"/>
      <c r="F27" s="9"/>
      <c r="G27" s="9"/>
      <c r="H27" s="9"/>
      <c r="I27" s="9"/>
      <c r="J27" s="9"/>
      <c r="K27" s="465"/>
      <c r="L27" s="15"/>
      <c r="M27" s="9"/>
    </row>
    <row r="28" spans="2:13" x14ac:dyDescent="0.2">
      <c r="B28" s="15"/>
      <c r="C28" s="9"/>
      <c r="D28" s="9"/>
      <c r="E28" s="9"/>
      <c r="F28" s="9"/>
      <c r="G28" s="9"/>
      <c r="H28" s="9"/>
      <c r="I28" s="9"/>
      <c r="J28" s="9"/>
      <c r="K28" s="465"/>
      <c r="L28" s="15"/>
      <c r="M28" s="9"/>
    </row>
    <row r="29" spans="2:13" x14ac:dyDescent="0.2">
      <c r="B29" s="15"/>
      <c r="C29" s="9"/>
      <c r="D29" s="9"/>
      <c r="E29" s="9"/>
      <c r="F29" s="9"/>
      <c r="G29" s="9"/>
      <c r="H29" s="9"/>
      <c r="I29" s="9"/>
      <c r="J29" s="9"/>
      <c r="K29" s="465"/>
      <c r="L29" s="15"/>
      <c r="M29" s="9"/>
    </row>
    <row r="30" spans="2:13" x14ac:dyDescent="0.2">
      <c r="B30" s="15"/>
      <c r="C30" s="9"/>
      <c r="D30" s="9"/>
      <c r="E30" s="9"/>
      <c r="F30" s="9"/>
      <c r="G30" s="9"/>
      <c r="H30" s="9"/>
      <c r="I30" s="9"/>
      <c r="J30" s="9"/>
      <c r="K30" s="465"/>
      <c r="L30" s="15"/>
      <c r="M30" s="9"/>
    </row>
    <row r="31" spans="2:13" x14ac:dyDescent="0.2">
      <c r="B31" s="27"/>
      <c r="K31" s="28"/>
      <c r="L31" s="15"/>
      <c r="M31" s="9"/>
    </row>
    <row r="32" spans="2:13" x14ac:dyDescent="0.2">
      <c r="B32" s="27"/>
      <c r="K32" s="28"/>
      <c r="L32" s="15"/>
      <c r="M32" s="9"/>
    </row>
    <row r="33" spans="2:13" x14ac:dyDescent="0.2">
      <c r="B33" s="27"/>
      <c r="K33" s="28"/>
      <c r="L33" s="15"/>
      <c r="M33" s="9"/>
    </row>
    <row r="34" spans="2:13" x14ac:dyDescent="0.2">
      <c r="B34" s="15"/>
      <c r="C34" s="9"/>
      <c r="D34" s="9"/>
      <c r="E34" s="9"/>
      <c r="F34" s="9"/>
      <c r="G34" s="9"/>
      <c r="H34" s="9"/>
      <c r="I34" s="9"/>
      <c r="J34" s="9"/>
      <c r="K34" s="465"/>
      <c r="L34" s="15"/>
      <c r="M34" s="9"/>
    </row>
    <row r="35" spans="2:13" x14ac:dyDescent="0.2">
      <c r="B35" s="27"/>
      <c r="K35" s="28"/>
      <c r="L35" s="27"/>
    </row>
    <row r="36" spans="2:13" x14ac:dyDescent="0.2">
      <c r="B36" s="27"/>
      <c r="K36" s="28"/>
      <c r="L36" s="27"/>
    </row>
    <row r="37" spans="2:13" x14ac:dyDescent="0.2">
      <c r="B37" s="27"/>
      <c r="K37" s="28"/>
      <c r="L37" s="27"/>
    </row>
    <row r="38" spans="2:13" x14ac:dyDescent="0.2">
      <c r="B38" s="27"/>
      <c r="K38" s="28"/>
      <c r="L38" s="27"/>
    </row>
    <row r="39" spans="2:13" x14ac:dyDescent="0.2">
      <c r="B39" s="27"/>
      <c r="K39" s="28"/>
      <c r="L39" s="27"/>
    </row>
    <row r="40" spans="2:13" x14ac:dyDescent="0.2">
      <c r="B40" s="27"/>
      <c r="K40" s="28"/>
      <c r="L40" s="27"/>
    </row>
    <row r="41" spans="2:13" x14ac:dyDescent="0.2">
      <c r="B41" s="27"/>
      <c r="K41" s="28"/>
      <c r="L41" s="27"/>
    </row>
    <row r="42" spans="2:13" x14ac:dyDescent="0.2">
      <c r="B42" s="27"/>
      <c r="K42" s="28"/>
      <c r="L42" s="27"/>
    </row>
    <row r="43" spans="2:13" x14ac:dyDescent="0.2">
      <c r="B43" s="27"/>
      <c r="K43" s="28"/>
      <c r="L43" s="27"/>
    </row>
    <row r="44" spans="2:13" x14ac:dyDescent="0.2">
      <c r="B44" s="27"/>
      <c r="K44" s="28"/>
      <c r="L44" s="27"/>
    </row>
    <row r="45" spans="2:13" x14ac:dyDescent="0.2">
      <c r="B45" s="27"/>
      <c r="K45" s="28"/>
      <c r="L45" s="27"/>
    </row>
    <row r="46" spans="2:13" x14ac:dyDescent="0.2">
      <c r="B46" s="27"/>
      <c r="K46" s="28"/>
      <c r="L46" s="27"/>
    </row>
    <row r="47" spans="2:13" x14ac:dyDescent="0.2">
      <c r="B47" s="27"/>
      <c r="K47" s="28"/>
      <c r="L47" s="27"/>
    </row>
    <row r="48" spans="2:13" x14ac:dyDescent="0.2">
      <c r="B48" s="27"/>
      <c r="K48" s="28"/>
      <c r="L48" s="27"/>
    </row>
    <row r="49" spans="2:12" x14ac:dyDescent="0.2">
      <c r="B49" s="27"/>
      <c r="K49" s="28"/>
      <c r="L49" s="27"/>
    </row>
    <row r="50" spans="2:12" x14ac:dyDescent="0.2">
      <c r="B50" s="27"/>
      <c r="K50" s="28"/>
      <c r="L50" s="27"/>
    </row>
    <row r="51" spans="2:12" x14ac:dyDescent="0.2">
      <c r="B51" s="27"/>
      <c r="K51" s="28"/>
      <c r="L51" s="27"/>
    </row>
    <row r="52" spans="2:12" x14ac:dyDescent="0.2">
      <c r="B52" s="27"/>
      <c r="K52" s="28"/>
      <c r="L52" s="27"/>
    </row>
    <row r="53" spans="2:12" ht="16" thickBot="1" x14ac:dyDescent="0.25">
      <c r="B53" s="29"/>
      <c r="C53" s="30"/>
      <c r="D53" s="30"/>
      <c r="E53" s="30"/>
      <c r="F53" s="30"/>
      <c r="G53" s="30"/>
      <c r="H53" s="30"/>
      <c r="I53" s="30"/>
      <c r="J53" s="30"/>
      <c r="K53" s="470"/>
      <c r="L53" s="27"/>
    </row>
  </sheetData>
  <sheetProtection algorithmName="SHA-512" hashValue="vYO9a2yAP3Pb3qHSA814r7mbX/Jt1lmTxsvsbFFFLH58ftdLbkD4yrPQMAkewHaAPS5hppn3b5PePmhngPdV0g==" saltValue="sBe4q+KVUHdWy7h4+v4OgQ==" spinCount="100000" sheet="1" selectLockedCells="1"/>
  <mergeCells count="1">
    <mergeCell ref="B3:K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toGPhaseIn">
                <anchor moveWithCells="1" sizeWithCells="1">
                  <from>
                    <xdr:col>0</xdr:col>
                    <xdr:colOff>88900</xdr:colOff>
                    <xdr:row>16</xdr:row>
                    <xdr:rowOff>0</xdr:rowOff>
                  </from>
                  <to>
                    <xdr:col>0</xdr:col>
                    <xdr:colOff>990600</xdr:colOff>
                    <xdr:row>19</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N16"/>
  <sheetViews>
    <sheetView showGridLines="0" workbookViewId="0">
      <selection activeCell="B2" sqref="B2"/>
    </sheetView>
  </sheetViews>
  <sheetFormatPr baseColWidth="10" defaultColWidth="8.83203125" defaultRowHeight="14" x14ac:dyDescent="0.15"/>
  <cols>
    <col min="1" max="1" width="12.5" style="95" customWidth="1"/>
    <col min="2" max="3" width="8.83203125" style="95"/>
    <col min="4" max="4" width="24.5" style="95" customWidth="1"/>
    <col min="5" max="5" width="16.5" style="95" bestFit="1" customWidth="1"/>
    <col min="6" max="6" width="18" style="95" customWidth="1"/>
    <col min="7" max="7" width="16.5" style="95" customWidth="1"/>
    <col min="8" max="8" width="8.83203125" style="95"/>
    <col min="9" max="9" width="47" style="95" bestFit="1" customWidth="1"/>
    <col min="10" max="10" width="17" style="95" customWidth="1"/>
    <col min="11" max="16384" width="8.83203125" style="95"/>
  </cols>
  <sheetData>
    <row r="1" spans="1:14" ht="18" x14ac:dyDescent="0.2">
      <c r="A1" s="32"/>
      <c r="B1" s="80" t="s">
        <v>139</v>
      </c>
      <c r="E1" s="81" t="s">
        <v>53</v>
      </c>
      <c r="F1" s="82" t="str">
        <f>Introduction!C15</f>
        <v>East Granby</v>
      </c>
    </row>
    <row r="2" spans="1:14" x14ac:dyDescent="0.15">
      <c r="A2" s="32"/>
      <c r="B2" s="92"/>
      <c r="E2" s="67"/>
      <c r="F2" s="93"/>
    </row>
    <row r="3" spans="1:14" ht="17" thickBot="1" x14ac:dyDescent="0.25">
      <c r="B3" s="33" t="s">
        <v>140</v>
      </c>
    </row>
    <row r="4" spans="1:14" ht="15" customHeight="1" x14ac:dyDescent="0.15">
      <c r="B4" s="542" t="s">
        <v>141</v>
      </c>
      <c r="C4" s="543"/>
      <c r="D4" s="543"/>
      <c r="E4" s="543"/>
      <c r="F4" s="543"/>
      <c r="G4" s="543"/>
      <c r="H4" s="543"/>
      <c r="I4" s="31"/>
      <c r="J4" s="112"/>
    </row>
    <row r="5" spans="1:14" x14ac:dyDescent="0.15">
      <c r="B5" s="544"/>
      <c r="C5" s="545"/>
      <c r="D5" s="545"/>
      <c r="E5" s="545"/>
      <c r="F5" s="545"/>
      <c r="G5" s="545"/>
      <c r="H5" s="545"/>
      <c r="I5" s="113" t="s">
        <v>142</v>
      </c>
      <c r="J5" s="114" t="str">
        <f>Introduction!C15</f>
        <v>East Granby</v>
      </c>
    </row>
    <row r="6" spans="1:14" x14ac:dyDescent="0.15">
      <c r="B6" s="544"/>
      <c r="C6" s="545"/>
      <c r="D6" s="545"/>
      <c r="E6" s="545"/>
      <c r="F6" s="545"/>
      <c r="G6" s="545"/>
      <c r="H6" s="545"/>
      <c r="I6" s="115" t="s">
        <v>143</v>
      </c>
      <c r="J6" s="116">
        <v>2900000</v>
      </c>
    </row>
    <row r="7" spans="1:14" x14ac:dyDescent="0.15">
      <c r="B7" s="544"/>
      <c r="C7" s="545"/>
      <c r="D7" s="545"/>
      <c r="E7" s="545"/>
      <c r="F7" s="545"/>
      <c r="G7" s="545"/>
      <c r="H7" s="545"/>
      <c r="I7" s="115" t="s">
        <v>144</v>
      </c>
      <c r="J7" s="70">
        <f>INDEX('Clean Data (FY 2020)'!BF2:BF170, MATCH(Introduction!C15,'Clean Data (FY 2020)'!A2:A170,0))</f>
        <v>0</v>
      </c>
    </row>
    <row r="8" spans="1:14" x14ac:dyDescent="0.15">
      <c r="B8" s="544"/>
      <c r="C8" s="545"/>
      <c r="D8" s="545"/>
      <c r="E8" s="545"/>
      <c r="F8" s="545"/>
      <c r="G8" s="545"/>
      <c r="H8" s="545"/>
      <c r="I8" s="115" t="s">
        <v>145</v>
      </c>
      <c r="J8" s="49">
        <v>2279</v>
      </c>
    </row>
    <row r="9" spans="1:14" x14ac:dyDescent="0.15">
      <c r="B9" s="544"/>
      <c r="C9" s="545"/>
      <c r="D9" s="545"/>
      <c r="E9" s="545"/>
      <c r="F9" s="545"/>
      <c r="G9" s="545"/>
      <c r="H9" s="545"/>
      <c r="I9" s="115" t="s">
        <v>146</v>
      </c>
      <c r="J9" s="122">
        <f>J7/J8</f>
        <v>0</v>
      </c>
    </row>
    <row r="10" spans="1:14" x14ac:dyDescent="0.15">
      <c r="B10" s="544"/>
      <c r="C10" s="545"/>
      <c r="D10" s="545"/>
      <c r="E10" s="545"/>
      <c r="F10" s="545"/>
      <c r="G10" s="545"/>
      <c r="H10" s="545"/>
      <c r="I10" s="115" t="s">
        <v>147</v>
      </c>
      <c r="J10" s="116">
        <f>INDEX('Clean Data (FY 2020)'!BG2:BG170, MATCH(Introduction!C15,'Clean Data (FY 2020)'!A2:A170,0))</f>
        <v>0</v>
      </c>
      <c r="N10" s="121"/>
    </row>
    <row r="11" spans="1:14" ht="34.5" customHeight="1" thickBot="1" x14ac:dyDescent="0.2">
      <c r="B11" s="546"/>
      <c r="C11" s="547"/>
      <c r="D11" s="547"/>
      <c r="E11" s="547"/>
      <c r="F11" s="547"/>
      <c r="G11" s="547"/>
      <c r="H11" s="547"/>
      <c r="I11" s="52"/>
      <c r="J11" s="54"/>
    </row>
    <row r="12" spans="1:14" ht="15" thickBot="1" x14ac:dyDescent="0.2"/>
    <row r="13" spans="1:14" ht="15" thickBot="1" x14ac:dyDescent="0.2">
      <c r="I13" s="94" t="s">
        <v>148</v>
      </c>
      <c r="J13" s="117">
        <f>I16</f>
        <v>1450524.2290000001</v>
      </c>
    </row>
    <row r="15" spans="1:14" x14ac:dyDescent="0.15">
      <c r="D15" s="478" t="s">
        <v>149</v>
      </c>
      <c r="E15" s="96" t="s">
        <v>94</v>
      </c>
      <c r="F15" s="548" t="s">
        <v>147</v>
      </c>
      <c r="G15" s="548"/>
      <c r="H15" s="96" t="s">
        <v>68</v>
      </c>
      <c r="I15" s="478" t="s">
        <v>148</v>
      </c>
    </row>
    <row r="16" spans="1:14" x14ac:dyDescent="0.15">
      <c r="D16" s="97">
        <f>INDEX('Clean Data (FY 2020)'!AS2:AS170, MATCH('Displaced Student Supplement'!F1,'Clean Data (FY 2020)'!A2:A170,0))</f>
        <v>1450524.2290000001</v>
      </c>
      <c r="E16" s="98" t="s">
        <v>94</v>
      </c>
      <c r="F16" s="549">
        <f>J10</f>
        <v>0</v>
      </c>
      <c r="G16" s="549"/>
      <c r="H16" s="98" t="s">
        <v>68</v>
      </c>
      <c r="I16" s="97">
        <f>D16+F16</f>
        <v>1450524.2290000001</v>
      </c>
    </row>
  </sheetData>
  <sheetProtection selectLockedCells="1"/>
  <mergeCells count="3">
    <mergeCell ref="B4:H11"/>
    <mergeCell ref="F15:G15"/>
    <mergeCell ref="F16:G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BackToECSProjections">
                <anchor moveWithCells="1" sizeWithCells="1">
                  <from>
                    <xdr:col>0</xdr:col>
                    <xdr:colOff>76200</xdr:colOff>
                    <xdr:row>10</xdr:row>
                    <xdr:rowOff>190500</xdr:rowOff>
                  </from>
                  <to>
                    <xdr:col>0</xdr:col>
                    <xdr:colOff>838200</xdr:colOff>
                    <xdr:row>14</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40327-CF63-4270-A9C8-A35009A063B4}">
  <sheetPr codeName="Sheet14">
    <tabColor theme="8" tint="0.59999389629810485"/>
  </sheetPr>
  <dimension ref="A1:CN363"/>
  <sheetViews>
    <sheetView topLeftCell="BV1" zoomScale="80" zoomScaleNormal="80" workbookViewId="0">
      <selection activeCell="L119" sqref="A119:XFD119"/>
    </sheetView>
  </sheetViews>
  <sheetFormatPr baseColWidth="10" defaultColWidth="8.6640625" defaultRowHeight="15" x14ac:dyDescent="0.2"/>
  <cols>
    <col min="1" max="2" width="9" style="351" hidden="1" customWidth="1"/>
    <col min="3" max="3" width="13" style="351" customWidth="1"/>
    <col min="4" max="4" width="13.5" style="351" customWidth="1"/>
    <col min="5" max="5" width="12.83203125" style="351" customWidth="1"/>
    <col min="6" max="6" width="8" style="351" bestFit="1" customWidth="1"/>
    <col min="7" max="7" width="8.6640625" style="351" customWidth="1"/>
    <col min="8" max="8" width="8.6640625" style="351"/>
    <col min="9" max="10" width="19.5" style="351" customWidth="1"/>
    <col min="11" max="11" width="18.5" style="351" customWidth="1"/>
    <col min="12" max="12" width="16.6640625" style="351" customWidth="1"/>
    <col min="13" max="14" width="15.6640625" style="351" customWidth="1"/>
    <col min="15" max="15" width="18" style="351" customWidth="1"/>
    <col min="16" max="17" width="15.6640625" style="351" customWidth="1"/>
    <col min="18" max="21" width="15.6640625" style="351" hidden="1" customWidth="1"/>
    <col min="22" max="24" width="15.6640625" style="351" customWidth="1"/>
    <col min="25" max="25" width="16.6640625" style="351" customWidth="1"/>
    <col min="26" max="26" width="25.5" style="351" customWidth="1"/>
    <col min="27" max="27" width="17" style="351" customWidth="1"/>
    <col min="28" max="28" width="26.5" style="351" customWidth="1"/>
    <col min="29" max="29" width="22.5" style="351" customWidth="1"/>
    <col min="30" max="30" width="18.5" style="351" customWidth="1"/>
    <col min="31" max="31" width="21.5" style="351" customWidth="1"/>
    <col min="32" max="32" width="18" style="351" customWidth="1"/>
    <col min="33" max="33" width="33" style="351" customWidth="1"/>
    <col min="34" max="35" width="20.5" style="351" customWidth="1"/>
    <col min="36" max="36" width="15.5" style="351" customWidth="1"/>
    <col min="37" max="40" width="16.5" style="351" customWidth="1"/>
    <col min="41" max="41" width="19.5" style="351" customWidth="1"/>
    <col min="42" max="42" width="23" style="351" customWidth="1"/>
    <col min="43" max="45" width="17.6640625" style="351" customWidth="1"/>
    <col min="46" max="46" width="20.5" style="351" customWidth="1"/>
    <col min="47" max="47" width="25" style="351" customWidth="1"/>
    <col min="48" max="49" width="17.6640625" style="351" customWidth="1"/>
    <col min="50" max="50" width="17.6640625" style="352" customWidth="1"/>
    <col min="51" max="51" width="17.6640625" style="353" customWidth="1"/>
    <col min="52" max="56" width="15" style="351" bestFit="1" customWidth="1"/>
    <col min="57" max="64" width="12.33203125" style="351" bestFit="1" customWidth="1"/>
    <col min="65" max="65" width="8.6640625" style="351"/>
    <col min="66" max="66" width="10.33203125" style="351" bestFit="1" customWidth="1"/>
    <col min="67" max="67" width="9.83203125" style="351" bestFit="1" customWidth="1"/>
    <col min="68" max="73" width="10.5" style="351" bestFit="1" customWidth="1"/>
    <col min="74" max="74" width="11.5" style="351" bestFit="1" customWidth="1"/>
    <col min="75" max="75" width="8.6640625" style="351"/>
    <col min="76" max="83" width="13.5" style="351" bestFit="1" customWidth="1"/>
    <col min="84" max="84" width="8.6640625" style="351"/>
    <col min="85" max="92" width="13.5" style="351" bestFit="1" customWidth="1"/>
    <col min="93" max="16384" width="8.6640625" style="351"/>
  </cols>
  <sheetData>
    <row r="1" spans="2:74" x14ac:dyDescent="0.2">
      <c r="B1" s="350"/>
    </row>
    <row r="2" spans="2:74" x14ac:dyDescent="0.2">
      <c r="C2" s="350"/>
      <c r="D2" s="350"/>
      <c r="E2" s="350"/>
      <c r="F2" s="354" t="s">
        <v>150</v>
      </c>
      <c r="G2" s="355"/>
      <c r="H2" s="356" t="s">
        <v>151</v>
      </c>
      <c r="L2" s="357">
        <v>0.3</v>
      </c>
      <c r="M2" s="357"/>
      <c r="N2" s="357"/>
      <c r="O2" s="357"/>
      <c r="P2" s="357"/>
      <c r="Q2" s="357"/>
      <c r="R2" s="357"/>
      <c r="S2" s="357"/>
      <c r="T2" s="357"/>
      <c r="U2" s="357"/>
      <c r="V2" s="357"/>
      <c r="W2" s="357"/>
      <c r="X2" s="357">
        <v>0.3</v>
      </c>
      <c r="Y2" s="358"/>
      <c r="Z2" s="354"/>
    </row>
    <row r="3" spans="2:74" x14ac:dyDescent="0.2">
      <c r="C3" s="350"/>
      <c r="D3" s="350"/>
      <c r="E3" s="350"/>
      <c r="F3" s="354" t="s">
        <v>152</v>
      </c>
      <c r="G3" s="355"/>
      <c r="H3" s="356" t="s">
        <v>153</v>
      </c>
      <c r="L3" s="359">
        <v>1.35</v>
      </c>
      <c r="M3" s="359"/>
      <c r="N3" s="359"/>
      <c r="O3" s="359"/>
      <c r="P3" s="359"/>
      <c r="Q3" s="359"/>
      <c r="R3" s="359"/>
      <c r="S3" s="359"/>
      <c r="T3" s="359"/>
      <c r="U3" s="359"/>
      <c r="V3" s="359"/>
      <c r="W3" s="359"/>
      <c r="X3" s="359">
        <v>1.35</v>
      </c>
      <c r="Y3" s="358"/>
      <c r="Z3" s="354"/>
    </row>
    <row r="4" spans="2:74" x14ac:dyDescent="0.2">
      <c r="C4" s="350"/>
      <c r="D4" s="350"/>
      <c r="E4" s="350"/>
      <c r="F4" s="354" t="s">
        <v>154</v>
      </c>
      <c r="G4" s="355"/>
      <c r="H4" s="356" t="s">
        <v>155</v>
      </c>
      <c r="L4" s="357">
        <v>0.7</v>
      </c>
      <c r="M4" s="357"/>
      <c r="N4" s="357"/>
      <c r="O4" s="357"/>
      <c r="P4" s="357"/>
      <c r="Q4" s="357"/>
      <c r="R4" s="357"/>
      <c r="S4" s="357"/>
      <c r="T4" s="357"/>
      <c r="U4" s="357"/>
      <c r="V4" s="357"/>
      <c r="W4" s="357"/>
      <c r="X4" s="357">
        <v>0.7</v>
      </c>
      <c r="Y4" s="358"/>
      <c r="Z4" s="354"/>
    </row>
    <row r="5" spans="2:74" x14ac:dyDescent="0.2">
      <c r="F5" s="354" t="s">
        <v>156</v>
      </c>
      <c r="G5" s="355"/>
      <c r="H5" s="351" t="s">
        <v>157</v>
      </c>
      <c r="L5" s="357">
        <v>0.3</v>
      </c>
      <c r="X5" s="357">
        <v>0.3</v>
      </c>
      <c r="Y5" s="360"/>
      <c r="AA5" s="354"/>
      <c r="AD5" s="354"/>
      <c r="AE5" s="354"/>
      <c r="AF5" s="354"/>
      <c r="AG5" s="354"/>
      <c r="AH5" s="354"/>
      <c r="AI5" s="354"/>
    </row>
    <row r="6" spans="2:74" x14ac:dyDescent="0.2">
      <c r="F6" s="354" t="s">
        <v>158</v>
      </c>
      <c r="G6" s="355"/>
      <c r="H6" s="356" t="s">
        <v>159</v>
      </c>
      <c r="L6" s="357">
        <v>0.01</v>
      </c>
      <c r="M6" s="357"/>
      <c r="N6" s="357"/>
      <c r="O6" s="357"/>
      <c r="P6" s="357"/>
      <c r="Q6" s="357"/>
      <c r="R6" s="357"/>
      <c r="S6" s="357"/>
      <c r="T6" s="357"/>
      <c r="U6" s="357"/>
      <c r="V6" s="357"/>
      <c r="W6" s="357"/>
      <c r="X6" s="357">
        <v>0.01</v>
      </c>
      <c r="Y6" s="357"/>
      <c r="AA6" s="354"/>
      <c r="AD6" s="354"/>
      <c r="AE6" s="354"/>
      <c r="AF6" s="354"/>
      <c r="AG6" s="354"/>
      <c r="AH6" s="354"/>
      <c r="AI6" s="354"/>
    </row>
    <row r="7" spans="2:74" x14ac:dyDescent="0.2">
      <c r="F7" s="354" t="s">
        <v>160</v>
      </c>
      <c r="G7" s="355"/>
      <c r="H7" s="356" t="s">
        <v>161</v>
      </c>
      <c r="L7" s="357">
        <v>0.1</v>
      </c>
      <c r="M7" s="357"/>
      <c r="N7" s="357"/>
      <c r="O7" s="357"/>
      <c r="P7" s="357"/>
      <c r="Q7" s="357"/>
      <c r="R7" s="357"/>
      <c r="S7" s="357"/>
      <c r="T7" s="357"/>
      <c r="U7" s="357"/>
      <c r="V7" s="357"/>
      <c r="W7" s="357"/>
      <c r="X7" s="357">
        <v>0.1</v>
      </c>
      <c r="Y7" s="357"/>
      <c r="AA7" s="354"/>
      <c r="AD7" s="354"/>
      <c r="AE7" s="354"/>
      <c r="AF7" s="354"/>
      <c r="AG7" s="354"/>
      <c r="AH7" s="354"/>
      <c r="AI7" s="354"/>
    </row>
    <row r="8" spans="2:74" x14ac:dyDescent="0.2">
      <c r="F8" s="354" t="s">
        <v>162</v>
      </c>
      <c r="G8" s="355"/>
      <c r="H8" s="356" t="s">
        <v>163</v>
      </c>
      <c r="L8" s="361">
        <v>11525</v>
      </c>
      <c r="M8" s="361"/>
      <c r="N8" s="361"/>
      <c r="O8" s="361"/>
      <c r="P8" s="361"/>
      <c r="Q8" s="361"/>
      <c r="R8" s="361"/>
      <c r="S8" s="361"/>
      <c r="T8" s="361"/>
      <c r="U8" s="361"/>
      <c r="V8" s="361"/>
      <c r="W8" s="361"/>
      <c r="X8" s="361">
        <v>11525</v>
      </c>
      <c r="AA8" s="354"/>
      <c r="AD8" s="354"/>
      <c r="AE8" s="354"/>
      <c r="AF8" s="354"/>
      <c r="AG8" s="354"/>
      <c r="AH8" s="354"/>
      <c r="AI8" s="354"/>
    </row>
    <row r="9" spans="2:74" x14ac:dyDescent="0.2">
      <c r="F9" s="354" t="s">
        <v>164</v>
      </c>
      <c r="G9" s="355"/>
      <c r="H9" s="356" t="s">
        <v>165</v>
      </c>
      <c r="L9" s="362">
        <v>1</v>
      </c>
      <c r="M9" s="363"/>
      <c r="X9" s="357"/>
      <c r="Y9" s="357"/>
      <c r="Z9" s="364"/>
      <c r="AA9" s="354"/>
      <c r="AD9" s="354"/>
      <c r="AE9" s="354"/>
      <c r="AF9" s="354"/>
      <c r="AG9" s="354"/>
      <c r="AH9" s="354"/>
      <c r="AI9" s="354"/>
    </row>
    <row r="10" spans="2:74" x14ac:dyDescent="0.2">
      <c r="F10" s="354" t="s">
        <v>166</v>
      </c>
      <c r="G10" s="355"/>
      <c r="H10" s="356" t="s">
        <v>167</v>
      </c>
      <c r="L10" s="357">
        <v>0</v>
      </c>
      <c r="M10" s="365"/>
      <c r="X10" s="357"/>
      <c r="Y10" s="357"/>
      <c r="Z10" s="364"/>
      <c r="AA10" s="354"/>
      <c r="AD10" s="354" t="s">
        <v>168</v>
      </c>
      <c r="AE10" s="354"/>
      <c r="AF10" s="354"/>
      <c r="AG10" s="354"/>
      <c r="AH10" s="354"/>
      <c r="AI10" s="354"/>
    </row>
    <row r="11" spans="2:74" x14ac:dyDescent="0.2">
      <c r="F11" s="355"/>
      <c r="G11" s="355"/>
      <c r="X11" s="357"/>
      <c r="Y11" s="357"/>
      <c r="Z11" s="364"/>
      <c r="AA11" s="354"/>
      <c r="AD11" s="354" t="s">
        <v>169</v>
      </c>
      <c r="AE11" s="354"/>
      <c r="AF11" s="354"/>
      <c r="AG11" s="354"/>
      <c r="AH11" s="354"/>
      <c r="AI11" s="354"/>
    </row>
    <row r="12" spans="2:74" x14ac:dyDescent="0.2">
      <c r="F12" s="355"/>
      <c r="G12" s="355"/>
      <c r="X12" s="357"/>
      <c r="AA12" s="354"/>
      <c r="AD12" s="354" t="s">
        <v>170</v>
      </c>
      <c r="AE12" s="354"/>
      <c r="AF12" s="354"/>
      <c r="AG12" s="354"/>
      <c r="AH12" s="354"/>
      <c r="AI12" s="354"/>
      <c r="AY12" s="366"/>
    </row>
    <row r="13" spans="2:74" x14ac:dyDescent="0.2">
      <c r="F13" s="355"/>
      <c r="G13" s="355"/>
      <c r="X13" s="357"/>
      <c r="AA13" s="354"/>
      <c r="AD13" s="354" t="s">
        <v>171</v>
      </c>
      <c r="AE13" s="354"/>
      <c r="AF13" s="354"/>
      <c r="AG13" s="354"/>
      <c r="AH13" s="354"/>
      <c r="AI13" s="354"/>
    </row>
    <row r="14" spans="2:74" x14ac:dyDescent="0.2">
      <c r="F14" s="355"/>
      <c r="G14" s="355"/>
      <c r="X14" s="357"/>
      <c r="AA14" s="354"/>
      <c r="AD14" s="354"/>
      <c r="AE14" s="354"/>
      <c r="AF14" s="354"/>
      <c r="AG14" s="354"/>
      <c r="AH14" s="354"/>
      <c r="AI14" s="354"/>
      <c r="BO14" s="442" t="s">
        <v>172</v>
      </c>
      <c r="BP14" s="443" t="s">
        <v>173</v>
      </c>
      <c r="BQ14" s="443" t="s">
        <v>174</v>
      </c>
      <c r="BR14" s="443" t="s">
        <v>175</v>
      </c>
      <c r="BS14" s="443" t="s">
        <v>176</v>
      </c>
      <c r="BT14" s="443" t="s">
        <v>177</v>
      </c>
      <c r="BU14" s="443" t="s">
        <v>178</v>
      </c>
      <c r="BV14" s="443" t="s">
        <v>179</v>
      </c>
    </row>
    <row r="15" spans="2:74" x14ac:dyDescent="0.2">
      <c r="F15" s="355"/>
      <c r="G15" s="355"/>
      <c r="X15" s="357"/>
      <c r="AA15" s="354"/>
      <c r="AD15" s="354"/>
      <c r="AE15" s="354"/>
      <c r="AF15" s="354"/>
      <c r="AG15" s="354"/>
      <c r="AH15" s="354"/>
      <c r="AI15" s="354"/>
      <c r="AY15" s="366"/>
      <c r="BN15" s="365" t="s">
        <v>180</v>
      </c>
      <c r="BO15" s="357">
        <v>1</v>
      </c>
      <c r="BP15" s="357">
        <v>1</v>
      </c>
      <c r="BQ15" s="357">
        <v>1</v>
      </c>
      <c r="BR15" s="357">
        <v>1</v>
      </c>
      <c r="BS15" s="357">
        <v>1</v>
      </c>
      <c r="BT15" s="357">
        <v>1</v>
      </c>
      <c r="BU15" s="357">
        <v>1</v>
      </c>
      <c r="BV15" s="357">
        <v>1</v>
      </c>
    </row>
    <row r="16" spans="2:74" x14ac:dyDescent="0.2">
      <c r="H16" s="367"/>
      <c r="K16" s="368"/>
      <c r="L16" s="368"/>
      <c r="M16" s="359"/>
      <c r="N16" s="359"/>
      <c r="O16" s="359"/>
      <c r="P16" s="359"/>
      <c r="Q16" s="359"/>
      <c r="R16" s="359"/>
      <c r="S16" s="359"/>
      <c r="T16" s="359"/>
      <c r="U16" s="359"/>
      <c r="V16" s="359"/>
      <c r="W16" s="369"/>
      <c r="X16" s="359"/>
      <c r="Y16" s="359"/>
      <c r="Z16" s="354"/>
      <c r="AA16" s="370"/>
      <c r="AB16" s="354"/>
      <c r="AC16" s="371"/>
      <c r="AD16" s="354"/>
      <c r="AE16" s="354"/>
      <c r="AF16" s="354"/>
      <c r="AG16" s="372"/>
      <c r="AH16" s="372"/>
      <c r="AI16" s="372"/>
      <c r="AJ16" s="370"/>
      <c r="AN16" s="351" t="s">
        <v>181</v>
      </c>
      <c r="AO16" s="373">
        <f>+AO17+AL17</f>
        <v>24292400</v>
      </c>
      <c r="AP16" s="370"/>
      <c r="AQ16" s="370"/>
      <c r="AR16" s="370"/>
      <c r="AS16" s="370"/>
      <c r="AT16" s="370"/>
      <c r="AU16" s="370"/>
      <c r="AV16" s="370"/>
      <c r="AW16" s="370"/>
      <c r="AX16" s="374"/>
      <c r="AY16" s="375"/>
      <c r="BN16" s="365" t="s">
        <v>182</v>
      </c>
      <c r="BO16" s="357">
        <v>0</v>
      </c>
      <c r="BP16" s="357">
        <v>0.1429</v>
      </c>
      <c r="BQ16" s="357">
        <v>0.16669999999999999</v>
      </c>
      <c r="BR16" s="357">
        <v>0.2</v>
      </c>
      <c r="BS16" s="357">
        <v>0.25</v>
      </c>
      <c r="BT16" s="357">
        <v>0.33329999999999999</v>
      </c>
      <c r="BU16" s="357">
        <v>0.5</v>
      </c>
      <c r="BV16" s="357">
        <v>1</v>
      </c>
    </row>
    <row r="17" spans="1:92" x14ac:dyDescent="0.2">
      <c r="C17" s="370">
        <f>SUM(C27:C195)</f>
        <v>36</v>
      </c>
      <c r="D17" s="370">
        <f>SUM(D27:D195)</f>
        <v>26</v>
      </c>
      <c r="E17" s="370">
        <f>SUM(E27:E195)</f>
        <v>10</v>
      </c>
      <c r="I17" s="376" t="s">
        <v>183</v>
      </c>
      <c r="J17" s="370"/>
      <c r="K17" s="359">
        <f t="shared" ref="K17:AB17" si="0">SUM(K27:K195)</f>
        <v>467942.07999999996</v>
      </c>
      <c r="L17" s="359">
        <f t="shared" si="0"/>
        <v>0</v>
      </c>
      <c r="M17" s="370">
        <f t="shared" si="0"/>
        <v>203179</v>
      </c>
      <c r="N17" s="411">
        <f t="shared" si="0"/>
        <v>60953.69999999999</v>
      </c>
      <c r="O17" s="411">
        <f t="shared" si="0"/>
        <v>280765.28000000003</v>
      </c>
      <c r="P17" s="411">
        <f t="shared" si="0"/>
        <v>21509.13</v>
      </c>
      <c r="Q17" s="411">
        <f t="shared" si="0"/>
        <v>3226.3700000000003</v>
      </c>
      <c r="R17" s="368"/>
      <c r="S17" s="368"/>
      <c r="T17" s="368"/>
      <c r="U17" s="411">
        <f t="shared" si="0"/>
        <v>3218.01</v>
      </c>
      <c r="V17" s="368">
        <f t="shared" si="0"/>
        <v>53358</v>
      </c>
      <c r="W17" s="368">
        <f>SUM(W27:W195)</f>
        <v>13339.5</v>
      </c>
      <c r="X17" s="359">
        <f t="shared" si="0"/>
        <v>60953.69999999999</v>
      </c>
      <c r="Y17" s="359">
        <f t="shared" si="0"/>
        <v>545461.64999999979</v>
      </c>
      <c r="Z17" s="359">
        <f t="shared" si="0"/>
        <v>791074036381.00012</v>
      </c>
      <c r="AA17" s="370">
        <f t="shared" si="0"/>
        <v>3586686</v>
      </c>
      <c r="AB17" s="359">
        <f t="shared" si="0"/>
        <v>41538849.449999996</v>
      </c>
      <c r="AC17" s="377">
        <f>SUM(AC27:AC195)</f>
        <v>150.76480699999999</v>
      </c>
      <c r="AD17" s="370">
        <f>SUM(AD27:AD195)</f>
        <v>19212892</v>
      </c>
      <c r="AE17" s="370"/>
      <c r="AF17" s="377">
        <f>SUM(AF27:AF195)</f>
        <v>23.809662000000007</v>
      </c>
      <c r="AG17" s="377">
        <f>SUM(AG27:AG195)</f>
        <v>40.509197</v>
      </c>
      <c r="AH17" s="377"/>
      <c r="AI17" s="377"/>
      <c r="AJ17" s="370">
        <f t="shared" ref="AJ17:AU17" si="1">SUM(AJ27:AJ195)</f>
        <v>21432</v>
      </c>
      <c r="AK17" s="370">
        <f t="shared" si="1"/>
        <v>413</v>
      </c>
      <c r="AL17" s="370">
        <f t="shared" si="1"/>
        <v>22967000</v>
      </c>
      <c r="AM17" s="370">
        <f t="shared" si="1"/>
        <v>3112</v>
      </c>
      <c r="AN17" s="370">
        <f t="shared" si="1"/>
        <v>66</v>
      </c>
      <c r="AO17" s="370">
        <f t="shared" si="1"/>
        <v>1325400</v>
      </c>
      <c r="AP17" s="370">
        <f t="shared" si="1"/>
        <v>2205490051</v>
      </c>
      <c r="AQ17" s="370">
        <f t="shared" si="1"/>
        <v>2229782451</v>
      </c>
      <c r="AR17" s="370">
        <f t="shared" si="1"/>
        <v>2017587098</v>
      </c>
      <c r="AS17" s="370">
        <f t="shared" si="1"/>
        <v>2351536335</v>
      </c>
      <c r="AT17" s="370">
        <f>SUM(AT27:AT195)</f>
        <v>2456045858</v>
      </c>
      <c r="AU17" s="370">
        <f t="shared" si="1"/>
        <v>231553301</v>
      </c>
      <c r="AV17" s="370"/>
      <c r="AW17" s="370">
        <f t="shared" ref="AW17" si="2">SUM(AW27:AW195)</f>
        <v>2644947</v>
      </c>
      <c r="AX17" s="374">
        <f>SUM(AX27:AX195)</f>
        <v>2458690805</v>
      </c>
      <c r="AY17" s="375">
        <f>SUM(AY27:AY195)</f>
        <v>2458690805</v>
      </c>
      <c r="AZ17" s="370"/>
      <c r="BA17" s="370"/>
      <c r="BB17" s="370"/>
      <c r="BC17" s="370"/>
      <c r="BD17" s="370"/>
      <c r="BE17" s="370"/>
      <c r="BF17" s="370"/>
      <c r="BP17" s="357"/>
      <c r="BX17" s="444">
        <f t="shared" ref="BX17:CE17" si="3">SUM(BX27:BX195)</f>
        <v>2458690805</v>
      </c>
      <c r="BY17" s="444">
        <f t="shared" si="3"/>
        <v>2425979801.2134013</v>
      </c>
      <c r="BZ17" s="444">
        <f t="shared" si="3"/>
        <v>2407771981.3314934</v>
      </c>
      <c r="CA17" s="444">
        <f t="shared" si="3"/>
        <v>2388411173.2354345</v>
      </c>
      <c r="CB17" s="444">
        <f t="shared" si="3"/>
        <v>2367017075.2765765</v>
      </c>
      <c r="CC17" s="444">
        <f t="shared" si="3"/>
        <v>2341570103.620893</v>
      </c>
      <c r="CD17" s="444">
        <f t="shared" si="3"/>
        <v>2305966562.0790467</v>
      </c>
      <c r="CE17" s="444">
        <f t="shared" si="3"/>
        <v>2229782451</v>
      </c>
      <c r="CF17" s="404"/>
      <c r="CG17" s="444">
        <f t="shared" ref="CG17:CN17" si="4">SUM(CG27:CG195)</f>
        <v>2458690805</v>
      </c>
      <c r="CH17" s="444">
        <f t="shared" si="4"/>
        <v>2443378431.2370009</v>
      </c>
      <c r="CI17" s="444">
        <f t="shared" si="4"/>
        <v>2428068353.7942934</v>
      </c>
      <c r="CJ17" s="444">
        <f t="shared" si="4"/>
        <v>2412761950.0354342</v>
      </c>
      <c r="CK17" s="444">
        <f t="shared" si="4"/>
        <v>2397455546.2765765</v>
      </c>
      <c r="CL17" s="444">
        <f t="shared" si="4"/>
        <v>2382150673.1580935</v>
      </c>
      <c r="CM17" s="444">
        <f t="shared" si="4"/>
        <v>2366843504.0790472</v>
      </c>
      <c r="CN17" s="444">
        <f t="shared" si="4"/>
        <v>2351536335</v>
      </c>
    </row>
    <row r="18" spans="1:92" x14ac:dyDescent="0.2">
      <c r="I18" s="370"/>
      <c r="J18" s="370"/>
      <c r="K18" s="354">
        <v>1</v>
      </c>
      <c r="L18" s="354"/>
      <c r="M18" s="378">
        <f>K18+1</f>
        <v>2</v>
      </c>
      <c r="N18" s="391">
        <f>M18+1</f>
        <v>3</v>
      </c>
      <c r="O18" s="391">
        <f t="shared" ref="O18:Q18" si="5">N18+1</f>
        <v>4</v>
      </c>
      <c r="P18" s="391">
        <f t="shared" si="5"/>
        <v>5</v>
      </c>
      <c r="Q18" s="391">
        <f t="shared" si="5"/>
        <v>6</v>
      </c>
      <c r="R18" s="391"/>
      <c r="S18" s="391"/>
      <c r="T18" s="391"/>
      <c r="U18" s="391"/>
      <c r="V18" s="391">
        <f>Q18+1</f>
        <v>7</v>
      </c>
      <c r="W18" s="391">
        <f>V18+1</f>
        <v>8</v>
      </c>
      <c r="X18" s="378"/>
      <c r="Y18" s="378">
        <v>9</v>
      </c>
      <c r="Z18" s="378">
        <v>10</v>
      </c>
      <c r="AA18" s="378">
        <f t="shared" ref="AA18:AX18" si="6">Z18+1</f>
        <v>11</v>
      </c>
      <c r="AB18" s="378">
        <f t="shared" si="6"/>
        <v>12</v>
      </c>
      <c r="AC18" s="378">
        <f t="shared" si="6"/>
        <v>13</v>
      </c>
      <c r="AD18" s="378">
        <f t="shared" si="6"/>
        <v>14</v>
      </c>
      <c r="AE18" s="378">
        <f t="shared" si="6"/>
        <v>15</v>
      </c>
      <c r="AF18" s="378">
        <f t="shared" si="6"/>
        <v>16</v>
      </c>
      <c r="AG18" s="378">
        <f t="shared" si="6"/>
        <v>17</v>
      </c>
      <c r="AH18" s="378">
        <f t="shared" si="6"/>
        <v>18</v>
      </c>
      <c r="AI18" s="378">
        <f t="shared" si="6"/>
        <v>19</v>
      </c>
      <c r="AJ18" s="378">
        <f t="shared" si="6"/>
        <v>20</v>
      </c>
      <c r="AK18" s="378">
        <f t="shared" si="6"/>
        <v>21</v>
      </c>
      <c r="AL18" s="378">
        <f t="shared" si="6"/>
        <v>22</v>
      </c>
      <c r="AM18" s="378">
        <f t="shared" si="6"/>
        <v>23</v>
      </c>
      <c r="AN18" s="378">
        <f t="shared" si="6"/>
        <v>24</v>
      </c>
      <c r="AO18" s="378">
        <f t="shared" si="6"/>
        <v>25</v>
      </c>
      <c r="AP18" s="378">
        <f t="shared" si="6"/>
        <v>26</v>
      </c>
      <c r="AQ18" s="378">
        <f t="shared" si="6"/>
        <v>27</v>
      </c>
      <c r="AR18" s="378">
        <f t="shared" si="6"/>
        <v>28</v>
      </c>
      <c r="AS18" s="378">
        <f t="shared" si="6"/>
        <v>29</v>
      </c>
      <c r="AT18" s="378">
        <f t="shared" si="6"/>
        <v>30</v>
      </c>
      <c r="AU18" s="378">
        <f t="shared" si="6"/>
        <v>31</v>
      </c>
      <c r="AV18" s="378">
        <f t="shared" si="6"/>
        <v>32</v>
      </c>
      <c r="AW18" s="378">
        <f t="shared" si="6"/>
        <v>33</v>
      </c>
      <c r="AX18" s="379">
        <f t="shared" si="6"/>
        <v>34</v>
      </c>
      <c r="AY18" s="380"/>
      <c r="BA18" s="370"/>
      <c r="BB18" s="370"/>
      <c r="BC18" s="370"/>
      <c r="BD18" s="370"/>
      <c r="BE18" s="370"/>
      <c r="BF18" s="370"/>
    </row>
    <row r="19" spans="1:92" x14ac:dyDescent="0.2">
      <c r="I19" s="370"/>
      <c r="J19" s="370"/>
      <c r="N19" s="356"/>
      <c r="O19" s="356"/>
      <c r="P19" s="356"/>
      <c r="Q19" s="356"/>
      <c r="R19" s="356"/>
      <c r="S19" s="356"/>
      <c r="T19" s="356"/>
      <c r="U19" s="356"/>
      <c r="V19" s="356"/>
      <c r="W19" s="356"/>
      <c r="AB19" s="381" t="s">
        <v>184</v>
      </c>
      <c r="AC19" s="381" t="s">
        <v>185</v>
      </c>
      <c r="AD19" s="381" t="s">
        <v>184</v>
      </c>
      <c r="AE19" s="381" t="s">
        <v>186</v>
      </c>
      <c r="AF19" s="381"/>
      <c r="AG19" s="382" t="s">
        <v>80</v>
      </c>
      <c r="AH19" s="382"/>
      <c r="AI19" s="382"/>
      <c r="AP19" s="381" t="s">
        <v>187</v>
      </c>
      <c r="AT19" s="412"/>
    </row>
    <row r="20" spans="1:92" ht="32" x14ac:dyDescent="0.2">
      <c r="I20" s="370"/>
      <c r="J20" s="370"/>
      <c r="M20" s="382" t="s">
        <v>188</v>
      </c>
      <c r="N20" s="382"/>
      <c r="O20" s="382"/>
      <c r="P20" s="413" t="s">
        <v>189</v>
      </c>
      <c r="Q20" s="382" t="s">
        <v>190</v>
      </c>
      <c r="R20" s="382"/>
      <c r="S20" s="382"/>
      <c r="T20" s="382"/>
      <c r="U20" s="382"/>
      <c r="V20" s="382"/>
      <c r="W20" s="382"/>
      <c r="AB20" s="414">
        <f>MEDIAN(AB27:AB195)</f>
        <v>204089.53</v>
      </c>
      <c r="AC20" s="415" t="s">
        <v>191</v>
      </c>
      <c r="AD20" s="416">
        <f>MEDIAN(AD27:AD195)</f>
        <v>107667</v>
      </c>
      <c r="AE20" s="415" t="s">
        <v>191</v>
      </c>
      <c r="AF20" s="382" t="s">
        <v>192</v>
      </c>
      <c r="AG20" s="382" t="s">
        <v>193</v>
      </c>
      <c r="AH20" s="382"/>
      <c r="AI20" s="382"/>
      <c r="AL20" s="356"/>
      <c r="AM20" s="356"/>
      <c r="AN20" s="356"/>
      <c r="AO20" s="356"/>
      <c r="AP20" s="383" t="s">
        <v>194</v>
      </c>
      <c r="AQ20" s="354"/>
      <c r="AR20" s="354"/>
      <c r="AS20" s="354"/>
      <c r="AT20" s="354"/>
      <c r="AU20" s="354"/>
      <c r="AV20" s="354"/>
      <c r="AW20" s="354"/>
      <c r="AX20" s="384"/>
      <c r="AY20" s="385"/>
      <c r="BE20" s="445"/>
      <c r="BF20" s="445"/>
      <c r="BG20" s="445"/>
      <c r="BH20" s="445"/>
      <c r="BI20" s="445"/>
      <c r="BJ20" s="445"/>
      <c r="BK20" s="445"/>
      <c r="BL20" s="445"/>
      <c r="BM20" s="445"/>
      <c r="BN20" s="445"/>
      <c r="BO20" s="445"/>
      <c r="BP20" s="445"/>
      <c r="BQ20" s="445"/>
      <c r="BR20" s="445"/>
      <c r="BS20" s="445"/>
      <c r="BT20" s="445"/>
      <c r="BU20" s="445"/>
      <c r="BV20" s="445"/>
      <c r="BW20" s="445"/>
      <c r="BX20" s="445"/>
      <c r="BY20" s="445"/>
      <c r="BZ20" s="445"/>
      <c r="CA20" s="445"/>
      <c r="CB20" s="445"/>
      <c r="CC20" s="445"/>
      <c r="CD20" s="445"/>
      <c r="CE20" s="445"/>
      <c r="CF20" s="445"/>
      <c r="CG20" s="445"/>
      <c r="CH20" s="445"/>
      <c r="CI20" s="445"/>
      <c r="CJ20" s="445"/>
      <c r="CK20" s="445"/>
      <c r="CL20" s="445"/>
      <c r="CM20" s="445"/>
      <c r="CN20" s="445"/>
    </row>
    <row r="21" spans="1:92" ht="16" x14ac:dyDescent="0.2">
      <c r="K21" s="354"/>
      <c r="L21" s="354"/>
      <c r="M21" s="382" t="s">
        <v>195</v>
      </c>
      <c r="N21" s="382" t="s">
        <v>196</v>
      </c>
      <c r="O21" s="382" t="s">
        <v>197</v>
      </c>
      <c r="P21" s="382" t="s">
        <v>190</v>
      </c>
      <c r="Q21" s="382" t="s">
        <v>198</v>
      </c>
      <c r="R21" s="382"/>
      <c r="S21" s="382"/>
      <c r="T21" s="382"/>
      <c r="U21" s="382"/>
      <c r="V21" s="382"/>
      <c r="W21" s="382" t="s">
        <v>199</v>
      </c>
      <c r="Z21" s="354" t="s">
        <v>200</v>
      </c>
      <c r="AB21" s="382"/>
      <c r="AC21" s="417">
        <f>ROUND(AB20*$X$3,2)</f>
        <v>275520.87</v>
      </c>
      <c r="AD21" s="382" t="s">
        <v>201</v>
      </c>
      <c r="AE21" s="417">
        <f>ROUND(AD20*$X$3,2)</f>
        <v>145350.45000000001</v>
      </c>
      <c r="AF21" s="382" t="s">
        <v>202</v>
      </c>
      <c r="AG21" s="382" t="s">
        <v>203</v>
      </c>
      <c r="AH21" s="382" t="s">
        <v>204</v>
      </c>
      <c r="AI21" s="382" t="s">
        <v>205</v>
      </c>
      <c r="AJ21" s="354" t="s">
        <v>206</v>
      </c>
      <c r="AK21" s="354" t="s">
        <v>207</v>
      </c>
      <c r="AL21" s="382" t="s">
        <v>208</v>
      </c>
      <c r="AM21" s="382" t="s">
        <v>206</v>
      </c>
      <c r="AN21" s="382" t="s">
        <v>207</v>
      </c>
      <c r="AO21" s="382" t="s">
        <v>209</v>
      </c>
      <c r="AP21" s="418">
        <f>X8</f>
        <v>11525</v>
      </c>
      <c r="AT21" s="363"/>
      <c r="AU21" s="354" t="s">
        <v>210</v>
      </c>
      <c r="AX21" s="387" t="s">
        <v>172</v>
      </c>
      <c r="AY21" s="388" t="s">
        <v>172</v>
      </c>
      <c r="BE21" s="446" t="s">
        <v>172</v>
      </c>
      <c r="BF21" s="447" t="s">
        <v>173</v>
      </c>
      <c r="BG21" s="447" t="s">
        <v>174</v>
      </c>
      <c r="BH21" s="447" t="s">
        <v>175</v>
      </c>
      <c r="BI21" s="447" t="s">
        <v>176</v>
      </c>
      <c r="BJ21" s="447" t="s">
        <v>177</v>
      </c>
      <c r="BK21" s="447" t="s">
        <v>178</v>
      </c>
      <c r="BL21" s="447" t="s">
        <v>179</v>
      </c>
      <c r="BM21" s="448"/>
      <c r="BN21" s="448"/>
      <c r="BO21" s="446" t="s">
        <v>172</v>
      </c>
      <c r="BP21" s="447" t="s">
        <v>173</v>
      </c>
      <c r="BQ21" s="447" t="s">
        <v>174</v>
      </c>
      <c r="BR21" s="447" t="s">
        <v>175</v>
      </c>
      <c r="BS21" s="447" t="s">
        <v>176</v>
      </c>
      <c r="BT21" s="447" t="s">
        <v>177</v>
      </c>
      <c r="BU21" s="447" t="s">
        <v>178</v>
      </c>
      <c r="BV21" s="447" t="s">
        <v>179</v>
      </c>
      <c r="BW21" s="448"/>
      <c r="BX21" s="449" t="s">
        <v>172</v>
      </c>
      <c r="BY21" s="450" t="s">
        <v>173</v>
      </c>
      <c r="BZ21" s="450" t="s">
        <v>174</v>
      </c>
      <c r="CA21" s="450" t="s">
        <v>175</v>
      </c>
      <c r="CB21" s="450" t="s">
        <v>176</v>
      </c>
      <c r="CC21" s="450" t="s">
        <v>177</v>
      </c>
      <c r="CD21" s="450" t="s">
        <v>178</v>
      </c>
      <c r="CE21" s="450" t="s">
        <v>179</v>
      </c>
      <c r="CF21" s="448"/>
      <c r="CG21" s="449" t="s">
        <v>172</v>
      </c>
      <c r="CH21" s="450" t="s">
        <v>173</v>
      </c>
      <c r="CI21" s="450" t="s">
        <v>174</v>
      </c>
      <c r="CJ21" s="450" t="s">
        <v>175</v>
      </c>
      <c r="CK21" s="450" t="s">
        <v>176</v>
      </c>
      <c r="CL21" s="450" t="s">
        <v>177</v>
      </c>
      <c r="CM21" s="450" t="s">
        <v>178</v>
      </c>
      <c r="CN21" s="450" t="s">
        <v>179</v>
      </c>
    </row>
    <row r="22" spans="1:92" ht="16" x14ac:dyDescent="0.2">
      <c r="K22" s="382" t="s">
        <v>188</v>
      </c>
      <c r="L22" s="382"/>
      <c r="M22" s="382" t="s">
        <v>211</v>
      </c>
      <c r="N22" s="382" t="s">
        <v>212</v>
      </c>
      <c r="O22" s="382" t="s">
        <v>213</v>
      </c>
      <c r="P22" s="382" t="s">
        <v>198</v>
      </c>
      <c r="Q22" s="382" t="s">
        <v>206</v>
      </c>
      <c r="R22" s="382"/>
      <c r="S22" s="382" t="s">
        <v>214</v>
      </c>
      <c r="T22" s="382"/>
      <c r="U22" s="382"/>
      <c r="V22" s="382"/>
      <c r="W22" s="382" t="s">
        <v>215</v>
      </c>
      <c r="X22" s="354" t="s">
        <v>216</v>
      </c>
      <c r="Y22" s="354" t="s">
        <v>217</v>
      </c>
      <c r="Z22" s="354" t="s">
        <v>218</v>
      </c>
      <c r="AB22" s="382" t="s">
        <v>219</v>
      </c>
      <c r="AC22" s="415" t="s">
        <v>220</v>
      </c>
      <c r="AD22" s="382" t="s">
        <v>221</v>
      </c>
      <c r="AE22" s="415" t="s">
        <v>220</v>
      </c>
      <c r="AF22" s="382" t="s">
        <v>222</v>
      </c>
      <c r="AG22" s="382" t="s">
        <v>223</v>
      </c>
      <c r="AH22" s="382" t="s">
        <v>224</v>
      </c>
      <c r="AI22" s="382" t="s">
        <v>224</v>
      </c>
      <c r="AJ22" s="354" t="s">
        <v>225</v>
      </c>
      <c r="AK22" s="354" t="s">
        <v>208</v>
      </c>
      <c r="AL22" s="382" t="s">
        <v>226</v>
      </c>
      <c r="AM22" s="382" t="s">
        <v>225</v>
      </c>
      <c r="AN22" s="382" t="s">
        <v>209</v>
      </c>
      <c r="AO22" s="382" t="s">
        <v>227</v>
      </c>
      <c r="AP22" s="382" t="s">
        <v>228</v>
      </c>
      <c r="AQ22" s="382" t="s">
        <v>229</v>
      </c>
      <c r="AR22" s="354"/>
      <c r="AS22" s="354" t="s">
        <v>229</v>
      </c>
      <c r="AT22" s="363"/>
      <c r="AU22" s="382" t="s">
        <v>202</v>
      </c>
      <c r="AV22" s="354" t="s">
        <v>229</v>
      </c>
      <c r="AX22" s="379" t="s">
        <v>230</v>
      </c>
      <c r="AY22" s="380" t="s">
        <v>231</v>
      </c>
      <c r="BE22" s="445"/>
      <c r="BF22" s="445"/>
      <c r="BG22" s="445"/>
      <c r="BH22" s="445"/>
      <c r="BI22" s="445"/>
      <c r="BJ22" s="445"/>
      <c r="BK22" s="445"/>
      <c r="BL22" s="445"/>
      <c r="BM22" s="445"/>
      <c r="BN22" s="445"/>
      <c r="BO22" s="445"/>
      <c r="BP22" s="445"/>
      <c r="BQ22" s="445"/>
      <c r="BR22" s="445"/>
      <c r="BS22" s="445"/>
      <c r="BT22" s="445"/>
      <c r="BU22" s="445"/>
      <c r="BV22" s="445"/>
      <c r="BW22" s="445"/>
      <c r="BX22" s="451" t="s">
        <v>231</v>
      </c>
      <c r="BY22" s="445"/>
      <c r="BZ22" s="445"/>
      <c r="CA22" s="445"/>
      <c r="CB22" s="445"/>
      <c r="CC22" s="445"/>
      <c r="CD22" s="445"/>
      <c r="CE22" s="445"/>
      <c r="CF22" s="445"/>
      <c r="CG22" s="451" t="s">
        <v>231</v>
      </c>
      <c r="CH22" s="445"/>
      <c r="CI22" s="445"/>
      <c r="CJ22" s="445"/>
      <c r="CK22" s="445"/>
      <c r="CL22" s="445"/>
      <c r="CM22" s="445"/>
      <c r="CN22" s="445"/>
    </row>
    <row r="23" spans="1:92" ht="16" x14ac:dyDescent="0.2">
      <c r="B23" s="354"/>
      <c r="C23" s="354"/>
      <c r="D23" s="354" t="s">
        <v>232</v>
      </c>
      <c r="E23" s="354"/>
      <c r="F23" s="354" t="s">
        <v>233</v>
      </c>
      <c r="G23" s="354"/>
      <c r="K23" s="354" t="s">
        <v>198</v>
      </c>
      <c r="L23" s="354"/>
      <c r="M23" s="382" t="s">
        <v>234</v>
      </c>
      <c r="N23" s="382" t="s">
        <v>235</v>
      </c>
      <c r="O23" s="382" t="s">
        <v>198</v>
      </c>
      <c r="P23" s="382" t="s">
        <v>206</v>
      </c>
      <c r="Q23" s="382" t="s">
        <v>215</v>
      </c>
      <c r="R23" s="382"/>
      <c r="S23" s="382" t="s">
        <v>236</v>
      </c>
      <c r="T23" s="382" t="s">
        <v>237</v>
      </c>
      <c r="U23" s="382"/>
      <c r="V23" s="382" t="s">
        <v>199</v>
      </c>
      <c r="W23" s="382" t="s">
        <v>238</v>
      </c>
      <c r="X23" s="354" t="s">
        <v>58</v>
      </c>
      <c r="Y23" s="354" t="s">
        <v>206</v>
      </c>
      <c r="Z23" s="354" t="s">
        <v>239</v>
      </c>
      <c r="AA23" s="354" t="s">
        <v>238</v>
      </c>
      <c r="AB23" s="382" t="s">
        <v>240</v>
      </c>
      <c r="AC23" s="382" t="s">
        <v>241</v>
      </c>
      <c r="AD23" s="382" t="s">
        <v>242</v>
      </c>
      <c r="AE23" s="382" t="s">
        <v>243</v>
      </c>
      <c r="AF23" s="391" t="s">
        <v>244</v>
      </c>
      <c r="AG23" s="382" t="s">
        <v>245</v>
      </c>
      <c r="AH23" s="382" t="s">
        <v>246</v>
      </c>
      <c r="AI23" s="382" t="s">
        <v>247</v>
      </c>
      <c r="AJ23" s="354" t="s">
        <v>208</v>
      </c>
      <c r="AK23" s="354" t="s">
        <v>226</v>
      </c>
      <c r="AL23" s="382" t="s">
        <v>248</v>
      </c>
      <c r="AM23" s="382" t="s">
        <v>209</v>
      </c>
      <c r="AN23" s="382" t="s">
        <v>227</v>
      </c>
      <c r="AO23" s="382" t="s">
        <v>248</v>
      </c>
      <c r="AP23" s="382" t="s">
        <v>249</v>
      </c>
      <c r="AQ23" s="382" t="s">
        <v>250</v>
      </c>
      <c r="AR23" s="382" t="s">
        <v>251</v>
      </c>
      <c r="AS23" s="382" t="s">
        <v>252</v>
      </c>
      <c r="AT23" s="382" t="s">
        <v>253</v>
      </c>
      <c r="AU23" s="378" t="s">
        <v>203</v>
      </c>
      <c r="AV23" s="382" t="s">
        <v>254</v>
      </c>
      <c r="AW23" s="382"/>
      <c r="AX23" s="389" t="s">
        <v>255</v>
      </c>
      <c r="AY23" s="390" t="s">
        <v>256</v>
      </c>
      <c r="BE23" s="452"/>
      <c r="BF23" s="445"/>
      <c r="BG23" s="445"/>
      <c r="BH23" s="445"/>
      <c r="BI23" s="445"/>
      <c r="BJ23" s="445"/>
      <c r="BK23" s="445"/>
      <c r="BL23" s="445"/>
      <c r="BM23" s="445"/>
      <c r="BN23" s="445"/>
      <c r="BO23" s="445"/>
      <c r="BP23" s="445"/>
      <c r="BQ23" s="445"/>
      <c r="BR23" s="445"/>
      <c r="BS23" s="445"/>
      <c r="BT23" s="445"/>
      <c r="BU23" s="445"/>
      <c r="BV23" s="445"/>
      <c r="BW23" s="445"/>
      <c r="BX23" s="453" t="s">
        <v>256</v>
      </c>
      <c r="BY23" s="445"/>
      <c r="BZ23" s="445"/>
      <c r="CA23" s="445"/>
      <c r="CB23" s="445"/>
      <c r="CC23" s="445"/>
      <c r="CD23" s="445"/>
      <c r="CE23" s="445"/>
      <c r="CF23" s="445"/>
      <c r="CG23" s="453" t="s">
        <v>256</v>
      </c>
      <c r="CH23" s="445"/>
      <c r="CI23" s="445"/>
      <c r="CJ23" s="445"/>
      <c r="CK23" s="445"/>
      <c r="CL23" s="445"/>
      <c r="CM23" s="445"/>
      <c r="CN23" s="445"/>
    </row>
    <row r="24" spans="1:92" x14ac:dyDescent="0.2">
      <c r="B24" s="354" t="s">
        <v>257</v>
      </c>
      <c r="C24" s="382" t="s">
        <v>232</v>
      </c>
      <c r="D24" s="382" t="s">
        <v>258</v>
      </c>
      <c r="E24" s="382" t="s">
        <v>259</v>
      </c>
      <c r="F24" s="382" t="s">
        <v>192</v>
      </c>
      <c r="G24" s="382" t="s">
        <v>260</v>
      </c>
      <c r="H24" s="354" t="s">
        <v>142</v>
      </c>
      <c r="I24" s="351" t="s">
        <v>142</v>
      </c>
      <c r="K24" s="354" t="s">
        <v>206</v>
      </c>
      <c r="L24" s="354"/>
      <c r="M24" s="382" t="s">
        <v>261</v>
      </c>
      <c r="N24" s="382" t="s">
        <v>211</v>
      </c>
      <c r="O24" s="382" t="s">
        <v>206</v>
      </c>
      <c r="P24" s="391" t="s">
        <v>262</v>
      </c>
      <c r="Q24" s="391" t="s">
        <v>263</v>
      </c>
      <c r="R24" s="382"/>
      <c r="S24" s="382"/>
      <c r="T24" s="382" t="s">
        <v>196</v>
      </c>
      <c r="U24" s="382"/>
      <c r="V24" s="354" t="s">
        <v>206</v>
      </c>
      <c r="W24" s="354" t="s">
        <v>264</v>
      </c>
      <c r="X24" s="382" t="s">
        <v>265</v>
      </c>
      <c r="Y24" s="354" t="s">
        <v>266</v>
      </c>
      <c r="Z24" s="354" t="s">
        <v>267</v>
      </c>
      <c r="AA24" s="354" t="s">
        <v>268</v>
      </c>
      <c r="AB24" s="391" t="s">
        <v>269</v>
      </c>
      <c r="AC24" s="382" t="s">
        <v>270</v>
      </c>
      <c r="AD24" s="382" t="s">
        <v>271</v>
      </c>
      <c r="AE24" s="382" t="s">
        <v>272</v>
      </c>
      <c r="AF24" s="391" t="s">
        <v>273</v>
      </c>
      <c r="AG24" s="382" t="s">
        <v>203</v>
      </c>
      <c r="AH24" s="382" t="s">
        <v>222</v>
      </c>
      <c r="AI24" s="391" t="s">
        <v>274</v>
      </c>
      <c r="AJ24" s="354" t="s">
        <v>226</v>
      </c>
      <c r="AK24" s="354" t="s">
        <v>275</v>
      </c>
      <c r="AL24" s="382" t="s">
        <v>276</v>
      </c>
      <c r="AM24" s="382" t="s">
        <v>227</v>
      </c>
      <c r="AN24" s="382" t="s">
        <v>275</v>
      </c>
      <c r="AO24" s="382" t="s">
        <v>277</v>
      </c>
      <c r="AP24" s="382" t="s">
        <v>278</v>
      </c>
      <c r="AQ24" s="391" t="s">
        <v>279</v>
      </c>
      <c r="AR24" s="378" t="s">
        <v>230</v>
      </c>
      <c r="AS24" s="378" t="s">
        <v>280</v>
      </c>
      <c r="AT24" s="378" t="s">
        <v>230</v>
      </c>
      <c r="AU24" s="382" t="s">
        <v>281</v>
      </c>
      <c r="AV24" s="378" t="s">
        <v>282</v>
      </c>
      <c r="AW24" s="378" t="s">
        <v>180</v>
      </c>
      <c r="AX24" s="379" t="s">
        <v>283</v>
      </c>
      <c r="AY24" s="380" t="s">
        <v>284</v>
      </c>
      <c r="BE24" s="351" t="s">
        <v>250</v>
      </c>
      <c r="BF24" s="351" t="s">
        <v>250</v>
      </c>
      <c r="BG24" s="351" t="s">
        <v>250</v>
      </c>
      <c r="BH24" s="351" t="s">
        <v>250</v>
      </c>
      <c r="BI24" s="351" t="s">
        <v>250</v>
      </c>
      <c r="BJ24" s="351" t="s">
        <v>250</v>
      </c>
      <c r="BK24" s="351" t="s">
        <v>250</v>
      </c>
      <c r="BL24" s="351" t="s">
        <v>250</v>
      </c>
      <c r="BO24" s="351" t="s">
        <v>180</v>
      </c>
      <c r="BP24" s="351" t="s">
        <v>180</v>
      </c>
      <c r="BQ24" s="351" t="s">
        <v>180</v>
      </c>
      <c r="BR24" s="351" t="s">
        <v>180</v>
      </c>
      <c r="BS24" s="351" t="s">
        <v>180</v>
      </c>
      <c r="BT24" s="351" t="s">
        <v>180</v>
      </c>
      <c r="BU24" s="351" t="s">
        <v>180</v>
      </c>
      <c r="BV24" s="351" t="s">
        <v>180</v>
      </c>
      <c r="BX24" s="454" t="s">
        <v>283</v>
      </c>
      <c r="CG24" s="454" t="s">
        <v>284</v>
      </c>
    </row>
    <row r="25" spans="1:92" x14ac:dyDescent="0.2">
      <c r="A25" s="354" t="s">
        <v>285</v>
      </c>
      <c r="B25" s="354" t="s">
        <v>286</v>
      </c>
      <c r="C25" s="382" t="s">
        <v>286</v>
      </c>
      <c r="D25" s="382" t="s">
        <v>259</v>
      </c>
      <c r="E25" s="382" t="s">
        <v>286</v>
      </c>
      <c r="F25" s="354" t="s">
        <v>287</v>
      </c>
      <c r="G25" s="354" t="s">
        <v>288</v>
      </c>
      <c r="H25" s="354" t="s">
        <v>289</v>
      </c>
      <c r="I25" s="351" t="s">
        <v>290</v>
      </c>
      <c r="K25" s="382" t="s">
        <v>291</v>
      </c>
      <c r="L25" s="382"/>
      <c r="M25" s="382" t="s">
        <v>291</v>
      </c>
      <c r="N25" s="391" t="s">
        <v>292</v>
      </c>
      <c r="O25" s="391" t="s">
        <v>293</v>
      </c>
      <c r="P25" s="391" t="s">
        <v>294</v>
      </c>
      <c r="Q25" s="391" t="s">
        <v>206</v>
      </c>
      <c r="R25" s="382"/>
      <c r="S25" s="382"/>
      <c r="T25" s="382" t="s">
        <v>295</v>
      </c>
      <c r="U25" s="382"/>
      <c r="V25" s="382" t="s">
        <v>291</v>
      </c>
      <c r="W25" s="378" t="s">
        <v>296</v>
      </c>
      <c r="X25" s="354" t="s">
        <v>297</v>
      </c>
      <c r="Y25" s="378" t="s">
        <v>298</v>
      </c>
      <c r="Z25" s="382" t="s">
        <v>299</v>
      </c>
      <c r="AA25" s="354">
        <v>2023</v>
      </c>
      <c r="AB25" s="382" t="s">
        <v>300</v>
      </c>
      <c r="AC25" s="382" t="s">
        <v>301</v>
      </c>
      <c r="AD25" s="354">
        <v>2023</v>
      </c>
      <c r="AE25" s="382" t="s">
        <v>301</v>
      </c>
      <c r="AF25" s="382" t="s">
        <v>302</v>
      </c>
      <c r="AG25" s="382" t="s">
        <v>303</v>
      </c>
      <c r="AH25" s="382"/>
      <c r="AI25" s="382"/>
      <c r="AJ25" s="382" t="s">
        <v>291</v>
      </c>
      <c r="AK25" s="382" t="s">
        <v>291</v>
      </c>
      <c r="AL25" s="382" t="s">
        <v>304</v>
      </c>
      <c r="AM25" s="382" t="s">
        <v>291</v>
      </c>
      <c r="AN25" s="382" t="s">
        <v>291</v>
      </c>
      <c r="AO25" s="382" t="s">
        <v>305</v>
      </c>
      <c r="AP25" s="382" t="s">
        <v>306</v>
      </c>
      <c r="AQ25" s="382" t="s">
        <v>307</v>
      </c>
      <c r="AR25" s="382" t="s">
        <v>308</v>
      </c>
      <c r="AS25" s="386"/>
      <c r="AT25" s="382" t="s">
        <v>255</v>
      </c>
      <c r="AU25" s="378" t="s">
        <v>309</v>
      </c>
      <c r="AV25" s="391" t="s">
        <v>310</v>
      </c>
      <c r="AW25" s="382" t="s">
        <v>311</v>
      </c>
      <c r="AX25" s="389" t="s">
        <v>312</v>
      </c>
      <c r="AY25" s="392" t="s">
        <v>313</v>
      </c>
      <c r="BB25" s="455" t="s">
        <v>314</v>
      </c>
      <c r="BE25" s="351" t="s">
        <v>202</v>
      </c>
      <c r="BF25" s="351" t="s">
        <v>202</v>
      </c>
      <c r="BG25" s="351" t="s">
        <v>202</v>
      </c>
      <c r="BH25" s="351" t="s">
        <v>202</v>
      </c>
      <c r="BI25" s="351" t="s">
        <v>202</v>
      </c>
      <c r="BJ25" s="351" t="s">
        <v>202</v>
      </c>
      <c r="BK25" s="351" t="s">
        <v>202</v>
      </c>
      <c r="BL25" s="351" t="s">
        <v>202</v>
      </c>
      <c r="BO25" s="351" t="s">
        <v>311</v>
      </c>
      <c r="BP25" s="351" t="s">
        <v>311</v>
      </c>
      <c r="BQ25" s="351" t="s">
        <v>311</v>
      </c>
      <c r="BR25" s="351" t="s">
        <v>311</v>
      </c>
      <c r="BS25" s="351" t="s">
        <v>311</v>
      </c>
      <c r="BT25" s="351" t="s">
        <v>311</v>
      </c>
      <c r="BU25" s="351" t="s">
        <v>311</v>
      </c>
      <c r="BV25" s="351" t="s">
        <v>311</v>
      </c>
      <c r="BX25" s="456" t="s">
        <v>313</v>
      </c>
      <c r="CG25" s="456" t="s">
        <v>313</v>
      </c>
    </row>
    <row r="26" spans="1:92" ht="74.75" customHeight="1" x14ac:dyDescent="0.2">
      <c r="C26" s="356"/>
      <c r="D26" s="356"/>
      <c r="E26" s="356"/>
      <c r="F26" s="356"/>
      <c r="G26" s="356"/>
      <c r="P26" s="354" t="s">
        <v>315</v>
      </c>
      <c r="Q26" s="378" t="s">
        <v>316</v>
      </c>
      <c r="T26" s="351" t="s">
        <v>317</v>
      </c>
      <c r="AL26" s="356"/>
      <c r="AM26" s="356"/>
      <c r="AN26" s="356"/>
      <c r="AO26" s="356"/>
      <c r="AP26" s="356"/>
      <c r="AU26" s="419" t="s">
        <v>318</v>
      </c>
      <c r="AV26" s="419" t="s">
        <v>319</v>
      </c>
      <c r="AW26" s="419" t="s">
        <v>320</v>
      </c>
      <c r="AX26" s="420" t="s">
        <v>321</v>
      </c>
      <c r="AY26" s="421" t="s">
        <v>322</v>
      </c>
      <c r="BB26" s="409"/>
    </row>
    <row r="27" spans="1:92" x14ac:dyDescent="0.2">
      <c r="A27" s="354" t="s">
        <v>323</v>
      </c>
      <c r="B27" s="354"/>
      <c r="C27" s="382"/>
      <c r="D27" s="382"/>
      <c r="E27" s="382"/>
      <c r="F27" s="351">
        <v>7</v>
      </c>
      <c r="G27">
        <v>0</v>
      </c>
      <c r="H27" s="354">
        <v>1</v>
      </c>
      <c r="I27" s="351" t="s">
        <v>324</v>
      </c>
      <c r="J27" s="394"/>
      <c r="K27">
        <v>328.05</v>
      </c>
      <c r="L27"/>
      <c r="M27">
        <v>97</v>
      </c>
      <c r="N27" s="395">
        <f>ROUND(M27*0.3,2)</f>
        <v>29.1</v>
      </c>
      <c r="O27" s="395">
        <f>ROUND(K27*0.6,2)</f>
        <v>196.83</v>
      </c>
      <c r="P27" s="395">
        <f>MAX(M27-O27,0)</f>
        <v>0</v>
      </c>
      <c r="Q27" s="395">
        <f>ROUND(P27*0.15,2)</f>
        <v>0</v>
      </c>
      <c r="R27" s="396">
        <f>ROUND(M27/K27,2)</f>
        <v>0.3</v>
      </c>
      <c r="S27" s="396">
        <f t="shared" ref="S27:S90" si="7">IF(R27&gt;0.6,+R27-0.6,0)</f>
        <v>0</v>
      </c>
      <c r="T27" s="395">
        <f t="shared" ref="T27:T90" si="8">ROUND(S27*K27,2)</f>
        <v>0</v>
      </c>
      <c r="U27" s="395">
        <f>ROUND(T27*0.15,2)</f>
        <v>0</v>
      </c>
      <c r="V27">
        <v>9</v>
      </c>
      <c r="W27" s="395">
        <f>ROUND(V27*0.25,2)</f>
        <v>2.25</v>
      </c>
      <c r="X27" s="371">
        <f>ROUND(M27*$X$2,2)</f>
        <v>29.1</v>
      </c>
      <c r="Y27" s="359">
        <f>+K27+N27+Q27+W27</f>
        <v>359.40000000000003</v>
      </c>
      <c r="Z27" s="266">
        <v>516604221.67000002</v>
      </c>
      <c r="AA27" s="267">
        <v>3148</v>
      </c>
      <c r="AB27" s="371">
        <f t="shared" ref="AB27:AB90" si="9">ROUND(Z27/AA27,2)</f>
        <v>164105.53</v>
      </c>
      <c r="AC27" s="358">
        <f t="shared" ref="AC27:AC90" si="10">(ROUND(AB27/$AC$21,6))</f>
        <v>0.59561900000000001</v>
      </c>
      <c r="AD27" s="267">
        <v>127335</v>
      </c>
      <c r="AE27" s="358">
        <f t="shared" ref="AE27:AE90" si="11">(ROUND(AD27/$AE$21,6))</f>
        <v>0.87605500000000003</v>
      </c>
      <c r="AF27" s="358">
        <f>ROUND(1-((AC27*$L$4)+(AE27*$L$5)),6)</f>
        <v>0.32024999999999998</v>
      </c>
      <c r="AG27" s="398">
        <f t="shared" ref="AG27:AG90" si="12">IF(OR(B27=1,C27=1),MAX($L$7,AF27),MAX($L$6,AF27))</f>
        <v>0.32024999999999998</v>
      </c>
      <c r="AH27" s="399">
        <f t="shared" ref="AH27:AH90" si="13">IF(G27&gt;=1,IF(G27&lt;=5,0.06,IF(G27&lt;=10,0.05,IF(G27&lt;=15,0.04,IF(G27&lt;=19,0.03,0)))),0)</f>
        <v>0</v>
      </c>
      <c r="AI27" s="400">
        <f>+AH27+AG27</f>
        <v>0.32024999999999998</v>
      </c>
      <c r="AJ27">
        <v>139</v>
      </c>
      <c r="AK27">
        <v>6</v>
      </c>
      <c r="AL27" s="370">
        <f>ROUND(AJ27*AK27*100,0)</f>
        <v>83400</v>
      </c>
      <c r="AM27">
        <v>0</v>
      </c>
      <c r="AN27">
        <v>0</v>
      </c>
      <c r="AO27" s="370">
        <f>ROUND(AM27*AN27*100,0)</f>
        <v>0</v>
      </c>
      <c r="AP27" s="370">
        <f t="shared" ref="AP27:AP90" si="14">ROUND(Y27*AI27*$AP$21,0)</f>
        <v>1326503</v>
      </c>
      <c r="AQ27" s="370">
        <f>SUM(AL27+AO27+AP27)</f>
        <v>1409903</v>
      </c>
      <c r="AR27" s="397">
        <v>2331185</v>
      </c>
      <c r="AS27" s="397">
        <f>IF(C27=1, MAX(AR27, AQ27, AT27), AQ27)</f>
        <v>1409903</v>
      </c>
      <c r="AT27" s="267">
        <v>2004782</v>
      </c>
      <c r="AU27" s="370">
        <f>ABS(AQ27-AT27)</f>
        <v>594879</v>
      </c>
      <c r="AV27" s="401" t="str">
        <f>IF(AQ27&gt;AT27,"Yes","No")</f>
        <v>No</v>
      </c>
      <c r="AW27" s="397">
        <f>IF(AV27="Yes",+AU27*$L$9,+AU27*$L$10)</f>
        <v>0</v>
      </c>
      <c r="AX27" s="402">
        <f>IF(AV27="Yes",AT27+AW27,AT27- AW27)</f>
        <v>2004782</v>
      </c>
      <c r="AY27" s="403">
        <f>IF(C27=1,MAX(AX27,AR27,AT27),AX27)</f>
        <v>2004782</v>
      </c>
      <c r="AZ27" s="404"/>
      <c r="BA27" s="404"/>
      <c r="BB27" s="457">
        <f>$L$8*Y27/K27</f>
        <v>12626.383173296754</v>
      </c>
      <c r="BC27" s="404"/>
      <c r="BD27" s="404"/>
      <c r="BE27" s="404">
        <f>$AQ27-AT27</f>
        <v>-594879</v>
      </c>
      <c r="BF27" s="404">
        <f>$AQ27-CG27</f>
        <v>-594879</v>
      </c>
      <c r="BG27" s="404">
        <f t="shared" ref="BG27:BL58" si="15">$AQ27-CH27</f>
        <v>-509870.79089999991</v>
      </c>
      <c r="BH27" s="404">
        <f t="shared" si="15"/>
        <v>-424875.33005697001</v>
      </c>
      <c r="BI27" s="404">
        <f t="shared" si="15"/>
        <v>-339900.2640455761</v>
      </c>
      <c r="BJ27" s="404">
        <f t="shared" si="15"/>
        <v>-254925.19803418219</v>
      </c>
      <c r="BK27" s="404">
        <f t="shared" si="15"/>
        <v>-169958.62952938932</v>
      </c>
      <c r="BL27" s="404">
        <f t="shared" si="15"/>
        <v>-84979.314764694776</v>
      </c>
      <c r="BO27" s="458">
        <f>IF(BE27&gt;0, BE27*BO$15, BE27*BO$16)</f>
        <v>0</v>
      </c>
      <c r="BP27" s="458">
        <f t="shared" ref="BP27:BV42" si="16">IF(BF27&gt;0, BF27*BP$15, BF27*BP$16)</f>
        <v>-85008.209099999993</v>
      </c>
      <c r="BQ27" s="458">
        <f t="shared" si="16"/>
        <v>-84995.46084302997</v>
      </c>
      <c r="BR27" s="458">
        <f t="shared" si="16"/>
        <v>-84975.06601139401</v>
      </c>
      <c r="BS27" s="458">
        <f t="shared" si="16"/>
        <v>-84975.066011394025</v>
      </c>
      <c r="BT27" s="458">
        <f t="shared" si="16"/>
        <v>-84966.568504792915</v>
      </c>
      <c r="BU27" s="458">
        <f t="shared" si="16"/>
        <v>-84979.31476469466</v>
      </c>
      <c r="BV27" s="458">
        <f t="shared" si="16"/>
        <v>-84979.314764694776</v>
      </c>
      <c r="BX27" s="404">
        <f>AT27+BO27</f>
        <v>2004782</v>
      </c>
      <c r="BY27" s="404">
        <f t="shared" ref="BY27:CE58" si="17">CG27+BP27</f>
        <v>1919773.7908999999</v>
      </c>
      <c r="BZ27" s="404">
        <f t="shared" si="17"/>
        <v>1834778.33005697</v>
      </c>
      <c r="CA27" s="404">
        <f t="shared" si="17"/>
        <v>1749803.2640455761</v>
      </c>
      <c r="CB27" s="404">
        <f t="shared" si="17"/>
        <v>1664828.1980341822</v>
      </c>
      <c r="CC27" s="404">
        <f t="shared" si="17"/>
        <v>1579861.6295293893</v>
      </c>
      <c r="CD27" s="404">
        <f t="shared" si="17"/>
        <v>1494882.3147646948</v>
      </c>
      <c r="CE27" s="404">
        <f t="shared" si="17"/>
        <v>1409903</v>
      </c>
      <c r="CG27" s="459">
        <f>IF(OR($C27=1,$B27=1),MAX(BX27,AT27,$AR27),BX27)</f>
        <v>2004782</v>
      </c>
      <c r="CH27" s="459">
        <f>IF(OR($C27=1,$B27=1),MAX(BY27,CG27,$AR27),BY27)</f>
        <v>1919773.7908999999</v>
      </c>
      <c r="CI27" s="459">
        <f>IF(OR($C27=1,$B27=1),MAX(BZ27,CH27,$AR27),BZ27)</f>
        <v>1834778.33005697</v>
      </c>
      <c r="CJ27" s="459">
        <f t="shared" ref="CH27:CN58" si="18">IF(OR($C27=1,$B27=1),MAX(CA27,CI27,$AR27),CA27)</f>
        <v>1749803.2640455761</v>
      </c>
      <c r="CK27" s="459">
        <f t="shared" si="18"/>
        <v>1664828.1980341822</v>
      </c>
      <c r="CL27" s="459">
        <f t="shared" si="18"/>
        <v>1579861.6295293893</v>
      </c>
      <c r="CM27" s="459">
        <f t="shared" si="18"/>
        <v>1494882.3147646948</v>
      </c>
      <c r="CN27" s="459">
        <f t="shared" si="18"/>
        <v>1409903</v>
      </c>
    </row>
    <row r="28" spans="1:92" x14ac:dyDescent="0.2">
      <c r="A28" s="354" t="s">
        <v>325</v>
      </c>
      <c r="B28" s="405">
        <v>1</v>
      </c>
      <c r="C28" s="382">
        <v>1</v>
      </c>
      <c r="D28" s="382">
        <v>1</v>
      </c>
      <c r="E28" s="382"/>
      <c r="F28" s="351">
        <v>10</v>
      </c>
      <c r="G28">
        <v>11</v>
      </c>
      <c r="H28" s="354">
        <v>2</v>
      </c>
      <c r="I28" s="351" t="s">
        <v>326</v>
      </c>
      <c r="J28" s="394"/>
      <c r="K28">
        <v>2479.2800000000002</v>
      </c>
      <c r="L28"/>
      <c r="M28">
        <v>1581</v>
      </c>
      <c r="N28" s="395">
        <f t="shared" ref="N28:N91" si="19">ROUND(M28*0.3,2)</f>
        <v>474.3</v>
      </c>
      <c r="O28" s="395">
        <f t="shared" ref="O28:O91" si="20">ROUND(K28*0.6,2)</f>
        <v>1487.57</v>
      </c>
      <c r="P28" s="395">
        <f t="shared" ref="P28:P91" si="21">MAX(M28-O28,0)</f>
        <v>93.430000000000064</v>
      </c>
      <c r="Q28" s="395">
        <f t="shared" ref="Q28:Q91" si="22">ROUND(P28*0.15,2)</f>
        <v>14.01</v>
      </c>
      <c r="R28" s="396">
        <f t="shared" ref="R28:R91" si="23">ROUND(M28/K28,2)</f>
        <v>0.64</v>
      </c>
      <c r="S28" s="396">
        <f t="shared" si="7"/>
        <v>4.0000000000000036E-2</v>
      </c>
      <c r="T28" s="395">
        <f t="shared" si="8"/>
        <v>99.17</v>
      </c>
      <c r="U28" s="395">
        <f t="shared" ref="U28:U91" si="24">ROUND(T28*0.15,2)</f>
        <v>14.88</v>
      </c>
      <c r="V28">
        <v>207</v>
      </c>
      <c r="W28" s="395">
        <f t="shared" ref="W28:W91" si="25">ROUND(V28*0.25,2)</f>
        <v>51.75</v>
      </c>
      <c r="X28" s="371">
        <f t="shared" ref="X28:X91" si="26">ROUND(M28*$X$2,2)</f>
        <v>474.3</v>
      </c>
      <c r="Y28" s="359">
        <f t="shared" ref="Y28:Y91" si="27">+K28+N28+Q28+W28</f>
        <v>3019.3400000000006</v>
      </c>
      <c r="Z28" s="266">
        <v>2312564430.6700001</v>
      </c>
      <c r="AA28" s="267">
        <v>18951</v>
      </c>
      <c r="AB28" s="371">
        <f t="shared" si="9"/>
        <v>122028.62</v>
      </c>
      <c r="AC28" s="358">
        <f t="shared" si="10"/>
        <v>0.44290200000000002</v>
      </c>
      <c r="AD28" s="267">
        <v>80585</v>
      </c>
      <c r="AE28" s="358">
        <f t="shared" si="11"/>
        <v>0.554419</v>
      </c>
      <c r="AF28" s="358">
        <f>ROUND(1-((AC28*$L$4)+(AE28*$L$5)),6)</f>
        <v>0.52364299999999997</v>
      </c>
      <c r="AG28" s="398">
        <f t="shared" si="12"/>
        <v>0.52364299999999997</v>
      </c>
      <c r="AH28" s="399">
        <f t="shared" si="13"/>
        <v>0.04</v>
      </c>
      <c r="AI28" s="400">
        <f t="shared" ref="AI28:AI91" si="28">+AH28+AG28</f>
        <v>0.56364300000000001</v>
      </c>
      <c r="AJ28">
        <v>0</v>
      </c>
      <c r="AK28">
        <v>0</v>
      </c>
      <c r="AL28" s="370">
        <f t="shared" ref="AL28:AL91" si="29">ROUND(AJ28*AK28*100,0)</f>
        <v>0</v>
      </c>
      <c r="AM28">
        <v>0</v>
      </c>
      <c r="AN28">
        <v>0</v>
      </c>
      <c r="AO28" s="370">
        <f t="shared" ref="AO28:AO91" si="30">ROUND(AM28*AN28*100,0)</f>
        <v>0</v>
      </c>
      <c r="AP28" s="370">
        <f t="shared" si="14"/>
        <v>19613589</v>
      </c>
      <c r="AQ28" s="370">
        <f t="shared" ref="AQ28:AQ91" si="31">SUM(AL28+AO28+AP28)</f>
        <v>19613589</v>
      </c>
      <c r="AR28" s="397">
        <v>16473543</v>
      </c>
      <c r="AS28" s="397">
        <f>IF(C28=1, MAX(AR28, AQ28, AT28), AQ28)</f>
        <v>21332353</v>
      </c>
      <c r="AT28" s="267">
        <v>21332353</v>
      </c>
      <c r="AU28" s="370">
        <f>ABS(AQ28-AT28)</f>
        <v>1718764</v>
      </c>
      <c r="AV28" s="401" t="str">
        <f>IF(AQ28&gt;AT28,"Yes","No")</f>
        <v>No</v>
      </c>
      <c r="AW28" s="397">
        <f t="shared" ref="AW28:AW91" si="32">IF(AV28="Yes",+AU28*$L$9,+AU28*$L$10)</f>
        <v>0</v>
      </c>
      <c r="AX28" s="402">
        <f t="shared" ref="AX28:AX91" si="33">IF(AV28="Yes",AT28+AW28,AT28- AW28)</f>
        <v>21332353</v>
      </c>
      <c r="AY28" s="403">
        <f>IF(C28=1,MAX(AX28,AR28,AT28),AX28)</f>
        <v>21332353</v>
      </c>
      <c r="AZ28" s="404"/>
      <c r="BA28" s="404"/>
      <c r="BB28" s="457">
        <f t="shared" ref="BB28:BB91" si="34">$L$8*Y28/K28</f>
        <v>14035.48348714143</v>
      </c>
      <c r="BC28" s="404"/>
      <c r="BD28" s="404"/>
      <c r="BE28" s="404">
        <f t="shared" ref="BE28:BE91" si="35">$AQ28-AT28</f>
        <v>-1718764</v>
      </c>
      <c r="BF28" s="404">
        <f t="shared" ref="BF28:BL59" si="36">$AQ28-CG28</f>
        <v>-1718764</v>
      </c>
      <c r="BG28" s="404">
        <f t="shared" si="15"/>
        <v>-1718764</v>
      </c>
      <c r="BH28" s="404">
        <f t="shared" si="15"/>
        <v>-1718764</v>
      </c>
      <c r="BI28" s="404">
        <f t="shared" si="15"/>
        <v>-1718764</v>
      </c>
      <c r="BJ28" s="404">
        <f t="shared" si="15"/>
        <v>-1718764</v>
      </c>
      <c r="BK28" s="404">
        <f t="shared" si="15"/>
        <v>-1718764</v>
      </c>
      <c r="BL28" s="404">
        <f t="shared" si="15"/>
        <v>-1718764</v>
      </c>
      <c r="BO28" s="458">
        <f t="shared" ref="BO28:BV72" si="37">IF(BE28&gt;0, BE28*BO$15, BE28*BO$16)</f>
        <v>0</v>
      </c>
      <c r="BP28" s="458">
        <f t="shared" si="16"/>
        <v>-245611.3756</v>
      </c>
      <c r="BQ28" s="458">
        <f t="shared" si="16"/>
        <v>-286517.95879999996</v>
      </c>
      <c r="BR28" s="458">
        <f t="shared" si="16"/>
        <v>-343752.80000000005</v>
      </c>
      <c r="BS28" s="458">
        <f t="shared" si="16"/>
        <v>-429691</v>
      </c>
      <c r="BT28" s="458">
        <f t="shared" si="16"/>
        <v>-572864.04119999998</v>
      </c>
      <c r="BU28" s="458">
        <f t="shared" si="16"/>
        <v>-859382</v>
      </c>
      <c r="BV28" s="458">
        <f t="shared" si="16"/>
        <v>-1718764</v>
      </c>
      <c r="BX28" s="404">
        <f t="shared" ref="BX28:BX91" si="38">AT28+BO28</f>
        <v>21332353</v>
      </c>
      <c r="BY28" s="404">
        <f t="shared" si="17"/>
        <v>21086741.624400001</v>
      </c>
      <c r="BZ28" s="404">
        <f t="shared" si="17"/>
        <v>21045835.041200001</v>
      </c>
      <c r="CA28" s="404">
        <f t="shared" si="17"/>
        <v>20988600.199999999</v>
      </c>
      <c r="CB28" s="404">
        <f t="shared" si="17"/>
        <v>20902662</v>
      </c>
      <c r="CC28" s="404">
        <f t="shared" si="17"/>
        <v>20759488.958799999</v>
      </c>
      <c r="CD28" s="404">
        <f t="shared" si="17"/>
        <v>20472971</v>
      </c>
      <c r="CE28" s="404">
        <f t="shared" si="17"/>
        <v>19613589</v>
      </c>
      <c r="CG28" s="459">
        <f t="shared" ref="CG28:CG91" si="39">IF(OR($C28=1,$B28=1),MAX(BX28,AT28,$AR28),BX28)</f>
        <v>21332353</v>
      </c>
      <c r="CH28" s="459">
        <f t="shared" si="18"/>
        <v>21332353</v>
      </c>
      <c r="CI28" s="459">
        <f t="shared" si="18"/>
        <v>21332353</v>
      </c>
      <c r="CJ28" s="459">
        <f t="shared" si="18"/>
        <v>21332353</v>
      </c>
      <c r="CK28" s="459">
        <f t="shared" si="18"/>
        <v>21332353</v>
      </c>
      <c r="CL28" s="459">
        <f t="shared" si="18"/>
        <v>21332353</v>
      </c>
      <c r="CM28" s="459">
        <f t="shared" si="18"/>
        <v>21332353</v>
      </c>
      <c r="CN28" s="459">
        <f t="shared" si="18"/>
        <v>21332353</v>
      </c>
    </row>
    <row r="29" spans="1:92" x14ac:dyDescent="0.2">
      <c r="A29" s="354" t="s">
        <v>327</v>
      </c>
      <c r="B29" s="354"/>
      <c r="C29" s="382"/>
      <c r="D29" s="382"/>
      <c r="E29" s="382"/>
      <c r="F29" s="351">
        <v>8</v>
      </c>
      <c r="G29">
        <v>29</v>
      </c>
      <c r="H29" s="354">
        <v>3</v>
      </c>
      <c r="I29" s="351" t="s">
        <v>328</v>
      </c>
      <c r="J29" s="394"/>
      <c r="K29">
        <v>498.74</v>
      </c>
      <c r="L29"/>
      <c r="M29">
        <v>192</v>
      </c>
      <c r="N29" s="395">
        <f t="shared" si="19"/>
        <v>57.6</v>
      </c>
      <c r="O29" s="395">
        <f t="shared" si="20"/>
        <v>299.24</v>
      </c>
      <c r="P29" s="395">
        <f t="shared" si="21"/>
        <v>0</v>
      </c>
      <c r="Q29" s="395">
        <f t="shared" si="22"/>
        <v>0</v>
      </c>
      <c r="R29" s="396">
        <f t="shared" si="23"/>
        <v>0.38</v>
      </c>
      <c r="S29" s="396">
        <f t="shared" si="7"/>
        <v>0</v>
      </c>
      <c r="T29" s="395">
        <f t="shared" si="8"/>
        <v>0</v>
      </c>
      <c r="U29" s="395">
        <f t="shared" si="24"/>
        <v>0</v>
      </c>
      <c r="V29">
        <v>5</v>
      </c>
      <c r="W29" s="395">
        <f t="shared" si="25"/>
        <v>1.25</v>
      </c>
      <c r="X29" s="371">
        <f t="shared" si="26"/>
        <v>57.6</v>
      </c>
      <c r="Y29" s="359">
        <f t="shared" si="27"/>
        <v>557.59</v>
      </c>
      <c r="Z29" s="266">
        <v>645837541.33000004</v>
      </c>
      <c r="AA29" s="267">
        <v>4220</v>
      </c>
      <c r="AB29" s="371">
        <f t="shared" si="9"/>
        <v>153042.07</v>
      </c>
      <c r="AC29" s="358">
        <f t="shared" si="10"/>
        <v>0.55546499999999999</v>
      </c>
      <c r="AD29" s="267">
        <v>129219</v>
      </c>
      <c r="AE29" s="358">
        <f t="shared" si="11"/>
        <v>0.88901699999999995</v>
      </c>
      <c r="AF29" s="358">
        <f t="shared" ref="AF29:AF92" si="40">ROUND(1-((AC29*$L$4)+(AE29*$L$5)),6)</f>
        <v>0.34446900000000003</v>
      </c>
      <c r="AG29" s="398">
        <f t="shared" si="12"/>
        <v>0.34446900000000003</v>
      </c>
      <c r="AH29" s="399">
        <f t="shared" si="13"/>
        <v>0</v>
      </c>
      <c r="AI29" s="400">
        <f t="shared" si="28"/>
        <v>0.34446900000000003</v>
      </c>
      <c r="AJ29">
        <v>141</v>
      </c>
      <c r="AK29">
        <v>4</v>
      </c>
      <c r="AL29" s="370">
        <f t="shared" si="29"/>
        <v>56400</v>
      </c>
      <c r="AM29">
        <v>0</v>
      </c>
      <c r="AN29">
        <v>0</v>
      </c>
      <c r="AO29" s="370">
        <f t="shared" si="30"/>
        <v>0</v>
      </c>
      <c r="AP29" s="370">
        <f t="shared" si="14"/>
        <v>2213635</v>
      </c>
      <c r="AQ29" s="370">
        <f t="shared" si="31"/>
        <v>2270035</v>
      </c>
      <c r="AR29" s="397">
        <v>3859564</v>
      </c>
      <c r="AS29" s="397">
        <f t="shared" ref="AS29:AS92" si="41">IF(C29=1, MAX(AR29, AQ29, AT29), AQ29)</f>
        <v>2270035</v>
      </c>
      <c r="AT29" s="267">
        <v>3459062</v>
      </c>
      <c r="AU29" s="370">
        <f t="shared" ref="AU29:AU92" si="42">ABS(AQ29-AT29)</f>
        <v>1189027</v>
      </c>
      <c r="AV29" s="401" t="str">
        <f>IF(AQ29&gt;AT29,"Yes","No")</f>
        <v>No</v>
      </c>
      <c r="AW29" s="397">
        <f t="shared" si="32"/>
        <v>0</v>
      </c>
      <c r="AX29" s="402">
        <f t="shared" si="33"/>
        <v>3459062</v>
      </c>
      <c r="AY29" s="403">
        <f t="shared" ref="AY29:AY92" si="43">IF(C29=1,MAX(AX29,AR29,AT29),AX29)</f>
        <v>3459062</v>
      </c>
      <c r="AZ29" s="404"/>
      <c r="BA29" s="404"/>
      <c r="BB29" s="457">
        <f t="shared" si="34"/>
        <v>12884.919497132774</v>
      </c>
      <c r="BC29" s="404"/>
      <c r="BD29" s="404"/>
      <c r="BE29" s="404">
        <f t="shared" si="35"/>
        <v>-1189027</v>
      </c>
      <c r="BF29" s="404">
        <f t="shared" si="36"/>
        <v>-1189027</v>
      </c>
      <c r="BG29" s="404">
        <f t="shared" si="15"/>
        <v>-1019115.0416999999</v>
      </c>
      <c r="BH29" s="404">
        <f t="shared" si="15"/>
        <v>-849228.56424860982</v>
      </c>
      <c r="BI29" s="404">
        <f t="shared" si="15"/>
        <v>-679382.85139888804</v>
      </c>
      <c r="BJ29" s="404">
        <f t="shared" si="15"/>
        <v>-509537.1385491658</v>
      </c>
      <c r="BK29" s="404">
        <f t="shared" si="15"/>
        <v>-339708.41027072864</v>
      </c>
      <c r="BL29" s="404">
        <f t="shared" si="15"/>
        <v>-169854.20513536409</v>
      </c>
      <c r="BO29" s="458">
        <f t="shared" si="37"/>
        <v>0</v>
      </c>
      <c r="BP29" s="458">
        <f t="shared" si="16"/>
        <v>-169911.9583</v>
      </c>
      <c r="BQ29" s="458">
        <f t="shared" si="16"/>
        <v>-169886.47745138998</v>
      </c>
      <c r="BR29" s="458">
        <f t="shared" si="16"/>
        <v>-169845.71284972198</v>
      </c>
      <c r="BS29" s="458">
        <f t="shared" si="16"/>
        <v>-169845.71284972201</v>
      </c>
      <c r="BT29" s="458">
        <f t="shared" si="16"/>
        <v>-169828.72827843696</v>
      </c>
      <c r="BU29" s="458">
        <f t="shared" si="16"/>
        <v>-169854.20513536432</v>
      </c>
      <c r="BV29" s="458">
        <f t="shared" si="16"/>
        <v>-169854.20513536409</v>
      </c>
      <c r="BX29" s="404">
        <f t="shared" si="38"/>
        <v>3459062</v>
      </c>
      <c r="BY29" s="404">
        <f t="shared" si="17"/>
        <v>3289150.0416999999</v>
      </c>
      <c r="BZ29" s="404">
        <f t="shared" si="17"/>
        <v>3119263.5642486098</v>
      </c>
      <c r="CA29" s="404">
        <f t="shared" si="17"/>
        <v>2949417.851398888</v>
      </c>
      <c r="CB29" s="404">
        <f t="shared" si="17"/>
        <v>2779572.1385491658</v>
      </c>
      <c r="CC29" s="404">
        <f t="shared" si="17"/>
        <v>2609743.4102707286</v>
      </c>
      <c r="CD29" s="404">
        <f t="shared" si="17"/>
        <v>2439889.2051353641</v>
      </c>
      <c r="CE29" s="404">
        <f t="shared" si="17"/>
        <v>2270035</v>
      </c>
      <c r="CG29" s="459">
        <f t="shared" si="39"/>
        <v>3459062</v>
      </c>
      <c r="CH29" s="459">
        <f t="shared" si="18"/>
        <v>3289150.0416999999</v>
      </c>
      <c r="CI29" s="459">
        <f t="shared" si="18"/>
        <v>3119263.5642486098</v>
      </c>
      <c r="CJ29" s="459">
        <f t="shared" si="18"/>
        <v>2949417.851398888</v>
      </c>
      <c r="CK29" s="459">
        <f t="shared" si="18"/>
        <v>2779572.1385491658</v>
      </c>
      <c r="CL29" s="459">
        <f t="shared" si="18"/>
        <v>2609743.4102707286</v>
      </c>
      <c r="CM29" s="459">
        <f t="shared" si="18"/>
        <v>2439889.2051353641</v>
      </c>
      <c r="CN29" s="459">
        <f t="shared" si="18"/>
        <v>2270035</v>
      </c>
    </row>
    <row r="30" spans="1:92" x14ac:dyDescent="0.2">
      <c r="A30" s="354" t="s">
        <v>329</v>
      </c>
      <c r="B30" s="354"/>
      <c r="C30" s="382"/>
      <c r="D30" s="382"/>
      <c r="E30" s="382"/>
      <c r="F30" s="351">
        <v>2</v>
      </c>
      <c r="G30">
        <v>0</v>
      </c>
      <c r="H30" s="354">
        <v>4</v>
      </c>
      <c r="I30" s="351" t="s">
        <v>330</v>
      </c>
      <c r="J30" s="394"/>
      <c r="K30">
        <v>2963.16</v>
      </c>
      <c r="L30"/>
      <c r="M30">
        <v>305</v>
      </c>
      <c r="N30" s="395">
        <f t="shared" si="19"/>
        <v>91.5</v>
      </c>
      <c r="O30" s="395">
        <f t="shared" si="20"/>
        <v>1777.9</v>
      </c>
      <c r="P30" s="395">
        <f t="shared" si="21"/>
        <v>0</v>
      </c>
      <c r="Q30" s="395">
        <f t="shared" si="22"/>
        <v>0</v>
      </c>
      <c r="R30" s="396">
        <f t="shared" si="23"/>
        <v>0.1</v>
      </c>
      <c r="S30" s="396">
        <f t="shared" si="7"/>
        <v>0</v>
      </c>
      <c r="T30" s="395">
        <f t="shared" si="8"/>
        <v>0</v>
      </c>
      <c r="U30" s="395">
        <f t="shared" si="24"/>
        <v>0</v>
      </c>
      <c r="V30">
        <v>82</v>
      </c>
      <c r="W30" s="395">
        <f t="shared" si="25"/>
        <v>20.5</v>
      </c>
      <c r="X30" s="371">
        <f t="shared" si="26"/>
        <v>91.5</v>
      </c>
      <c r="Y30" s="359">
        <f t="shared" si="27"/>
        <v>3075.16</v>
      </c>
      <c r="Z30" s="266">
        <v>4833502821.3299999</v>
      </c>
      <c r="AA30" s="267">
        <v>18856</v>
      </c>
      <c r="AB30" s="371">
        <f t="shared" si="9"/>
        <v>256337.65</v>
      </c>
      <c r="AC30" s="358">
        <f t="shared" si="10"/>
        <v>0.93037499999999995</v>
      </c>
      <c r="AD30" s="267">
        <v>151481</v>
      </c>
      <c r="AE30" s="358">
        <f t="shared" si="11"/>
        <v>1.042178</v>
      </c>
      <c r="AF30" s="358">
        <f t="shared" si="40"/>
        <v>3.6083999999999998E-2</v>
      </c>
      <c r="AG30" s="398">
        <f t="shared" si="12"/>
        <v>3.6083999999999998E-2</v>
      </c>
      <c r="AH30" s="399">
        <f t="shared" si="13"/>
        <v>0</v>
      </c>
      <c r="AI30" s="400">
        <f t="shared" si="28"/>
        <v>3.6083999999999998E-2</v>
      </c>
      <c r="AJ30">
        <v>0</v>
      </c>
      <c r="AK30">
        <v>0</v>
      </c>
      <c r="AL30" s="370">
        <f t="shared" si="29"/>
        <v>0</v>
      </c>
      <c r="AM30">
        <v>0</v>
      </c>
      <c r="AN30">
        <v>0</v>
      </c>
      <c r="AO30" s="370">
        <f t="shared" si="30"/>
        <v>0</v>
      </c>
      <c r="AP30" s="370">
        <f t="shared" si="14"/>
        <v>1278861</v>
      </c>
      <c r="AQ30" s="370">
        <f t="shared" si="31"/>
        <v>1278861</v>
      </c>
      <c r="AR30" s="397">
        <v>731456</v>
      </c>
      <c r="AS30" s="397">
        <f t="shared" si="41"/>
        <v>1278861</v>
      </c>
      <c r="AT30" s="267">
        <v>909358</v>
      </c>
      <c r="AU30" s="370">
        <f t="shared" si="42"/>
        <v>369503</v>
      </c>
      <c r="AV30" s="401" t="str">
        <f t="shared" ref="AV30:AV93" si="44">IF(AQ30&gt;AT30,"Yes","No")</f>
        <v>Yes</v>
      </c>
      <c r="AW30" s="397">
        <f t="shared" si="32"/>
        <v>369503</v>
      </c>
      <c r="AX30" s="402">
        <f t="shared" si="33"/>
        <v>1278861</v>
      </c>
      <c r="AY30" s="403">
        <f t="shared" si="43"/>
        <v>1278861</v>
      </c>
      <c r="AZ30" s="404"/>
      <c r="BA30" s="404"/>
      <c r="BB30" s="457">
        <f t="shared" si="34"/>
        <v>11960.616031533904</v>
      </c>
      <c r="BC30" s="404"/>
      <c r="BD30" s="404"/>
      <c r="BE30" s="404">
        <f t="shared" si="35"/>
        <v>369503</v>
      </c>
      <c r="BF30" s="404">
        <f t="shared" si="36"/>
        <v>0</v>
      </c>
      <c r="BG30" s="404">
        <f t="shared" si="15"/>
        <v>0</v>
      </c>
      <c r="BH30" s="404">
        <f t="shared" si="15"/>
        <v>0</v>
      </c>
      <c r="BI30" s="404">
        <f t="shared" si="15"/>
        <v>0</v>
      </c>
      <c r="BJ30" s="404">
        <f t="shared" si="15"/>
        <v>0</v>
      </c>
      <c r="BK30" s="404">
        <f t="shared" si="15"/>
        <v>0</v>
      </c>
      <c r="BL30" s="404">
        <f t="shared" si="15"/>
        <v>0</v>
      </c>
      <c r="BO30" s="458">
        <f t="shared" si="37"/>
        <v>369503</v>
      </c>
      <c r="BP30" s="458">
        <f t="shared" si="16"/>
        <v>0</v>
      </c>
      <c r="BQ30" s="458">
        <f t="shared" si="16"/>
        <v>0</v>
      </c>
      <c r="BR30" s="458">
        <f t="shared" si="16"/>
        <v>0</v>
      </c>
      <c r="BS30" s="458">
        <f t="shared" si="16"/>
        <v>0</v>
      </c>
      <c r="BT30" s="458">
        <f t="shared" si="16"/>
        <v>0</v>
      </c>
      <c r="BU30" s="458">
        <f t="shared" si="16"/>
        <v>0</v>
      </c>
      <c r="BV30" s="458">
        <f t="shared" si="16"/>
        <v>0</v>
      </c>
      <c r="BX30" s="404">
        <f t="shared" si="38"/>
        <v>1278861</v>
      </c>
      <c r="BY30" s="404">
        <f t="shared" si="17"/>
        <v>1278861</v>
      </c>
      <c r="BZ30" s="404">
        <f t="shared" si="17"/>
        <v>1278861</v>
      </c>
      <c r="CA30" s="404">
        <f t="shared" si="17"/>
        <v>1278861</v>
      </c>
      <c r="CB30" s="404">
        <f t="shared" si="17"/>
        <v>1278861</v>
      </c>
      <c r="CC30" s="404">
        <f t="shared" si="17"/>
        <v>1278861</v>
      </c>
      <c r="CD30" s="404">
        <f t="shared" si="17"/>
        <v>1278861</v>
      </c>
      <c r="CE30" s="404">
        <f t="shared" si="17"/>
        <v>1278861</v>
      </c>
      <c r="CG30" s="459">
        <f t="shared" si="39"/>
        <v>1278861</v>
      </c>
      <c r="CH30" s="459">
        <f t="shared" si="18"/>
        <v>1278861</v>
      </c>
      <c r="CI30" s="459">
        <f t="shared" si="18"/>
        <v>1278861</v>
      </c>
      <c r="CJ30" s="459">
        <f t="shared" si="18"/>
        <v>1278861</v>
      </c>
      <c r="CK30" s="459">
        <f t="shared" si="18"/>
        <v>1278861</v>
      </c>
      <c r="CL30" s="459">
        <f t="shared" si="18"/>
        <v>1278861</v>
      </c>
      <c r="CM30" s="459">
        <f t="shared" si="18"/>
        <v>1278861</v>
      </c>
      <c r="CN30" s="459">
        <f t="shared" si="18"/>
        <v>1278861</v>
      </c>
    </row>
    <row r="31" spans="1:92" x14ac:dyDescent="0.2">
      <c r="A31" s="354" t="s">
        <v>323</v>
      </c>
      <c r="B31" s="354"/>
      <c r="C31" s="382"/>
      <c r="D31" s="382"/>
      <c r="E31" s="382"/>
      <c r="F31" s="351">
        <v>5</v>
      </c>
      <c r="G31">
        <v>0</v>
      </c>
      <c r="H31" s="354">
        <v>5</v>
      </c>
      <c r="I31" s="351" t="s">
        <v>331</v>
      </c>
      <c r="J31" s="394"/>
      <c r="K31">
        <v>410.86</v>
      </c>
      <c r="L31"/>
      <c r="M31">
        <v>99</v>
      </c>
      <c r="N31" s="395">
        <f t="shared" si="19"/>
        <v>29.7</v>
      </c>
      <c r="O31" s="395">
        <f t="shared" si="20"/>
        <v>246.52</v>
      </c>
      <c r="P31" s="395">
        <f t="shared" si="21"/>
        <v>0</v>
      </c>
      <c r="Q31" s="395">
        <f t="shared" si="22"/>
        <v>0</v>
      </c>
      <c r="R31" s="396">
        <f t="shared" si="23"/>
        <v>0.24</v>
      </c>
      <c r="S31" s="396">
        <f t="shared" si="7"/>
        <v>0</v>
      </c>
      <c r="T31" s="395">
        <f t="shared" si="8"/>
        <v>0</v>
      </c>
      <c r="U31" s="395">
        <f t="shared" si="24"/>
        <v>0</v>
      </c>
      <c r="V31">
        <v>6</v>
      </c>
      <c r="W31" s="395">
        <f t="shared" si="25"/>
        <v>1.5</v>
      </c>
      <c r="X31" s="371">
        <f t="shared" si="26"/>
        <v>29.7</v>
      </c>
      <c r="Y31" s="359">
        <f t="shared" si="27"/>
        <v>442.06</v>
      </c>
      <c r="Z31" s="266">
        <v>732281746.66999996</v>
      </c>
      <c r="AA31" s="267">
        <v>3652</v>
      </c>
      <c r="AB31" s="371">
        <f t="shared" si="9"/>
        <v>200515.26</v>
      </c>
      <c r="AC31" s="358">
        <f t="shared" si="10"/>
        <v>0.72776799999999997</v>
      </c>
      <c r="AD31" s="267">
        <v>119255</v>
      </c>
      <c r="AE31" s="358">
        <f t="shared" si="11"/>
        <v>0.820465</v>
      </c>
      <c r="AF31" s="358">
        <f t="shared" si="40"/>
        <v>0.244423</v>
      </c>
      <c r="AG31" s="398">
        <f t="shared" si="12"/>
        <v>0.244423</v>
      </c>
      <c r="AH31" s="399">
        <f t="shared" si="13"/>
        <v>0</v>
      </c>
      <c r="AI31" s="400">
        <f t="shared" si="28"/>
        <v>0.244423</v>
      </c>
      <c r="AJ31">
        <v>182</v>
      </c>
      <c r="AK31">
        <v>6</v>
      </c>
      <c r="AL31" s="370">
        <f t="shared" si="29"/>
        <v>109200</v>
      </c>
      <c r="AM31">
        <v>0</v>
      </c>
      <c r="AN31">
        <v>0</v>
      </c>
      <c r="AO31" s="370">
        <f t="shared" si="30"/>
        <v>0</v>
      </c>
      <c r="AP31" s="370">
        <f t="shared" si="14"/>
        <v>1245272</v>
      </c>
      <c r="AQ31" s="370">
        <f t="shared" si="31"/>
        <v>1354472</v>
      </c>
      <c r="AR31" s="397">
        <v>1633686</v>
      </c>
      <c r="AS31" s="397">
        <f t="shared" si="41"/>
        <v>1354472</v>
      </c>
      <c r="AT31" s="267">
        <v>1494242</v>
      </c>
      <c r="AU31" s="370">
        <f t="shared" si="42"/>
        <v>139770</v>
      </c>
      <c r="AV31" s="401" t="str">
        <f t="shared" si="44"/>
        <v>No</v>
      </c>
      <c r="AW31" s="397">
        <f t="shared" si="32"/>
        <v>0</v>
      </c>
      <c r="AX31" s="402">
        <f t="shared" si="33"/>
        <v>1494242</v>
      </c>
      <c r="AY31" s="403">
        <f t="shared" si="43"/>
        <v>1494242</v>
      </c>
      <c r="AZ31" s="404"/>
      <c r="BA31" s="404"/>
      <c r="BB31" s="457">
        <f t="shared" si="34"/>
        <v>12400.18862872998</v>
      </c>
      <c r="BC31" s="404"/>
      <c r="BD31" s="404"/>
      <c r="BE31" s="404">
        <f t="shared" si="35"/>
        <v>-139770</v>
      </c>
      <c r="BF31" s="404">
        <f t="shared" si="36"/>
        <v>-139770</v>
      </c>
      <c r="BG31" s="404">
        <f t="shared" si="15"/>
        <v>-119796.86700000009</v>
      </c>
      <c r="BH31" s="404">
        <f t="shared" si="15"/>
        <v>-99826.729271100136</v>
      </c>
      <c r="BI31" s="404">
        <f t="shared" si="15"/>
        <v>-79861.383416880155</v>
      </c>
      <c r="BJ31" s="404">
        <f t="shared" si="15"/>
        <v>-59896.037562660174</v>
      </c>
      <c r="BK31" s="404">
        <f t="shared" si="15"/>
        <v>-39932.688243025448</v>
      </c>
      <c r="BL31" s="404">
        <f t="shared" si="15"/>
        <v>-19966.344121512724</v>
      </c>
      <c r="BO31" s="458">
        <f t="shared" si="37"/>
        <v>0</v>
      </c>
      <c r="BP31" s="458">
        <f t="shared" si="16"/>
        <v>-19973.133000000002</v>
      </c>
      <c r="BQ31" s="458">
        <f t="shared" si="16"/>
        <v>-19970.137728900012</v>
      </c>
      <c r="BR31" s="458">
        <f t="shared" si="16"/>
        <v>-19965.345854220028</v>
      </c>
      <c r="BS31" s="458">
        <f t="shared" si="16"/>
        <v>-19965.345854220039</v>
      </c>
      <c r="BT31" s="458">
        <f t="shared" si="16"/>
        <v>-19963.349319634635</v>
      </c>
      <c r="BU31" s="458">
        <f t="shared" si="16"/>
        <v>-19966.344121512724</v>
      </c>
      <c r="BV31" s="458">
        <f t="shared" si="16"/>
        <v>-19966.344121512724</v>
      </c>
      <c r="BX31" s="404">
        <f t="shared" si="38"/>
        <v>1494242</v>
      </c>
      <c r="BY31" s="404">
        <f t="shared" si="17"/>
        <v>1474268.8670000001</v>
      </c>
      <c r="BZ31" s="404">
        <f t="shared" si="17"/>
        <v>1454298.7292711001</v>
      </c>
      <c r="CA31" s="404">
        <f t="shared" si="17"/>
        <v>1434333.3834168802</v>
      </c>
      <c r="CB31" s="404">
        <f t="shared" si="17"/>
        <v>1414368.0375626602</v>
      </c>
      <c r="CC31" s="404">
        <f t="shared" si="17"/>
        <v>1394404.6882430254</v>
      </c>
      <c r="CD31" s="404">
        <f t="shared" si="17"/>
        <v>1374438.3441215127</v>
      </c>
      <c r="CE31" s="404">
        <f t="shared" si="17"/>
        <v>1354472</v>
      </c>
      <c r="CG31" s="459">
        <f t="shared" si="39"/>
        <v>1494242</v>
      </c>
      <c r="CH31" s="459">
        <f t="shared" si="18"/>
        <v>1474268.8670000001</v>
      </c>
      <c r="CI31" s="459">
        <f t="shared" si="18"/>
        <v>1454298.7292711001</v>
      </c>
      <c r="CJ31" s="459">
        <f t="shared" si="18"/>
        <v>1434333.3834168802</v>
      </c>
      <c r="CK31" s="459">
        <f t="shared" si="18"/>
        <v>1414368.0375626602</v>
      </c>
      <c r="CL31" s="459">
        <f t="shared" si="18"/>
        <v>1394404.6882430254</v>
      </c>
      <c r="CM31" s="459">
        <f t="shared" si="18"/>
        <v>1374438.3441215127</v>
      </c>
      <c r="CN31" s="459">
        <f t="shared" si="18"/>
        <v>1354472</v>
      </c>
    </row>
    <row r="32" spans="1:92" x14ac:dyDescent="0.2">
      <c r="A32" s="354" t="s">
        <v>327</v>
      </c>
      <c r="B32" s="354"/>
      <c r="C32" s="382"/>
      <c r="D32" s="382"/>
      <c r="E32" s="382"/>
      <c r="F32" s="351">
        <v>7</v>
      </c>
      <c r="G32">
        <v>0</v>
      </c>
      <c r="H32" s="354">
        <v>6</v>
      </c>
      <c r="I32" s="351" t="s">
        <v>332</v>
      </c>
      <c r="J32" s="394"/>
      <c r="K32">
        <v>690.15</v>
      </c>
      <c r="L32"/>
      <c r="M32">
        <v>220</v>
      </c>
      <c r="N32" s="395">
        <f t="shared" si="19"/>
        <v>66</v>
      </c>
      <c r="O32" s="395">
        <f t="shared" si="20"/>
        <v>414.09</v>
      </c>
      <c r="P32" s="395">
        <f t="shared" si="21"/>
        <v>0</v>
      </c>
      <c r="Q32" s="395">
        <f t="shared" si="22"/>
        <v>0</v>
      </c>
      <c r="R32" s="396">
        <f t="shared" si="23"/>
        <v>0.32</v>
      </c>
      <c r="S32" s="396">
        <f t="shared" si="7"/>
        <v>0</v>
      </c>
      <c r="T32" s="395">
        <f t="shared" si="8"/>
        <v>0</v>
      </c>
      <c r="U32" s="395">
        <f t="shared" si="24"/>
        <v>0</v>
      </c>
      <c r="V32">
        <v>14</v>
      </c>
      <c r="W32" s="395">
        <f t="shared" si="25"/>
        <v>3.5</v>
      </c>
      <c r="X32" s="371">
        <f t="shared" si="26"/>
        <v>66</v>
      </c>
      <c r="Y32" s="359">
        <f t="shared" si="27"/>
        <v>759.65</v>
      </c>
      <c r="Z32" s="266">
        <v>1096176441.6700001</v>
      </c>
      <c r="AA32" s="267">
        <v>6089</v>
      </c>
      <c r="AB32" s="371">
        <f t="shared" si="9"/>
        <v>180025.69</v>
      </c>
      <c r="AC32" s="358">
        <f t="shared" si="10"/>
        <v>0.65340100000000001</v>
      </c>
      <c r="AD32" s="267">
        <v>95405</v>
      </c>
      <c r="AE32" s="358">
        <f t="shared" si="11"/>
        <v>0.65637900000000005</v>
      </c>
      <c r="AF32" s="358">
        <f t="shared" si="40"/>
        <v>0.34570600000000001</v>
      </c>
      <c r="AG32" s="398">
        <f t="shared" si="12"/>
        <v>0.34570600000000001</v>
      </c>
      <c r="AH32" s="399">
        <f t="shared" si="13"/>
        <v>0</v>
      </c>
      <c r="AI32" s="400">
        <f t="shared" si="28"/>
        <v>0.34570600000000001</v>
      </c>
      <c r="AJ32">
        <v>690</v>
      </c>
      <c r="AK32">
        <v>13</v>
      </c>
      <c r="AL32" s="370">
        <f t="shared" si="29"/>
        <v>897000</v>
      </c>
      <c r="AM32">
        <v>0</v>
      </c>
      <c r="AN32">
        <v>0</v>
      </c>
      <c r="AO32" s="370">
        <f t="shared" si="30"/>
        <v>0</v>
      </c>
      <c r="AP32" s="370">
        <f t="shared" si="14"/>
        <v>3026644</v>
      </c>
      <c r="AQ32" s="370">
        <f t="shared" si="31"/>
        <v>3923644</v>
      </c>
      <c r="AR32" s="397">
        <v>4067920</v>
      </c>
      <c r="AS32" s="397">
        <f t="shared" si="41"/>
        <v>3923644</v>
      </c>
      <c r="AT32" s="267">
        <v>4080374</v>
      </c>
      <c r="AU32" s="370">
        <f t="shared" si="42"/>
        <v>156730</v>
      </c>
      <c r="AV32" s="401" t="str">
        <f t="shared" si="44"/>
        <v>No</v>
      </c>
      <c r="AW32" s="397">
        <f t="shared" si="32"/>
        <v>0</v>
      </c>
      <c r="AX32" s="402">
        <f t="shared" si="33"/>
        <v>4080374</v>
      </c>
      <c r="AY32" s="403">
        <f t="shared" si="43"/>
        <v>4080374</v>
      </c>
      <c r="AZ32" s="404"/>
      <c r="BA32" s="404"/>
      <c r="BB32" s="457">
        <f t="shared" si="34"/>
        <v>12685.599145113381</v>
      </c>
      <c r="BC32" s="404"/>
      <c r="BD32" s="404"/>
      <c r="BE32" s="404">
        <f t="shared" si="35"/>
        <v>-156730</v>
      </c>
      <c r="BF32" s="404">
        <f t="shared" si="36"/>
        <v>-156730</v>
      </c>
      <c r="BG32" s="404">
        <f t="shared" si="15"/>
        <v>-134333.28299999982</v>
      </c>
      <c r="BH32" s="404">
        <f t="shared" si="15"/>
        <v>-111939.92472389992</v>
      </c>
      <c r="BI32" s="404">
        <f t="shared" si="15"/>
        <v>-89551.939779120032</v>
      </c>
      <c r="BJ32" s="404">
        <f t="shared" si="15"/>
        <v>-67163.95483434014</v>
      </c>
      <c r="BK32" s="404">
        <f t="shared" si="15"/>
        <v>-44778.208688054699</v>
      </c>
      <c r="BL32" s="404">
        <f t="shared" si="15"/>
        <v>-22389.104344027117</v>
      </c>
      <c r="BO32" s="458">
        <f t="shared" si="37"/>
        <v>0</v>
      </c>
      <c r="BP32" s="458">
        <f t="shared" si="16"/>
        <v>-22396.717000000001</v>
      </c>
      <c r="BQ32" s="458">
        <f t="shared" si="16"/>
        <v>-22393.358276099967</v>
      </c>
      <c r="BR32" s="458">
        <f t="shared" si="16"/>
        <v>-22387.984944779986</v>
      </c>
      <c r="BS32" s="458">
        <f t="shared" si="16"/>
        <v>-22387.984944780008</v>
      </c>
      <c r="BT32" s="458">
        <f t="shared" si="16"/>
        <v>-22385.746146285568</v>
      </c>
      <c r="BU32" s="458">
        <f t="shared" si="16"/>
        <v>-22389.10434402735</v>
      </c>
      <c r="BV32" s="458">
        <f t="shared" si="16"/>
        <v>-22389.104344027117</v>
      </c>
      <c r="BX32" s="404">
        <f t="shared" si="38"/>
        <v>4080374</v>
      </c>
      <c r="BY32" s="404">
        <f t="shared" si="17"/>
        <v>4057977.2829999998</v>
      </c>
      <c r="BZ32" s="404">
        <f t="shared" si="17"/>
        <v>4035583.9247238999</v>
      </c>
      <c r="CA32" s="404">
        <f t="shared" si="17"/>
        <v>4013195.93977912</v>
      </c>
      <c r="CB32" s="404">
        <f t="shared" si="17"/>
        <v>3990807.9548343401</v>
      </c>
      <c r="CC32" s="404">
        <f t="shared" si="17"/>
        <v>3968422.2086880547</v>
      </c>
      <c r="CD32" s="404">
        <f t="shared" si="17"/>
        <v>3946033.1043440271</v>
      </c>
      <c r="CE32" s="404">
        <f t="shared" si="17"/>
        <v>3923644</v>
      </c>
      <c r="CG32" s="459">
        <f t="shared" si="39"/>
        <v>4080374</v>
      </c>
      <c r="CH32" s="459">
        <f t="shared" si="18"/>
        <v>4057977.2829999998</v>
      </c>
      <c r="CI32" s="459">
        <f t="shared" si="18"/>
        <v>4035583.9247238999</v>
      </c>
      <c r="CJ32" s="459">
        <f t="shared" si="18"/>
        <v>4013195.93977912</v>
      </c>
      <c r="CK32" s="459">
        <f t="shared" si="18"/>
        <v>3990807.9548343401</v>
      </c>
      <c r="CL32" s="459">
        <f t="shared" si="18"/>
        <v>3968422.2086880547</v>
      </c>
      <c r="CM32" s="459">
        <f t="shared" si="18"/>
        <v>3946033.1043440271</v>
      </c>
      <c r="CN32" s="459">
        <f t="shared" si="18"/>
        <v>3923644</v>
      </c>
    </row>
    <row r="33" spans="1:92" x14ac:dyDescent="0.2">
      <c r="A33" s="354" t="s">
        <v>333</v>
      </c>
      <c r="B33" s="354"/>
      <c r="C33" s="382"/>
      <c r="D33" s="382"/>
      <c r="E33" s="382"/>
      <c r="F33" s="351">
        <v>4</v>
      </c>
      <c r="G33">
        <v>0</v>
      </c>
      <c r="H33" s="354">
        <v>7</v>
      </c>
      <c r="I33" s="351" t="s">
        <v>334</v>
      </c>
      <c r="J33" s="394"/>
      <c r="K33">
        <v>2577.35</v>
      </c>
      <c r="L33"/>
      <c r="M33">
        <v>651</v>
      </c>
      <c r="N33" s="395">
        <f t="shared" si="19"/>
        <v>195.3</v>
      </c>
      <c r="O33" s="395">
        <f t="shared" si="20"/>
        <v>1546.41</v>
      </c>
      <c r="P33" s="395">
        <f t="shared" si="21"/>
        <v>0</v>
      </c>
      <c r="Q33" s="395">
        <f t="shared" si="22"/>
        <v>0</v>
      </c>
      <c r="R33" s="396">
        <f t="shared" si="23"/>
        <v>0.25</v>
      </c>
      <c r="S33" s="396">
        <f t="shared" si="7"/>
        <v>0</v>
      </c>
      <c r="T33" s="395">
        <f t="shared" si="8"/>
        <v>0</v>
      </c>
      <c r="U33" s="395">
        <f t="shared" si="24"/>
        <v>0</v>
      </c>
      <c r="V33">
        <v>99</v>
      </c>
      <c r="W33" s="395">
        <f t="shared" si="25"/>
        <v>24.75</v>
      </c>
      <c r="X33" s="371">
        <f t="shared" si="26"/>
        <v>195.3</v>
      </c>
      <c r="Y33" s="359">
        <f t="shared" si="27"/>
        <v>2797.4</v>
      </c>
      <c r="Z33" s="266">
        <v>4438970897</v>
      </c>
      <c r="AA33" s="267">
        <v>20210</v>
      </c>
      <c r="AB33" s="371">
        <f t="shared" si="9"/>
        <v>219642.3</v>
      </c>
      <c r="AC33" s="358">
        <f t="shared" si="10"/>
        <v>0.79718900000000004</v>
      </c>
      <c r="AD33" s="267">
        <v>110657</v>
      </c>
      <c r="AE33" s="358">
        <f t="shared" si="11"/>
        <v>0.76131199999999999</v>
      </c>
      <c r="AF33" s="358">
        <f t="shared" si="40"/>
        <v>0.21357400000000001</v>
      </c>
      <c r="AG33" s="398">
        <f t="shared" si="12"/>
        <v>0.21357400000000001</v>
      </c>
      <c r="AH33" s="399">
        <f t="shared" si="13"/>
        <v>0</v>
      </c>
      <c r="AI33" s="400">
        <f t="shared" si="28"/>
        <v>0.21357400000000001</v>
      </c>
      <c r="AJ33">
        <v>0</v>
      </c>
      <c r="AK33">
        <v>0</v>
      </c>
      <c r="AL33" s="370">
        <f t="shared" si="29"/>
        <v>0</v>
      </c>
      <c r="AM33">
        <v>0</v>
      </c>
      <c r="AN33">
        <v>0</v>
      </c>
      <c r="AO33" s="370">
        <f t="shared" si="30"/>
        <v>0</v>
      </c>
      <c r="AP33" s="370">
        <f t="shared" si="14"/>
        <v>6885633</v>
      </c>
      <c r="AQ33" s="370">
        <f t="shared" si="31"/>
        <v>6885633</v>
      </c>
      <c r="AR33" s="397">
        <v>6215712</v>
      </c>
      <c r="AS33" s="397">
        <f t="shared" si="41"/>
        <v>6885633</v>
      </c>
      <c r="AT33" s="267">
        <v>7237662</v>
      </c>
      <c r="AU33" s="370">
        <f t="shared" si="42"/>
        <v>352029</v>
      </c>
      <c r="AV33" s="401" t="str">
        <f t="shared" si="44"/>
        <v>No</v>
      </c>
      <c r="AW33" s="397">
        <f t="shared" si="32"/>
        <v>0</v>
      </c>
      <c r="AX33" s="402">
        <f t="shared" si="33"/>
        <v>7237662</v>
      </c>
      <c r="AY33" s="403">
        <f t="shared" si="43"/>
        <v>7237662</v>
      </c>
      <c r="AZ33" s="404"/>
      <c r="BA33" s="404"/>
      <c r="BB33" s="457">
        <f t="shared" si="34"/>
        <v>12508.985973965508</v>
      </c>
      <c r="BC33" s="404"/>
      <c r="BD33" s="404"/>
      <c r="BE33" s="404">
        <f t="shared" si="35"/>
        <v>-352029</v>
      </c>
      <c r="BF33" s="404">
        <f t="shared" si="36"/>
        <v>-352029</v>
      </c>
      <c r="BG33" s="404">
        <f t="shared" si="15"/>
        <v>-301724.05590000004</v>
      </c>
      <c r="BH33" s="404">
        <f t="shared" si="15"/>
        <v>-251426.65578147024</v>
      </c>
      <c r="BI33" s="404">
        <f t="shared" si="15"/>
        <v>-201141.32462517638</v>
      </c>
      <c r="BJ33" s="404">
        <f t="shared" si="15"/>
        <v>-150855.99346888252</v>
      </c>
      <c r="BK33" s="404">
        <f t="shared" si="15"/>
        <v>-100575.69084570371</v>
      </c>
      <c r="BL33" s="404">
        <f t="shared" si="15"/>
        <v>-50287.845422851853</v>
      </c>
      <c r="BO33" s="458">
        <f t="shared" si="37"/>
        <v>0</v>
      </c>
      <c r="BP33" s="458">
        <f t="shared" si="16"/>
        <v>-50304.944100000001</v>
      </c>
      <c r="BQ33" s="458">
        <f t="shared" si="16"/>
        <v>-50297.40011853</v>
      </c>
      <c r="BR33" s="458">
        <f t="shared" si="16"/>
        <v>-50285.331156294051</v>
      </c>
      <c r="BS33" s="458">
        <f t="shared" si="16"/>
        <v>-50285.331156294094</v>
      </c>
      <c r="BT33" s="458">
        <f t="shared" si="16"/>
        <v>-50280.302623178541</v>
      </c>
      <c r="BU33" s="458">
        <f t="shared" si="16"/>
        <v>-50287.845422851853</v>
      </c>
      <c r="BV33" s="458">
        <f t="shared" si="16"/>
        <v>-50287.845422851853</v>
      </c>
      <c r="BX33" s="404">
        <f t="shared" si="38"/>
        <v>7237662</v>
      </c>
      <c r="BY33" s="404">
        <f t="shared" si="17"/>
        <v>7187357.0559</v>
      </c>
      <c r="BZ33" s="404">
        <f t="shared" si="17"/>
        <v>7137059.6557814702</v>
      </c>
      <c r="CA33" s="404">
        <f t="shared" si="17"/>
        <v>7086774.3246251764</v>
      </c>
      <c r="CB33" s="404">
        <f t="shared" si="17"/>
        <v>7036488.9934688825</v>
      </c>
      <c r="CC33" s="404">
        <f t="shared" si="17"/>
        <v>6986208.6908457037</v>
      </c>
      <c r="CD33" s="404">
        <f t="shared" si="17"/>
        <v>6935920.8454228519</v>
      </c>
      <c r="CE33" s="404">
        <f t="shared" si="17"/>
        <v>6885633</v>
      </c>
      <c r="CG33" s="459">
        <f t="shared" si="39"/>
        <v>7237662</v>
      </c>
      <c r="CH33" s="459">
        <f t="shared" si="18"/>
        <v>7187357.0559</v>
      </c>
      <c r="CI33" s="459">
        <f t="shared" si="18"/>
        <v>7137059.6557814702</v>
      </c>
      <c r="CJ33" s="459">
        <f t="shared" si="18"/>
        <v>7086774.3246251764</v>
      </c>
      <c r="CK33" s="459">
        <f t="shared" si="18"/>
        <v>7036488.9934688825</v>
      </c>
      <c r="CL33" s="459">
        <f t="shared" si="18"/>
        <v>6986208.6908457037</v>
      </c>
      <c r="CM33" s="459">
        <f t="shared" si="18"/>
        <v>6935920.8454228519</v>
      </c>
      <c r="CN33" s="459">
        <f t="shared" si="18"/>
        <v>6885633</v>
      </c>
    </row>
    <row r="34" spans="1:92" x14ac:dyDescent="0.2">
      <c r="A34" s="354" t="s">
        <v>323</v>
      </c>
      <c r="B34" s="354"/>
      <c r="C34" s="382"/>
      <c r="D34" s="382"/>
      <c r="E34" s="382"/>
      <c r="F34" s="351">
        <v>3</v>
      </c>
      <c r="G34">
        <v>0</v>
      </c>
      <c r="H34" s="354">
        <v>8</v>
      </c>
      <c r="I34" s="351" t="s">
        <v>335</v>
      </c>
      <c r="J34" s="394"/>
      <c r="K34">
        <v>788.36</v>
      </c>
      <c r="L34"/>
      <c r="M34">
        <v>111</v>
      </c>
      <c r="N34" s="395">
        <f t="shared" si="19"/>
        <v>33.299999999999997</v>
      </c>
      <c r="O34" s="395">
        <f t="shared" si="20"/>
        <v>473.02</v>
      </c>
      <c r="P34" s="395">
        <f t="shared" si="21"/>
        <v>0</v>
      </c>
      <c r="Q34" s="395">
        <f t="shared" si="22"/>
        <v>0</v>
      </c>
      <c r="R34" s="396">
        <f t="shared" si="23"/>
        <v>0.14000000000000001</v>
      </c>
      <c r="S34" s="396">
        <f t="shared" si="7"/>
        <v>0</v>
      </c>
      <c r="T34" s="395">
        <f t="shared" si="8"/>
        <v>0</v>
      </c>
      <c r="U34" s="395">
        <f t="shared" si="24"/>
        <v>0</v>
      </c>
      <c r="V34">
        <v>21</v>
      </c>
      <c r="W34" s="395">
        <f t="shared" si="25"/>
        <v>5.25</v>
      </c>
      <c r="X34" s="371">
        <f t="shared" si="26"/>
        <v>33.299999999999997</v>
      </c>
      <c r="Y34" s="359">
        <f t="shared" si="27"/>
        <v>826.91</v>
      </c>
      <c r="Z34" s="266">
        <v>1195648759.6700001</v>
      </c>
      <c r="AA34" s="267">
        <v>5280</v>
      </c>
      <c r="AB34" s="371">
        <f t="shared" si="9"/>
        <v>226448.63</v>
      </c>
      <c r="AC34" s="358">
        <f t="shared" si="10"/>
        <v>0.82189299999999998</v>
      </c>
      <c r="AD34" s="267">
        <v>153879</v>
      </c>
      <c r="AE34" s="358">
        <f t="shared" si="11"/>
        <v>1.058676</v>
      </c>
      <c r="AF34" s="358">
        <f t="shared" si="40"/>
        <v>0.107072</v>
      </c>
      <c r="AG34" s="398">
        <f t="shared" si="12"/>
        <v>0.107072</v>
      </c>
      <c r="AH34" s="399">
        <f t="shared" si="13"/>
        <v>0</v>
      </c>
      <c r="AI34" s="400">
        <f t="shared" si="28"/>
        <v>0.107072</v>
      </c>
      <c r="AJ34">
        <v>349</v>
      </c>
      <c r="AK34">
        <v>6</v>
      </c>
      <c r="AL34" s="370">
        <f t="shared" si="29"/>
        <v>209400</v>
      </c>
      <c r="AM34">
        <v>0</v>
      </c>
      <c r="AN34">
        <v>0</v>
      </c>
      <c r="AO34" s="370">
        <f t="shared" si="30"/>
        <v>0</v>
      </c>
      <c r="AP34" s="370">
        <f t="shared" si="14"/>
        <v>1020411</v>
      </c>
      <c r="AQ34" s="370">
        <f t="shared" si="31"/>
        <v>1229811</v>
      </c>
      <c r="AR34" s="397">
        <v>2000209</v>
      </c>
      <c r="AS34" s="397">
        <f t="shared" si="41"/>
        <v>1229811</v>
      </c>
      <c r="AT34" s="267">
        <v>1764574</v>
      </c>
      <c r="AU34" s="370">
        <f t="shared" si="42"/>
        <v>534763</v>
      </c>
      <c r="AV34" s="401" t="str">
        <f t="shared" si="44"/>
        <v>No</v>
      </c>
      <c r="AW34" s="397">
        <f t="shared" si="32"/>
        <v>0</v>
      </c>
      <c r="AX34" s="402">
        <f t="shared" si="33"/>
        <v>1764574</v>
      </c>
      <c r="AY34" s="403">
        <f t="shared" si="43"/>
        <v>1764574</v>
      </c>
      <c r="AZ34" s="404"/>
      <c r="BA34" s="404"/>
      <c r="BB34" s="457">
        <f t="shared" si="34"/>
        <v>12088.560746359532</v>
      </c>
      <c r="BC34" s="404"/>
      <c r="BD34" s="404"/>
      <c r="BE34" s="404">
        <f t="shared" si="35"/>
        <v>-534763</v>
      </c>
      <c r="BF34" s="404">
        <f t="shared" si="36"/>
        <v>-534763</v>
      </c>
      <c r="BG34" s="404">
        <f t="shared" si="15"/>
        <v>-458345.36730000004</v>
      </c>
      <c r="BH34" s="404">
        <f t="shared" si="15"/>
        <v>-381939.19457108993</v>
      </c>
      <c r="BI34" s="404">
        <f t="shared" si="15"/>
        <v>-305551.35565687204</v>
      </c>
      <c r="BJ34" s="404">
        <f t="shared" si="15"/>
        <v>-229163.51674265414</v>
      </c>
      <c r="BK34" s="404">
        <f t="shared" si="15"/>
        <v>-152783.31661232747</v>
      </c>
      <c r="BL34" s="404">
        <f t="shared" si="15"/>
        <v>-76391.658306163736</v>
      </c>
      <c r="BO34" s="458">
        <f t="shared" si="37"/>
        <v>0</v>
      </c>
      <c r="BP34" s="458">
        <f t="shared" si="16"/>
        <v>-76417.632700000002</v>
      </c>
      <c r="BQ34" s="458">
        <f t="shared" si="16"/>
        <v>-76406.172728909994</v>
      </c>
      <c r="BR34" s="458">
        <f t="shared" si="16"/>
        <v>-76387.838914217995</v>
      </c>
      <c r="BS34" s="458">
        <f t="shared" si="16"/>
        <v>-76387.838914218009</v>
      </c>
      <c r="BT34" s="458">
        <f t="shared" si="16"/>
        <v>-76380.20013032663</v>
      </c>
      <c r="BU34" s="458">
        <f t="shared" si="16"/>
        <v>-76391.658306163736</v>
      </c>
      <c r="BV34" s="458">
        <f t="shared" si="16"/>
        <v>-76391.658306163736</v>
      </c>
      <c r="BX34" s="404">
        <f t="shared" si="38"/>
        <v>1764574</v>
      </c>
      <c r="BY34" s="404">
        <f t="shared" si="17"/>
        <v>1688156.3673</v>
      </c>
      <c r="BZ34" s="404">
        <f t="shared" si="17"/>
        <v>1611750.1945710899</v>
      </c>
      <c r="CA34" s="404">
        <f t="shared" si="17"/>
        <v>1535362.355656872</v>
      </c>
      <c r="CB34" s="404">
        <f t="shared" si="17"/>
        <v>1458974.5167426541</v>
      </c>
      <c r="CC34" s="404">
        <f t="shared" si="17"/>
        <v>1382594.3166123275</v>
      </c>
      <c r="CD34" s="404">
        <f t="shared" si="17"/>
        <v>1306202.6583061637</v>
      </c>
      <c r="CE34" s="404">
        <f t="shared" si="17"/>
        <v>1229811</v>
      </c>
      <c r="CG34" s="459">
        <f t="shared" si="39"/>
        <v>1764574</v>
      </c>
      <c r="CH34" s="459">
        <f t="shared" si="18"/>
        <v>1688156.3673</v>
      </c>
      <c r="CI34" s="459">
        <f t="shared" si="18"/>
        <v>1611750.1945710899</v>
      </c>
      <c r="CJ34" s="459">
        <f t="shared" si="18"/>
        <v>1535362.355656872</v>
      </c>
      <c r="CK34" s="459">
        <f t="shared" si="18"/>
        <v>1458974.5167426541</v>
      </c>
      <c r="CL34" s="459">
        <f t="shared" si="18"/>
        <v>1382594.3166123275</v>
      </c>
      <c r="CM34" s="459">
        <f t="shared" si="18"/>
        <v>1306202.6583061637</v>
      </c>
      <c r="CN34" s="459">
        <f t="shared" si="18"/>
        <v>1229811</v>
      </c>
    </row>
    <row r="35" spans="1:92" x14ac:dyDescent="0.2">
      <c r="A35" s="354" t="s">
        <v>333</v>
      </c>
      <c r="B35" s="354"/>
      <c r="C35" s="382"/>
      <c r="D35" s="382"/>
      <c r="E35" s="382"/>
      <c r="F35" s="351">
        <v>4</v>
      </c>
      <c r="G35">
        <v>0</v>
      </c>
      <c r="H35" s="354">
        <v>9</v>
      </c>
      <c r="I35" s="351" t="s">
        <v>336</v>
      </c>
      <c r="J35" s="394"/>
      <c r="K35">
        <v>3086.48</v>
      </c>
      <c r="L35"/>
      <c r="M35">
        <v>1146</v>
      </c>
      <c r="N35" s="395">
        <f t="shared" si="19"/>
        <v>343.8</v>
      </c>
      <c r="O35" s="395">
        <f t="shared" si="20"/>
        <v>1851.89</v>
      </c>
      <c r="P35" s="395">
        <f t="shared" si="21"/>
        <v>0</v>
      </c>
      <c r="Q35" s="395">
        <f t="shared" si="22"/>
        <v>0</v>
      </c>
      <c r="R35" s="396">
        <f t="shared" si="23"/>
        <v>0.37</v>
      </c>
      <c r="S35" s="396">
        <f t="shared" si="7"/>
        <v>0</v>
      </c>
      <c r="T35" s="395">
        <f t="shared" si="8"/>
        <v>0</v>
      </c>
      <c r="U35" s="395">
        <f t="shared" si="24"/>
        <v>0</v>
      </c>
      <c r="V35">
        <v>280</v>
      </c>
      <c r="W35" s="395">
        <f t="shared" si="25"/>
        <v>70</v>
      </c>
      <c r="X35" s="371">
        <f t="shared" si="26"/>
        <v>343.8</v>
      </c>
      <c r="Y35" s="359">
        <f t="shared" si="27"/>
        <v>3500.28</v>
      </c>
      <c r="Z35" s="266">
        <v>4350720129.3299999</v>
      </c>
      <c r="AA35" s="267">
        <v>20498</v>
      </c>
      <c r="AB35" s="371">
        <f t="shared" si="9"/>
        <v>212250.96</v>
      </c>
      <c r="AC35" s="358">
        <f t="shared" si="10"/>
        <v>0.77036300000000002</v>
      </c>
      <c r="AD35" s="267">
        <v>115135</v>
      </c>
      <c r="AE35" s="358">
        <f t="shared" si="11"/>
        <v>0.79212000000000005</v>
      </c>
      <c r="AF35" s="358">
        <f t="shared" si="40"/>
        <v>0.22311</v>
      </c>
      <c r="AG35" s="398">
        <f t="shared" si="12"/>
        <v>0.22311</v>
      </c>
      <c r="AH35" s="399">
        <f t="shared" si="13"/>
        <v>0</v>
      </c>
      <c r="AI35" s="400">
        <f t="shared" si="28"/>
        <v>0.22311</v>
      </c>
      <c r="AJ35">
        <v>0</v>
      </c>
      <c r="AK35">
        <v>0</v>
      </c>
      <c r="AL35" s="370">
        <f t="shared" si="29"/>
        <v>0</v>
      </c>
      <c r="AM35">
        <v>0</v>
      </c>
      <c r="AN35">
        <v>0</v>
      </c>
      <c r="AO35" s="370">
        <f t="shared" si="30"/>
        <v>0</v>
      </c>
      <c r="AP35" s="370">
        <f t="shared" si="14"/>
        <v>9000420</v>
      </c>
      <c r="AQ35" s="370">
        <f t="shared" si="31"/>
        <v>9000420</v>
      </c>
      <c r="AR35" s="397">
        <v>8087732</v>
      </c>
      <c r="AS35" s="397">
        <f t="shared" si="41"/>
        <v>9000420</v>
      </c>
      <c r="AT35" s="267">
        <v>10047664</v>
      </c>
      <c r="AU35" s="370">
        <f t="shared" si="42"/>
        <v>1047244</v>
      </c>
      <c r="AV35" s="401" t="str">
        <f t="shared" si="44"/>
        <v>No</v>
      </c>
      <c r="AW35" s="397">
        <f t="shared" si="32"/>
        <v>0</v>
      </c>
      <c r="AX35" s="402">
        <f t="shared" si="33"/>
        <v>10047664</v>
      </c>
      <c r="AY35" s="403">
        <f t="shared" si="43"/>
        <v>10047664</v>
      </c>
      <c r="AZ35" s="404"/>
      <c r="BA35" s="404"/>
      <c r="BB35" s="457">
        <f t="shared" si="34"/>
        <v>13070.140418859024</v>
      </c>
      <c r="BC35" s="404"/>
      <c r="BD35" s="404"/>
      <c r="BE35" s="404">
        <f t="shared" si="35"/>
        <v>-1047244</v>
      </c>
      <c r="BF35" s="404">
        <f t="shared" si="36"/>
        <v>-1047244</v>
      </c>
      <c r="BG35" s="404">
        <f t="shared" si="15"/>
        <v>-897592.83239999972</v>
      </c>
      <c r="BH35" s="404">
        <f t="shared" si="15"/>
        <v>-747964.10723892041</v>
      </c>
      <c r="BI35" s="404">
        <f t="shared" si="15"/>
        <v>-598371.28579113632</v>
      </c>
      <c r="BJ35" s="404">
        <f t="shared" si="15"/>
        <v>-448778.46434335224</v>
      </c>
      <c r="BK35" s="404">
        <f t="shared" si="15"/>
        <v>-299200.60217771307</v>
      </c>
      <c r="BL35" s="404">
        <f t="shared" si="15"/>
        <v>-149600.30108885653</v>
      </c>
      <c r="BO35" s="458">
        <f t="shared" si="37"/>
        <v>0</v>
      </c>
      <c r="BP35" s="458">
        <f t="shared" si="16"/>
        <v>-149651.16759999999</v>
      </c>
      <c r="BQ35" s="458">
        <f t="shared" si="16"/>
        <v>-149628.72516107993</v>
      </c>
      <c r="BR35" s="458">
        <f t="shared" si="16"/>
        <v>-149592.82144778408</v>
      </c>
      <c r="BS35" s="458">
        <f t="shared" si="16"/>
        <v>-149592.82144778408</v>
      </c>
      <c r="BT35" s="458">
        <f t="shared" si="16"/>
        <v>-149577.86216563929</v>
      </c>
      <c r="BU35" s="458">
        <f t="shared" si="16"/>
        <v>-149600.30108885653</v>
      </c>
      <c r="BV35" s="458">
        <f t="shared" si="16"/>
        <v>-149600.30108885653</v>
      </c>
      <c r="BX35" s="404">
        <f t="shared" si="38"/>
        <v>10047664</v>
      </c>
      <c r="BY35" s="404">
        <f t="shared" si="17"/>
        <v>9898012.8323999997</v>
      </c>
      <c r="BZ35" s="404">
        <f t="shared" si="17"/>
        <v>9748384.1072389204</v>
      </c>
      <c r="CA35" s="404">
        <f t="shared" si="17"/>
        <v>9598791.2857911363</v>
      </c>
      <c r="CB35" s="404">
        <f t="shared" si="17"/>
        <v>9449198.4643433522</v>
      </c>
      <c r="CC35" s="404">
        <f t="shared" si="17"/>
        <v>9299620.6021777131</v>
      </c>
      <c r="CD35" s="404">
        <f t="shared" si="17"/>
        <v>9150020.3010888565</v>
      </c>
      <c r="CE35" s="404">
        <f t="shared" si="17"/>
        <v>9000420</v>
      </c>
      <c r="CG35" s="459">
        <f t="shared" si="39"/>
        <v>10047664</v>
      </c>
      <c r="CH35" s="459">
        <f t="shared" si="18"/>
        <v>9898012.8323999997</v>
      </c>
      <c r="CI35" s="459">
        <f t="shared" si="18"/>
        <v>9748384.1072389204</v>
      </c>
      <c r="CJ35" s="459">
        <f t="shared" si="18"/>
        <v>9598791.2857911363</v>
      </c>
      <c r="CK35" s="459">
        <f t="shared" si="18"/>
        <v>9449198.4643433522</v>
      </c>
      <c r="CL35" s="459">
        <f t="shared" si="18"/>
        <v>9299620.6021777131</v>
      </c>
      <c r="CM35" s="459">
        <f t="shared" si="18"/>
        <v>9150020.3010888565</v>
      </c>
      <c r="CN35" s="459">
        <f t="shared" si="18"/>
        <v>9000420</v>
      </c>
    </row>
    <row r="36" spans="1:92" x14ac:dyDescent="0.2">
      <c r="A36" s="354" t="s">
        <v>323</v>
      </c>
      <c r="B36" s="354"/>
      <c r="C36" s="382"/>
      <c r="D36" s="382"/>
      <c r="E36" s="382"/>
      <c r="F36" s="351">
        <v>5</v>
      </c>
      <c r="G36">
        <v>0</v>
      </c>
      <c r="H36" s="354">
        <v>10</v>
      </c>
      <c r="I36" s="351" t="s">
        <v>337</v>
      </c>
      <c r="J36" s="394"/>
      <c r="K36">
        <v>340.43</v>
      </c>
      <c r="L36"/>
      <c r="M36">
        <v>86</v>
      </c>
      <c r="N36" s="395">
        <f t="shared" si="19"/>
        <v>25.8</v>
      </c>
      <c r="O36" s="395">
        <f t="shared" si="20"/>
        <v>204.26</v>
      </c>
      <c r="P36" s="395">
        <f t="shared" si="21"/>
        <v>0</v>
      </c>
      <c r="Q36" s="395">
        <f t="shared" si="22"/>
        <v>0</v>
      </c>
      <c r="R36" s="396">
        <f t="shared" si="23"/>
        <v>0.25</v>
      </c>
      <c r="S36" s="396">
        <f t="shared" si="7"/>
        <v>0</v>
      </c>
      <c r="T36" s="395">
        <f t="shared" si="8"/>
        <v>0</v>
      </c>
      <c r="U36" s="395">
        <f t="shared" si="24"/>
        <v>0</v>
      </c>
      <c r="V36">
        <v>1</v>
      </c>
      <c r="W36" s="395">
        <f t="shared" si="25"/>
        <v>0.25</v>
      </c>
      <c r="X36" s="371">
        <f t="shared" si="26"/>
        <v>25.8</v>
      </c>
      <c r="Y36" s="359">
        <f t="shared" si="27"/>
        <v>366.48</v>
      </c>
      <c r="Z36" s="266">
        <v>796959851</v>
      </c>
      <c r="AA36" s="267">
        <v>3398</v>
      </c>
      <c r="AB36" s="371">
        <f t="shared" si="9"/>
        <v>234537.92</v>
      </c>
      <c r="AC36" s="358">
        <f t="shared" si="10"/>
        <v>0.85125300000000004</v>
      </c>
      <c r="AD36" s="267">
        <v>106731</v>
      </c>
      <c r="AE36" s="358">
        <f t="shared" si="11"/>
        <v>0.73430099999999998</v>
      </c>
      <c r="AF36" s="358">
        <f t="shared" si="40"/>
        <v>0.183833</v>
      </c>
      <c r="AG36" s="398">
        <f t="shared" si="12"/>
        <v>0.183833</v>
      </c>
      <c r="AH36" s="399">
        <f t="shared" si="13"/>
        <v>0</v>
      </c>
      <c r="AI36" s="400">
        <f t="shared" si="28"/>
        <v>0.183833</v>
      </c>
      <c r="AJ36">
        <v>341</v>
      </c>
      <c r="AK36">
        <v>13</v>
      </c>
      <c r="AL36" s="370">
        <f t="shared" si="29"/>
        <v>443300</v>
      </c>
      <c r="AM36">
        <v>0</v>
      </c>
      <c r="AN36">
        <v>0</v>
      </c>
      <c r="AO36" s="370">
        <f t="shared" si="30"/>
        <v>0</v>
      </c>
      <c r="AP36" s="370">
        <f t="shared" si="14"/>
        <v>776452</v>
      </c>
      <c r="AQ36" s="370">
        <f t="shared" si="31"/>
        <v>1219752</v>
      </c>
      <c r="AR36" s="397">
        <v>1278838</v>
      </c>
      <c r="AS36" s="397">
        <f t="shared" si="41"/>
        <v>1219752</v>
      </c>
      <c r="AT36" s="267">
        <v>1218610</v>
      </c>
      <c r="AU36" s="370">
        <f t="shared" si="42"/>
        <v>1142</v>
      </c>
      <c r="AV36" s="401" t="str">
        <f t="shared" si="44"/>
        <v>Yes</v>
      </c>
      <c r="AW36" s="397">
        <f t="shared" si="32"/>
        <v>1142</v>
      </c>
      <c r="AX36" s="402">
        <f t="shared" si="33"/>
        <v>1219752</v>
      </c>
      <c r="AY36" s="403">
        <f t="shared" si="43"/>
        <v>1219752</v>
      </c>
      <c r="AZ36" s="404"/>
      <c r="BA36" s="404"/>
      <c r="BB36" s="457">
        <f t="shared" si="34"/>
        <v>12406.903034397674</v>
      </c>
      <c r="BC36" s="404"/>
      <c r="BD36" s="404"/>
      <c r="BE36" s="404">
        <f t="shared" si="35"/>
        <v>1142</v>
      </c>
      <c r="BF36" s="404">
        <f t="shared" si="36"/>
        <v>0</v>
      </c>
      <c r="BG36" s="404">
        <f t="shared" si="15"/>
        <v>0</v>
      </c>
      <c r="BH36" s="404">
        <f t="shared" si="15"/>
        <v>0</v>
      </c>
      <c r="BI36" s="404">
        <f t="shared" si="15"/>
        <v>0</v>
      </c>
      <c r="BJ36" s="404">
        <f t="shared" si="15"/>
        <v>0</v>
      </c>
      <c r="BK36" s="404">
        <f t="shared" si="15"/>
        <v>0</v>
      </c>
      <c r="BL36" s="404">
        <f t="shared" si="15"/>
        <v>0</v>
      </c>
      <c r="BO36" s="458">
        <f t="shared" si="37"/>
        <v>1142</v>
      </c>
      <c r="BP36" s="458">
        <f t="shared" si="16"/>
        <v>0</v>
      </c>
      <c r="BQ36" s="458">
        <f t="shared" si="16"/>
        <v>0</v>
      </c>
      <c r="BR36" s="458">
        <f t="shared" si="16"/>
        <v>0</v>
      </c>
      <c r="BS36" s="458">
        <f t="shared" si="16"/>
        <v>0</v>
      </c>
      <c r="BT36" s="458">
        <f t="shared" si="16"/>
        <v>0</v>
      </c>
      <c r="BU36" s="458">
        <f t="shared" si="16"/>
        <v>0</v>
      </c>
      <c r="BV36" s="458">
        <f t="shared" si="16"/>
        <v>0</v>
      </c>
      <c r="BX36" s="404">
        <f t="shared" si="38"/>
        <v>1219752</v>
      </c>
      <c r="BY36" s="404">
        <f t="shared" si="17"/>
        <v>1219752</v>
      </c>
      <c r="BZ36" s="404">
        <f t="shared" si="17"/>
        <v>1219752</v>
      </c>
      <c r="CA36" s="404">
        <f t="shared" si="17"/>
        <v>1219752</v>
      </c>
      <c r="CB36" s="404">
        <f t="shared" si="17"/>
        <v>1219752</v>
      </c>
      <c r="CC36" s="404">
        <f t="shared" si="17"/>
        <v>1219752</v>
      </c>
      <c r="CD36" s="404">
        <f t="shared" si="17"/>
        <v>1219752</v>
      </c>
      <c r="CE36" s="404">
        <f t="shared" si="17"/>
        <v>1219752</v>
      </c>
      <c r="CG36" s="459">
        <f t="shared" si="39"/>
        <v>1219752</v>
      </c>
      <c r="CH36" s="459">
        <f t="shared" si="18"/>
        <v>1219752</v>
      </c>
      <c r="CI36" s="459">
        <f t="shared" si="18"/>
        <v>1219752</v>
      </c>
      <c r="CJ36" s="459">
        <f t="shared" si="18"/>
        <v>1219752</v>
      </c>
      <c r="CK36" s="459">
        <f t="shared" si="18"/>
        <v>1219752</v>
      </c>
      <c r="CL36" s="459">
        <f t="shared" si="18"/>
        <v>1219752</v>
      </c>
      <c r="CM36" s="459">
        <f t="shared" si="18"/>
        <v>1219752</v>
      </c>
      <c r="CN36" s="459">
        <f t="shared" si="18"/>
        <v>1219752</v>
      </c>
    </row>
    <row r="37" spans="1:92" x14ac:dyDescent="0.2">
      <c r="A37" s="354" t="s">
        <v>338</v>
      </c>
      <c r="B37" s="354"/>
      <c r="C37" s="382">
        <v>1</v>
      </c>
      <c r="D37" s="382">
        <v>1</v>
      </c>
      <c r="E37" s="382"/>
      <c r="F37" s="351">
        <v>6</v>
      </c>
      <c r="G37">
        <v>30</v>
      </c>
      <c r="H37" s="354">
        <v>11</v>
      </c>
      <c r="I37" s="351" t="s">
        <v>339</v>
      </c>
      <c r="J37" s="394"/>
      <c r="K37">
        <v>2215.89</v>
      </c>
      <c r="L37"/>
      <c r="M37">
        <v>1107</v>
      </c>
      <c r="N37" s="395">
        <f t="shared" si="19"/>
        <v>332.1</v>
      </c>
      <c r="O37" s="395">
        <f t="shared" si="20"/>
        <v>1329.53</v>
      </c>
      <c r="P37" s="395">
        <f t="shared" si="21"/>
        <v>0</v>
      </c>
      <c r="Q37" s="395">
        <f t="shared" si="22"/>
        <v>0</v>
      </c>
      <c r="R37" s="396">
        <f t="shared" si="23"/>
        <v>0.5</v>
      </c>
      <c r="S37" s="396">
        <f t="shared" si="7"/>
        <v>0</v>
      </c>
      <c r="T37" s="395">
        <f t="shared" si="8"/>
        <v>0</v>
      </c>
      <c r="U37" s="395">
        <f t="shared" si="24"/>
        <v>0</v>
      </c>
      <c r="V37">
        <v>96</v>
      </c>
      <c r="W37" s="395">
        <f t="shared" si="25"/>
        <v>24</v>
      </c>
      <c r="X37" s="371">
        <f t="shared" si="26"/>
        <v>332.1</v>
      </c>
      <c r="Y37" s="359">
        <f t="shared" si="27"/>
        <v>2571.9899999999998</v>
      </c>
      <c r="Z37" s="266">
        <v>4768215257.6700001</v>
      </c>
      <c r="AA37" s="267">
        <v>21547</v>
      </c>
      <c r="AB37" s="371">
        <f t="shared" si="9"/>
        <v>221293.7</v>
      </c>
      <c r="AC37" s="358">
        <f t="shared" si="10"/>
        <v>0.80318299999999998</v>
      </c>
      <c r="AD37" s="267">
        <v>97436</v>
      </c>
      <c r="AE37" s="358">
        <f t="shared" si="11"/>
        <v>0.67035199999999995</v>
      </c>
      <c r="AF37" s="358">
        <f t="shared" si="40"/>
        <v>0.23666599999999999</v>
      </c>
      <c r="AG37" s="398">
        <f t="shared" si="12"/>
        <v>0.23666599999999999</v>
      </c>
      <c r="AH37" s="399">
        <f t="shared" si="13"/>
        <v>0</v>
      </c>
      <c r="AI37" s="400">
        <f t="shared" si="28"/>
        <v>0.23666599999999999</v>
      </c>
      <c r="AJ37">
        <v>0</v>
      </c>
      <c r="AK37">
        <v>0</v>
      </c>
      <c r="AL37" s="370">
        <f t="shared" si="29"/>
        <v>0</v>
      </c>
      <c r="AM37">
        <v>0</v>
      </c>
      <c r="AN37">
        <v>0</v>
      </c>
      <c r="AO37" s="370">
        <f t="shared" si="30"/>
        <v>0</v>
      </c>
      <c r="AP37" s="370">
        <f t="shared" si="14"/>
        <v>7015297</v>
      </c>
      <c r="AQ37" s="370">
        <f t="shared" si="31"/>
        <v>7015297</v>
      </c>
      <c r="AR37" s="397">
        <v>6160837</v>
      </c>
      <c r="AS37" s="397">
        <f t="shared" si="41"/>
        <v>8047852</v>
      </c>
      <c r="AT37" s="267">
        <v>8047852</v>
      </c>
      <c r="AU37" s="370">
        <f>ABS(AQ37-AT37)</f>
        <v>1032555</v>
      </c>
      <c r="AV37" s="401" t="str">
        <f t="shared" si="44"/>
        <v>No</v>
      </c>
      <c r="AW37" s="397">
        <f t="shared" si="32"/>
        <v>0</v>
      </c>
      <c r="AX37" s="402">
        <f t="shared" si="33"/>
        <v>8047852</v>
      </c>
      <c r="AY37" s="403">
        <f t="shared" si="43"/>
        <v>8047852</v>
      </c>
      <c r="AZ37" s="404"/>
      <c r="BA37" s="404"/>
      <c r="BB37" s="457">
        <f t="shared" si="34"/>
        <v>13377.101187333305</v>
      </c>
      <c r="BC37" s="404"/>
      <c r="BD37" s="404"/>
      <c r="BE37" s="404">
        <f t="shared" si="35"/>
        <v>-1032555</v>
      </c>
      <c r="BF37" s="404">
        <f t="shared" si="36"/>
        <v>-1032555</v>
      </c>
      <c r="BG37" s="404">
        <f t="shared" si="15"/>
        <v>-1032555</v>
      </c>
      <c r="BH37" s="404">
        <f t="shared" si="15"/>
        <v>-1032555</v>
      </c>
      <c r="BI37" s="404">
        <f t="shared" si="15"/>
        <v>-1032555</v>
      </c>
      <c r="BJ37" s="404">
        <f t="shared" si="15"/>
        <v>-1032555</v>
      </c>
      <c r="BK37" s="404">
        <f t="shared" si="15"/>
        <v>-1032555</v>
      </c>
      <c r="BL37" s="404">
        <f t="shared" si="15"/>
        <v>-1032555</v>
      </c>
      <c r="BO37" s="458">
        <f t="shared" si="37"/>
        <v>0</v>
      </c>
      <c r="BP37" s="458">
        <f t="shared" si="16"/>
        <v>-147552.10949999999</v>
      </c>
      <c r="BQ37" s="458">
        <f t="shared" si="16"/>
        <v>-172126.9185</v>
      </c>
      <c r="BR37" s="458">
        <f t="shared" si="16"/>
        <v>-206511</v>
      </c>
      <c r="BS37" s="458">
        <f t="shared" si="16"/>
        <v>-258138.75</v>
      </c>
      <c r="BT37" s="458">
        <f t="shared" si="16"/>
        <v>-344150.58149999997</v>
      </c>
      <c r="BU37" s="458">
        <f t="shared" si="16"/>
        <v>-516277.5</v>
      </c>
      <c r="BV37" s="458">
        <f t="shared" si="16"/>
        <v>-1032555</v>
      </c>
      <c r="BX37" s="404">
        <f t="shared" si="38"/>
        <v>8047852</v>
      </c>
      <c r="BY37" s="404">
        <f t="shared" si="17"/>
        <v>7900299.8904999997</v>
      </c>
      <c r="BZ37" s="404">
        <f t="shared" si="17"/>
        <v>7875725.0815000003</v>
      </c>
      <c r="CA37" s="404">
        <f t="shared" si="17"/>
        <v>7841341</v>
      </c>
      <c r="CB37" s="404">
        <f t="shared" si="17"/>
        <v>7789713.25</v>
      </c>
      <c r="CC37" s="404">
        <f t="shared" si="17"/>
        <v>7703701.4184999997</v>
      </c>
      <c r="CD37" s="404">
        <f t="shared" si="17"/>
        <v>7531574.5</v>
      </c>
      <c r="CE37" s="404">
        <f t="shared" si="17"/>
        <v>7015297</v>
      </c>
      <c r="CG37" s="459">
        <f t="shared" si="39"/>
        <v>8047852</v>
      </c>
      <c r="CH37" s="459">
        <f t="shared" si="18"/>
        <v>8047852</v>
      </c>
      <c r="CI37" s="459">
        <f t="shared" si="18"/>
        <v>8047852</v>
      </c>
      <c r="CJ37" s="459">
        <f t="shared" si="18"/>
        <v>8047852</v>
      </c>
      <c r="CK37" s="459">
        <f t="shared" si="18"/>
        <v>8047852</v>
      </c>
      <c r="CL37" s="459">
        <f t="shared" si="18"/>
        <v>8047852</v>
      </c>
      <c r="CM37" s="459">
        <f t="shared" si="18"/>
        <v>8047852</v>
      </c>
      <c r="CN37" s="459">
        <f t="shared" si="18"/>
        <v>8047852</v>
      </c>
    </row>
    <row r="38" spans="1:92" x14ac:dyDescent="0.2">
      <c r="A38" s="354" t="s">
        <v>323</v>
      </c>
      <c r="B38" s="354"/>
      <c r="C38" s="382"/>
      <c r="D38" s="382"/>
      <c r="E38" s="382"/>
      <c r="F38" s="351">
        <v>5</v>
      </c>
      <c r="G38">
        <v>0</v>
      </c>
      <c r="H38" s="354">
        <v>12</v>
      </c>
      <c r="I38" s="351" t="s">
        <v>340</v>
      </c>
      <c r="J38" s="394"/>
      <c r="K38">
        <v>649.38</v>
      </c>
      <c r="L38"/>
      <c r="M38">
        <v>109</v>
      </c>
      <c r="N38" s="395">
        <f t="shared" si="19"/>
        <v>32.700000000000003</v>
      </c>
      <c r="O38" s="395">
        <f t="shared" si="20"/>
        <v>389.63</v>
      </c>
      <c r="P38" s="395">
        <f t="shared" si="21"/>
        <v>0</v>
      </c>
      <c r="Q38" s="395">
        <f t="shared" si="22"/>
        <v>0</v>
      </c>
      <c r="R38" s="396">
        <f t="shared" si="23"/>
        <v>0.17</v>
      </c>
      <c r="S38" s="396">
        <f t="shared" si="7"/>
        <v>0</v>
      </c>
      <c r="T38" s="395">
        <f t="shared" si="8"/>
        <v>0</v>
      </c>
      <c r="U38" s="395">
        <f t="shared" si="24"/>
        <v>0</v>
      </c>
      <c r="V38">
        <v>3</v>
      </c>
      <c r="W38" s="395">
        <f t="shared" si="25"/>
        <v>0.75</v>
      </c>
      <c r="X38" s="371">
        <f t="shared" si="26"/>
        <v>32.700000000000003</v>
      </c>
      <c r="Y38" s="359">
        <f t="shared" si="27"/>
        <v>682.83</v>
      </c>
      <c r="Z38" s="266">
        <v>850380909</v>
      </c>
      <c r="AA38" s="267">
        <v>4848</v>
      </c>
      <c r="AB38" s="371">
        <f t="shared" si="9"/>
        <v>175408.6</v>
      </c>
      <c r="AC38" s="358">
        <f t="shared" si="10"/>
        <v>0.63664399999999999</v>
      </c>
      <c r="AD38" s="267">
        <v>124861</v>
      </c>
      <c r="AE38" s="358">
        <f t="shared" si="11"/>
        <v>0.85903399999999996</v>
      </c>
      <c r="AF38" s="358">
        <f t="shared" si="40"/>
        <v>0.29663899999999999</v>
      </c>
      <c r="AG38" s="398">
        <f t="shared" si="12"/>
        <v>0.29663899999999999</v>
      </c>
      <c r="AH38" s="399">
        <f t="shared" si="13"/>
        <v>0</v>
      </c>
      <c r="AI38" s="400">
        <f t="shared" si="28"/>
        <v>0.29663899999999999</v>
      </c>
      <c r="AJ38">
        <v>0</v>
      </c>
      <c r="AK38">
        <v>0</v>
      </c>
      <c r="AL38" s="370">
        <f t="shared" si="29"/>
        <v>0</v>
      </c>
      <c r="AM38">
        <v>0</v>
      </c>
      <c r="AN38">
        <v>0</v>
      </c>
      <c r="AO38" s="370">
        <f t="shared" si="30"/>
        <v>0</v>
      </c>
      <c r="AP38" s="370">
        <f t="shared" si="14"/>
        <v>2334435</v>
      </c>
      <c r="AQ38" s="370">
        <f t="shared" si="31"/>
        <v>2334435</v>
      </c>
      <c r="AR38" s="397">
        <v>2983350</v>
      </c>
      <c r="AS38" s="397">
        <f t="shared" si="41"/>
        <v>2334435</v>
      </c>
      <c r="AT38" s="267">
        <v>2683216</v>
      </c>
      <c r="AU38" s="370">
        <f t="shared" si="42"/>
        <v>348781</v>
      </c>
      <c r="AV38" s="401" t="str">
        <f t="shared" si="44"/>
        <v>No</v>
      </c>
      <c r="AW38" s="397">
        <f t="shared" si="32"/>
        <v>0</v>
      </c>
      <c r="AX38" s="402">
        <f t="shared" si="33"/>
        <v>2683216</v>
      </c>
      <c r="AY38" s="403">
        <f t="shared" si="43"/>
        <v>2683216</v>
      </c>
      <c r="AZ38" s="404"/>
      <c r="BA38" s="404"/>
      <c r="BB38" s="457">
        <f t="shared" si="34"/>
        <v>12118.660491545783</v>
      </c>
      <c r="BC38" s="404"/>
      <c r="BD38" s="404"/>
      <c r="BE38" s="404">
        <f t="shared" si="35"/>
        <v>-348781</v>
      </c>
      <c r="BF38" s="404">
        <f t="shared" si="36"/>
        <v>-348781</v>
      </c>
      <c r="BG38" s="404">
        <f t="shared" si="15"/>
        <v>-298940.19510000013</v>
      </c>
      <c r="BH38" s="404">
        <f t="shared" si="15"/>
        <v>-249106.86457683006</v>
      </c>
      <c r="BI38" s="404">
        <f t="shared" si="15"/>
        <v>-199285.49166146386</v>
      </c>
      <c r="BJ38" s="404">
        <f t="shared" si="15"/>
        <v>-149464.11874609813</v>
      </c>
      <c r="BK38" s="404">
        <f t="shared" si="15"/>
        <v>-99647.727968023624</v>
      </c>
      <c r="BL38" s="404">
        <f t="shared" si="15"/>
        <v>-49823.863984012045</v>
      </c>
      <c r="BO38" s="458">
        <f t="shared" si="37"/>
        <v>0</v>
      </c>
      <c r="BP38" s="458">
        <f t="shared" si="16"/>
        <v>-49840.804900000003</v>
      </c>
      <c r="BQ38" s="458">
        <f t="shared" si="16"/>
        <v>-49833.330523170014</v>
      </c>
      <c r="BR38" s="458">
        <f t="shared" si="16"/>
        <v>-49821.372915366017</v>
      </c>
      <c r="BS38" s="458">
        <f t="shared" si="16"/>
        <v>-49821.372915365966</v>
      </c>
      <c r="BT38" s="458">
        <f t="shared" si="16"/>
        <v>-49816.390778074507</v>
      </c>
      <c r="BU38" s="458">
        <f t="shared" si="16"/>
        <v>-49823.863984011812</v>
      </c>
      <c r="BV38" s="458">
        <f t="shared" si="16"/>
        <v>-49823.863984012045</v>
      </c>
      <c r="BX38" s="404">
        <f t="shared" si="38"/>
        <v>2683216</v>
      </c>
      <c r="BY38" s="404">
        <f t="shared" si="17"/>
        <v>2633375.1951000001</v>
      </c>
      <c r="BZ38" s="404">
        <f t="shared" si="17"/>
        <v>2583541.8645768301</v>
      </c>
      <c r="CA38" s="404">
        <f t="shared" si="17"/>
        <v>2533720.4916614639</v>
      </c>
      <c r="CB38" s="404">
        <f t="shared" si="17"/>
        <v>2483899.1187460981</v>
      </c>
      <c r="CC38" s="404">
        <f t="shared" si="17"/>
        <v>2434082.7279680236</v>
      </c>
      <c r="CD38" s="404">
        <f t="shared" si="17"/>
        <v>2384258.863984012</v>
      </c>
      <c r="CE38" s="404">
        <f t="shared" si="17"/>
        <v>2334435</v>
      </c>
      <c r="CG38" s="459">
        <f t="shared" si="39"/>
        <v>2683216</v>
      </c>
      <c r="CH38" s="459">
        <f t="shared" si="18"/>
        <v>2633375.1951000001</v>
      </c>
      <c r="CI38" s="459">
        <f t="shared" si="18"/>
        <v>2583541.8645768301</v>
      </c>
      <c r="CJ38" s="459">
        <f t="shared" si="18"/>
        <v>2533720.4916614639</v>
      </c>
      <c r="CK38" s="459">
        <f t="shared" si="18"/>
        <v>2483899.1187460981</v>
      </c>
      <c r="CL38" s="459">
        <f t="shared" si="18"/>
        <v>2434082.7279680236</v>
      </c>
      <c r="CM38" s="459">
        <f t="shared" si="18"/>
        <v>2384258.863984012</v>
      </c>
      <c r="CN38" s="459">
        <f t="shared" si="18"/>
        <v>2334435</v>
      </c>
    </row>
    <row r="39" spans="1:92" x14ac:dyDescent="0.2">
      <c r="A39" s="354" t="s">
        <v>327</v>
      </c>
      <c r="B39" s="354"/>
      <c r="C39" s="382"/>
      <c r="D39" s="382"/>
      <c r="E39" s="382"/>
      <c r="F39" s="351">
        <v>7</v>
      </c>
      <c r="G39">
        <v>0</v>
      </c>
      <c r="H39" s="354">
        <v>13</v>
      </c>
      <c r="I39" s="351" t="s">
        <v>341</v>
      </c>
      <c r="J39" s="394"/>
      <c r="K39">
        <v>248.81</v>
      </c>
      <c r="L39"/>
      <c r="M39">
        <v>95</v>
      </c>
      <c r="N39" s="395">
        <f t="shared" si="19"/>
        <v>28.5</v>
      </c>
      <c r="O39" s="395">
        <f t="shared" si="20"/>
        <v>149.29</v>
      </c>
      <c r="P39" s="395">
        <f t="shared" si="21"/>
        <v>0</v>
      </c>
      <c r="Q39" s="395">
        <f t="shared" si="22"/>
        <v>0</v>
      </c>
      <c r="R39" s="396">
        <f t="shared" si="23"/>
        <v>0.38</v>
      </c>
      <c r="S39" s="396">
        <f t="shared" si="7"/>
        <v>0</v>
      </c>
      <c r="T39" s="395">
        <f t="shared" si="8"/>
        <v>0</v>
      </c>
      <c r="U39" s="395">
        <f t="shared" si="24"/>
        <v>0</v>
      </c>
      <c r="V39">
        <v>6</v>
      </c>
      <c r="W39" s="395">
        <f t="shared" si="25"/>
        <v>1.5</v>
      </c>
      <c r="X39" s="371">
        <f t="shared" si="26"/>
        <v>28.5</v>
      </c>
      <c r="Y39" s="359">
        <f t="shared" si="27"/>
        <v>278.81</v>
      </c>
      <c r="Z39" s="266">
        <v>538968153.33000004</v>
      </c>
      <c r="AA39" s="267">
        <v>2373</v>
      </c>
      <c r="AB39" s="371">
        <f t="shared" si="9"/>
        <v>227125.22</v>
      </c>
      <c r="AC39" s="358">
        <f t="shared" si="10"/>
        <v>0.824349</v>
      </c>
      <c r="AD39" s="267">
        <v>110250</v>
      </c>
      <c r="AE39" s="358">
        <f t="shared" si="11"/>
        <v>0.75851199999999996</v>
      </c>
      <c r="AF39" s="358">
        <f t="shared" si="40"/>
        <v>0.19540199999999999</v>
      </c>
      <c r="AG39" s="398">
        <f t="shared" si="12"/>
        <v>0.19540199999999999</v>
      </c>
      <c r="AH39" s="399">
        <f t="shared" si="13"/>
        <v>0</v>
      </c>
      <c r="AI39" s="400">
        <f t="shared" si="28"/>
        <v>0.19540199999999999</v>
      </c>
      <c r="AJ39">
        <v>0</v>
      </c>
      <c r="AK39">
        <v>0</v>
      </c>
      <c r="AL39" s="370">
        <f t="shared" si="29"/>
        <v>0</v>
      </c>
      <c r="AM39">
        <v>33</v>
      </c>
      <c r="AN39">
        <v>4</v>
      </c>
      <c r="AO39" s="370">
        <f t="shared" si="30"/>
        <v>13200</v>
      </c>
      <c r="AP39" s="370">
        <f t="shared" si="14"/>
        <v>627882</v>
      </c>
      <c r="AQ39" s="370">
        <f t="shared" si="31"/>
        <v>641082</v>
      </c>
      <c r="AR39" s="397">
        <v>1223830</v>
      </c>
      <c r="AS39" s="397">
        <f t="shared" si="41"/>
        <v>641082</v>
      </c>
      <c r="AT39" s="267">
        <v>1190095</v>
      </c>
      <c r="AU39" s="370">
        <f t="shared" si="42"/>
        <v>549013</v>
      </c>
      <c r="AV39" s="401" t="str">
        <f t="shared" si="44"/>
        <v>No</v>
      </c>
      <c r="AW39" s="397">
        <f t="shared" si="32"/>
        <v>0</v>
      </c>
      <c r="AX39" s="402">
        <f t="shared" si="33"/>
        <v>1190095</v>
      </c>
      <c r="AY39" s="403">
        <f t="shared" si="43"/>
        <v>1190095</v>
      </c>
      <c r="AZ39" s="404"/>
      <c r="BA39" s="404"/>
      <c r="BB39" s="457">
        <f t="shared" si="34"/>
        <v>12914.614565330976</v>
      </c>
      <c r="BC39" s="404"/>
      <c r="BD39" s="404"/>
      <c r="BE39" s="404">
        <f t="shared" si="35"/>
        <v>-549013</v>
      </c>
      <c r="BF39" s="404">
        <f t="shared" si="36"/>
        <v>-549013</v>
      </c>
      <c r="BG39" s="404">
        <f t="shared" si="15"/>
        <v>-470559.04230000009</v>
      </c>
      <c r="BH39" s="404">
        <f t="shared" si="15"/>
        <v>-392116.84994859004</v>
      </c>
      <c r="BI39" s="404">
        <f t="shared" si="15"/>
        <v>-313693.47995887208</v>
      </c>
      <c r="BJ39" s="404">
        <f t="shared" si="15"/>
        <v>-235270.109969154</v>
      </c>
      <c r="BK39" s="404">
        <f t="shared" si="15"/>
        <v>-156854.58231643494</v>
      </c>
      <c r="BL39" s="404">
        <f t="shared" si="15"/>
        <v>-78427.291158217471</v>
      </c>
      <c r="BO39" s="458">
        <f t="shared" si="37"/>
        <v>0</v>
      </c>
      <c r="BP39" s="458">
        <f t="shared" si="16"/>
        <v>-78453.957699999999</v>
      </c>
      <c r="BQ39" s="458">
        <f t="shared" si="16"/>
        <v>-78442.192351410005</v>
      </c>
      <c r="BR39" s="458">
        <f t="shared" si="16"/>
        <v>-78423.369989718005</v>
      </c>
      <c r="BS39" s="458">
        <f t="shared" si="16"/>
        <v>-78423.369989718019</v>
      </c>
      <c r="BT39" s="458">
        <f t="shared" si="16"/>
        <v>-78415.527652719029</v>
      </c>
      <c r="BU39" s="458">
        <f t="shared" si="16"/>
        <v>-78427.291158217471</v>
      </c>
      <c r="BV39" s="458">
        <f t="shared" si="16"/>
        <v>-78427.291158217471</v>
      </c>
      <c r="BX39" s="404">
        <f t="shared" si="38"/>
        <v>1190095</v>
      </c>
      <c r="BY39" s="404">
        <f t="shared" si="17"/>
        <v>1111641.0423000001</v>
      </c>
      <c r="BZ39" s="404">
        <f t="shared" si="17"/>
        <v>1033198.84994859</v>
      </c>
      <c r="CA39" s="404">
        <f t="shared" si="17"/>
        <v>954775.47995887208</v>
      </c>
      <c r="CB39" s="404">
        <f t="shared" si="17"/>
        <v>876352.109969154</v>
      </c>
      <c r="CC39" s="404">
        <f t="shared" si="17"/>
        <v>797936.58231643494</v>
      </c>
      <c r="CD39" s="404">
        <f t="shared" si="17"/>
        <v>719509.29115821747</v>
      </c>
      <c r="CE39" s="404">
        <f t="shared" si="17"/>
        <v>641082</v>
      </c>
      <c r="CG39" s="459">
        <f t="shared" si="39"/>
        <v>1190095</v>
      </c>
      <c r="CH39" s="459">
        <f t="shared" si="18"/>
        <v>1111641.0423000001</v>
      </c>
      <c r="CI39" s="459">
        <f t="shared" si="18"/>
        <v>1033198.84994859</v>
      </c>
      <c r="CJ39" s="459">
        <f t="shared" si="18"/>
        <v>954775.47995887208</v>
      </c>
      <c r="CK39" s="459">
        <f t="shared" si="18"/>
        <v>876352.109969154</v>
      </c>
      <c r="CL39" s="459">
        <f t="shared" si="18"/>
        <v>797936.58231643494</v>
      </c>
      <c r="CM39" s="459">
        <f t="shared" si="18"/>
        <v>719509.29115821747</v>
      </c>
      <c r="CN39" s="459">
        <f t="shared" si="18"/>
        <v>641082</v>
      </c>
    </row>
    <row r="40" spans="1:92" x14ac:dyDescent="0.2">
      <c r="A40" s="354" t="s">
        <v>333</v>
      </c>
      <c r="B40" s="354"/>
      <c r="C40" s="382"/>
      <c r="D40" s="382"/>
      <c r="E40" s="382"/>
      <c r="F40" s="351">
        <v>4</v>
      </c>
      <c r="G40">
        <v>0</v>
      </c>
      <c r="H40" s="354">
        <v>14</v>
      </c>
      <c r="I40" s="351" t="s">
        <v>342</v>
      </c>
      <c r="J40" s="394"/>
      <c r="K40">
        <v>2494.31</v>
      </c>
      <c r="L40"/>
      <c r="M40">
        <v>886</v>
      </c>
      <c r="N40" s="395">
        <f t="shared" si="19"/>
        <v>265.8</v>
      </c>
      <c r="O40" s="395">
        <f t="shared" si="20"/>
        <v>1496.59</v>
      </c>
      <c r="P40" s="395">
        <f t="shared" si="21"/>
        <v>0</v>
      </c>
      <c r="Q40" s="395">
        <f t="shared" si="22"/>
        <v>0</v>
      </c>
      <c r="R40" s="396">
        <f t="shared" si="23"/>
        <v>0.36</v>
      </c>
      <c r="S40" s="396">
        <f t="shared" si="7"/>
        <v>0</v>
      </c>
      <c r="T40" s="395">
        <f t="shared" si="8"/>
        <v>0</v>
      </c>
      <c r="U40" s="395">
        <f t="shared" si="24"/>
        <v>0</v>
      </c>
      <c r="V40">
        <v>207</v>
      </c>
      <c r="W40" s="395">
        <f t="shared" si="25"/>
        <v>51.75</v>
      </c>
      <c r="X40" s="371">
        <f t="shared" si="26"/>
        <v>265.8</v>
      </c>
      <c r="Y40" s="359">
        <f t="shared" si="27"/>
        <v>2811.86</v>
      </c>
      <c r="Z40" s="266">
        <v>8147690499</v>
      </c>
      <c r="AA40" s="267">
        <v>28090</v>
      </c>
      <c r="AB40" s="371">
        <f t="shared" si="9"/>
        <v>290056.62</v>
      </c>
      <c r="AC40" s="358">
        <f t="shared" si="10"/>
        <v>1.0527569999999999</v>
      </c>
      <c r="AD40" s="267">
        <v>97223</v>
      </c>
      <c r="AE40" s="358">
        <f t="shared" si="11"/>
        <v>0.66888700000000001</v>
      </c>
      <c r="AF40" s="358">
        <f t="shared" si="40"/>
        <v>6.2404000000000001E-2</v>
      </c>
      <c r="AG40" s="398">
        <f t="shared" si="12"/>
        <v>6.2404000000000001E-2</v>
      </c>
      <c r="AH40" s="399">
        <f t="shared" si="13"/>
        <v>0</v>
      </c>
      <c r="AI40" s="400">
        <f t="shared" si="28"/>
        <v>6.2404000000000001E-2</v>
      </c>
      <c r="AJ40">
        <v>0</v>
      </c>
      <c r="AK40">
        <v>0</v>
      </c>
      <c r="AL40" s="370">
        <f t="shared" si="29"/>
        <v>0</v>
      </c>
      <c r="AM40">
        <v>0</v>
      </c>
      <c r="AN40">
        <v>0</v>
      </c>
      <c r="AO40" s="370">
        <f t="shared" si="30"/>
        <v>0</v>
      </c>
      <c r="AP40" s="370">
        <f t="shared" si="14"/>
        <v>2022307</v>
      </c>
      <c r="AQ40" s="370">
        <f t="shared" si="31"/>
        <v>2022307</v>
      </c>
      <c r="AR40" s="397">
        <v>2211848</v>
      </c>
      <c r="AS40" s="397">
        <f t="shared" si="41"/>
        <v>2022307</v>
      </c>
      <c r="AT40" s="267">
        <v>3772866</v>
      </c>
      <c r="AU40" s="370">
        <f t="shared" si="42"/>
        <v>1750559</v>
      </c>
      <c r="AV40" s="401" t="str">
        <f t="shared" si="44"/>
        <v>No</v>
      </c>
      <c r="AW40" s="397">
        <f t="shared" si="32"/>
        <v>0</v>
      </c>
      <c r="AX40" s="402">
        <f t="shared" si="33"/>
        <v>3772866</v>
      </c>
      <c r="AY40" s="403">
        <f t="shared" si="43"/>
        <v>3772866</v>
      </c>
      <c r="AZ40" s="404"/>
      <c r="BA40" s="404"/>
      <c r="BB40" s="457">
        <f t="shared" si="34"/>
        <v>12992.244949505073</v>
      </c>
      <c r="BC40" s="404"/>
      <c r="BD40" s="404"/>
      <c r="BE40" s="404">
        <f t="shared" si="35"/>
        <v>-1750559</v>
      </c>
      <c r="BF40" s="404">
        <f t="shared" si="36"/>
        <v>-1750559</v>
      </c>
      <c r="BG40" s="404">
        <f t="shared" si="15"/>
        <v>-1500404.1189000001</v>
      </c>
      <c r="BH40" s="404">
        <f t="shared" si="15"/>
        <v>-1250286.7522793701</v>
      </c>
      <c r="BI40" s="404">
        <f t="shared" si="15"/>
        <v>-1000229.401823496</v>
      </c>
      <c r="BJ40" s="404">
        <f t="shared" si="15"/>
        <v>-750172.05136762187</v>
      </c>
      <c r="BK40" s="404">
        <f t="shared" si="15"/>
        <v>-500139.70664679352</v>
      </c>
      <c r="BL40" s="404">
        <f t="shared" si="15"/>
        <v>-250069.85332339676</v>
      </c>
      <c r="BO40" s="458">
        <f t="shared" si="37"/>
        <v>0</v>
      </c>
      <c r="BP40" s="458">
        <f t="shared" si="16"/>
        <v>-250154.8811</v>
      </c>
      <c r="BQ40" s="458">
        <f t="shared" si="16"/>
        <v>-250117.36662063</v>
      </c>
      <c r="BR40" s="458">
        <f t="shared" si="16"/>
        <v>-250057.35045587402</v>
      </c>
      <c r="BS40" s="458">
        <f t="shared" si="16"/>
        <v>-250057.350455874</v>
      </c>
      <c r="BT40" s="458">
        <f t="shared" si="16"/>
        <v>-250032.34472082835</v>
      </c>
      <c r="BU40" s="458">
        <f t="shared" si="16"/>
        <v>-250069.85332339676</v>
      </c>
      <c r="BV40" s="458">
        <f t="shared" si="16"/>
        <v>-250069.85332339676</v>
      </c>
      <c r="BX40" s="404">
        <f t="shared" si="38"/>
        <v>3772866</v>
      </c>
      <c r="BY40" s="404">
        <f t="shared" si="17"/>
        <v>3522711.1189000001</v>
      </c>
      <c r="BZ40" s="404">
        <f t="shared" si="17"/>
        <v>3272593.7522793701</v>
      </c>
      <c r="CA40" s="404">
        <f t="shared" si="17"/>
        <v>3022536.401823496</v>
      </c>
      <c r="CB40" s="404">
        <f t="shared" si="17"/>
        <v>2772479.0513676219</v>
      </c>
      <c r="CC40" s="404">
        <f t="shared" si="17"/>
        <v>2522446.7066467935</v>
      </c>
      <c r="CD40" s="404">
        <f t="shared" si="17"/>
        <v>2272376.8533233968</v>
      </c>
      <c r="CE40" s="404">
        <f t="shared" si="17"/>
        <v>2022307</v>
      </c>
      <c r="CG40" s="459">
        <f t="shared" si="39"/>
        <v>3772866</v>
      </c>
      <c r="CH40" s="459">
        <f t="shared" si="18"/>
        <v>3522711.1189000001</v>
      </c>
      <c r="CI40" s="459">
        <f t="shared" si="18"/>
        <v>3272593.7522793701</v>
      </c>
      <c r="CJ40" s="459">
        <f t="shared" si="18"/>
        <v>3022536.401823496</v>
      </c>
      <c r="CK40" s="459">
        <f t="shared" si="18"/>
        <v>2772479.0513676219</v>
      </c>
      <c r="CL40" s="459">
        <f t="shared" si="18"/>
        <v>2522446.7066467935</v>
      </c>
      <c r="CM40" s="459">
        <f t="shared" si="18"/>
        <v>2272376.8533233968</v>
      </c>
      <c r="CN40" s="459">
        <f t="shared" si="18"/>
        <v>2022307</v>
      </c>
    </row>
    <row r="41" spans="1:92" x14ac:dyDescent="0.2">
      <c r="A41" s="354" t="s">
        <v>343</v>
      </c>
      <c r="B41" s="354">
        <v>1</v>
      </c>
      <c r="C41" s="382">
        <v>1</v>
      </c>
      <c r="D41" s="382">
        <v>0</v>
      </c>
      <c r="E41" s="382">
        <v>1</v>
      </c>
      <c r="F41" s="351">
        <v>10</v>
      </c>
      <c r="G41">
        <v>5</v>
      </c>
      <c r="H41" s="354">
        <v>15</v>
      </c>
      <c r="I41" s="351" t="s">
        <v>344</v>
      </c>
      <c r="J41" s="394"/>
      <c r="K41">
        <v>19026.689999999999</v>
      </c>
      <c r="L41"/>
      <c r="M41">
        <v>16943</v>
      </c>
      <c r="N41" s="395">
        <f t="shared" si="19"/>
        <v>5082.8999999999996</v>
      </c>
      <c r="O41" s="395">
        <f t="shared" si="20"/>
        <v>11416.01</v>
      </c>
      <c r="P41" s="395">
        <f t="shared" si="21"/>
        <v>5526.99</v>
      </c>
      <c r="Q41" s="395">
        <f t="shared" si="22"/>
        <v>829.05</v>
      </c>
      <c r="R41" s="396">
        <f t="shared" si="23"/>
        <v>0.89</v>
      </c>
      <c r="S41" s="396">
        <f t="shared" si="7"/>
        <v>0.29000000000000004</v>
      </c>
      <c r="T41" s="395">
        <f t="shared" si="8"/>
        <v>5517.74</v>
      </c>
      <c r="U41" s="395">
        <f t="shared" si="24"/>
        <v>827.66</v>
      </c>
      <c r="V41">
        <v>5957</v>
      </c>
      <c r="W41" s="395">
        <f t="shared" si="25"/>
        <v>1489.25</v>
      </c>
      <c r="X41" s="371">
        <f t="shared" si="26"/>
        <v>5082.8999999999996</v>
      </c>
      <c r="Y41" s="359">
        <f t="shared" si="27"/>
        <v>26427.889999999996</v>
      </c>
      <c r="Z41" s="266">
        <v>16576284644.33</v>
      </c>
      <c r="AA41" s="267">
        <v>148012</v>
      </c>
      <c r="AB41" s="371">
        <f t="shared" si="9"/>
        <v>111992.84</v>
      </c>
      <c r="AC41" s="358">
        <f t="shared" si="10"/>
        <v>0.40647699999999998</v>
      </c>
      <c r="AD41" s="267">
        <v>56584</v>
      </c>
      <c r="AE41" s="358">
        <f t="shared" si="11"/>
        <v>0.38929399999999997</v>
      </c>
      <c r="AF41" s="358">
        <f t="shared" si="40"/>
        <v>0.59867800000000004</v>
      </c>
      <c r="AG41" s="398">
        <f t="shared" si="12"/>
        <v>0.59867800000000004</v>
      </c>
      <c r="AH41" s="399">
        <f t="shared" si="13"/>
        <v>0.06</v>
      </c>
      <c r="AI41" s="400">
        <f t="shared" si="28"/>
        <v>0.6586780000000001</v>
      </c>
      <c r="AJ41">
        <v>0</v>
      </c>
      <c r="AK41">
        <v>0</v>
      </c>
      <c r="AL41" s="370">
        <f t="shared" si="29"/>
        <v>0</v>
      </c>
      <c r="AM41">
        <v>0</v>
      </c>
      <c r="AN41">
        <v>0</v>
      </c>
      <c r="AO41" s="370">
        <f t="shared" si="30"/>
        <v>0</v>
      </c>
      <c r="AP41" s="370">
        <f t="shared" si="14"/>
        <v>200621089</v>
      </c>
      <c r="AQ41" s="370">
        <f t="shared" si="31"/>
        <v>200621089</v>
      </c>
      <c r="AR41" s="397">
        <v>181105390</v>
      </c>
      <c r="AS41" s="397">
        <f t="shared" si="41"/>
        <v>212796357</v>
      </c>
      <c r="AT41" s="267">
        <v>212796357</v>
      </c>
      <c r="AU41" s="370">
        <f>ABS(AQ41-AT41)</f>
        <v>12175268</v>
      </c>
      <c r="AV41" s="401" t="str">
        <f t="shared" si="44"/>
        <v>No</v>
      </c>
      <c r="AW41" s="397">
        <f t="shared" si="32"/>
        <v>0</v>
      </c>
      <c r="AX41" s="397">
        <f t="shared" si="33"/>
        <v>212796357</v>
      </c>
      <c r="AY41" s="397">
        <f t="shared" si="43"/>
        <v>212796357</v>
      </c>
      <c r="AZ41" s="404"/>
      <c r="BA41" s="404"/>
      <c r="BB41" s="457">
        <f t="shared" si="34"/>
        <v>16008.114509144783</v>
      </c>
      <c r="BC41" s="404"/>
      <c r="BD41" s="404"/>
      <c r="BE41" s="404">
        <f t="shared" si="35"/>
        <v>-12175268</v>
      </c>
      <c r="BF41" s="404">
        <f t="shared" si="36"/>
        <v>-12175268</v>
      </c>
      <c r="BG41" s="404">
        <f t="shared" si="15"/>
        <v>-12175268</v>
      </c>
      <c r="BH41" s="404">
        <f t="shared" si="15"/>
        <v>-12175268</v>
      </c>
      <c r="BI41" s="404">
        <f t="shared" si="15"/>
        <v>-12175268</v>
      </c>
      <c r="BJ41" s="404">
        <f t="shared" si="15"/>
        <v>-12175268</v>
      </c>
      <c r="BK41" s="404">
        <f t="shared" si="15"/>
        <v>-12175268</v>
      </c>
      <c r="BL41" s="404">
        <f t="shared" si="15"/>
        <v>-12175268</v>
      </c>
      <c r="BO41" s="471">
        <f t="shared" si="37"/>
        <v>0</v>
      </c>
      <c r="BP41" s="471">
        <f t="shared" si="16"/>
        <v>-1739845.7971999999</v>
      </c>
      <c r="BQ41" s="471">
        <f t="shared" si="16"/>
        <v>-2029617.1756</v>
      </c>
      <c r="BR41" s="471">
        <f t="shared" si="16"/>
        <v>-2435053.6</v>
      </c>
      <c r="BS41" s="471">
        <f t="shared" si="16"/>
        <v>-3043817</v>
      </c>
      <c r="BT41" s="471">
        <f t="shared" si="16"/>
        <v>-4058016.8243999998</v>
      </c>
      <c r="BU41" s="471">
        <f t="shared" si="16"/>
        <v>-6087634</v>
      </c>
      <c r="BV41" s="471">
        <f t="shared" si="16"/>
        <v>-12175268</v>
      </c>
      <c r="BX41" s="404">
        <f t="shared" si="38"/>
        <v>212796357</v>
      </c>
      <c r="BY41" s="404">
        <f t="shared" si="17"/>
        <v>211056511.20280001</v>
      </c>
      <c r="BZ41" s="404">
        <f t="shared" si="17"/>
        <v>210766739.82440001</v>
      </c>
      <c r="CA41" s="404">
        <f t="shared" si="17"/>
        <v>210361303.40000001</v>
      </c>
      <c r="CB41" s="404">
        <f t="shared" si="17"/>
        <v>209752540</v>
      </c>
      <c r="CC41" s="404">
        <f t="shared" si="17"/>
        <v>208738340.17559999</v>
      </c>
      <c r="CD41" s="404">
        <f t="shared" si="17"/>
        <v>206708723</v>
      </c>
      <c r="CE41" s="404">
        <f t="shared" si="17"/>
        <v>200621089</v>
      </c>
      <c r="CG41" s="472">
        <f t="shared" si="39"/>
        <v>212796357</v>
      </c>
      <c r="CH41" s="472">
        <f t="shared" si="18"/>
        <v>212796357</v>
      </c>
      <c r="CI41" s="472">
        <f t="shared" si="18"/>
        <v>212796357</v>
      </c>
      <c r="CJ41" s="472">
        <f t="shared" si="18"/>
        <v>212796357</v>
      </c>
      <c r="CK41" s="472">
        <f t="shared" si="18"/>
        <v>212796357</v>
      </c>
      <c r="CL41" s="472">
        <f t="shared" si="18"/>
        <v>212796357</v>
      </c>
      <c r="CM41" s="472">
        <f t="shared" si="18"/>
        <v>212796357</v>
      </c>
      <c r="CN41" s="472">
        <f t="shared" si="18"/>
        <v>212796357</v>
      </c>
    </row>
    <row r="42" spans="1:92" x14ac:dyDescent="0.2">
      <c r="A42" s="354" t="s">
        <v>323</v>
      </c>
      <c r="B42" s="354"/>
      <c r="C42" s="382"/>
      <c r="D42" s="382"/>
      <c r="E42" s="382"/>
      <c r="F42" s="351">
        <v>2</v>
      </c>
      <c r="G42">
        <v>0</v>
      </c>
      <c r="H42" s="354">
        <v>16</v>
      </c>
      <c r="I42" s="351" t="s">
        <v>345</v>
      </c>
      <c r="J42" s="394"/>
      <c r="K42">
        <v>157.11000000000001</v>
      </c>
      <c r="L42"/>
      <c r="M42">
        <v>32</v>
      </c>
      <c r="N42" s="395">
        <f t="shared" si="19"/>
        <v>9.6</v>
      </c>
      <c r="O42" s="395">
        <f t="shared" si="20"/>
        <v>94.27</v>
      </c>
      <c r="P42" s="395">
        <f t="shared" si="21"/>
        <v>0</v>
      </c>
      <c r="Q42" s="395">
        <f t="shared" si="22"/>
        <v>0</v>
      </c>
      <c r="R42" s="396">
        <f t="shared" si="23"/>
        <v>0.2</v>
      </c>
      <c r="S42" s="396">
        <f t="shared" si="7"/>
        <v>0</v>
      </c>
      <c r="T42" s="395">
        <f t="shared" si="8"/>
        <v>0</v>
      </c>
      <c r="U42" s="395">
        <f t="shared" si="24"/>
        <v>0</v>
      </c>
      <c r="V42">
        <v>1</v>
      </c>
      <c r="W42" s="395">
        <f t="shared" si="25"/>
        <v>0.25</v>
      </c>
      <c r="X42" s="371">
        <f t="shared" si="26"/>
        <v>9.6</v>
      </c>
      <c r="Y42" s="359">
        <f t="shared" si="27"/>
        <v>166.96</v>
      </c>
      <c r="Z42" s="266">
        <v>750144775</v>
      </c>
      <c r="AA42" s="267">
        <v>1670</v>
      </c>
      <c r="AB42" s="371">
        <f t="shared" si="9"/>
        <v>449188.49</v>
      </c>
      <c r="AC42" s="358">
        <f t="shared" si="10"/>
        <v>1.630325</v>
      </c>
      <c r="AD42" s="267">
        <v>156682</v>
      </c>
      <c r="AE42" s="358">
        <f t="shared" si="11"/>
        <v>1.07796</v>
      </c>
      <c r="AF42" s="358">
        <f t="shared" si="40"/>
        <v>-0.46461599999999997</v>
      </c>
      <c r="AG42" s="398">
        <f t="shared" si="12"/>
        <v>0.01</v>
      </c>
      <c r="AH42" s="399">
        <f t="shared" si="13"/>
        <v>0</v>
      </c>
      <c r="AI42" s="400">
        <f t="shared" si="28"/>
        <v>0.01</v>
      </c>
      <c r="AJ42">
        <v>155</v>
      </c>
      <c r="AK42">
        <v>13</v>
      </c>
      <c r="AL42" s="370">
        <f t="shared" si="29"/>
        <v>201500</v>
      </c>
      <c r="AM42">
        <v>0</v>
      </c>
      <c r="AN42">
        <v>0</v>
      </c>
      <c r="AO42" s="370">
        <f t="shared" si="30"/>
        <v>0</v>
      </c>
      <c r="AP42" s="370">
        <f t="shared" si="14"/>
        <v>19242</v>
      </c>
      <c r="AQ42" s="370">
        <f t="shared" si="31"/>
        <v>220742</v>
      </c>
      <c r="AR42" s="397">
        <v>23014</v>
      </c>
      <c r="AS42" s="397">
        <f t="shared" si="41"/>
        <v>220742</v>
      </c>
      <c r="AT42" s="267">
        <v>187715</v>
      </c>
      <c r="AU42" s="370">
        <f t="shared" si="42"/>
        <v>33027</v>
      </c>
      <c r="AV42" s="401" t="str">
        <f t="shared" si="44"/>
        <v>Yes</v>
      </c>
      <c r="AW42" s="397">
        <f t="shared" si="32"/>
        <v>33027</v>
      </c>
      <c r="AX42" s="402">
        <f t="shared" si="33"/>
        <v>220742</v>
      </c>
      <c r="AY42" s="403">
        <f t="shared" si="43"/>
        <v>220742</v>
      </c>
      <c r="AZ42" s="404"/>
      <c r="BA42" s="404"/>
      <c r="BB42" s="457">
        <f t="shared" si="34"/>
        <v>12247.559035070968</v>
      </c>
      <c r="BC42" s="404"/>
      <c r="BD42" s="404"/>
      <c r="BE42" s="404">
        <f t="shared" si="35"/>
        <v>33027</v>
      </c>
      <c r="BF42" s="404">
        <f t="shared" si="36"/>
        <v>0</v>
      </c>
      <c r="BG42" s="404">
        <f t="shared" si="15"/>
        <v>0</v>
      </c>
      <c r="BH42" s="404">
        <f t="shared" si="15"/>
        <v>0</v>
      </c>
      <c r="BI42" s="404">
        <f t="shared" si="15"/>
        <v>0</v>
      </c>
      <c r="BJ42" s="404">
        <f t="shared" si="15"/>
        <v>0</v>
      </c>
      <c r="BK42" s="404">
        <f t="shared" si="15"/>
        <v>0</v>
      </c>
      <c r="BL42" s="404">
        <f t="shared" si="15"/>
        <v>0</v>
      </c>
      <c r="BO42" s="458">
        <f t="shared" si="37"/>
        <v>33027</v>
      </c>
      <c r="BP42" s="458">
        <f t="shared" si="16"/>
        <v>0</v>
      </c>
      <c r="BQ42" s="458">
        <f t="shared" si="16"/>
        <v>0</v>
      </c>
      <c r="BR42" s="458">
        <f t="shared" si="16"/>
        <v>0</v>
      </c>
      <c r="BS42" s="458">
        <f t="shared" si="16"/>
        <v>0</v>
      </c>
      <c r="BT42" s="458">
        <f t="shared" si="16"/>
        <v>0</v>
      </c>
      <c r="BU42" s="458">
        <f t="shared" si="16"/>
        <v>0</v>
      </c>
      <c r="BV42" s="458">
        <f t="shared" si="16"/>
        <v>0</v>
      </c>
      <c r="BX42" s="404">
        <f t="shared" si="38"/>
        <v>220742</v>
      </c>
      <c r="BY42" s="404">
        <f t="shared" si="17"/>
        <v>220742</v>
      </c>
      <c r="BZ42" s="404">
        <f t="shared" si="17"/>
        <v>220742</v>
      </c>
      <c r="CA42" s="404">
        <f t="shared" si="17"/>
        <v>220742</v>
      </c>
      <c r="CB42" s="404">
        <f t="shared" si="17"/>
        <v>220742</v>
      </c>
      <c r="CC42" s="404">
        <f t="shared" si="17"/>
        <v>220742</v>
      </c>
      <c r="CD42" s="404">
        <f t="shared" si="17"/>
        <v>220742</v>
      </c>
      <c r="CE42" s="404">
        <f t="shared" si="17"/>
        <v>220742</v>
      </c>
      <c r="CG42" s="459">
        <f t="shared" si="39"/>
        <v>220742</v>
      </c>
      <c r="CH42" s="459">
        <f t="shared" si="18"/>
        <v>220742</v>
      </c>
      <c r="CI42" s="459">
        <f t="shared" si="18"/>
        <v>220742</v>
      </c>
      <c r="CJ42" s="459">
        <f t="shared" si="18"/>
        <v>220742</v>
      </c>
      <c r="CK42" s="459">
        <f t="shared" si="18"/>
        <v>220742</v>
      </c>
      <c r="CL42" s="459">
        <f t="shared" si="18"/>
        <v>220742</v>
      </c>
      <c r="CM42" s="459">
        <f t="shared" si="18"/>
        <v>220742</v>
      </c>
      <c r="CN42" s="459">
        <f t="shared" si="18"/>
        <v>220742</v>
      </c>
    </row>
    <row r="43" spans="1:92" x14ac:dyDescent="0.2">
      <c r="A43" s="354" t="s">
        <v>338</v>
      </c>
      <c r="B43" s="354"/>
      <c r="C43" s="382">
        <v>1</v>
      </c>
      <c r="D43" s="382">
        <v>1</v>
      </c>
      <c r="E43" s="382"/>
      <c r="F43" s="351">
        <v>9</v>
      </c>
      <c r="G43">
        <v>19</v>
      </c>
      <c r="H43" s="354">
        <v>17</v>
      </c>
      <c r="I43" s="351" t="s">
        <v>346</v>
      </c>
      <c r="J43" s="394"/>
      <c r="K43">
        <v>7774.25</v>
      </c>
      <c r="L43"/>
      <c r="M43">
        <v>4037</v>
      </c>
      <c r="N43" s="395">
        <f t="shared" si="19"/>
        <v>1211.0999999999999</v>
      </c>
      <c r="O43" s="395">
        <f t="shared" si="20"/>
        <v>4664.55</v>
      </c>
      <c r="P43" s="395">
        <f t="shared" si="21"/>
        <v>0</v>
      </c>
      <c r="Q43" s="395">
        <f t="shared" si="22"/>
        <v>0</v>
      </c>
      <c r="R43" s="396">
        <f t="shared" si="23"/>
        <v>0.52</v>
      </c>
      <c r="S43" s="396">
        <f t="shared" si="7"/>
        <v>0</v>
      </c>
      <c r="T43" s="395">
        <f t="shared" si="8"/>
        <v>0</v>
      </c>
      <c r="U43" s="395">
        <f t="shared" si="24"/>
        <v>0</v>
      </c>
      <c r="V43">
        <v>562</v>
      </c>
      <c r="W43" s="395">
        <f t="shared" si="25"/>
        <v>140.5</v>
      </c>
      <c r="X43" s="371">
        <f t="shared" si="26"/>
        <v>1211.0999999999999</v>
      </c>
      <c r="Y43" s="359">
        <f t="shared" si="27"/>
        <v>9125.85</v>
      </c>
      <c r="Z43" s="266">
        <v>8624253302</v>
      </c>
      <c r="AA43" s="267">
        <v>61129</v>
      </c>
      <c r="AB43" s="371">
        <f t="shared" si="9"/>
        <v>141082.85</v>
      </c>
      <c r="AC43" s="358">
        <f t="shared" si="10"/>
        <v>0.51205900000000004</v>
      </c>
      <c r="AD43" s="267">
        <v>83458</v>
      </c>
      <c r="AE43" s="358">
        <f t="shared" si="11"/>
        <v>0.57418499999999995</v>
      </c>
      <c r="AF43" s="358">
        <f t="shared" si="40"/>
        <v>0.46930300000000003</v>
      </c>
      <c r="AG43" s="398">
        <f t="shared" si="12"/>
        <v>0.46930300000000003</v>
      </c>
      <c r="AH43" s="399">
        <f t="shared" si="13"/>
        <v>0.03</v>
      </c>
      <c r="AI43" s="400">
        <f t="shared" si="28"/>
        <v>0.49930300000000005</v>
      </c>
      <c r="AJ43">
        <v>0</v>
      </c>
      <c r="AK43">
        <v>0</v>
      </c>
      <c r="AL43" s="370">
        <f t="shared" si="29"/>
        <v>0</v>
      </c>
      <c r="AM43">
        <v>0</v>
      </c>
      <c r="AN43">
        <v>0</v>
      </c>
      <c r="AO43" s="370">
        <f t="shared" si="30"/>
        <v>0</v>
      </c>
      <c r="AP43" s="370">
        <f t="shared" si="14"/>
        <v>52514403</v>
      </c>
      <c r="AQ43" s="370">
        <f t="shared" si="31"/>
        <v>52514403</v>
      </c>
      <c r="AR43" s="397">
        <v>44853676</v>
      </c>
      <c r="AS43" s="397">
        <f t="shared" si="41"/>
        <v>55102941</v>
      </c>
      <c r="AT43" s="267">
        <v>55102941</v>
      </c>
      <c r="AU43" s="370">
        <f t="shared" si="42"/>
        <v>2588538</v>
      </c>
      <c r="AV43" s="401" t="str">
        <f t="shared" si="44"/>
        <v>No</v>
      </c>
      <c r="AW43" s="397">
        <f t="shared" si="32"/>
        <v>0</v>
      </c>
      <c r="AX43" s="402">
        <f t="shared" si="33"/>
        <v>55102941</v>
      </c>
      <c r="AY43" s="403">
        <f t="shared" si="43"/>
        <v>55102941</v>
      </c>
      <c r="AZ43" s="404"/>
      <c r="BA43" s="404"/>
      <c r="BB43" s="457">
        <f t="shared" si="34"/>
        <v>13528.690388140336</v>
      </c>
      <c r="BC43" s="404"/>
      <c r="BD43" s="404"/>
      <c r="BE43" s="404">
        <f t="shared" si="35"/>
        <v>-2588538</v>
      </c>
      <c r="BF43" s="404">
        <f t="shared" si="36"/>
        <v>-2588538</v>
      </c>
      <c r="BG43" s="404">
        <f t="shared" si="15"/>
        <v>-2588538</v>
      </c>
      <c r="BH43" s="404">
        <f t="shared" si="15"/>
        <v>-2588538</v>
      </c>
      <c r="BI43" s="404">
        <f t="shared" si="15"/>
        <v>-2588538</v>
      </c>
      <c r="BJ43" s="404">
        <f t="shared" si="15"/>
        <v>-2588538</v>
      </c>
      <c r="BK43" s="404">
        <f t="shared" si="15"/>
        <v>-2588538</v>
      </c>
      <c r="BL43" s="404">
        <f t="shared" si="15"/>
        <v>-2588538</v>
      </c>
      <c r="BO43" s="458">
        <f t="shared" si="37"/>
        <v>0</v>
      </c>
      <c r="BP43" s="458">
        <f t="shared" si="37"/>
        <v>-369902.08020000003</v>
      </c>
      <c r="BQ43" s="458">
        <f t="shared" si="37"/>
        <v>-431509.28459999996</v>
      </c>
      <c r="BR43" s="458">
        <f t="shared" si="37"/>
        <v>-517707.60000000003</v>
      </c>
      <c r="BS43" s="458">
        <f t="shared" si="37"/>
        <v>-647134.5</v>
      </c>
      <c r="BT43" s="458">
        <f t="shared" si="37"/>
        <v>-862759.71539999999</v>
      </c>
      <c r="BU43" s="458">
        <f t="shared" si="37"/>
        <v>-1294269</v>
      </c>
      <c r="BV43" s="458">
        <f t="shared" si="37"/>
        <v>-2588538</v>
      </c>
      <c r="BX43" s="404">
        <f t="shared" si="38"/>
        <v>55102941</v>
      </c>
      <c r="BY43" s="404">
        <f t="shared" si="17"/>
        <v>54733038.919799998</v>
      </c>
      <c r="BZ43" s="404">
        <f t="shared" si="17"/>
        <v>54671431.715400003</v>
      </c>
      <c r="CA43" s="404">
        <f t="shared" si="17"/>
        <v>54585233.399999999</v>
      </c>
      <c r="CB43" s="404">
        <f t="shared" si="17"/>
        <v>54455806.5</v>
      </c>
      <c r="CC43" s="404">
        <f t="shared" si="17"/>
        <v>54240181.284599997</v>
      </c>
      <c r="CD43" s="404">
        <f t="shared" si="17"/>
        <v>53808672</v>
      </c>
      <c r="CE43" s="404">
        <f t="shared" si="17"/>
        <v>52514403</v>
      </c>
      <c r="CG43" s="459">
        <f t="shared" si="39"/>
        <v>55102941</v>
      </c>
      <c r="CH43" s="459">
        <f t="shared" si="18"/>
        <v>55102941</v>
      </c>
      <c r="CI43" s="459">
        <f t="shared" si="18"/>
        <v>55102941</v>
      </c>
      <c r="CJ43" s="459">
        <f t="shared" si="18"/>
        <v>55102941</v>
      </c>
      <c r="CK43" s="459">
        <f t="shared" si="18"/>
        <v>55102941</v>
      </c>
      <c r="CL43" s="459">
        <f t="shared" si="18"/>
        <v>55102941</v>
      </c>
      <c r="CM43" s="459">
        <f t="shared" si="18"/>
        <v>55102941</v>
      </c>
      <c r="CN43" s="459">
        <f t="shared" si="18"/>
        <v>55102941</v>
      </c>
    </row>
    <row r="44" spans="1:92" x14ac:dyDescent="0.2">
      <c r="A44" s="354" t="s">
        <v>329</v>
      </c>
      <c r="B44" s="354"/>
      <c r="C44" s="382"/>
      <c r="D44" s="382"/>
      <c r="E44" s="382"/>
      <c r="F44" s="351">
        <v>2</v>
      </c>
      <c r="G44">
        <v>0</v>
      </c>
      <c r="H44" s="354">
        <v>18</v>
      </c>
      <c r="I44" s="351" t="s">
        <v>347</v>
      </c>
      <c r="J44" s="394"/>
      <c r="K44">
        <v>2521.6999999999998</v>
      </c>
      <c r="L44"/>
      <c r="M44">
        <v>603</v>
      </c>
      <c r="N44" s="395">
        <f t="shared" si="19"/>
        <v>180.9</v>
      </c>
      <c r="O44" s="395">
        <f t="shared" si="20"/>
        <v>1513.02</v>
      </c>
      <c r="P44" s="395">
        <f t="shared" si="21"/>
        <v>0</v>
      </c>
      <c r="Q44" s="395">
        <f t="shared" si="22"/>
        <v>0</v>
      </c>
      <c r="R44" s="396">
        <f t="shared" si="23"/>
        <v>0.24</v>
      </c>
      <c r="S44" s="396">
        <f t="shared" si="7"/>
        <v>0</v>
      </c>
      <c r="T44" s="395">
        <f t="shared" si="8"/>
        <v>0</v>
      </c>
      <c r="U44" s="395">
        <f t="shared" si="24"/>
        <v>0</v>
      </c>
      <c r="V44">
        <v>131</v>
      </c>
      <c r="W44" s="395">
        <f t="shared" si="25"/>
        <v>32.75</v>
      </c>
      <c r="X44" s="371">
        <f t="shared" si="26"/>
        <v>180.9</v>
      </c>
      <c r="Y44" s="359">
        <f t="shared" si="27"/>
        <v>2735.35</v>
      </c>
      <c r="Z44" s="266">
        <v>4779646551</v>
      </c>
      <c r="AA44" s="267">
        <v>17490</v>
      </c>
      <c r="AB44" s="371">
        <f t="shared" si="9"/>
        <v>273278.82</v>
      </c>
      <c r="AC44" s="358">
        <f t="shared" si="10"/>
        <v>0.99186300000000005</v>
      </c>
      <c r="AD44" s="267">
        <v>142432</v>
      </c>
      <c r="AE44" s="358">
        <f t="shared" si="11"/>
        <v>0.97992100000000004</v>
      </c>
      <c r="AF44" s="358">
        <f t="shared" si="40"/>
        <v>1.172E-2</v>
      </c>
      <c r="AG44" s="398">
        <f t="shared" si="12"/>
        <v>1.172E-2</v>
      </c>
      <c r="AH44" s="399">
        <f t="shared" si="13"/>
        <v>0</v>
      </c>
      <c r="AI44" s="400">
        <f t="shared" si="28"/>
        <v>1.172E-2</v>
      </c>
      <c r="AJ44">
        <v>0</v>
      </c>
      <c r="AK44">
        <v>0</v>
      </c>
      <c r="AL44" s="370">
        <f t="shared" si="29"/>
        <v>0</v>
      </c>
      <c r="AM44">
        <v>0</v>
      </c>
      <c r="AN44">
        <v>0</v>
      </c>
      <c r="AO44" s="370">
        <f t="shared" si="30"/>
        <v>0</v>
      </c>
      <c r="AP44" s="370">
        <f t="shared" si="14"/>
        <v>369472</v>
      </c>
      <c r="AQ44" s="370">
        <f t="shared" si="31"/>
        <v>369472</v>
      </c>
      <c r="AR44" s="397">
        <v>1417583</v>
      </c>
      <c r="AS44" s="397">
        <f t="shared" si="41"/>
        <v>369472</v>
      </c>
      <c r="AT44" s="267">
        <v>1379178</v>
      </c>
      <c r="AU44" s="370">
        <f t="shared" si="42"/>
        <v>1009706</v>
      </c>
      <c r="AV44" s="401" t="str">
        <f t="shared" si="44"/>
        <v>No</v>
      </c>
      <c r="AW44" s="397">
        <f t="shared" si="32"/>
        <v>0</v>
      </c>
      <c r="AX44" s="402">
        <f t="shared" si="33"/>
        <v>1379178</v>
      </c>
      <c r="AY44" s="403">
        <f t="shared" si="43"/>
        <v>1379178</v>
      </c>
      <c r="AZ44" s="404"/>
      <c r="BA44" s="404"/>
      <c r="BB44" s="457">
        <f t="shared" si="34"/>
        <v>12501.450906134751</v>
      </c>
      <c r="BC44" s="404"/>
      <c r="BD44" s="404"/>
      <c r="BE44" s="404">
        <f t="shared" si="35"/>
        <v>-1009706</v>
      </c>
      <c r="BF44" s="404">
        <f t="shared" si="36"/>
        <v>-1009706</v>
      </c>
      <c r="BG44" s="404">
        <f t="shared" si="15"/>
        <v>-865419.01260000002</v>
      </c>
      <c r="BH44" s="404">
        <f t="shared" si="15"/>
        <v>-721153.66319958004</v>
      </c>
      <c r="BI44" s="404">
        <f t="shared" si="15"/>
        <v>-576922.93055966403</v>
      </c>
      <c r="BJ44" s="404">
        <f t="shared" si="15"/>
        <v>-432692.19791974803</v>
      </c>
      <c r="BK44" s="404">
        <f t="shared" si="15"/>
        <v>-288475.88835309597</v>
      </c>
      <c r="BL44" s="404">
        <f t="shared" si="15"/>
        <v>-144237.94417654799</v>
      </c>
      <c r="BO44" s="458">
        <f t="shared" si="37"/>
        <v>0</v>
      </c>
      <c r="BP44" s="458">
        <f t="shared" si="37"/>
        <v>-144286.98740000001</v>
      </c>
      <c r="BQ44" s="458">
        <f t="shared" si="37"/>
        <v>-144265.34940042</v>
      </c>
      <c r="BR44" s="458">
        <f t="shared" si="37"/>
        <v>-144230.73263991601</v>
      </c>
      <c r="BS44" s="458">
        <f t="shared" si="37"/>
        <v>-144230.73263991601</v>
      </c>
      <c r="BT44" s="458">
        <f t="shared" si="37"/>
        <v>-144216.30956665202</v>
      </c>
      <c r="BU44" s="458">
        <f t="shared" si="37"/>
        <v>-144237.94417654799</v>
      </c>
      <c r="BV44" s="458">
        <f t="shared" si="37"/>
        <v>-144237.94417654799</v>
      </c>
      <c r="BX44" s="404">
        <f t="shared" si="38"/>
        <v>1379178</v>
      </c>
      <c r="BY44" s="404">
        <f t="shared" si="17"/>
        <v>1234891.0126</v>
      </c>
      <c r="BZ44" s="404">
        <f t="shared" si="17"/>
        <v>1090625.66319958</v>
      </c>
      <c r="CA44" s="404">
        <f t="shared" si="17"/>
        <v>946394.93055966403</v>
      </c>
      <c r="CB44" s="404">
        <f t="shared" si="17"/>
        <v>802164.19791974803</v>
      </c>
      <c r="CC44" s="404">
        <f t="shared" si="17"/>
        <v>657947.88835309597</v>
      </c>
      <c r="CD44" s="404">
        <f t="shared" si="17"/>
        <v>513709.94417654799</v>
      </c>
      <c r="CE44" s="404">
        <f t="shared" si="17"/>
        <v>369472</v>
      </c>
      <c r="CG44" s="459">
        <f t="shared" si="39"/>
        <v>1379178</v>
      </c>
      <c r="CH44" s="459">
        <f t="shared" si="18"/>
        <v>1234891.0126</v>
      </c>
      <c r="CI44" s="459">
        <f t="shared" si="18"/>
        <v>1090625.66319958</v>
      </c>
      <c r="CJ44" s="459">
        <f t="shared" si="18"/>
        <v>946394.93055966403</v>
      </c>
      <c r="CK44" s="459">
        <f t="shared" si="18"/>
        <v>802164.19791974803</v>
      </c>
      <c r="CL44" s="459">
        <f t="shared" si="18"/>
        <v>657947.88835309597</v>
      </c>
      <c r="CM44" s="459">
        <f t="shared" si="18"/>
        <v>513709.94417654799</v>
      </c>
      <c r="CN44" s="459">
        <f t="shared" si="18"/>
        <v>369472</v>
      </c>
    </row>
    <row r="45" spans="1:92" x14ac:dyDescent="0.2">
      <c r="A45" s="354" t="s">
        <v>327</v>
      </c>
      <c r="B45" s="354"/>
      <c r="C45" s="382"/>
      <c r="D45" s="382"/>
      <c r="E45" s="382"/>
      <c r="F45" s="351">
        <v>9</v>
      </c>
      <c r="G45">
        <v>0</v>
      </c>
      <c r="H45" s="354">
        <v>19</v>
      </c>
      <c r="I45" s="351" t="s">
        <v>348</v>
      </c>
      <c r="J45" s="394"/>
      <c r="K45">
        <v>1110.03</v>
      </c>
      <c r="L45"/>
      <c r="M45">
        <v>328</v>
      </c>
      <c r="N45" s="395">
        <f t="shared" si="19"/>
        <v>98.4</v>
      </c>
      <c r="O45" s="395">
        <f t="shared" si="20"/>
        <v>666.02</v>
      </c>
      <c r="P45" s="395">
        <f t="shared" si="21"/>
        <v>0</v>
      </c>
      <c r="Q45" s="395">
        <f t="shared" si="22"/>
        <v>0</v>
      </c>
      <c r="R45" s="396">
        <f t="shared" si="23"/>
        <v>0.3</v>
      </c>
      <c r="S45" s="396">
        <f t="shared" si="7"/>
        <v>0</v>
      </c>
      <c r="T45" s="395">
        <f t="shared" si="8"/>
        <v>0</v>
      </c>
      <c r="U45" s="395">
        <f t="shared" si="24"/>
        <v>0</v>
      </c>
      <c r="V45">
        <v>13</v>
      </c>
      <c r="W45" s="395">
        <f t="shared" si="25"/>
        <v>3.25</v>
      </c>
      <c r="X45" s="371">
        <f t="shared" si="26"/>
        <v>98.4</v>
      </c>
      <c r="Y45" s="359">
        <f t="shared" si="27"/>
        <v>1211.68</v>
      </c>
      <c r="Z45" s="266">
        <v>1355640242.6700001</v>
      </c>
      <c r="AA45" s="267">
        <v>8456</v>
      </c>
      <c r="AB45" s="371">
        <f t="shared" si="9"/>
        <v>160316.96</v>
      </c>
      <c r="AC45" s="358">
        <f t="shared" si="10"/>
        <v>0.58186899999999997</v>
      </c>
      <c r="AD45" s="267">
        <v>90575</v>
      </c>
      <c r="AE45" s="358">
        <f t="shared" si="11"/>
        <v>0.62314899999999995</v>
      </c>
      <c r="AF45" s="358">
        <f t="shared" si="40"/>
        <v>0.40574700000000002</v>
      </c>
      <c r="AG45" s="398">
        <f t="shared" si="12"/>
        <v>0.40574700000000002</v>
      </c>
      <c r="AH45" s="399">
        <f t="shared" si="13"/>
        <v>0</v>
      </c>
      <c r="AI45" s="400">
        <f t="shared" si="28"/>
        <v>0.40574700000000002</v>
      </c>
      <c r="AJ45">
        <v>0</v>
      </c>
      <c r="AK45">
        <v>0</v>
      </c>
      <c r="AL45" s="370">
        <f t="shared" si="29"/>
        <v>0</v>
      </c>
      <c r="AM45">
        <v>236</v>
      </c>
      <c r="AN45">
        <v>4</v>
      </c>
      <c r="AO45" s="370">
        <f t="shared" si="30"/>
        <v>94400</v>
      </c>
      <c r="AP45" s="370">
        <f t="shared" si="14"/>
        <v>5666099</v>
      </c>
      <c r="AQ45" s="370">
        <f t="shared" si="31"/>
        <v>5760499</v>
      </c>
      <c r="AR45" s="397">
        <v>6975373</v>
      </c>
      <c r="AS45" s="397">
        <f t="shared" si="41"/>
        <v>5760499</v>
      </c>
      <c r="AT45" s="267">
        <v>6969690</v>
      </c>
      <c r="AU45" s="370">
        <f t="shared" si="42"/>
        <v>1209191</v>
      </c>
      <c r="AV45" s="401" t="str">
        <f t="shared" si="44"/>
        <v>No</v>
      </c>
      <c r="AW45" s="397">
        <f t="shared" si="32"/>
        <v>0</v>
      </c>
      <c r="AX45" s="402">
        <f t="shared" si="33"/>
        <v>6969690</v>
      </c>
      <c r="AY45" s="403">
        <f t="shared" si="43"/>
        <v>6969690</v>
      </c>
      <c r="AZ45" s="404"/>
      <c r="BA45" s="404"/>
      <c r="BB45" s="457">
        <f t="shared" si="34"/>
        <v>12580.391520949885</v>
      </c>
      <c r="BC45" s="404"/>
      <c r="BD45" s="404"/>
      <c r="BE45" s="404">
        <f t="shared" si="35"/>
        <v>-1209191</v>
      </c>
      <c r="BF45" s="404">
        <f t="shared" si="36"/>
        <v>-1209191</v>
      </c>
      <c r="BG45" s="404">
        <f t="shared" si="15"/>
        <v>-1036397.6061000004</v>
      </c>
      <c r="BH45" s="404">
        <f t="shared" si="15"/>
        <v>-863630.12516313046</v>
      </c>
      <c r="BI45" s="404">
        <f t="shared" si="15"/>
        <v>-690904.100130504</v>
      </c>
      <c r="BJ45" s="404">
        <f t="shared" si="15"/>
        <v>-518178.07509787753</v>
      </c>
      <c r="BK45" s="404">
        <f t="shared" si="15"/>
        <v>-345469.32266775519</v>
      </c>
      <c r="BL45" s="404">
        <f t="shared" si="15"/>
        <v>-172734.66133387759</v>
      </c>
      <c r="BO45" s="458">
        <f t="shared" si="37"/>
        <v>0</v>
      </c>
      <c r="BP45" s="458">
        <f t="shared" si="37"/>
        <v>-172793.3939</v>
      </c>
      <c r="BQ45" s="458">
        <f t="shared" si="37"/>
        <v>-172767.48093687007</v>
      </c>
      <c r="BR45" s="458">
        <f t="shared" si="37"/>
        <v>-172726.02503262612</v>
      </c>
      <c r="BS45" s="458">
        <f t="shared" si="37"/>
        <v>-172726.025032626</v>
      </c>
      <c r="BT45" s="458">
        <f t="shared" si="37"/>
        <v>-172708.75243012258</v>
      </c>
      <c r="BU45" s="458">
        <f t="shared" si="37"/>
        <v>-172734.66133387759</v>
      </c>
      <c r="BV45" s="458">
        <f t="shared" si="37"/>
        <v>-172734.66133387759</v>
      </c>
      <c r="BX45" s="404">
        <f t="shared" si="38"/>
        <v>6969690</v>
      </c>
      <c r="BY45" s="404">
        <f t="shared" si="17"/>
        <v>6796896.6061000004</v>
      </c>
      <c r="BZ45" s="404">
        <f t="shared" si="17"/>
        <v>6624129.1251631305</v>
      </c>
      <c r="CA45" s="404">
        <f t="shared" si="17"/>
        <v>6451403.100130504</v>
      </c>
      <c r="CB45" s="404">
        <f t="shared" si="17"/>
        <v>6278677.0750978775</v>
      </c>
      <c r="CC45" s="404">
        <f t="shared" si="17"/>
        <v>6105968.3226677552</v>
      </c>
      <c r="CD45" s="404">
        <f t="shared" si="17"/>
        <v>5933233.6613338776</v>
      </c>
      <c r="CE45" s="404">
        <f t="shared" si="17"/>
        <v>5760499</v>
      </c>
      <c r="CG45" s="459">
        <f t="shared" si="39"/>
        <v>6969690</v>
      </c>
      <c r="CH45" s="459">
        <f t="shared" si="18"/>
        <v>6796896.6061000004</v>
      </c>
      <c r="CI45" s="459">
        <f t="shared" si="18"/>
        <v>6624129.1251631305</v>
      </c>
      <c r="CJ45" s="459">
        <f t="shared" si="18"/>
        <v>6451403.100130504</v>
      </c>
      <c r="CK45" s="459">
        <f t="shared" si="18"/>
        <v>6278677.0750978775</v>
      </c>
      <c r="CL45" s="459">
        <f t="shared" si="18"/>
        <v>6105968.3226677552</v>
      </c>
      <c r="CM45" s="459">
        <f t="shared" si="18"/>
        <v>5933233.6613338776</v>
      </c>
      <c r="CN45" s="459">
        <f t="shared" si="18"/>
        <v>5760499</v>
      </c>
    </row>
    <row r="46" spans="1:92" x14ac:dyDescent="0.2">
      <c r="A46" s="354" t="s">
        <v>323</v>
      </c>
      <c r="B46" s="354"/>
      <c r="C46" s="382"/>
      <c r="D46" s="382"/>
      <c r="E46" s="382"/>
      <c r="F46" s="351">
        <v>3</v>
      </c>
      <c r="G46">
        <v>0</v>
      </c>
      <c r="H46" s="354">
        <v>20</v>
      </c>
      <c r="I46" s="351" t="s">
        <v>349</v>
      </c>
      <c r="J46" s="394"/>
      <c r="K46">
        <v>1415.87</v>
      </c>
      <c r="L46"/>
      <c r="M46">
        <v>182</v>
      </c>
      <c r="N46" s="395">
        <f t="shared" si="19"/>
        <v>54.6</v>
      </c>
      <c r="O46" s="395">
        <f t="shared" si="20"/>
        <v>849.52</v>
      </c>
      <c r="P46" s="395">
        <f t="shared" si="21"/>
        <v>0</v>
      </c>
      <c r="Q46" s="395">
        <f t="shared" si="22"/>
        <v>0</v>
      </c>
      <c r="R46" s="396">
        <f t="shared" si="23"/>
        <v>0.13</v>
      </c>
      <c r="S46" s="396">
        <f t="shared" si="7"/>
        <v>0</v>
      </c>
      <c r="T46" s="395">
        <f t="shared" si="8"/>
        <v>0</v>
      </c>
      <c r="U46" s="395">
        <f t="shared" si="24"/>
        <v>0</v>
      </c>
      <c r="V46">
        <v>23</v>
      </c>
      <c r="W46" s="395">
        <f t="shared" si="25"/>
        <v>5.75</v>
      </c>
      <c r="X46" s="371">
        <f t="shared" si="26"/>
        <v>54.6</v>
      </c>
      <c r="Y46" s="359">
        <f t="shared" si="27"/>
        <v>1476.2199999999998</v>
      </c>
      <c r="Z46" s="266">
        <v>1932535320.6700001</v>
      </c>
      <c r="AA46" s="267">
        <v>9613</v>
      </c>
      <c r="AB46" s="371">
        <f t="shared" si="9"/>
        <v>201033.53</v>
      </c>
      <c r="AC46" s="358">
        <f t="shared" si="10"/>
        <v>0.72964899999999999</v>
      </c>
      <c r="AD46" s="267">
        <v>158357</v>
      </c>
      <c r="AE46" s="358">
        <f t="shared" si="11"/>
        <v>1.0894839999999999</v>
      </c>
      <c r="AF46" s="358">
        <f t="shared" si="40"/>
        <v>0.16240099999999999</v>
      </c>
      <c r="AG46" s="398">
        <f t="shared" si="12"/>
        <v>0.16240099999999999</v>
      </c>
      <c r="AH46" s="399">
        <f t="shared" si="13"/>
        <v>0</v>
      </c>
      <c r="AI46" s="400">
        <f t="shared" si="28"/>
        <v>0.16240099999999999</v>
      </c>
      <c r="AJ46">
        <v>1417</v>
      </c>
      <c r="AK46">
        <v>13</v>
      </c>
      <c r="AL46" s="370">
        <f t="shared" si="29"/>
        <v>1842100</v>
      </c>
      <c r="AM46">
        <v>0</v>
      </c>
      <c r="AN46">
        <v>0</v>
      </c>
      <c r="AO46" s="370">
        <f t="shared" si="30"/>
        <v>0</v>
      </c>
      <c r="AP46" s="370">
        <f t="shared" si="14"/>
        <v>2762999</v>
      </c>
      <c r="AQ46" s="370">
        <f t="shared" si="31"/>
        <v>4605099</v>
      </c>
      <c r="AR46" s="397">
        <v>4359350</v>
      </c>
      <c r="AS46" s="397">
        <f t="shared" si="41"/>
        <v>4605099</v>
      </c>
      <c r="AT46" s="267">
        <v>4699203</v>
      </c>
      <c r="AU46" s="370">
        <f t="shared" si="42"/>
        <v>94104</v>
      </c>
      <c r="AV46" s="401" t="str">
        <f t="shared" si="44"/>
        <v>No</v>
      </c>
      <c r="AW46" s="397">
        <f t="shared" si="32"/>
        <v>0</v>
      </c>
      <c r="AX46" s="402">
        <f t="shared" si="33"/>
        <v>4699203</v>
      </c>
      <c r="AY46" s="403">
        <f t="shared" si="43"/>
        <v>4699203</v>
      </c>
      <c r="AZ46" s="404"/>
      <c r="BA46" s="404"/>
      <c r="BB46" s="457">
        <f t="shared" si="34"/>
        <v>12016.241250962305</v>
      </c>
      <c r="BC46" s="404"/>
      <c r="BD46" s="404"/>
      <c r="BE46" s="404">
        <f t="shared" si="35"/>
        <v>-94104</v>
      </c>
      <c r="BF46" s="404">
        <f t="shared" si="36"/>
        <v>-94104</v>
      </c>
      <c r="BG46" s="404">
        <f t="shared" si="15"/>
        <v>-80656.538399999961</v>
      </c>
      <c r="BH46" s="404">
        <f t="shared" si="15"/>
        <v>-67211.093448719941</v>
      </c>
      <c r="BI46" s="404">
        <f t="shared" si="15"/>
        <v>-53768.87475897558</v>
      </c>
      <c r="BJ46" s="404">
        <f t="shared" si="15"/>
        <v>-40326.656069232151</v>
      </c>
      <c r="BK46" s="404">
        <f t="shared" si="15"/>
        <v>-26885.781601357274</v>
      </c>
      <c r="BL46" s="404">
        <f t="shared" si="15"/>
        <v>-13442.890800679103</v>
      </c>
      <c r="BO46" s="458">
        <f t="shared" si="37"/>
        <v>0</v>
      </c>
      <c r="BP46" s="458">
        <f t="shared" si="37"/>
        <v>-13447.461600000001</v>
      </c>
      <c r="BQ46" s="458">
        <f t="shared" si="37"/>
        <v>-13445.444951279993</v>
      </c>
      <c r="BR46" s="458">
        <f t="shared" si="37"/>
        <v>-13442.21868974399</v>
      </c>
      <c r="BS46" s="458">
        <f t="shared" si="37"/>
        <v>-13442.218689743895</v>
      </c>
      <c r="BT46" s="458">
        <f t="shared" si="37"/>
        <v>-13440.874467875075</v>
      </c>
      <c r="BU46" s="458">
        <f t="shared" si="37"/>
        <v>-13442.890800678637</v>
      </c>
      <c r="BV46" s="458">
        <f t="shared" si="37"/>
        <v>-13442.890800679103</v>
      </c>
      <c r="BX46" s="404">
        <f t="shared" si="38"/>
        <v>4699203</v>
      </c>
      <c r="BY46" s="404">
        <f t="shared" si="17"/>
        <v>4685755.5384</v>
      </c>
      <c r="BZ46" s="404">
        <f t="shared" si="17"/>
        <v>4672310.0934487199</v>
      </c>
      <c r="CA46" s="404">
        <f t="shared" si="17"/>
        <v>4658867.8747589756</v>
      </c>
      <c r="CB46" s="404">
        <f t="shared" si="17"/>
        <v>4645425.6560692322</v>
      </c>
      <c r="CC46" s="404">
        <f t="shared" si="17"/>
        <v>4631984.7816013573</v>
      </c>
      <c r="CD46" s="404">
        <f t="shared" si="17"/>
        <v>4618541.8908006791</v>
      </c>
      <c r="CE46" s="404">
        <f t="shared" si="17"/>
        <v>4605099</v>
      </c>
      <c r="CG46" s="459">
        <f t="shared" si="39"/>
        <v>4699203</v>
      </c>
      <c r="CH46" s="459">
        <f t="shared" si="18"/>
        <v>4685755.5384</v>
      </c>
      <c r="CI46" s="459">
        <f t="shared" si="18"/>
        <v>4672310.0934487199</v>
      </c>
      <c r="CJ46" s="459">
        <f t="shared" si="18"/>
        <v>4658867.8747589756</v>
      </c>
      <c r="CK46" s="459">
        <f t="shared" si="18"/>
        <v>4645425.6560692322</v>
      </c>
      <c r="CL46" s="459">
        <f t="shared" si="18"/>
        <v>4631984.7816013573</v>
      </c>
      <c r="CM46" s="459">
        <f t="shared" si="18"/>
        <v>4618541.8908006791</v>
      </c>
      <c r="CN46" s="459">
        <f t="shared" si="18"/>
        <v>4605099</v>
      </c>
    </row>
    <row r="47" spans="1:92" x14ac:dyDescent="0.2">
      <c r="A47" s="354" t="s">
        <v>327</v>
      </c>
      <c r="B47" s="354"/>
      <c r="C47" s="382"/>
      <c r="D47" s="382"/>
      <c r="E47" s="382"/>
      <c r="F47" s="351">
        <v>4</v>
      </c>
      <c r="G47">
        <v>0</v>
      </c>
      <c r="H47" s="354">
        <v>21</v>
      </c>
      <c r="I47" s="351" t="s">
        <v>350</v>
      </c>
      <c r="J47" s="394"/>
      <c r="K47">
        <v>96</v>
      </c>
      <c r="L47"/>
      <c r="M47">
        <v>31</v>
      </c>
      <c r="N47" s="395">
        <f t="shared" si="19"/>
        <v>9.3000000000000007</v>
      </c>
      <c r="O47" s="395">
        <f t="shared" si="20"/>
        <v>57.6</v>
      </c>
      <c r="P47" s="395">
        <f t="shared" si="21"/>
        <v>0</v>
      </c>
      <c r="Q47" s="395">
        <f t="shared" si="22"/>
        <v>0</v>
      </c>
      <c r="R47" s="396">
        <f t="shared" si="23"/>
        <v>0.32</v>
      </c>
      <c r="S47" s="396">
        <f t="shared" si="7"/>
        <v>0</v>
      </c>
      <c r="T47" s="395">
        <f t="shared" si="8"/>
        <v>0</v>
      </c>
      <c r="U47" s="395">
        <f t="shared" si="24"/>
        <v>0</v>
      </c>
      <c r="V47">
        <v>2</v>
      </c>
      <c r="W47" s="395">
        <f t="shared" si="25"/>
        <v>0.5</v>
      </c>
      <c r="X47" s="371">
        <f t="shared" si="26"/>
        <v>9.3000000000000007</v>
      </c>
      <c r="Y47" s="359">
        <f t="shared" si="27"/>
        <v>105.8</v>
      </c>
      <c r="Z47" s="266">
        <v>377527292.32999998</v>
      </c>
      <c r="AA47" s="267">
        <v>1140</v>
      </c>
      <c r="AB47" s="371">
        <f t="shared" si="9"/>
        <v>331164.28999999998</v>
      </c>
      <c r="AC47" s="358">
        <f t="shared" si="10"/>
        <v>1.2019569999999999</v>
      </c>
      <c r="AD47" s="267">
        <v>87000</v>
      </c>
      <c r="AE47" s="358">
        <f t="shared" si="11"/>
        <v>0.598553</v>
      </c>
      <c r="AF47" s="358">
        <f t="shared" si="40"/>
        <v>-2.0936E-2</v>
      </c>
      <c r="AG47" s="398">
        <f t="shared" si="12"/>
        <v>0.01</v>
      </c>
      <c r="AH47" s="399">
        <f t="shared" si="13"/>
        <v>0</v>
      </c>
      <c r="AI47" s="400">
        <f t="shared" si="28"/>
        <v>0.01</v>
      </c>
      <c r="AJ47">
        <v>30</v>
      </c>
      <c r="AK47">
        <v>4</v>
      </c>
      <c r="AL47" s="370">
        <f t="shared" si="29"/>
        <v>12000</v>
      </c>
      <c r="AM47">
        <v>0</v>
      </c>
      <c r="AN47">
        <v>0</v>
      </c>
      <c r="AO47" s="370">
        <f t="shared" si="30"/>
        <v>0</v>
      </c>
      <c r="AP47" s="370">
        <f t="shared" si="14"/>
        <v>12193</v>
      </c>
      <c r="AQ47" s="370">
        <f t="shared" si="31"/>
        <v>24193</v>
      </c>
      <c r="AR47" s="397">
        <v>177216</v>
      </c>
      <c r="AS47" s="397">
        <f t="shared" si="41"/>
        <v>24193</v>
      </c>
      <c r="AT47" s="267">
        <v>125752</v>
      </c>
      <c r="AU47" s="370">
        <f t="shared" si="42"/>
        <v>101559</v>
      </c>
      <c r="AV47" s="401" t="str">
        <f t="shared" si="44"/>
        <v>No</v>
      </c>
      <c r="AW47" s="397">
        <f t="shared" si="32"/>
        <v>0</v>
      </c>
      <c r="AX47" s="402">
        <f t="shared" si="33"/>
        <v>125752</v>
      </c>
      <c r="AY47" s="403">
        <f t="shared" si="43"/>
        <v>125752</v>
      </c>
      <c r="AZ47" s="404"/>
      <c r="BA47" s="404"/>
      <c r="BB47" s="457">
        <f t="shared" si="34"/>
        <v>12701.510416666666</v>
      </c>
      <c r="BC47" s="404"/>
      <c r="BD47" s="404"/>
      <c r="BE47" s="404">
        <f t="shared" si="35"/>
        <v>-101559</v>
      </c>
      <c r="BF47" s="404">
        <f t="shared" si="36"/>
        <v>-101559</v>
      </c>
      <c r="BG47" s="404">
        <f t="shared" si="15"/>
        <v>-87046.218900000007</v>
      </c>
      <c r="BH47" s="404">
        <f t="shared" si="15"/>
        <v>-72535.614209370004</v>
      </c>
      <c r="BI47" s="404">
        <f t="shared" si="15"/>
        <v>-58028.491367495997</v>
      </c>
      <c r="BJ47" s="404">
        <f t="shared" si="15"/>
        <v>-43521.368525622005</v>
      </c>
      <c r="BK47" s="404">
        <f t="shared" si="15"/>
        <v>-29015.696396032188</v>
      </c>
      <c r="BL47" s="404">
        <f t="shared" si="15"/>
        <v>-14507.848198016094</v>
      </c>
      <c r="BO47" s="458">
        <f t="shared" si="37"/>
        <v>0</v>
      </c>
      <c r="BP47" s="458">
        <f t="shared" si="37"/>
        <v>-14512.7811</v>
      </c>
      <c r="BQ47" s="458">
        <f t="shared" si="37"/>
        <v>-14510.60469063</v>
      </c>
      <c r="BR47" s="458">
        <f t="shared" si="37"/>
        <v>-14507.122841874001</v>
      </c>
      <c r="BS47" s="458">
        <f t="shared" si="37"/>
        <v>-14507.122841873999</v>
      </c>
      <c r="BT47" s="458">
        <f t="shared" si="37"/>
        <v>-14505.672129589813</v>
      </c>
      <c r="BU47" s="458">
        <f t="shared" si="37"/>
        <v>-14507.848198016094</v>
      </c>
      <c r="BV47" s="458">
        <f t="shared" si="37"/>
        <v>-14507.848198016094</v>
      </c>
      <c r="BX47" s="404">
        <f t="shared" si="38"/>
        <v>125752</v>
      </c>
      <c r="BY47" s="404">
        <f t="shared" si="17"/>
        <v>111239.21890000001</v>
      </c>
      <c r="BZ47" s="404">
        <f t="shared" si="17"/>
        <v>96728.614209370004</v>
      </c>
      <c r="CA47" s="404">
        <f t="shared" si="17"/>
        <v>82221.491367495997</v>
      </c>
      <c r="CB47" s="404">
        <f t="shared" si="17"/>
        <v>67714.368525622005</v>
      </c>
      <c r="CC47" s="404">
        <f t="shared" si="17"/>
        <v>53208.696396032188</v>
      </c>
      <c r="CD47" s="404">
        <f t="shared" si="17"/>
        <v>38700.848198016094</v>
      </c>
      <c r="CE47" s="404">
        <f t="shared" si="17"/>
        <v>24193</v>
      </c>
      <c r="CG47" s="459">
        <f t="shared" si="39"/>
        <v>125752</v>
      </c>
      <c r="CH47" s="459">
        <f t="shared" si="18"/>
        <v>111239.21890000001</v>
      </c>
      <c r="CI47" s="459">
        <f t="shared" si="18"/>
        <v>96728.614209370004</v>
      </c>
      <c r="CJ47" s="459">
        <f t="shared" si="18"/>
        <v>82221.491367495997</v>
      </c>
      <c r="CK47" s="459">
        <f t="shared" si="18"/>
        <v>67714.368525622005</v>
      </c>
      <c r="CL47" s="459">
        <f t="shared" si="18"/>
        <v>53208.696396032188</v>
      </c>
      <c r="CM47" s="459">
        <f t="shared" si="18"/>
        <v>38700.848198016094</v>
      </c>
      <c r="CN47" s="459">
        <f t="shared" si="18"/>
        <v>24193</v>
      </c>
    </row>
    <row r="48" spans="1:92" x14ac:dyDescent="0.2">
      <c r="A48" s="354" t="s">
        <v>351</v>
      </c>
      <c r="B48" s="354"/>
      <c r="C48" s="382"/>
      <c r="D48" s="382"/>
      <c r="E48" s="382"/>
      <c r="F48" s="351">
        <v>8</v>
      </c>
      <c r="G48">
        <v>0</v>
      </c>
      <c r="H48" s="354">
        <v>22</v>
      </c>
      <c r="I48" s="351" t="s">
        <v>352</v>
      </c>
      <c r="J48" s="394"/>
      <c r="K48">
        <v>623.36</v>
      </c>
      <c r="L48"/>
      <c r="M48">
        <v>185</v>
      </c>
      <c r="N48" s="395">
        <f t="shared" si="19"/>
        <v>55.5</v>
      </c>
      <c r="O48" s="395">
        <f t="shared" si="20"/>
        <v>374.02</v>
      </c>
      <c r="P48" s="395">
        <f t="shared" si="21"/>
        <v>0</v>
      </c>
      <c r="Q48" s="395">
        <f t="shared" si="22"/>
        <v>0</v>
      </c>
      <c r="R48" s="396">
        <f t="shared" si="23"/>
        <v>0.3</v>
      </c>
      <c r="S48" s="396">
        <f t="shared" si="7"/>
        <v>0</v>
      </c>
      <c r="T48" s="395">
        <f t="shared" si="8"/>
        <v>0</v>
      </c>
      <c r="U48" s="395">
        <f t="shared" si="24"/>
        <v>0</v>
      </c>
      <c r="V48">
        <v>9</v>
      </c>
      <c r="W48" s="395">
        <f t="shared" si="25"/>
        <v>2.25</v>
      </c>
      <c r="X48" s="371">
        <f t="shared" si="26"/>
        <v>55.5</v>
      </c>
      <c r="Y48" s="359">
        <f t="shared" si="27"/>
        <v>681.11</v>
      </c>
      <c r="Z48" s="266">
        <v>874848459.33000004</v>
      </c>
      <c r="AA48" s="267">
        <v>5082</v>
      </c>
      <c r="AB48" s="371">
        <f t="shared" si="9"/>
        <v>172146.49</v>
      </c>
      <c r="AC48" s="358">
        <f t="shared" si="10"/>
        <v>0.62480400000000003</v>
      </c>
      <c r="AD48" s="267">
        <v>99487</v>
      </c>
      <c r="AE48" s="358">
        <f t="shared" si="11"/>
        <v>0.68446300000000004</v>
      </c>
      <c r="AF48" s="358">
        <f t="shared" si="40"/>
        <v>0.357298</v>
      </c>
      <c r="AG48" s="398">
        <f t="shared" si="12"/>
        <v>0.357298</v>
      </c>
      <c r="AH48" s="399">
        <f t="shared" si="13"/>
        <v>0</v>
      </c>
      <c r="AI48" s="400">
        <f t="shared" si="28"/>
        <v>0.357298</v>
      </c>
      <c r="AJ48">
        <v>0</v>
      </c>
      <c r="AK48">
        <v>0</v>
      </c>
      <c r="AL48" s="370">
        <f t="shared" si="29"/>
        <v>0</v>
      </c>
      <c r="AM48">
        <v>121</v>
      </c>
      <c r="AN48">
        <v>4</v>
      </c>
      <c r="AO48" s="370">
        <f t="shared" si="30"/>
        <v>48400</v>
      </c>
      <c r="AP48" s="370">
        <f t="shared" si="14"/>
        <v>2804715</v>
      </c>
      <c r="AQ48" s="370">
        <f t="shared" si="31"/>
        <v>2853115</v>
      </c>
      <c r="AR48" s="397">
        <v>4665608</v>
      </c>
      <c r="AS48" s="397">
        <f t="shared" si="41"/>
        <v>2853115</v>
      </c>
      <c r="AT48" s="267">
        <v>4004835</v>
      </c>
      <c r="AU48" s="370">
        <f t="shared" si="42"/>
        <v>1151720</v>
      </c>
      <c r="AV48" s="401" t="str">
        <f t="shared" si="44"/>
        <v>No</v>
      </c>
      <c r="AW48" s="397">
        <f t="shared" si="32"/>
        <v>0</v>
      </c>
      <c r="AX48" s="402">
        <f t="shared" si="33"/>
        <v>4004835</v>
      </c>
      <c r="AY48" s="403">
        <f t="shared" si="43"/>
        <v>4004835</v>
      </c>
      <c r="AZ48" s="404"/>
      <c r="BA48" s="404"/>
      <c r="BB48" s="457">
        <f t="shared" si="34"/>
        <v>12592.711675436345</v>
      </c>
      <c r="BC48" s="404"/>
      <c r="BD48" s="404"/>
      <c r="BE48" s="404">
        <f t="shared" si="35"/>
        <v>-1151720</v>
      </c>
      <c r="BF48" s="404">
        <f t="shared" si="36"/>
        <v>-1151720</v>
      </c>
      <c r="BG48" s="404">
        <f t="shared" si="15"/>
        <v>-987139.21199999982</v>
      </c>
      <c r="BH48" s="404">
        <f t="shared" si="15"/>
        <v>-822583.10535959993</v>
      </c>
      <c r="BI48" s="404">
        <f t="shared" si="15"/>
        <v>-658066.48428768013</v>
      </c>
      <c r="BJ48" s="404">
        <f t="shared" si="15"/>
        <v>-493549.86321576033</v>
      </c>
      <c r="BK48" s="404">
        <f t="shared" si="15"/>
        <v>-329049.69380594743</v>
      </c>
      <c r="BL48" s="404">
        <f t="shared" si="15"/>
        <v>-164524.84690297395</v>
      </c>
      <c r="BO48" s="458">
        <f t="shared" si="37"/>
        <v>0</v>
      </c>
      <c r="BP48" s="458">
        <f t="shared" si="37"/>
        <v>-164580.788</v>
      </c>
      <c r="BQ48" s="458">
        <f t="shared" si="37"/>
        <v>-164556.10664039996</v>
      </c>
      <c r="BR48" s="458">
        <f t="shared" si="37"/>
        <v>-164516.62107192</v>
      </c>
      <c r="BS48" s="458">
        <f t="shared" si="37"/>
        <v>-164516.62107192003</v>
      </c>
      <c r="BT48" s="458">
        <f t="shared" si="37"/>
        <v>-164500.16940981292</v>
      </c>
      <c r="BU48" s="458">
        <f t="shared" si="37"/>
        <v>-164524.84690297372</v>
      </c>
      <c r="BV48" s="458">
        <f t="shared" si="37"/>
        <v>-164524.84690297395</v>
      </c>
      <c r="BX48" s="404">
        <f t="shared" si="38"/>
        <v>4004835</v>
      </c>
      <c r="BY48" s="404">
        <f t="shared" si="17"/>
        <v>3840254.2119999998</v>
      </c>
      <c r="BZ48" s="404">
        <f t="shared" si="17"/>
        <v>3675698.1053595999</v>
      </c>
      <c r="CA48" s="404">
        <f t="shared" si="17"/>
        <v>3511181.4842876801</v>
      </c>
      <c r="CB48" s="404">
        <f t="shared" si="17"/>
        <v>3346664.8632157603</v>
      </c>
      <c r="CC48" s="404">
        <f t="shared" si="17"/>
        <v>3182164.6938059474</v>
      </c>
      <c r="CD48" s="404">
        <f t="shared" si="17"/>
        <v>3017639.8469029739</v>
      </c>
      <c r="CE48" s="404">
        <f t="shared" si="17"/>
        <v>2853115</v>
      </c>
      <c r="CG48" s="459">
        <f t="shared" si="39"/>
        <v>4004835</v>
      </c>
      <c r="CH48" s="459">
        <f t="shared" si="18"/>
        <v>3840254.2119999998</v>
      </c>
      <c r="CI48" s="459">
        <f t="shared" si="18"/>
        <v>3675698.1053595999</v>
      </c>
      <c r="CJ48" s="459">
        <f t="shared" si="18"/>
        <v>3511181.4842876801</v>
      </c>
      <c r="CK48" s="459">
        <f t="shared" si="18"/>
        <v>3346664.8632157603</v>
      </c>
      <c r="CL48" s="459">
        <f t="shared" si="18"/>
        <v>3182164.6938059474</v>
      </c>
      <c r="CM48" s="459">
        <f t="shared" si="18"/>
        <v>3017639.8469029739</v>
      </c>
      <c r="CN48" s="459">
        <f t="shared" si="18"/>
        <v>2853115</v>
      </c>
    </row>
    <row r="49" spans="1:92" x14ac:dyDescent="0.2">
      <c r="A49" s="354" t="s">
        <v>323</v>
      </c>
      <c r="B49" s="354"/>
      <c r="C49" s="382"/>
      <c r="D49" s="382"/>
      <c r="E49" s="382"/>
      <c r="F49" s="351">
        <v>4</v>
      </c>
      <c r="G49">
        <v>0</v>
      </c>
      <c r="H49" s="354">
        <v>23</v>
      </c>
      <c r="I49" s="351" t="s">
        <v>353</v>
      </c>
      <c r="J49" s="394"/>
      <c r="K49">
        <v>1420.28</v>
      </c>
      <c r="L49"/>
      <c r="M49">
        <v>216</v>
      </c>
      <c r="N49" s="395">
        <f t="shared" si="19"/>
        <v>64.8</v>
      </c>
      <c r="O49" s="395">
        <f t="shared" si="20"/>
        <v>852.17</v>
      </c>
      <c r="P49" s="395">
        <f t="shared" si="21"/>
        <v>0</v>
      </c>
      <c r="Q49" s="395">
        <f t="shared" si="22"/>
        <v>0</v>
      </c>
      <c r="R49" s="396">
        <f t="shared" si="23"/>
        <v>0.15</v>
      </c>
      <c r="S49" s="396">
        <f t="shared" si="7"/>
        <v>0</v>
      </c>
      <c r="T49" s="395">
        <f t="shared" si="8"/>
        <v>0</v>
      </c>
      <c r="U49" s="395">
        <f t="shared" si="24"/>
        <v>0</v>
      </c>
      <c r="V49">
        <v>9</v>
      </c>
      <c r="W49" s="395">
        <f t="shared" si="25"/>
        <v>2.25</v>
      </c>
      <c r="X49" s="371">
        <f t="shared" si="26"/>
        <v>64.8</v>
      </c>
      <c r="Y49" s="359">
        <f t="shared" si="27"/>
        <v>1487.33</v>
      </c>
      <c r="Z49" s="266">
        <v>2252874785.6700001</v>
      </c>
      <c r="AA49" s="267">
        <v>10108</v>
      </c>
      <c r="AB49" s="371">
        <f t="shared" si="9"/>
        <v>222880.37</v>
      </c>
      <c r="AC49" s="358">
        <f t="shared" si="10"/>
        <v>0.80894200000000005</v>
      </c>
      <c r="AD49" s="267">
        <v>127941</v>
      </c>
      <c r="AE49" s="358">
        <f t="shared" si="11"/>
        <v>0.88022400000000001</v>
      </c>
      <c r="AF49" s="358">
        <f t="shared" si="40"/>
        <v>0.16967299999999999</v>
      </c>
      <c r="AG49" s="398">
        <f t="shared" si="12"/>
        <v>0.16967299999999999</v>
      </c>
      <c r="AH49" s="399">
        <f t="shared" si="13"/>
        <v>0</v>
      </c>
      <c r="AI49" s="400">
        <f t="shared" si="28"/>
        <v>0.16967299999999999</v>
      </c>
      <c r="AJ49">
        <v>0</v>
      </c>
      <c r="AK49">
        <v>0</v>
      </c>
      <c r="AL49" s="370">
        <f t="shared" si="29"/>
        <v>0</v>
      </c>
      <c r="AM49">
        <v>0</v>
      </c>
      <c r="AN49">
        <v>0</v>
      </c>
      <c r="AO49" s="370">
        <f t="shared" si="30"/>
        <v>0</v>
      </c>
      <c r="AP49" s="370">
        <f t="shared" si="14"/>
        <v>2908446</v>
      </c>
      <c r="AQ49" s="370">
        <f t="shared" si="31"/>
        <v>2908446</v>
      </c>
      <c r="AR49" s="397">
        <v>3403900</v>
      </c>
      <c r="AS49" s="397">
        <f t="shared" si="41"/>
        <v>2908446</v>
      </c>
      <c r="AT49" s="267">
        <v>4068515</v>
      </c>
      <c r="AU49" s="370">
        <f t="shared" si="42"/>
        <v>1160069</v>
      </c>
      <c r="AV49" s="401" t="str">
        <f t="shared" si="44"/>
        <v>No</v>
      </c>
      <c r="AW49" s="397">
        <f t="shared" si="32"/>
        <v>0</v>
      </c>
      <c r="AX49" s="402">
        <f t="shared" si="33"/>
        <v>4068515</v>
      </c>
      <c r="AY49" s="403">
        <f t="shared" si="43"/>
        <v>4068515</v>
      </c>
      <c r="AZ49" s="404"/>
      <c r="BA49" s="404"/>
      <c r="BB49" s="457">
        <f t="shared" si="34"/>
        <v>12069.083737009603</v>
      </c>
      <c r="BC49" s="404"/>
      <c r="BD49" s="404"/>
      <c r="BE49" s="404">
        <f t="shared" si="35"/>
        <v>-1160069</v>
      </c>
      <c r="BF49" s="404">
        <f t="shared" si="36"/>
        <v>-1160069</v>
      </c>
      <c r="BG49" s="404">
        <f t="shared" si="15"/>
        <v>-994295.13989999983</v>
      </c>
      <c r="BH49" s="404">
        <f t="shared" si="15"/>
        <v>-828546.14007866988</v>
      </c>
      <c r="BI49" s="404">
        <f t="shared" si="15"/>
        <v>-662836.912062936</v>
      </c>
      <c r="BJ49" s="404">
        <f t="shared" si="15"/>
        <v>-497127.68404720211</v>
      </c>
      <c r="BK49" s="404">
        <f t="shared" si="15"/>
        <v>-331435.0269542695</v>
      </c>
      <c r="BL49" s="404">
        <f t="shared" si="15"/>
        <v>-165717.51347713452</v>
      </c>
      <c r="BO49" s="458">
        <f t="shared" si="37"/>
        <v>0</v>
      </c>
      <c r="BP49" s="458">
        <f t="shared" si="37"/>
        <v>-165773.86009999999</v>
      </c>
      <c r="BQ49" s="458">
        <f t="shared" si="37"/>
        <v>-165748.99982132996</v>
      </c>
      <c r="BR49" s="458">
        <f t="shared" si="37"/>
        <v>-165709.228015734</v>
      </c>
      <c r="BS49" s="458">
        <f t="shared" si="37"/>
        <v>-165709.228015734</v>
      </c>
      <c r="BT49" s="458">
        <f t="shared" si="37"/>
        <v>-165692.65709293247</v>
      </c>
      <c r="BU49" s="458">
        <f t="shared" si="37"/>
        <v>-165717.51347713475</v>
      </c>
      <c r="BV49" s="458">
        <f t="shared" si="37"/>
        <v>-165717.51347713452</v>
      </c>
      <c r="BX49" s="404">
        <f t="shared" si="38"/>
        <v>4068515</v>
      </c>
      <c r="BY49" s="404">
        <f t="shared" si="17"/>
        <v>3902741.1398999998</v>
      </c>
      <c r="BZ49" s="404">
        <f t="shared" si="17"/>
        <v>3736992.1400786699</v>
      </c>
      <c r="CA49" s="404">
        <f t="shared" si="17"/>
        <v>3571282.912062936</v>
      </c>
      <c r="CB49" s="404">
        <f t="shared" si="17"/>
        <v>3405573.6840472021</v>
      </c>
      <c r="CC49" s="404">
        <f t="shared" si="17"/>
        <v>3239881.0269542695</v>
      </c>
      <c r="CD49" s="404">
        <f t="shared" si="17"/>
        <v>3074163.5134771345</v>
      </c>
      <c r="CE49" s="404">
        <f t="shared" si="17"/>
        <v>2908446</v>
      </c>
      <c r="CG49" s="459">
        <f t="shared" si="39"/>
        <v>4068515</v>
      </c>
      <c r="CH49" s="459">
        <f t="shared" si="18"/>
        <v>3902741.1398999998</v>
      </c>
      <c r="CI49" s="459">
        <f t="shared" si="18"/>
        <v>3736992.1400786699</v>
      </c>
      <c r="CJ49" s="459">
        <f t="shared" si="18"/>
        <v>3571282.912062936</v>
      </c>
      <c r="CK49" s="459">
        <f t="shared" si="18"/>
        <v>3405573.6840472021</v>
      </c>
      <c r="CL49" s="459">
        <f t="shared" si="18"/>
        <v>3239881.0269542695</v>
      </c>
      <c r="CM49" s="459">
        <f t="shared" si="18"/>
        <v>3074163.5134771345</v>
      </c>
      <c r="CN49" s="459">
        <f t="shared" si="18"/>
        <v>2908446</v>
      </c>
    </row>
    <row r="50" spans="1:92" x14ac:dyDescent="0.2">
      <c r="A50" s="354" t="s">
        <v>327</v>
      </c>
      <c r="B50" s="354"/>
      <c r="C50" s="382"/>
      <c r="D50" s="382"/>
      <c r="E50" s="382"/>
      <c r="F50" s="351">
        <v>9</v>
      </c>
      <c r="G50">
        <v>41</v>
      </c>
      <c r="H50" s="354">
        <v>24</v>
      </c>
      <c r="I50" s="351" t="s">
        <v>354</v>
      </c>
      <c r="J50" s="394"/>
      <c r="K50">
        <v>247.21</v>
      </c>
      <c r="L50"/>
      <c r="M50">
        <v>85</v>
      </c>
      <c r="N50" s="395">
        <f t="shared" si="19"/>
        <v>25.5</v>
      </c>
      <c r="O50" s="395">
        <f t="shared" si="20"/>
        <v>148.33000000000001</v>
      </c>
      <c r="P50" s="395">
        <f t="shared" si="21"/>
        <v>0</v>
      </c>
      <c r="Q50" s="395">
        <f t="shared" si="22"/>
        <v>0</v>
      </c>
      <c r="R50" s="396">
        <f t="shared" si="23"/>
        <v>0.34</v>
      </c>
      <c r="S50" s="396">
        <f t="shared" si="7"/>
        <v>0</v>
      </c>
      <c r="T50" s="395">
        <f t="shared" si="8"/>
        <v>0</v>
      </c>
      <c r="U50" s="395">
        <f t="shared" si="24"/>
        <v>0</v>
      </c>
      <c r="V50">
        <v>2</v>
      </c>
      <c r="W50" s="395">
        <f t="shared" si="25"/>
        <v>0.5</v>
      </c>
      <c r="X50" s="371">
        <f t="shared" si="26"/>
        <v>25.5</v>
      </c>
      <c r="Y50" s="359">
        <f t="shared" si="27"/>
        <v>273.21000000000004</v>
      </c>
      <c r="Z50" s="266">
        <v>373265865.67000002</v>
      </c>
      <c r="AA50" s="267">
        <v>2168</v>
      </c>
      <c r="AB50" s="371">
        <f t="shared" si="9"/>
        <v>172170.6</v>
      </c>
      <c r="AC50" s="358">
        <f t="shared" si="10"/>
        <v>0.62489099999999997</v>
      </c>
      <c r="AD50" s="267">
        <v>96582</v>
      </c>
      <c r="AE50" s="358">
        <f t="shared" si="11"/>
        <v>0.66447699999999998</v>
      </c>
      <c r="AF50" s="358">
        <f t="shared" si="40"/>
        <v>0.36323299999999997</v>
      </c>
      <c r="AG50" s="398">
        <f t="shared" si="12"/>
        <v>0.36323299999999997</v>
      </c>
      <c r="AH50" s="399">
        <f t="shared" si="13"/>
        <v>0</v>
      </c>
      <c r="AI50" s="400">
        <f t="shared" si="28"/>
        <v>0.36323299999999997</v>
      </c>
      <c r="AJ50">
        <v>102</v>
      </c>
      <c r="AK50">
        <v>6</v>
      </c>
      <c r="AL50" s="370">
        <f t="shared" si="29"/>
        <v>61200</v>
      </c>
      <c r="AM50">
        <v>0</v>
      </c>
      <c r="AN50">
        <v>0</v>
      </c>
      <c r="AO50" s="370">
        <f t="shared" si="30"/>
        <v>0</v>
      </c>
      <c r="AP50" s="370">
        <f t="shared" si="14"/>
        <v>1143728</v>
      </c>
      <c r="AQ50" s="370">
        <f t="shared" si="31"/>
        <v>1204928</v>
      </c>
      <c r="AR50" s="397">
        <v>1856992</v>
      </c>
      <c r="AS50" s="397">
        <f t="shared" si="41"/>
        <v>1204928</v>
      </c>
      <c r="AT50" s="267">
        <v>1652147</v>
      </c>
      <c r="AU50" s="370">
        <f t="shared" si="42"/>
        <v>447219</v>
      </c>
      <c r="AV50" s="401" t="str">
        <f t="shared" si="44"/>
        <v>No</v>
      </c>
      <c r="AW50" s="397">
        <f t="shared" si="32"/>
        <v>0</v>
      </c>
      <c r="AX50" s="402">
        <f t="shared" si="33"/>
        <v>1652147</v>
      </c>
      <c r="AY50" s="403">
        <f t="shared" si="43"/>
        <v>1652147</v>
      </c>
      <c r="AZ50" s="404"/>
      <c r="BA50" s="404"/>
      <c r="BB50" s="457">
        <f t="shared" si="34"/>
        <v>12737.127341126979</v>
      </c>
      <c r="BC50" s="404"/>
      <c r="BD50" s="404"/>
      <c r="BE50" s="404">
        <f t="shared" si="35"/>
        <v>-447219</v>
      </c>
      <c r="BF50" s="404">
        <f t="shared" si="36"/>
        <v>-447219</v>
      </c>
      <c r="BG50" s="404">
        <f t="shared" si="15"/>
        <v>-383311.40489999996</v>
      </c>
      <c r="BH50" s="404">
        <f t="shared" si="15"/>
        <v>-319413.39370316989</v>
      </c>
      <c r="BI50" s="404">
        <f t="shared" si="15"/>
        <v>-255530.714962536</v>
      </c>
      <c r="BJ50" s="404">
        <f t="shared" si="15"/>
        <v>-191648.03622190189</v>
      </c>
      <c r="BK50" s="404">
        <f t="shared" si="15"/>
        <v>-127771.74574914202</v>
      </c>
      <c r="BL50" s="404">
        <f t="shared" si="15"/>
        <v>-63885.87287457101</v>
      </c>
      <c r="BO50" s="458">
        <f t="shared" si="37"/>
        <v>0</v>
      </c>
      <c r="BP50" s="458">
        <f t="shared" si="37"/>
        <v>-63907.595099999999</v>
      </c>
      <c r="BQ50" s="458">
        <f t="shared" si="37"/>
        <v>-63898.01119682999</v>
      </c>
      <c r="BR50" s="458">
        <f t="shared" si="37"/>
        <v>-63882.678740633979</v>
      </c>
      <c r="BS50" s="458">
        <f t="shared" si="37"/>
        <v>-63882.678740634001</v>
      </c>
      <c r="BT50" s="458">
        <f t="shared" si="37"/>
        <v>-63876.290472759894</v>
      </c>
      <c r="BU50" s="458">
        <f t="shared" si="37"/>
        <v>-63885.87287457101</v>
      </c>
      <c r="BV50" s="458">
        <f t="shared" si="37"/>
        <v>-63885.87287457101</v>
      </c>
      <c r="BX50" s="404">
        <f t="shared" si="38"/>
        <v>1652147</v>
      </c>
      <c r="BY50" s="404">
        <f t="shared" si="17"/>
        <v>1588239.4049</v>
      </c>
      <c r="BZ50" s="404">
        <f t="shared" si="17"/>
        <v>1524341.3937031699</v>
      </c>
      <c r="CA50" s="404">
        <f t="shared" si="17"/>
        <v>1460458.714962536</v>
      </c>
      <c r="CB50" s="404">
        <f t="shared" si="17"/>
        <v>1396576.0362219019</v>
      </c>
      <c r="CC50" s="404">
        <f t="shared" si="17"/>
        <v>1332699.745749142</v>
      </c>
      <c r="CD50" s="404">
        <f t="shared" si="17"/>
        <v>1268813.872874571</v>
      </c>
      <c r="CE50" s="404">
        <f t="shared" si="17"/>
        <v>1204928</v>
      </c>
      <c r="CG50" s="459">
        <f t="shared" si="39"/>
        <v>1652147</v>
      </c>
      <c r="CH50" s="459">
        <f t="shared" si="18"/>
        <v>1588239.4049</v>
      </c>
      <c r="CI50" s="459">
        <f t="shared" si="18"/>
        <v>1524341.3937031699</v>
      </c>
      <c r="CJ50" s="459">
        <f t="shared" si="18"/>
        <v>1460458.714962536</v>
      </c>
      <c r="CK50" s="459">
        <f t="shared" si="18"/>
        <v>1396576.0362219019</v>
      </c>
      <c r="CL50" s="459">
        <f t="shared" si="18"/>
        <v>1332699.745749142</v>
      </c>
      <c r="CM50" s="459">
        <f t="shared" si="18"/>
        <v>1268813.872874571</v>
      </c>
      <c r="CN50" s="459">
        <f t="shared" si="18"/>
        <v>1204928</v>
      </c>
    </row>
    <row r="51" spans="1:92" x14ac:dyDescent="0.2">
      <c r="A51" s="354" t="s">
        <v>329</v>
      </c>
      <c r="B51" s="354"/>
      <c r="C51" s="382"/>
      <c r="D51" s="382"/>
      <c r="E51" s="382"/>
      <c r="F51" s="351">
        <v>4</v>
      </c>
      <c r="G51">
        <v>0</v>
      </c>
      <c r="H51" s="354">
        <v>25</v>
      </c>
      <c r="I51" s="351" t="s">
        <v>355</v>
      </c>
      <c r="J51" s="394"/>
      <c r="K51">
        <v>4258.47</v>
      </c>
      <c r="L51"/>
      <c r="M51">
        <v>735</v>
      </c>
      <c r="N51" s="395">
        <f t="shared" si="19"/>
        <v>220.5</v>
      </c>
      <c r="O51" s="395">
        <f t="shared" si="20"/>
        <v>2555.08</v>
      </c>
      <c r="P51" s="395">
        <f t="shared" si="21"/>
        <v>0</v>
      </c>
      <c r="Q51" s="395">
        <f t="shared" si="22"/>
        <v>0</v>
      </c>
      <c r="R51" s="396">
        <f t="shared" si="23"/>
        <v>0.17</v>
      </c>
      <c r="S51" s="396">
        <f t="shared" si="7"/>
        <v>0</v>
      </c>
      <c r="T51" s="395">
        <f t="shared" si="8"/>
        <v>0</v>
      </c>
      <c r="U51" s="395">
        <f t="shared" si="24"/>
        <v>0</v>
      </c>
      <c r="V51">
        <v>171</v>
      </c>
      <c r="W51" s="395">
        <f t="shared" si="25"/>
        <v>42.75</v>
      </c>
      <c r="X51" s="371">
        <f t="shared" si="26"/>
        <v>220.5</v>
      </c>
      <c r="Y51" s="359">
        <f t="shared" si="27"/>
        <v>4521.72</v>
      </c>
      <c r="Z51" s="266">
        <v>5847283707.6700001</v>
      </c>
      <c r="AA51" s="267">
        <v>28852</v>
      </c>
      <c r="AB51" s="371">
        <f t="shared" si="9"/>
        <v>202664.76</v>
      </c>
      <c r="AC51" s="358">
        <f t="shared" si="10"/>
        <v>0.73556999999999995</v>
      </c>
      <c r="AD51" s="267">
        <v>150787</v>
      </c>
      <c r="AE51" s="358">
        <f t="shared" si="11"/>
        <v>1.0374030000000001</v>
      </c>
      <c r="AF51" s="358">
        <f t="shared" si="40"/>
        <v>0.17388000000000001</v>
      </c>
      <c r="AG51" s="398">
        <f t="shared" si="12"/>
        <v>0.17388000000000001</v>
      </c>
      <c r="AH51" s="399">
        <f t="shared" si="13"/>
        <v>0</v>
      </c>
      <c r="AI51" s="400">
        <f t="shared" si="28"/>
        <v>0.17388000000000001</v>
      </c>
      <c r="AJ51">
        <v>0</v>
      </c>
      <c r="AK51">
        <v>0</v>
      </c>
      <c r="AL51" s="370">
        <f t="shared" si="29"/>
        <v>0</v>
      </c>
      <c r="AM51">
        <v>0</v>
      </c>
      <c r="AN51">
        <v>0</v>
      </c>
      <c r="AO51" s="370">
        <f t="shared" si="30"/>
        <v>0</v>
      </c>
      <c r="AP51" s="370">
        <f t="shared" si="14"/>
        <v>9061378</v>
      </c>
      <c r="AQ51" s="370">
        <f t="shared" si="31"/>
        <v>9061378</v>
      </c>
      <c r="AR51" s="397">
        <v>9436665</v>
      </c>
      <c r="AS51" s="397">
        <f t="shared" si="41"/>
        <v>9061378</v>
      </c>
      <c r="AT51" s="267">
        <v>9439993</v>
      </c>
      <c r="AU51" s="370">
        <f t="shared" si="42"/>
        <v>378615</v>
      </c>
      <c r="AV51" s="401" t="str">
        <f t="shared" si="44"/>
        <v>No</v>
      </c>
      <c r="AW51" s="397">
        <f t="shared" si="32"/>
        <v>0</v>
      </c>
      <c r="AX51" s="402">
        <f t="shared" si="33"/>
        <v>9439993</v>
      </c>
      <c r="AY51" s="403">
        <f t="shared" si="43"/>
        <v>9439993</v>
      </c>
      <c r="AZ51" s="404"/>
      <c r="BA51" s="404"/>
      <c r="BB51" s="457">
        <f t="shared" si="34"/>
        <v>12237.452183530704</v>
      </c>
      <c r="BC51" s="404"/>
      <c r="BD51" s="404"/>
      <c r="BE51" s="404">
        <f t="shared" si="35"/>
        <v>-378615</v>
      </c>
      <c r="BF51" s="404">
        <f t="shared" si="36"/>
        <v>-378615</v>
      </c>
      <c r="BG51" s="404">
        <f t="shared" si="15"/>
        <v>-324510.91650000028</v>
      </c>
      <c r="BH51" s="404">
        <f t="shared" si="15"/>
        <v>-270414.94671945088</v>
      </c>
      <c r="BI51" s="404">
        <f t="shared" si="15"/>
        <v>-216331.95737555996</v>
      </c>
      <c r="BJ51" s="404">
        <f t="shared" si="15"/>
        <v>-162248.9680316709</v>
      </c>
      <c r="BK51" s="404">
        <f t="shared" si="15"/>
        <v>-108171.38698671572</v>
      </c>
      <c r="BL51" s="404">
        <f t="shared" si="15"/>
        <v>-54085.693493358791</v>
      </c>
      <c r="BO51" s="458">
        <f t="shared" si="37"/>
        <v>0</v>
      </c>
      <c r="BP51" s="458">
        <f t="shared" si="37"/>
        <v>-54104.083500000001</v>
      </c>
      <c r="BQ51" s="458">
        <f t="shared" si="37"/>
        <v>-54095.96978055004</v>
      </c>
      <c r="BR51" s="458">
        <f t="shared" si="37"/>
        <v>-54082.989343890178</v>
      </c>
      <c r="BS51" s="458">
        <f t="shared" si="37"/>
        <v>-54082.989343889989</v>
      </c>
      <c r="BT51" s="458">
        <f t="shared" si="37"/>
        <v>-54077.581044955907</v>
      </c>
      <c r="BU51" s="458">
        <f t="shared" si="37"/>
        <v>-54085.69349335786</v>
      </c>
      <c r="BV51" s="458">
        <f t="shared" si="37"/>
        <v>-54085.693493358791</v>
      </c>
      <c r="BX51" s="404">
        <f t="shared" si="38"/>
        <v>9439993</v>
      </c>
      <c r="BY51" s="404">
        <f t="shared" si="17"/>
        <v>9385888.9165000003</v>
      </c>
      <c r="BZ51" s="404">
        <f t="shared" si="17"/>
        <v>9331792.9467194509</v>
      </c>
      <c r="CA51" s="404">
        <f t="shared" si="17"/>
        <v>9277709.95737556</v>
      </c>
      <c r="CB51" s="404">
        <f t="shared" si="17"/>
        <v>9223626.9680316709</v>
      </c>
      <c r="CC51" s="404">
        <f t="shared" si="17"/>
        <v>9169549.3869867157</v>
      </c>
      <c r="CD51" s="404">
        <f t="shared" si="17"/>
        <v>9115463.6934933588</v>
      </c>
      <c r="CE51" s="404">
        <f t="shared" si="17"/>
        <v>9061378</v>
      </c>
      <c r="CG51" s="459">
        <f t="shared" si="39"/>
        <v>9439993</v>
      </c>
      <c r="CH51" s="459">
        <f t="shared" si="18"/>
        <v>9385888.9165000003</v>
      </c>
      <c r="CI51" s="459">
        <f t="shared" si="18"/>
        <v>9331792.9467194509</v>
      </c>
      <c r="CJ51" s="459">
        <f t="shared" si="18"/>
        <v>9277709.95737556</v>
      </c>
      <c r="CK51" s="459">
        <f t="shared" si="18"/>
        <v>9223626.9680316709</v>
      </c>
      <c r="CL51" s="459">
        <f t="shared" si="18"/>
        <v>9169549.3869867157</v>
      </c>
      <c r="CM51" s="459">
        <f t="shared" si="18"/>
        <v>9115463.6934933588</v>
      </c>
      <c r="CN51" s="459">
        <f t="shared" si="18"/>
        <v>9061378</v>
      </c>
    </row>
    <row r="52" spans="1:92" x14ac:dyDescent="0.2">
      <c r="A52" s="354" t="s">
        <v>327</v>
      </c>
      <c r="B52" s="354"/>
      <c r="C52" s="382"/>
      <c r="D52" s="382"/>
      <c r="E52" s="382"/>
      <c r="F52" s="351">
        <v>4</v>
      </c>
      <c r="G52">
        <v>0</v>
      </c>
      <c r="H52" s="354">
        <v>26</v>
      </c>
      <c r="I52" s="351" t="s">
        <v>356</v>
      </c>
      <c r="J52" s="394"/>
      <c r="K52">
        <v>365.35</v>
      </c>
      <c r="L52"/>
      <c r="M52">
        <v>91</v>
      </c>
      <c r="N52" s="395">
        <f t="shared" si="19"/>
        <v>27.3</v>
      </c>
      <c r="O52" s="395">
        <f t="shared" si="20"/>
        <v>219.21</v>
      </c>
      <c r="P52" s="395">
        <f t="shared" si="21"/>
        <v>0</v>
      </c>
      <c r="Q52" s="395">
        <f t="shared" si="22"/>
        <v>0</v>
      </c>
      <c r="R52" s="396">
        <f t="shared" si="23"/>
        <v>0.25</v>
      </c>
      <c r="S52" s="396">
        <f t="shared" si="7"/>
        <v>0</v>
      </c>
      <c r="T52" s="395">
        <f t="shared" si="8"/>
        <v>0</v>
      </c>
      <c r="U52" s="395">
        <f t="shared" si="24"/>
        <v>0</v>
      </c>
      <c r="V52">
        <v>4</v>
      </c>
      <c r="W52" s="395">
        <f t="shared" si="25"/>
        <v>1</v>
      </c>
      <c r="X52" s="371">
        <f t="shared" si="26"/>
        <v>27.3</v>
      </c>
      <c r="Y52" s="359">
        <f t="shared" si="27"/>
        <v>393.65000000000003</v>
      </c>
      <c r="Z52" s="266">
        <v>895636807.66999996</v>
      </c>
      <c r="AA52" s="267">
        <v>3786</v>
      </c>
      <c r="AB52" s="371">
        <f t="shared" si="9"/>
        <v>236565.45</v>
      </c>
      <c r="AC52" s="358">
        <f t="shared" si="10"/>
        <v>0.85861200000000004</v>
      </c>
      <c r="AD52" s="267">
        <v>94570</v>
      </c>
      <c r="AE52" s="358">
        <f t="shared" si="11"/>
        <v>0.65063400000000005</v>
      </c>
      <c r="AF52" s="358">
        <f t="shared" si="40"/>
        <v>0.20378099999999999</v>
      </c>
      <c r="AG52" s="398">
        <f t="shared" si="12"/>
        <v>0.20378099999999999</v>
      </c>
      <c r="AH52" s="399">
        <f t="shared" si="13"/>
        <v>0</v>
      </c>
      <c r="AI52" s="400">
        <f t="shared" si="28"/>
        <v>0.20378099999999999</v>
      </c>
      <c r="AJ52">
        <v>160</v>
      </c>
      <c r="AK52">
        <v>6</v>
      </c>
      <c r="AL52" s="370">
        <f t="shared" si="29"/>
        <v>96000</v>
      </c>
      <c r="AM52">
        <v>0</v>
      </c>
      <c r="AN52">
        <v>0</v>
      </c>
      <c r="AO52" s="370">
        <f t="shared" si="30"/>
        <v>0</v>
      </c>
      <c r="AP52" s="370">
        <f t="shared" si="14"/>
        <v>924517</v>
      </c>
      <c r="AQ52" s="370">
        <f t="shared" si="31"/>
        <v>1020517</v>
      </c>
      <c r="AR52" s="397">
        <v>659216</v>
      </c>
      <c r="AS52" s="397">
        <f t="shared" si="41"/>
        <v>1020517</v>
      </c>
      <c r="AT52" s="267">
        <v>991921</v>
      </c>
      <c r="AU52" s="370">
        <f t="shared" si="42"/>
        <v>28596</v>
      </c>
      <c r="AV52" s="401" t="str">
        <f t="shared" si="44"/>
        <v>Yes</v>
      </c>
      <c r="AW52" s="397">
        <f t="shared" si="32"/>
        <v>28596</v>
      </c>
      <c r="AX52" s="402">
        <f t="shared" si="33"/>
        <v>1020517</v>
      </c>
      <c r="AY52" s="403">
        <f t="shared" si="43"/>
        <v>1020517</v>
      </c>
      <c r="AZ52" s="404"/>
      <c r="BA52" s="404"/>
      <c r="BB52" s="457">
        <f t="shared" si="34"/>
        <v>12417.726153003969</v>
      </c>
      <c r="BC52" s="404"/>
      <c r="BD52" s="404"/>
      <c r="BE52" s="404">
        <f t="shared" si="35"/>
        <v>28596</v>
      </c>
      <c r="BF52" s="404">
        <f t="shared" si="36"/>
        <v>0</v>
      </c>
      <c r="BG52" s="404">
        <f t="shared" si="15"/>
        <v>0</v>
      </c>
      <c r="BH52" s="404">
        <f t="shared" si="15"/>
        <v>0</v>
      </c>
      <c r="BI52" s="404">
        <f t="shared" si="15"/>
        <v>0</v>
      </c>
      <c r="BJ52" s="404">
        <f t="shared" si="15"/>
        <v>0</v>
      </c>
      <c r="BK52" s="404">
        <f t="shared" si="15"/>
        <v>0</v>
      </c>
      <c r="BL52" s="404">
        <f t="shared" si="15"/>
        <v>0</v>
      </c>
      <c r="BO52" s="458">
        <f t="shared" si="37"/>
        <v>28596</v>
      </c>
      <c r="BP52" s="458">
        <f t="shared" si="37"/>
        <v>0</v>
      </c>
      <c r="BQ52" s="458">
        <f t="shared" si="37"/>
        <v>0</v>
      </c>
      <c r="BR52" s="458">
        <f t="shared" si="37"/>
        <v>0</v>
      </c>
      <c r="BS52" s="458">
        <f t="shared" si="37"/>
        <v>0</v>
      </c>
      <c r="BT52" s="458">
        <f t="shared" si="37"/>
        <v>0</v>
      </c>
      <c r="BU52" s="458">
        <f t="shared" si="37"/>
        <v>0</v>
      </c>
      <c r="BV52" s="458">
        <f t="shared" si="37"/>
        <v>0</v>
      </c>
      <c r="BX52" s="404">
        <f t="shared" si="38"/>
        <v>1020517</v>
      </c>
      <c r="BY52" s="404">
        <f t="shared" si="17"/>
        <v>1020517</v>
      </c>
      <c r="BZ52" s="404">
        <f t="shared" si="17"/>
        <v>1020517</v>
      </c>
      <c r="CA52" s="404">
        <f t="shared" si="17"/>
        <v>1020517</v>
      </c>
      <c r="CB52" s="404">
        <f t="shared" si="17"/>
        <v>1020517</v>
      </c>
      <c r="CC52" s="404">
        <f t="shared" si="17"/>
        <v>1020517</v>
      </c>
      <c r="CD52" s="404">
        <f t="shared" si="17"/>
        <v>1020517</v>
      </c>
      <c r="CE52" s="404">
        <f t="shared" si="17"/>
        <v>1020517</v>
      </c>
      <c r="CG52" s="459">
        <f t="shared" si="39"/>
        <v>1020517</v>
      </c>
      <c r="CH52" s="459">
        <f t="shared" si="18"/>
        <v>1020517</v>
      </c>
      <c r="CI52" s="459">
        <f t="shared" si="18"/>
        <v>1020517</v>
      </c>
      <c r="CJ52" s="459">
        <f t="shared" si="18"/>
        <v>1020517</v>
      </c>
      <c r="CK52" s="459">
        <f t="shared" si="18"/>
        <v>1020517</v>
      </c>
      <c r="CL52" s="459">
        <f t="shared" si="18"/>
        <v>1020517</v>
      </c>
      <c r="CM52" s="459">
        <f t="shared" si="18"/>
        <v>1020517</v>
      </c>
      <c r="CN52" s="459">
        <f t="shared" si="18"/>
        <v>1020517</v>
      </c>
    </row>
    <row r="53" spans="1:92" x14ac:dyDescent="0.2">
      <c r="A53" s="354" t="s">
        <v>333</v>
      </c>
      <c r="B53" s="354"/>
      <c r="C53" s="382"/>
      <c r="D53" s="382"/>
      <c r="E53" s="382"/>
      <c r="F53" s="351">
        <v>5</v>
      </c>
      <c r="G53">
        <v>0</v>
      </c>
      <c r="H53" s="354">
        <v>27</v>
      </c>
      <c r="I53" s="351" t="s">
        <v>357</v>
      </c>
      <c r="J53" s="394"/>
      <c r="K53">
        <v>1376.94</v>
      </c>
      <c r="L53"/>
      <c r="M53">
        <v>551</v>
      </c>
      <c r="N53" s="395">
        <f t="shared" si="19"/>
        <v>165.3</v>
      </c>
      <c r="O53" s="395">
        <f t="shared" si="20"/>
        <v>826.16</v>
      </c>
      <c r="P53" s="395">
        <f t="shared" si="21"/>
        <v>0</v>
      </c>
      <c r="Q53" s="395">
        <f t="shared" si="22"/>
        <v>0</v>
      </c>
      <c r="R53" s="396">
        <f t="shared" si="23"/>
        <v>0.4</v>
      </c>
      <c r="S53" s="396">
        <f t="shared" si="7"/>
        <v>0</v>
      </c>
      <c r="T53" s="395">
        <f t="shared" si="8"/>
        <v>0</v>
      </c>
      <c r="U53" s="395">
        <f t="shared" si="24"/>
        <v>0</v>
      </c>
      <c r="V53">
        <v>161</v>
      </c>
      <c r="W53" s="395">
        <f t="shared" si="25"/>
        <v>40.25</v>
      </c>
      <c r="X53" s="371">
        <f t="shared" si="26"/>
        <v>165.3</v>
      </c>
      <c r="Y53" s="359">
        <f t="shared" si="27"/>
        <v>1582.49</v>
      </c>
      <c r="Z53" s="266">
        <v>3528115533.6700001</v>
      </c>
      <c r="AA53" s="267">
        <v>13317</v>
      </c>
      <c r="AB53" s="371">
        <f t="shared" si="9"/>
        <v>264933.21000000002</v>
      </c>
      <c r="AC53" s="358">
        <f t="shared" si="10"/>
        <v>0.96157199999999998</v>
      </c>
      <c r="AD53" s="267">
        <v>116023</v>
      </c>
      <c r="AE53" s="358">
        <f t="shared" si="11"/>
        <v>0.79822899999999997</v>
      </c>
      <c r="AF53" s="358">
        <f t="shared" si="40"/>
        <v>8.7430999999999995E-2</v>
      </c>
      <c r="AG53" s="398">
        <f t="shared" si="12"/>
        <v>8.7430999999999995E-2</v>
      </c>
      <c r="AH53" s="399">
        <f t="shared" si="13"/>
        <v>0</v>
      </c>
      <c r="AI53" s="400">
        <f t="shared" si="28"/>
        <v>8.7430999999999995E-2</v>
      </c>
      <c r="AJ53">
        <v>0</v>
      </c>
      <c r="AK53">
        <v>0</v>
      </c>
      <c r="AL53" s="370">
        <f t="shared" si="29"/>
        <v>0</v>
      </c>
      <c r="AM53">
        <v>0</v>
      </c>
      <c r="AN53">
        <v>0</v>
      </c>
      <c r="AO53" s="370">
        <f t="shared" si="30"/>
        <v>0</v>
      </c>
      <c r="AP53" s="370">
        <f t="shared" si="14"/>
        <v>1594584</v>
      </c>
      <c r="AQ53" s="370">
        <f t="shared" si="31"/>
        <v>1594584</v>
      </c>
      <c r="AR53" s="397">
        <v>6326998</v>
      </c>
      <c r="AS53" s="397">
        <f t="shared" si="41"/>
        <v>1594584</v>
      </c>
      <c r="AT53" s="267">
        <v>5192084</v>
      </c>
      <c r="AU53" s="370">
        <f t="shared" si="42"/>
        <v>3597500</v>
      </c>
      <c r="AV53" s="401" t="str">
        <f t="shared" si="44"/>
        <v>No</v>
      </c>
      <c r="AW53" s="397">
        <f t="shared" si="32"/>
        <v>0</v>
      </c>
      <c r="AX53" s="402">
        <f t="shared" si="33"/>
        <v>5192084</v>
      </c>
      <c r="AY53" s="403">
        <f t="shared" si="43"/>
        <v>5192084</v>
      </c>
      <c r="AZ53" s="404"/>
      <c r="BA53" s="404"/>
      <c r="BB53" s="457">
        <f t="shared" si="34"/>
        <v>13245.455321219515</v>
      </c>
      <c r="BC53" s="404"/>
      <c r="BD53" s="404"/>
      <c r="BE53" s="404">
        <f t="shared" si="35"/>
        <v>-3597500</v>
      </c>
      <c r="BF53" s="404">
        <f t="shared" si="36"/>
        <v>-3597500</v>
      </c>
      <c r="BG53" s="404">
        <f t="shared" si="15"/>
        <v>-3083417.25</v>
      </c>
      <c r="BH53" s="404">
        <f t="shared" si="15"/>
        <v>-2569411.5944250003</v>
      </c>
      <c r="BI53" s="404">
        <f t="shared" si="15"/>
        <v>-2055529.2755400003</v>
      </c>
      <c r="BJ53" s="404">
        <f t="shared" si="15"/>
        <v>-1541646.9566550003</v>
      </c>
      <c r="BK53" s="404">
        <f t="shared" si="15"/>
        <v>-1027816.0260018888</v>
      </c>
      <c r="BL53" s="404">
        <f t="shared" si="15"/>
        <v>-513908.01300094463</v>
      </c>
      <c r="BO53" s="458">
        <f t="shared" si="37"/>
        <v>0</v>
      </c>
      <c r="BP53" s="458">
        <f t="shared" si="37"/>
        <v>-514082.75</v>
      </c>
      <c r="BQ53" s="458">
        <f t="shared" si="37"/>
        <v>-514005.65557499998</v>
      </c>
      <c r="BR53" s="458">
        <f t="shared" si="37"/>
        <v>-513882.31888500007</v>
      </c>
      <c r="BS53" s="458">
        <f t="shared" si="37"/>
        <v>-513882.31888500007</v>
      </c>
      <c r="BT53" s="458">
        <f t="shared" si="37"/>
        <v>-513830.9306531116</v>
      </c>
      <c r="BU53" s="458">
        <f t="shared" si="37"/>
        <v>-513908.0130009444</v>
      </c>
      <c r="BV53" s="458">
        <f t="shared" si="37"/>
        <v>-513908.01300094463</v>
      </c>
      <c r="BX53" s="404">
        <f t="shared" si="38"/>
        <v>5192084</v>
      </c>
      <c r="BY53" s="404">
        <f t="shared" si="17"/>
        <v>4678001.25</v>
      </c>
      <c r="BZ53" s="404">
        <f t="shared" si="17"/>
        <v>4163995.5944250003</v>
      </c>
      <c r="CA53" s="404">
        <f t="shared" si="17"/>
        <v>3650113.2755400003</v>
      </c>
      <c r="CB53" s="404">
        <f t="shared" si="17"/>
        <v>3136230.9566550003</v>
      </c>
      <c r="CC53" s="404">
        <f t="shared" si="17"/>
        <v>2622400.0260018888</v>
      </c>
      <c r="CD53" s="404">
        <f t="shared" si="17"/>
        <v>2108492.0130009446</v>
      </c>
      <c r="CE53" s="404">
        <f t="shared" si="17"/>
        <v>1594584</v>
      </c>
      <c r="CG53" s="459">
        <f t="shared" si="39"/>
        <v>5192084</v>
      </c>
      <c r="CH53" s="459">
        <f t="shared" si="18"/>
        <v>4678001.25</v>
      </c>
      <c r="CI53" s="459">
        <f t="shared" si="18"/>
        <v>4163995.5944250003</v>
      </c>
      <c r="CJ53" s="459">
        <f t="shared" si="18"/>
        <v>3650113.2755400003</v>
      </c>
      <c r="CK53" s="459">
        <f t="shared" si="18"/>
        <v>3136230.9566550003</v>
      </c>
      <c r="CL53" s="459">
        <f t="shared" si="18"/>
        <v>2622400.0260018888</v>
      </c>
      <c r="CM53" s="459">
        <f t="shared" si="18"/>
        <v>2108492.0130009446</v>
      </c>
      <c r="CN53" s="459">
        <f t="shared" si="18"/>
        <v>1594584</v>
      </c>
    </row>
    <row r="54" spans="1:92" x14ac:dyDescent="0.2">
      <c r="A54" s="354" t="s">
        <v>333</v>
      </c>
      <c r="B54" s="354"/>
      <c r="C54" s="382"/>
      <c r="D54" s="382"/>
      <c r="E54" s="382"/>
      <c r="F54" s="351">
        <v>6</v>
      </c>
      <c r="G54">
        <v>0</v>
      </c>
      <c r="H54" s="354">
        <v>28</v>
      </c>
      <c r="I54" s="351" t="s">
        <v>358</v>
      </c>
      <c r="J54" s="394"/>
      <c r="K54">
        <v>2037.37</v>
      </c>
      <c r="L54"/>
      <c r="M54">
        <v>465</v>
      </c>
      <c r="N54" s="395">
        <f t="shared" si="19"/>
        <v>139.5</v>
      </c>
      <c r="O54" s="395">
        <f t="shared" si="20"/>
        <v>1222.42</v>
      </c>
      <c r="P54" s="395">
        <f t="shared" si="21"/>
        <v>0</v>
      </c>
      <c r="Q54" s="395">
        <f t="shared" si="22"/>
        <v>0</v>
      </c>
      <c r="R54" s="396">
        <f t="shared" si="23"/>
        <v>0.23</v>
      </c>
      <c r="S54" s="396">
        <f t="shared" si="7"/>
        <v>0</v>
      </c>
      <c r="T54" s="395">
        <f t="shared" si="8"/>
        <v>0</v>
      </c>
      <c r="U54" s="395">
        <f t="shared" si="24"/>
        <v>0</v>
      </c>
      <c r="V54">
        <v>43</v>
      </c>
      <c r="W54" s="395">
        <f t="shared" si="25"/>
        <v>10.75</v>
      </c>
      <c r="X54" s="371">
        <f t="shared" si="26"/>
        <v>139.5</v>
      </c>
      <c r="Y54" s="359">
        <f t="shared" si="27"/>
        <v>2187.62</v>
      </c>
      <c r="Z54" s="266">
        <v>2652039922</v>
      </c>
      <c r="AA54" s="267">
        <v>15505</v>
      </c>
      <c r="AB54" s="371">
        <f t="shared" si="9"/>
        <v>171044.17</v>
      </c>
      <c r="AC54" s="358">
        <f t="shared" si="10"/>
        <v>0.62080299999999999</v>
      </c>
      <c r="AD54" s="267">
        <v>118839</v>
      </c>
      <c r="AE54" s="358">
        <f t="shared" si="11"/>
        <v>0.81760299999999997</v>
      </c>
      <c r="AF54" s="358">
        <f t="shared" si="40"/>
        <v>0.32015700000000002</v>
      </c>
      <c r="AG54" s="398">
        <f t="shared" si="12"/>
        <v>0.32015700000000002</v>
      </c>
      <c r="AH54" s="399">
        <f t="shared" si="13"/>
        <v>0</v>
      </c>
      <c r="AI54" s="400">
        <f t="shared" si="28"/>
        <v>0.32015700000000002</v>
      </c>
      <c r="AJ54">
        <v>0</v>
      </c>
      <c r="AK54">
        <v>0</v>
      </c>
      <c r="AL54" s="370">
        <f t="shared" si="29"/>
        <v>0</v>
      </c>
      <c r="AM54">
        <v>1</v>
      </c>
      <c r="AN54">
        <v>4</v>
      </c>
      <c r="AO54" s="370">
        <f t="shared" si="30"/>
        <v>400</v>
      </c>
      <c r="AP54" s="370">
        <f t="shared" si="14"/>
        <v>8071901</v>
      </c>
      <c r="AQ54" s="370">
        <f t="shared" si="31"/>
        <v>8072301</v>
      </c>
      <c r="AR54" s="397">
        <v>13503310</v>
      </c>
      <c r="AS54" s="397">
        <f t="shared" si="41"/>
        <v>8072301</v>
      </c>
      <c r="AT54" s="267">
        <v>12040218</v>
      </c>
      <c r="AU54" s="370">
        <f t="shared" si="42"/>
        <v>3967917</v>
      </c>
      <c r="AV54" s="401" t="str">
        <f t="shared" si="44"/>
        <v>No</v>
      </c>
      <c r="AW54" s="397">
        <f t="shared" si="32"/>
        <v>0</v>
      </c>
      <c r="AX54" s="402">
        <f t="shared" si="33"/>
        <v>12040218</v>
      </c>
      <c r="AY54" s="403">
        <f t="shared" si="43"/>
        <v>12040218</v>
      </c>
      <c r="AZ54" s="404"/>
      <c r="BA54" s="404"/>
      <c r="BB54" s="457">
        <f t="shared" si="34"/>
        <v>12374.934597054045</v>
      </c>
      <c r="BC54" s="404"/>
      <c r="BD54" s="404"/>
      <c r="BE54" s="404">
        <f t="shared" si="35"/>
        <v>-3967917</v>
      </c>
      <c r="BF54" s="404">
        <f t="shared" si="36"/>
        <v>-3967917</v>
      </c>
      <c r="BG54" s="404">
        <f t="shared" si="15"/>
        <v>-3400901.6607000008</v>
      </c>
      <c r="BH54" s="404">
        <f t="shared" si="15"/>
        <v>-2833971.3538613115</v>
      </c>
      <c r="BI54" s="404">
        <f t="shared" si="15"/>
        <v>-2267177.0830890499</v>
      </c>
      <c r="BJ54" s="404">
        <f t="shared" si="15"/>
        <v>-1700382.8123167865</v>
      </c>
      <c r="BK54" s="404">
        <f t="shared" si="15"/>
        <v>-1133645.2209716011</v>
      </c>
      <c r="BL54" s="404">
        <f t="shared" si="15"/>
        <v>-566822.61048579961</v>
      </c>
      <c r="BO54" s="458">
        <f t="shared" si="37"/>
        <v>0</v>
      </c>
      <c r="BP54" s="458">
        <f t="shared" si="37"/>
        <v>-567015.33929999999</v>
      </c>
      <c r="BQ54" s="458">
        <f t="shared" si="37"/>
        <v>-566930.30683869007</v>
      </c>
      <c r="BR54" s="458">
        <f t="shared" si="37"/>
        <v>-566794.27077226236</v>
      </c>
      <c r="BS54" s="458">
        <f t="shared" si="37"/>
        <v>-566794.27077226248</v>
      </c>
      <c r="BT54" s="458">
        <f t="shared" si="37"/>
        <v>-566737.59134518495</v>
      </c>
      <c r="BU54" s="458">
        <f t="shared" si="37"/>
        <v>-566822.61048580054</v>
      </c>
      <c r="BV54" s="458">
        <f t="shared" si="37"/>
        <v>-566822.61048579961</v>
      </c>
      <c r="BX54" s="404">
        <f t="shared" si="38"/>
        <v>12040218</v>
      </c>
      <c r="BY54" s="404">
        <f t="shared" si="17"/>
        <v>11473202.660700001</v>
      </c>
      <c r="BZ54" s="404">
        <f t="shared" si="17"/>
        <v>10906272.353861311</v>
      </c>
      <c r="CA54" s="404">
        <f t="shared" si="17"/>
        <v>10339478.08308905</v>
      </c>
      <c r="CB54" s="404">
        <f t="shared" si="17"/>
        <v>9772683.8123167865</v>
      </c>
      <c r="CC54" s="404">
        <f t="shared" si="17"/>
        <v>9205946.2209716011</v>
      </c>
      <c r="CD54" s="404">
        <f t="shared" si="17"/>
        <v>8639123.6104857996</v>
      </c>
      <c r="CE54" s="404">
        <f t="shared" si="17"/>
        <v>8072301</v>
      </c>
      <c r="CG54" s="459">
        <f t="shared" si="39"/>
        <v>12040218</v>
      </c>
      <c r="CH54" s="459">
        <f t="shared" si="18"/>
        <v>11473202.660700001</v>
      </c>
      <c r="CI54" s="459">
        <f t="shared" si="18"/>
        <v>10906272.353861311</v>
      </c>
      <c r="CJ54" s="459">
        <f t="shared" si="18"/>
        <v>10339478.08308905</v>
      </c>
      <c r="CK54" s="459">
        <f t="shared" si="18"/>
        <v>9772683.8123167865</v>
      </c>
      <c r="CL54" s="459">
        <f t="shared" si="18"/>
        <v>9205946.2209716011</v>
      </c>
      <c r="CM54" s="459">
        <f t="shared" si="18"/>
        <v>8639123.6104857996</v>
      </c>
      <c r="CN54" s="459">
        <f t="shared" si="18"/>
        <v>8072301</v>
      </c>
    </row>
    <row r="55" spans="1:92" x14ac:dyDescent="0.2">
      <c r="A55" s="354" t="s">
        <v>327</v>
      </c>
      <c r="B55" s="354"/>
      <c r="C55" s="382"/>
      <c r="D55" s="382"/>
      <c r="E55" s="382"/>
      <c r="F55" s="351">
        <v>5</v>
      </c>
      <c r="G55">
        <v>0</v>
      </c>
      <c r="H55" s="354">
        <v>29</v>
      </c>
      <c r="I55" s="351" t="s">
        <v>359</v>
      </c>
      <c r="J55" s="394"/>
      <c r="K55">
        <v>136.78</v>
      </c>
      <c r="L55"/>
      <c r="M55">
        <v>40</v>
      </c>
      <c r="N55" s="395">
        <f t="shared" si="19"/>
        <v>12</v>
      </c>
      <c r="O55" s="395">
        <f t="shared" si="20"/>
        <v>82.07</v>
      </c>
      <c r="P55" s="395">
        <f t="shared" si="21"/>
        <v>0</v>
      </c>
      <c r="Q55" s="395">
        <f t="shared" si="22"/>
        <v>0</v>
      </c>
      <c r="R55" s="396">
        <f t="shared" si="23"/>
        <v>0.28999999999999998</v>
      </c>
      <c r="S55" s="396">
        <f t="shared" si="7"/>
        <v>0</v>
      </c>
      <c r="T55" s="395">
        <f t="shared" si="8"/>
        <v>0</v>
      </c>
      <c r="U55" s="395">
        <f t="shared" si="24"/>
        <v>0</v>
      </c>
      <c r="V55">
        <v>0</v>
      </c>
      <c r="W55" s="395">
        <f t="shared" si="25"/>
        <v>0</v>
      </c>
      <c r="X55" s="371">
        <f t="shared" si="26"/>
        <v>12</v>
      </c>
      <c r="Y55" s="359">
        <f t="shared" si="27"/>
        <v>148.78</v>
      </c>
      <c r="Z55" s="266">
        <v>386146889.67000002</v>
      </c>
      <c r="AA55" s="267">
        <v>1463</v>
      </c>
      <c r="AB55" s="371">
        <f t="shared" si="9"/>
        <v>263941.82</v>
      </c>
      <c r="AC55" s="358">
        <f t="shared" si="10"/>
        <v>0.95797399999999999</v>
      </c>
      <c r="AD55" s="267">
        <v>114904</v>
      </c>
      <c r="AE55" s="358">
        <f t="shared" si="11"/>
        <v>0.79053099999999998</v>
      </c>
      <c r="AF55" s="358">
        <f t="shared" si="40"/>
        <v>9.2258999999999994E-2</v>
      </c>
      <c r="AG55" s="398">
        <f t="shared" si="12"/>
        <v>9.2258999999999994E-2</v>
      </c>
      <c r="AH55" s="399">
        <f t="shared" si="13"/>
        <v>0</v>
      </c>
      <c r="AI55" s="400">
        <f t="shared" si="28"/>
        <v>9.2258999999999994E-2</v>
      </c>
      <c r="AJ55">
        <v>70</v>
      </c>
      <c r="AK55">
        <v>6</v>
      </c>
      <c r="AL55" s="370">
        <f t="shared" si="29"/>
        <v>42000</v>
      </c>
      <c r="AM55">
        <v>0</v>
      </c>
      <c r="AN55">
        <v>0</v>
      </c>
      <c r="AO55" s="370">
        <f t="shared" si="30"/>
        <v>0</v>
      </c>
      <c r="AP55" s="370">
        <f t="shared" si="14"/>
        <v>158196</v>
      </c>
      <c r="AQ55" s="370">
        <f t="shared" si="31"/>
        <v>200196</v>
      </c>
      <c r="AR55" s="397">
        <v>491388</v>
      </c>
      <c r="AS55" s="397">
        <f t="shared" si="41"/>
        <v>200196</v>
      </c>
      <c r="AT55" s="267">
        <v>403912</v>
      </c>
      <c r="AU55" s="370">
        <f t="shared" si="42"/>
        <v>203716</v>
      </c>
      <c r="AV55" s="401" t="str">
        <f t="shared" si="44"/>
        <v>No</v>
      </c>
      <c r="AW55" s="397">
        <f t="shared" si="32"/>
        <v>0</v>
      </c>
      <c r="AX55" s="402">
        <f t="shared" si="33"/>
        <v>403912</v>
      </c>
      <c r="AY55" s="403">
        <f t="shared" si="43"/>
        <v>403912</v>
      </c>
      <c r="AZ55" s="404"/>
      <c r="BA55" s="404"/>
      <c r="BB55" s="457">
        <f t="shared" si="34"/>
        <v>12536.112735780085</v>
      </c>
      <c r="BC55" s="404"/>
      <c r="BD55" s="404"/>
      <c r="BE55" s="404">
        <f t="shared" si="35"/>
        <v>-203716</v>
      </c>
      <c r="BF55" s="404">
        <f t="shared" si="36"/>
        <v>-203716</v>
      </c>
      <c r="BG55" s="404">
        <f t="shared" si="15"/>
        <v>-174604.98359999998</v>
      </c>
      <c r="BH55" s="404">
        <f t="shared" si="15"/>
        <v>-145498.33283387998</v>
      </c>
      <c r="BI55" s="404">
        <f t="shared" si="15"/>
        <v>-116398.66626710398</v>
      </c>
      <c r="BJ55" s="404">
        <f t="shared" si="15"/>
        <v>-87298.999700327986</v>
      </c>
      <c r="BK55" s="404">
        <f t="shared" si="15"/>
        <v>-58202.243100208667</v>
      </c>
      <c r="BL55" s="404">
        <f t="shared" si="15"/>
        <v>-29101.121550104348</v>
      </c>
      <c r="BO55" s="458">
        <f t="shared" si="37"/>
        <v>0</v>
      </c>
      <c r="BP55" s="458">
        <f t="shared" si="37"/>
        <v>-29111.0164</v>
      </c>
      <c r="BQ55" s="458">
        <f t="shared" si="37"/>
        <v>-29106.650766119994</v>
      </c>
      <c r="BR55" s="458">
        <f t="shared" si="37"/>
        <v>-29099.666566775995</v>
      </c>
      <c r="BS55" s="458">
        <f t="shared" si="37"/>
        <v>-29099.666566775995</v>
      </c>
      <c r="BT55" s="458">
        <f t="shared" si="37"/>
        <v>-29096.756600119315</v>
      </c>
      <c r="BU55" s="458">
        <f t="shared" si="37"/>
        <v>-29101.121550104333</v>
      </c>
      <c r="BV55" s="458">
        <f t="shared" si="37"/>
        <v>-29101.121550104348</v>
      </c>
      <c r="BX55" s="404">
        <f t="shared" si="38"/>
        <v>403912</v>
      </c>
      <c r="BY55" s="404">
        <f t="shared" si="17"/>
        <v>374800.98359999998</v>
      </c>
      <c r="BZ55" s="404">
        <f t="shared" si="17"/>
        <v>345694.33283387998</v>
      </c>
      <c r="CA55" s="404">
        <f t="shared" si="17"/>
        <v>316594.66626710398</v>
      </c>
      <c r="CB55" s="404">
        <f t="shared" si="17"/>
        <v>287494.99970032799</v>
      </c>
      <c r="CC55" s="404">
        <f t="shared" si="17"/>
        <v>258398.24310020867</v>
      </c>
      <c r="CD55" s="404">
        <f t="shared" si="17"/>
        <v>229297.12155010435</v>
      </c>
      <c r="CE55" s="404">
        <f t="shared" si="17"/>
        <v>200196</v>
      </c>
      <c r="CG55" s="459">
        <f t="shared" si="39"/>
        <v>403912</v>
      </c>
      <c r="CH55" s="459">
        <f t="shared" si="18"/>
        <v>374800.98359999998</v>
      </c>
      <c r="CI55" s="459">
        <f t="shared" si="18"/>
        <v>345694.33283387998</v>
      </c>
      <c r="CJ55" s="459">
        <f t="shared" si="18"/>
        <v>316594.66626710398</v>
      </c>
      <c r="CK55" s="459">
        <f t="shared" si="18"/>
        <v>287494.99970032799</v>
      </c>
      <c r="CL55" s="459">
        <f t="shared" si="18"/>
        <v>258398.24310020867</v>
      </c>
      <c r="CM55" s="459">
        <f t="shared" si="18"/>
        <v>229297.12155010435</v>
      </c>
      <c r="CN55" s="459">
        <f t="shared" si="18"/>
        <v>200196</v>
      </c>
    </row>
    <row r="56" spans="1:92" x14ac:dyDescent="0.2">
      <c r="A56" s="354" t="s">
        <v>323</v>
      </c>
      <c r="B56" s="354"/>
      <c r="C56" s="382"/>
      <c r="D56" s="382"/>
      <c r="E56" s="382"/>
      <c r="F56" s="351">
        <v>6</v>
      </c>
      <c r="G56">
        <v>0</v>
      </c>
      <c r="H56" s="354">
        <v>30</v>
      </c>
      <c r="I56" s="351" t="s">
        <v>360</v>
      </c>
      <c r="J56" s="394"/>
      <c r="K56">
        <v>602.35</v>
      </c>
      <c r="L56"/>
      <c r="M56">
        <v>135</v>
      </c>
      <c r="N56" s="395">
        <f t="shared" si="19"/>
        <v>40.5</v>
      </c>
      <c r="O56" s="395">
        <f t="shared" si="20"/>
        <v>361.41</v>
      </c>
      <c r="P56" s="395">
        <f t="shared" si="21"/>
        <v>0</v>
      </c>
      <c r="Q56" s="395">
        <f t="shared" si="22"/>
        <v>0</v>
      </c>
      <c r="R56" s="396">
        <f t="shared" si="23"/>
        <v>0.22</v>
      </c>
      <c r="S56" s="396">
        <f t="shared" si="7"/>
        <v>0</v>
      </c>
      <c r="T56" s="395">
        <f t="shared" si="8"/>
        <v>0</v>
      </c>
      <c r="U56" s="395">
        <f t="shared" si="24"/>
        <v>0</v>
      </c>
      <c r="V56">
        <v>4</v>
      </c>
      <c r="W56" s="395">
        <f t="shared" si="25"/>
        <v>1</v>
      </c>
      <c r="X56" s="371">
        <f t="shared" si="26"/>
        <v>40.5</v>
      </c>
      <c r="Y56" s="359">
        <f t="shared" si="27"/>
        <v>643.85</v>
      </c>
      <c r="Z56" s="266">
        <v>1031527679</v>
      </c>
      <c r="AA56" s="267">
        <v>5268</v>
      </c>
      <c r="AB56" s="371">
        <f t="shared" si="9"/>
        <v>195810.11</v>
      </c>
      <c r="AC56" s="358">
        <f t="shared" si="10"/>
        <v>0.71069099999999996</v>
      </c>
      <c r="AD56" s="267">
        <v>122500</v>
      </c>
      <c r="AE56" s="358">
        <f t="shared" si="11"/>
        <v>0.84279099999999996</v>
      </c>
      <c r="AF56" s="358">
        <f t="shared" si="40"/>
        <v>0.24967900000000001</v>
      </c>
      <c r="AG56" s="398">
        <f t="shared" si="12"/>
        <v>0.24967900000000001</v>
      </c>
      <c r="AH56" s="399">
        <f t="shared" si="13"/>
        <v>0</v>
      </c>
      <c r="AI56" s="400">
        <f t="shared" si="28"/>
        <v>0.24967900000000001</v>
      </c>
      <c r="AJ56">
        <v>0</v>
      </c>
      <c r="AK56">
        <v>0</v>
      </c>
      <c r="AL56" s="370">
        <f t="shared" si="29"/>
        <v>0</v>
      </c>
      <c r="AM56">
        <v>0</v>
      </c>
      <c r="AN56">
        <v>0</v>
      </c>
      <c r="AO56" s="370">
        <f t="shared" si="30"/>
        <v>0</v>
      </c>
      <c r="AP56" s="370">
        <f t="shared" si="14"/>
        <v>1852711</v>
      </c>
      <c r="AQ56" s="370">
        <f t="shared" si="31"/>
        <v>1852711</v>
      </c>
      <c r="AR56" s="397">
        <v>2523462</v>
      </c>
      <c r="AS56" s="397">
        <f t="shared" si="41"/>
        <v>1852711</v>
      </c>
      <c r="AT56" s="267">
        <v>2316189</v>
      </c>
      <c r="AU56" s="370">
        <f t="shared" si="42"/>
        <v>463478</v>
      </c>
      <c r="AV56" s="401" t="str">
        <f t="shared" si="44"/>
        <v>No</v>
      </c>
      <c r="AW56" s="397">
        <f t="shared" si="32"/>
        <v>0</v>
      </c>
      <c r="AX56" s="402">
        <f t="shared" si="33"/>
        <v>2316189</v>
      </c>
      <c r="AY56" s="403">
        <f t="shared" si="43"/>
        <v>2316189</v>
      </c>
      <c r="AZ56" s="404"/>
      <c r="BA56" s="404"/>
      <c r="BB56" s="457">
        <f t="shared" si="34"/>
        <v>12319.035859550095</v>
      </c>
      <c r="BC56" s="404"/>
      <c r="BD56" s="404"/>
      <c r="BE56" s="404">
        <f t="shared" si="35"/>
        <v>-463478</v>
      </c>
      <c r="BF56" s="404">
        <f t="shared" si="36"/>
        <v>-463478</v>
      </c>
      <c r="BG56" s="404">
        <f t="shared" si="15"/>
        <v>-397246.99379999982</v>
      </c>
      <c r="BH56" s="404">
        <f t="shared" si="15"/>
        <v>-331025.91993353982</v>
      </c>
      <c r="BI56" s="404">
        <f t="shared" si="15"/>
        <v>-264820.73594683176</v>
      </c>
      <c r="BJ56" s="404">
        <f t="shared" si="15"/>
        <v>-198615.5519601237</v>
      </c>
      <c r="BK56" s="404">
        <f t="shared" si="15"/>
        <v>-132416.98849181458</v>
      </c>
      <c r="BL56" s="404">
        <f t="shared" si="15"/>
        <v>-66208.494245907292</v>
      </c>
      <c r="BO56" s="458">
        <f t="shared" si="37"/>
        <v>0</v>
      </c>
      <c r="BP56" s="458">
        <f t="shared" si="37"/>
        <v>-66231.006200000003</v>
      </c>
      <c r="BQ56" s="458">
        <f t="shared" si="37"/>
        <v>-66221.073866459963</v>
      </c>
      <c r="BR56" s="458">
        <f t="shared" si="37"/>
        <v>-66205.183986707969</v>
      </c>
      <c r="BS56" s="458">
        <f t="shared" si="37"/>
        <v>-66205.18398670794</v>
      </c>
      <c r="BT56" s="458">
        <f t="shared" si="37"/>
        <v>-66198.563468309221</v>
      </c>
      <c r="BU56" s="458">
        <f t="shared" si="37"/>
        <v>-66208.494245907292</v>
      </c>
      <c r="BV56" s="458">
        <f t="shared" si="37"/>
        <v>-66208.494245907292</v>
      </c>
      <c r="BX56" s="404">
        <f t="shared" si="38"/>
        <v>2316189</v>
      </c>
      <c r="BY56" s="404">
        <f t="shared" si="17"/>
        <v>2249957.9937999998</v>
      </c>
      <c r="BZ56" s="404">
        <f t="shared" si="17"/>
        <v>2183736.9199335398</v>
      </c>
      <c r="CA56" s="404">
        <f t="shared" si="17"/>
        <v>2117531.7359468318</v>
      </c>
      <c r="CB56" s="404">
        <f t="shared" si="17"/>
        <v>2051326.5519601237</v>
      </c>
      <c r="CC56" s="404">
        <f t="shared" si="17"/>
        <v>1985127.9884918146</v>
      </c>
      <c r="CD56" s="404">
        <f t="shared" si="17"/>
        <v>1918919.4942459073</v>
      </c>
      <c r="CE56" s="404">
        <f t="shared" si="17"/>
        <v>1852711</v>
      </c>
      <c r="CG56" s="459">
        <f t="shared" si="39"/>
        <v>2316189</v>
      </c>
      <c r="CH56" s="459">
        <f t="shared" si="18"/>
        <v>2249957.9937999998</v>
      </c>
      <c r="CI56" s="459">
        <f t="shared" si="18"/>
        <v>2183736.9199335398</v>
      </c>
      <c r="CJ56" s="459">
        <f t="shared" si="18"/>
        <v>2117531.7359468318</v>
      </c>
      <c r="CK56" s="459">
        <f t="shared" si="18"/>
        <v>2051326.5519601237</v>
      </c>
      <c r="CL56" s="459">
        <f t="shared" si="18"/>
        <v>1985127.9884918146</v>
      </c>
      <c r="CM56" s="459">
        <f t="shared" si="18"/>
        <v>1918919.4942459073</v>
      </c>
      <c r="CN56" s="459">
        <f t="shared" si="18"/>
        <v>1852711</v>
      </c>
    </row>
    <row r="57" spans="1:92" x14ac:dyDescent="0.2">
      <c r="A57" s="354" t="s">
        <v>323</v>
      </c>
      <c r="B57" s="354"/>
      <c r="C57" s="382"/>
      <c r="D57" s="382"/>
      <c r="E57" s="382"/>
      <c r="F57" s="351">
        <v>1</v>
      </c>
      <c r="G57">
        <v>0</v>
      </c>
      <c r="H57" s="354">
        <v>31</v>
      </c>
      <c r="I57" s="351" t="s">
        <v>361</v>
      </c>
      <c r="J57" s="394"/>
      <c r="K57">
        <v>119.62</v>
      </c>
      <c r="L57"/>
      <c r="M57">
        <v>38</v>
      </c>
      <c r="N57" s="395">
        <f t="shared" si="19"/>
        <v>11.4</v>
      </c>
      <c r="O57" s="395">
        <f t="shared" si="20"/>
        <v>71.77</v>
      </c>
      <c r="P57" s="395">
        <f t="shared" si="21"/>
        <v>0</v>
      </c>
      <c r="Q57" s="395">
        <f t="shared" si="22"/>
        <v>0</v>
      </c>
      <c r="R57" s="396">
        <f t="shared" si="23"/>
        <v>0.32</v>
      </c>
      <c r="S57" s="396">
        <f t="shared" si="7"/>
        <v>0</v>
      </c>
      <c r="T57" s="395">
        <f t="shared" si="8"/>
        <v>0</v>
      </c>
      <c r="U57" s="395">
        <f t="shared" si="24"/>
        <v>0</v>
      </c>
      <c r="V57">
        <v>2</v>
      </c>
      <c r="W57" s="395">
        <f t="shared" si="25"/>
        <v>0.5</v>
      </c>
      <c r="X57" s="371">
        <f t="shared" si="26"/>
        <v>11.4</v>
      </c>
      <c r="Y57" s="359">
        <f t="shared" si="27"/>
        <v>131.52000000000001</v>
      </c>
      <c r="Z57" s="266">
        <v>749541853</v>
      </c>
      <c r="AA57" s="267">
        <v>1438</v>
      </c>
      <c r="AB57" s="371">
        <f t="shared" si="9"/>
        <v>521239.12</v>
      </c>
      <c r="AC57" s="358">
        <f t="shared" si="10"/>
        <v>1.891832</v>
      </c>
      <c r="AD57" s="267">
        <v>101339</v>
      </c>
      <c r="AE57" s="358">
        <f t="shared" si="11"/>
        <v>0.69720499999999996</v>
      </c>
      <c r="AF57" s="358">
        <f t="shared" si="40"/>
        <v>-0.53344400000000003</v>
      </c>
      <c r="AG57" s="398">
        <f t="shared" si="12"/>
        <v>0.01</v>
      </c>
      <c r="AH57" s="399">
        <f t="shared" si="13"/>
        <v>0</v>
      </c>
      <c r="AI57" s="400">
        <f t="shared" si="28"/>
        <v>0.01</v>
      </c>
      <c r="AJ57">
        <v>36</v>
      </c>
      <c r="AK57">
        <v>4</v>
      </c>
      <c r="AL57" s="370">
        <f t="shared" si="29"/>
        <v>14400</v>
      </c>
      <c r="AM57">
        <v>0</v>
      </c>
      <c r="AN57">
        <v>0</v>
      </c>
      <c r="AO57" s="370">
        <f t="shared" si="30"/>
        <v>0</v>
      </c>
      <c r="AP57" s="370">
        <f t="shared" si="14"/>
        <v>15158</v>
      </c>
      <c r="AQ57" s="370">
        <f t="shared" si="31"/>
        <v>29558</v>
      </c>
      <c r="AR57" s="397">
        <v>6976</v>
      </c>
      <c r="AS57" s="397">
        <f t="shared" si="41"/>
        <v>29558</v>
      </c>
      <c r="AT57" s="267">
        <v>32190</v>
      </c>
      <c r="AU57" s="370">
        <f t="shared" si="42"/>
        <v>2632</v>
      </c>
      <c r="AV57" s="401" t="str">
        <f t="shared" si="44"/>
        <v>No</v>
      </c>
      <c r="AW57" s="397">
        <f t="shared" si="32"/>
        <v>0</v>
      </c>
      <c r="AX57" s="402">
        <f t="shared" si="33"/>
        <v>32190</v>
      </c>
      <c r="AY57" s="403">
        <f t="shared" si="43"/>
        <v>32190</v>
      </c>
      <c r="AZ57" s="404"/>
      <c r="BA57" s="404"/>
      <c r="BB57" s="457">
        <f t="shared" si="34"/>
        <v>12671.526500585187</v>
      </c>
      <c r="BC57" s="404"/>
      <c r="BD57" s="404"/>
      <c r="BE57" s="404">
        <f t="shared" si="35"/>
        <v>-2632</v>
      </c>
      <c r="BF57" s="404">
        <f t="shared" si="36"/>
        <v>-2632</v>
      </c>
      <c r="BG57" s="404">
        <f t="shared" si="15"/>
        <v>-2255.887200000001</v>
      </c>
      <c r="BH57" s="404">
        <f t="shared" si="15"/>
        <v>-1879.83080376</v>
      </c>
      <c r="BI57" s="404">
        <f t="shared" si="15"/>
        <v>-1503.8646430080007</v>
      </c>
      <c r="BJ57" s="404">
        <f t="shared" si="15"/>
        <v>-1127.8984822560014</v>
      </c>
      <c r="BK57" s="404">
        <f t="shared" si="15"/>
        <v>-751.96991812007764</v>
      </c>
      <c r="BL57" s="404">
        <f t="shared" si="15"/>
        <v>-375.98495906003882</v>
      </c>
      <c r="BO57" s="458">
        <f t="shared" si="37"/>
        <v>0</v>
      </c>
      <c r="BP57" s="458">
        <f t="shared" si="37"/>
        <v>-376.11279999999999</v>
      </c>
      <c r="BQ57" s="458">
        <f t="shared" si="37"/>
        <v>-376.05639624000014</v>
      </c>
      <c r="BR57" s="458">
        <f t="shared" si="37"/>
        <v>-375.96616075200001</v>
      </c>
      <c r="BS57" s="458">
        <f t="shared" si="37"/>
        <v>-375.96616075200018</v>
      </c>
      <c r="BT57" s="458">
        <f t="shared" si="37"/>
        <v>-375.92856413592528</v>
      </c>
      <c r="BU57" s="458">
        <f t="shared" si="37"/>
        <v>-375.98495906003882</v>
      </c>
      <c r="BV57" s="458">
        <f t="shared" si="37"/>
        <v>-375.98495906003882</v>
      </c>
      <c r="BX57" s="404">
        <f t="shared" si="38"/>
        <v>32190</v>
      </c>
      <c r="BY57" s="404">
        <f t="shared" si="17"/>
        <v>31813.887200000001</v>
      </c>
      <c r="BZ57" s="404">
        <f t="shared" si="17"/>
        <v>31437.83080376</v>
      </c>
      <c r="CA57" s="404">
        <f t="shared" si="17"/>
        <v>31061.864643008001</v>
      </c>
      <c r="CB57" s="404">
        <f t="shared" si="17"/>
        <v>30685.898482256001</v>
      </c>
      <c r="CC57" s="404">
        <f t="shared" si="17"/>
        <v>30309.969918120078</v>
      </c>
      <c r="CD57" s="404">
        <f t="shared" si="17"/>
        <v>29933.984959060039</v>
      </c>
      <c r="CE57" s="404">
        <f t="shared" si="17"/>
        <v>29558</v>
      </c>
      <c r="CG57" s="459">
        <f t="shared" si="39"/>
        <v>32190</v>
      </c>
      <c r="CH57" s="459">
        <f t="shared" si="18"/>
        <v>31813.887200000001</v>
      </c>
      <c r="CI57" s="459">
        <f t="shared" si="18"/>
        <v>31437.83080376</v>
      </c>
      <c r="CJ57" s="459">
        <f t="shared" si="18"/>
        <v>31061.864643008001</v>
      </c>
      <c r="CK57" s="459">
        <f t="shared" si="18"/>
        <v>30685.898482256001</v>
      </c>
      <c r="CL57" s="459">
        <f t="shared" si="18"/>
        <v>30309.969918120078</v>
      </c>
      <c r="CM57" s="459">
        <f t="shared" si="18"/>
        <v>29933.984959060039</v>
      </c>
      <c r="CN57" s="459">
        <f t="shared" si="18"/>
        <v>29558</v>
      </c>
    </row>
    <row r="58" spans="1:92" x14ac:dyDescent="0.2">
      <c r="A58" s="354" t="s">
        <v>327</v>
      </c>
      <c r="B58" s="354"/>
      <c r="C58" s="382"/>
      <c r="D58" s="382"/>
      <c r="E58" s="382"/>
      <c r="F58" s="351">
        <v>7</v>
      </c>
      <c r="G58">
        <v>0</v>
      </c>
      <c r="H58" s="354">
        <v>32</v>
      </c>
      <c r="I58" s="351" t="s">
        <v>362</v>
      </c>
      <c r="J58" s="394"/>
      <c r="K58">
        <v>1582.03</v>
      </c>
      <c r="L58"/>
      <c r="M58">
        <v>419</v>
      </c>
      <c r="N58" s="395">
        <f t="shared" si="19"/>
        <v>125.7</v>
      </c>
      <c r="O58" s="395">
        <f t="shared" si="20"/>
        <v>949.22</v>
      </c>
      <c r="P58" s="395">
        <f t="shared" si="21"/>
        <v>0</v>
      </c>
      <c r="Q58" s="395">
        <f t="shared" si="22"/>
        <v>0</v>
      </c>
      <c r="R58" s="396">
        <f t="shared" si="23"/>
        <v>0.26</v>
      </c>
      <c r="S58" s="396">
        <f t="shared" si="7"/>
        <v>0</v>
      </c>
      <c r="T58" s="395">
        <f t="shared" si="8"/>
        <v>0</v>
      </c>
      <c r="U58" s="395">
        <f t="shared" si="24"/>
        <v>0</v>
      </c>
      <c r="V58">
        <v>23</v>
      </c>
      <c r="W58" s="395">
        <f t="shared" si="25"/>
        <v>5.75</v>
      </c>
      <c r="X58" s="371">
        <f t="shared" si="26"/>
        <v>125.7</v>
      </c>
      <c r="Y58" s="359">
        <f t="shared" si="27"/>
        <v>1713.48</v>
      </c>
      <c r="Z58" s="266">
        <v>2170063541.3299999</v>
      </c>
      <c r="AA58" s="267">
        <v>12267</v>
      </c>
      <c r="AB58" s="371">
        <f t="shared" si="9"/>
        <v>176902.55</v>
      </c>
      <c r="AC58" s="358">
        <f t="shared" si="10"/>
        <v>0.64206600000000003</v>
      </c>
      <c r="AD58" s="267">
        <v>104953</v>
      </c>
      <c r="AE58" s="358">
        <f t="shared" si="11"/>
        <v>0.72206899999999996</v>
      </c>
      <c r="AF58" s="358">
        <f t="shared" si="40"/>
        <v>0.33393299999999998</v>
      </c>
      <c r="AG58" s="398">
        <f t="shared" si="12"/>
        <v>0.33393299999999998</v>
      </c>
      <c r="AH58" s="399">
        <f t="shared" si="13"/>
        <v>0</v>
      </c>
      <c r="AI58" s="400">
        <f t="shared" si="28"/>
        <v>0.33393299999999998</v>
      </c>
      <c r="AJ58">
        <v>0</v>
      </c>
      <c r="AK58">
        <v>0</v>
      </c>
      <c r="AL58" s="370">
        <f t="shared" si="29"/>
        <v>0</v>
      </c>
      <c r="AM58">
        <v>0</v>
      </c>
      <c r="AN58">
        <v>0</v>
      </c>
      <c r="AO58" s="370">
        <f t="shared" si="30"/>
        <v>0</v>
      </c>
      <c r="AP58" s="370">
        <f t="shared" si="14"/>
        <v>6594461</v>
      </c>
      <c r="AQ58" s="370">
        <f t="shared" si="31"/>
        <v>6594461</v>
      </c>
      <c r="AR58" s="397">
        <v>8756165</v>
      </c>
      <c r="AS58" s="397">
        <f t="shared" si="41"/>
        <v>6594461</v>
      </c>
      <c r="AT58" s="267">
        <v>7952911</v>
      </c>
      <c r="AU58" s="370">
        <f t="shared" si="42"/>
        <v>1358450</v>
      </c>
      <c r="AV58" s="401" t="str">
        <f t="shared" si="44"/>
        <v>No</v>
      </c>
      <c r="AW58" s="397">
        <f t="shared" si="32"/>
        <v>0</v>
      </c>
      <c r="AX58" s="402">
        <f t="shared" si="33"/>
        <v>7952911</v>
      </c>
      <c r="AY58" s="403">
        <f t="shared" si="43"/>
        <v>7952911</v>
      </c>
      <c r="AZ58" s="404"/>
      <c r="BA58" s="404"/>
      <c r="BB58" s="457">
        <f t="shared" si="34"/>
        <v>12482.605892429347</v>
      </c>
      <c r="BC58" s="404"/>
      <c r="BD58" s="404"/>
      <c r="BE58" s="404">
        <f t="shared" si="35"/>
        <v>-1358450</v>
      </c>
      <c r="BF58" s="404">
        <f t="shared" si="36"/>
        <v>-1358450</v>
      </c>
      <c r="BG58" s="404">
        <f t="shared" si="15"/>
        <v>-1164327.4950000001</v>
      </c>
      <c r="BH58" s="404">
        <f t="shared" si="15"/>
        <v>-970234.10158350039</v>
      </c>
      <c r="BI58" s="404">
        <f t="shared" si="15"/>
        <v>-776187.28126680013</v>
      </c>
      <c r="BJ58" s="404">
        <f t="shared" si="15"/>
        <v>-582140.46095009986</v>
      </c>
      <c r="BK58" s="404">
        <f t="shared" si="15"/>
        <v>-388113.04531543143</v>
      </c>
      <c r="BL58" s="404">
        <f t="shared" si="15"/>
        <v>-194056.52265771572</v>
      </c>
      <c r="BO58" s="458">
        <f t="shared" si="37"/>
        <v>0</v>
      </c>
      <c r="BP58" s="458">
        <f t="shared" si="37"/>
        <v>-194122.505</v>
      </c>
      <c r="BQ58" s="458">
        <f t="shared" si="37"/>
        <v>-194093.39341650001</v>
      </c>
      <c r="BR58" s="458">
        <f t="shared" si="37"/>
        <v>-194046.82031670009</v>
      </c>
      <c r="BS58" s="458">
        <f t="shared" si="37"/>
        <v>-194046.82031670003</v>
      </c>
      <c r="BT58" s="458">
        <f t="shared" si="37"/>
        <v>-194027.41563466829</v>
      </c>
      <c r="BU58" s="458">
        <f t="shared" si="37"/>
        <v>-194056.52265771572</v>
      </c>
      <c r="BV58" s="458">
        <f t="shared" si="37"/>
        <v>-194056.52265771572</v>
      </c>
      <c r="BX58" s="404">
        <f t="shared" si="38"/>
        <v>7952911</v>
      </c>
      <c r="BY58" s="404">
        <f t="shared" si="17"/>
        <v>7758788.4950000001</v>
      </c>
      <c r="BZ58" s="404">
        <f t="shared" si="17"/>
        <v>7564695.1015835004</v>
      </c>
      <c r="CA58" s="404">
        <f t="shared" si="17"/>
        <v>7370648.2812668001</v>
      </c>
      <c r="CB58" s="404">
        <f t="shared" si="17"/>
        <v>7176601.4609500999</v>
      </c>
      <c r="CC58" s="404">
        <f t="shared" si="17"/>
        <v>6982574.0453154314</v>
      </c>
      <c r="CD58" s="404">
        <f t="shared" si="17"/>
        <v>6788517.5226577157</v>
      </c>
      <c r="CE58" s="404">
        <f t="shared" si="17"/>
        <v>6594461</v>
      </c>
      <c r="CG58" s="459">
        <f t="shared" si="39"/>
        <v>7952911</v>
      </c>
      <c r="CH58" s="459">
        <f t="shared" si="18"/>
        <v>7758788.4950000001</v>
      </c>
      <c r="CI58" s="459">
        <f t="shared" si="18"/>
        <v>7564695.1015835004</v>
      </c>
      <c r="CJ58" s="459">
        <f t="shared" si="18"/>
        <v>7370648.2812668001</v>
      </c>
      <c r="CK58" s="459">
        <f t="shared" si="18"/>
        <v>7176601.4609500999</v>
      </c>
      <c r="CL58" s="459">
        <f t="shared" si="18"/>
        <v>6982574.0453154314</v>
      </c>
      <c r="CM58" s="459">
        <f t="shared" si="18"/>
        <v>6788517.5226577157</v>
      </c>
      <c r="CN58" s="459">
        <f t="shared" si="18"/>
        <v>6594461</v>
      </c>
    </row>
    <row r="59" spans="1:92" x14ac:dyDescent="0.2">
      <c r="A59" s="354" t="s">
        <v>333</v>
      </c>
      <c r="B59" s="354"/>
      <c r="C59" s="382"/>
      <c r="D59" s="382"/>
      <c r="E59" s="382"/>
      <c r="F59" s="351">
        <v>6</v>
      </c>
      <c r="G59">
        <v>0</v>
      </c>
      <c r="H59" s="354">
        <v>33</v>
      </c>
      <c r="I59" s="351" t="s">
        <v>363</v>
      </c>
      <c r="J59" s="394"/>
      <c r="K59">
        <v>1813.33</v>
      </c>
      <c r="L59"/>
      <c r="M59">
        <v>400</v>
      </c>
      <c r="N59" s="395">
        <f t="shared" si="19"/>
        <v>120</v>
      </c>
      <c r="O59" s="395">
        <f t="shared" si="20"/>
        <v>1088</v>
      </c>
      <c r="P59" s="395">
        <f t="shared" si="21"/>
        <v>0</v>
      </c>
      <c r="Q59" s="395">
        <f t="shared" si="22"/>
        <v>0</v>
      </c>
      <c r="R59" s="396">
        <f t="shared" si="23"/>
        <v>0.22</v>
      </c>
      <c r="S59" s="396">
        <f t="shared" si="7"/>
        <v>0</v>
      </c>
      <c r="T59" s="395">
        <f t="shared" si="8"/>
        <v>0</v>
      </c>
      <c r="U59" s="395">
        <f t="shared" si="24"/>
        <v>0</v>
      </c>
      <c r="V59">
        <v>112</v>
      </c>
      <c r="W59" s="395">
        <f t="shared" si="25"/>
        <v>28</v>
      </c>
      <c r="X59" s="371">
        <f t="shared" si="26"/>
        <v>120</v>
      </c>
      <c r="Y59" s="359">
        <f t="shared" si="27"/>
        <v>1961.33</v>
      </c>
      <c r="Z59" s="266">
        <v>2946467722.6700001</v>
      </c>
      <c r="AA59" s="267">
        <v>14301</v>
      </c>
      <c r="AB59" s="371">
        <f t="shared" si="9"/>
        <v>206032.29</v>
      </c>
      <c r="AC59" s="358">
        <f t="shared" si="10"/>
        <v>0.74779200000000001</v>
      </c>
      <c r="AD59" s="267">
        <v>104458</v>
      </c>
      <c r="AE59" s="358">
        <f t="shared" si="11"/>
        <v>0.71866300000000005</v>
      </c>
      <c r="AF59" s="358">
        <f t="shared" si="40"/>
        <v>0.26094699999999998</v>
      </c>
      <c r="AG59" s="398">
        <f t="shared" si="12"/>
        <v>0.26094699999999998</v>
      </c>
      <c r="AH59" s="399">
        <f t="shared" si="13"/>
        <v>0</v>
      </c>
      <c r="AI59" s="400">
        <f t="shared" si="28"/>
        <v>0.26094699999999998</v>
      </c>
      <c r="AJ59">
        <v>0</v>
      </c>
      <c r="AK59">
        <v>0</v>
      </c>
      <c r="AL59" s="370">
        <f t="shared" si="29"/>
        <v>0</v>
      </c>
      <c r="AM59">
        <v>0</v>
      </c>
      <c r="AN59">
        <v>0</v>
      </c>
      <c r="AO59" s="370">
        <f t="shared" si="30"/>
        <v>0</v>
      </c>
      <c r="AP59" s="370">
        <f t="shared" si="14"/>
        <v>5898532</v>
      </c>
      <c r="AQ59" s="370">
        <f t="shared" si="31"/>
        <v>5898532</v>
      </c>
      <c r="AR59" s="397">
        <v>4646922</v>
      </c>
      <c r="AS59" s="397">
        <f t="shared" si="41"/>
        <v>5898532</v>
      </c>
      <c r="AT59" s="267">
        <v>6177563</v>
      </c>
      <c r="AU59" s="370">
        <f t="shared" si="42"/>
        <v>279031</v>
      </c>
      <c r="AV59" s="401" t="str">
        <f t="shared" si="44"/>
        <v>No</v>
      </c>
      <c r="AW59" s="397">
        <f t="shared" si="32"/>
        <v>0</v>
      </c>
      <c r="AX59" s="402">
        <f t="shared" si="33"/>
        <v>6177563</v>
      </c>
      <c r="AY59" s="403">
        <f t="shared" si="43"/>
        <v>6177563</v>
      </c>
      <c r="AZ59" s="404"/>
      <c r="BA59" s="404"/>
      <c r="BB59" s="457">
        <f t="shared" si="34"/>
        <v>12465.645111479986</v>
      </c>
      <c r="BC59" s="404"/>
      <c r="BD59" s="404"/>
      <c r="BE59" s="404">
        <f t="shared" si="35"/>
        <v>-279031</v>
      </c>
      <c r="BF59" s="404">
        <f t="shared" si="36"/>
        <v>-279031</v>
      </c>
      <c r="BG59" s="404">
        <f t="shared" si="36"/>
        <v>-239157.47009999957</v>
      </c>
      <c r="BH59" s="404">
        <f t="shared" si="36"/>
        <v>-199289.91983432975</v>
      </c>
      <c r="BI59" s="404">
        <f t="shared" si="36"/>
        <v>-159431.93586746417</v>
      </c>
      <c r="BJ59" s="404">
        <f t="shared" si="36"/>
        <v>-119573.95190059766</v>
      </c>
      <c r="BK59" s="404">
        <f t="shared" si="36"/>
        <v>-79719.953732128255</v>
      </c>
      <c r="BL59" s="404">
        <f t="shared" si="36"/>
        <v>-39859.976866064593</v>
      </c>
      <c r="BO59" s="458">
        <f t="shared" si="37"/>
        <v>0</v>
      </c>
      <c r="BP59" s="458">
        <f t="shared" si="37"/>
        <v>-39873.529900000001</v>
      </c>
      <c r="BQ59" s="458">
        <f t="shared" si="37"/>
        <v>-39867.550265669925</v>
      </c>
      <c r="BR59" s="458">
        <f t="shared" si="37"/>
        <v>-39857.983966865955</v>
      </c>
      <c r="BS59" s="458">
        <f t="shared" si="37"/>
        <v>-39857.983966866042</v>
      </c>
      <c r="BT59" s="458">
        <f t="shared" si="37"/>
        <v>-39853.998168469196</v>
      </c>
      <c r="BU59" s="458">
        <f t="shared" si="37"/>
        <v>-39859.976866064128</v>
      </c>
      <c r="BV59" s="458">
        <f t="shared" si="37"/>
        <v>-39859.976866064593</v>
      </c>
      <c r="BX59" s="404">
        <f t="shared" si="38"/>
        <v>6177563</v>
      </c>
      <c r="BY59" s="404">
        <f t="shared" ref="BY59:CE90" si="45">CG59+BP59</f>
        <v>6137689.4700999996</v>
      </c>
      <c r="BZ59" s="404">
        <f t="shared" si="45"/>
        <v>6097821.9198343297</v>
      </c>
      <c r="CA59" s="404">
        <f t="shared" si="45"/>
        <v>6057963.9358674642</v>
      </c>
      <c r="CB59" s="404">
        <f t="shared" si="45"/>
        <v>6018105.9519005977</v>
      </c>
      <c r="CC59" s="404">
        <f t="shared" si="45"/>
        <v>5978251.9537321283</v>
      </c>
      <c r="CD59" s="404">
        <f t="shared" si="45"/>
        <v>5938391.9768660646</v>
      </c>
      <c r="CE59" s="404">
        <f t="shared" si="45"/>
        <v>5898532</v>
      </c>
      <c r="CG59" s="459">
        <f t="shared" si="39"/>
        <v>6177563</v>
      </c>
      <c r="CH59" s="459">
        <f t="shared" ref="CH59:CN90" si="46">IF(OR($C59=1,$B59=1),MAX(BY59,CG59,$AR59),BY59)</f>
        <v>6137689.4700999996</v>
      </c>
      <c r="CI59" s="459">
        <f t="shared" si="46"/>
        <v>6097821.9198343297</v>
      </c>
      <c r="CJ59" s="459">
        <f t="shared" si="46"/>
        <v>6057963.9358674642</v>
      </c>
      <c r="CK59" s="459">
        <f t="shared" si="46"/>
        <v>6018105.9519005977</v>
      </c>
      <c r="CL59" s="459">
        <f t="shared" si="46"/>
        <v>5978251.9537321283</v>
      </c>
      <c r="CM59" s="459">
        <f t="shared" si="46"/>
        <v>5938391.9768660646</v>
      </c>
      <c r="CN59" s="459">
        <f t="shared" si="46"/>
        <v>5898532</v>
      </c>
    </row>
    <row r="60" spans="1:92" x14ac:dyDescent="0.2">
      <c r="A60" s="354" t="s">
        <v>325</v>
      </c>
      <c r="B60" s="354">
        <v>1</v>
      </c>
      <c r="C60" s="382">
        <v>1</v>
      </c>
      <c r="D60" s="382">
        <v>1</v>
      </c>
      <c r="E60" s="382"/>
      <c r="F60" s="351">
        <v>8</v>
      </c>
      <c r="G60">
        <v>0</v>
      </c>
      <c r="H60" s="354">
        <v>34</v>
      </c>
      <c r="I60" s="351" t="s">
        <v>364</v>
      </c>
      <c r="J60" s="394"/>
      <c r="K60">
        <v>11316.64</v>
      </c>
      <c r="L60"/>
      <c r="M60">
        <v>6300</v>
      </c>
      <c r="N60" s="395">
        <f t="shared" si="19"/>
        <v>1890</v>
      </c>
      <c r="O60" s="395">
        <f t="shared" si="20"/>
        <v>6789.98</v>
      </c>
      <c r="P60" s="395">
        <f t="shared" si="21"/>
        <v>0</v>
      </c>
      <c r="Q60" s="395">
        <f t="shared" si="22"/>
        <v>0</v>
      </c>
      <c r="R60" s="396">
        <f t="shared" si="23"/>
        <v>0.56000000000000005</v>
      </c>
      <c r="S60" s="396">
        <f t="shared" si="7"/>
        <v>0</v>
      </c>
      <c r="T60" s="395">
        <f t="shared" si="8"/>
        <v>0</v>
      </c>
      <c r="U60" s="395">
        <f t="shared" si="24"/>
        <v>0</v>
      </c>
      <c r="V60">
        <v>4181</v>
      </c>
      <c r="W60" s="395">
        <f t="shared" si="25"/>
        <v>1045.25</v>
      </c>
      <c r="X60" s="371">
        <f t="shared" si="26"/>
        <v>1890</v>
      </c>
      <c r="Y60" s="359">
        <f t="shared" si="27"/>
        <v>14251.89</v>
      </c>
      <c r="Z60" s="266">
        <v>16188585645.67</v>
      </c>
      <c r="AA60" s="267">
        <v>86086</v>
      </c>
      <c r="AB60" s="371">
        <f t="shared" si="9"/>
        <v>188051.32</v>
      </c>
      <c r="AC60" s="358">
        <f t="shared" si="10"/>
        <v>0.68252999999999997</v>
      </c>
      <c r="AD60" s="267">
        <v>83422</v>
      </c>
      <c r="AE60" s="358">
        <f t="shared" si="11"/>
        <v>0.57393700000000003</v>
      </c>
      <c r="AF60" s="358">
        <f t="shared" si="40"/>
        <v>0.35004800000000003</v>
      </c>
      <c r="AG60" s="398">
        <f t="shared" si="12"/>
        <v>0.35004800000000003</v>
      </c>
      <c r="AH60" s="399">
        <f t="shared" si="13"/>
        <v>0</v>
      </c>
      <c r="AI60" s="400">
        <f t="shared" si="28"/>
        <v>0.35004800000000003</v>
      </c>
      <c r="AJ60">
        <v>0</v>
      </c>
      <c r="AK60">
        <v>0</v>
      </c>
      <c r="AL60" s="370">
        <f t="shared" si="29"/>
        <v>0</v>
      </c>
      <c r="AM60">
        <v>0</v>
      </c>
      <c r="AN60">
        <v>0</v>
      </c>
      <c r="AO60" s="370">
        <f t="shared" si="30"/>
        <v>0</v>
      </c>
      <c r="AP60" s="370">
        <f t="shared" si="14"/>
        <v>57496445</v>
      </c>
      <c r="AQ60" s="370">
        <f t="shared" si="31"/>
        <v>57496445</v>
      </c>
      <c r="AR60" s="397">
        <v>31290480</v>
      </c>
      <c r="AS60" s="397">
        <f t="shared" si="41"/>
        <v>62336919</v>
      </c>
      <c r="AT60" s="267">
        <v>62336919</v>
      </c>
      <c r="AU60" s="370">
        <f t="shared" si="42"/>
        <v>4840474</v>
      </c>
      <c r="AV60" s="401" t="str">
        <f t="shared" si="44"/>
        <v>No</v>
      </c>
      <c r="AW60" s="397">
        <f t="shared" si="32"/>
        <v>0</v>
      </c>
      <c r="AX60" s="402">
        <f t="shared" si="33"/>
        <v>62336919</v>
      </c>
      <c r="AY60" s="403">
        <f t="shared" si="43"/>
        <v>62336919</v>
      </c>
      <c r="AZ60" s="404"/>
      <c r="BA60" s="404"/>
      <c r="BB60" s="457">
        <f t="shared" si="34"/>
        <v>14514.293310558613</v>
      </c>
      <c r="BC60" s="404"/>
      <c r="BD60" s="404"/>
      <c r="BE60" s="404">
        <f t="shared" si="35"/>
        <v>-4840474</v>
      </c>
      <c r="BF60" s="404">
        <f t="shared" ref="BF60:BL91" si="47">$AQ60-CG60</f>
        <v>-4840474</v>
      </c>
      <c r="BG60" s="404">
        <f t="shared" si="47"/>
        <v>-4840474</v>
      </c>
      <c r="BH60" s="404">
        <f t="shared" si="47"/>
        <v>-4840474</v>
      </c>
      <c r="BI60" s="404">
        <f t="shared" si="47"/>
        <v>-4840474</v>
      </c>
      <c r="BJ60" s="404">
        <f t="shared" si="47"/>
        <v>-4840474</v>
      </c>
      <c r="BK60" s="404">
        <f t="shared" si="47"/>
        <v>-4840474</v>
      </c>
      <c r="BL60" s="404">
        <f t="shared" si="47"/>
        <v>-4840474</v>
      </c>
      <c r="BO60" s="458">
        <f t="shared" si="37"/>
        <v>0</v>
      </c>
      <c r="BP60" s="458">
        <f t="shared" si="37"/>
        <v>-691703.73459999997</v>
      </c>
      <c r="BQ60" s="458">
        <f t="shared" si="37"/>
        <v>-806907.01579999994</v>
      </c>
      <c r="BR60" s="458">
        <f t="shared" si="37"/>
        <v>-968094.8</v>
      </c>
      <c r="BS60" s="458">
        <f t="shared" si="37"/>
        <v>-1210118.5</v>
      </c>
      <c r="BT60" s="458">
        <f t="shared" si="37"/>
        <v>-1613329.9841999998</v>
      </c>
      <c r="BU60" s="458">
        <f t="shared" si="37"/>
        <v>-2420237</v>
      </c>
      <c r="BV60" s="458">
        <f t="shared" si="37"/>
        <v>-4840474</v>
      </c>
      <c r="BX60" s="404">
        <f t="shared" si="38"/>
        <v>62336919</v>
      </c>
      <c r="BY60" s="404">
        <f t="shared" si="45"/>
        <v>61645215.2654</v>
      </c>
      <c r="BZ60" s="404">
        <f t="shared" si="45"/>
        <v>61530011.984200001</v>
      </c>
      <c r="CA60" s="404">
        <f t="shared" si="45"/>
        <v>61368824.200000003</v>
      </c>
      <c r="CB60" s="404">
        <f t="shared" si="45"/>
        <v>61126800.5</v>
      </c>
      <c r="CC60" s="404">
        <f t="shared" si="45"/>
        <v>60723589.015799999</v>
      </c>
      <c r="CD60" s="404">
        <f t="shared" si="45"/>
        <v>59916682</v>
      </c>
      <c r="CE60" s="404">
        <f t="shared" si="45"/>
        <v>57496445</v>
      </c>
      <c r="CG60" s="459">
        <f t="shared" si="39"/>
        <v>62336919</v>
      </c>
      <c r="CH60" s="459">
        <f t="shared" si="46"/>
        <v>62336919</v>
      </c>
      <c r="CI60" s="459">
        <f t="shared" si="46"/>
        <v>62336919</v>
      </c>
      <c r="CJ60" s="459">
        <f t="shared" si="46"/>
        <v>62336919</v>
      </c>
      <c r="CK60" s="459">
        <f t="shared" si="46"/>
        <v>62336919</v>
      </c>
      <c r="CL60" s="459">
        <f t="shared" si="46"/>
        <v>62336919</v>
      </c>
      <c r="CM60" s="459">
        <f t="shared" si="46"/>
        <v>62336919</v>
      </c>
      <c r="CN60" s="459">
        <f t="shared" si="46"/>
        <v>62336919</v>
      </c>
    </row>
    <row r="61" spans="1:92" x14ac:dyDescent="0.2">
      <c r="A61" s="354" t="s">
        <v>365</v>
      </c>
      <c r="B61" s="354"/>
      <c r="C61" s="382"/>
      <c r="D61" s="382"/>
      <c r="E61" s="382"/>
      <c r="F61" s="351">
        <v>1</v>
      </c>
      <c r="G61">
        <v>0</v>
      </c>
      <c r="H61" s="354">
        <v>35</v>
      </c>
      <c r="I61" s="351" t="s">
        <v>366</v>
      </c>
      <c r="J61" s="394"/>
      <c r="K61">
        <v>4554.55</v>
      </c>
      <c r="L61"/>
      <c r="M61">
        <v>91</v>
      </c>
      <c r="N61" s="395">
        <f t="shared" si="19"/>
        <v>27.3</v>
      </c>
      <c r="O61" s="395">
        <f t="shared" si="20"/>
        <v>2732.73</v>
      </c>
      <c r="P61" s="395">
        <f t="shared" si="21"/>
        <v>0</v>
      </c>
      <c r="Q61" s="395">
        <f t="shared" si="22"/>
        <v>0</v>
      </c>
      <c r="R61" s="396">
        <f t="shared" si="23"/>
        <v>0.02</v>
      </c>
      <c r="S61" s="396">
        <f t="shared" si="7"/>
        <v>0</v>
      </c>
      <c r="T61" s="395">
        <f t="shared" si="8"/>
        <v>0</v>
      </c>
      <c r="U61" s="395">
        <f t="shared" si="24"/>
        <v>0</v>
      </c>
      <c r="V61">
        <v>67</v>
      </c>
      <c r="W61" s="395">
        <f t="shared" si="25"/>
        <v>16.75</v>
      </c>
      <c r="X61" s="371">
        <f t="shared" si="26"/>
        <v>27.3</v>
      </c>
      <c r="Y61" s="359">
        <f t="shared" si="27"/>
        <v>4598.6000000000004</v>
      </c>
      <c r="Z61" s="266">
        <v>16606236489</v>
      </c>
      <c r="AA61" s="267">
        <v>21683</v>
      </c>
      <c r="AB61" s="371">
        <f t="shared" si="9"/>
        <v>765864.34</v>
      </c>
      <c r="AC61" s="358">
        <f t="shared" si="10"/>
        <v>2.7796959999999999</v>
      </c>
      <c r="AD61" s="267">
        <v>250000</v>
      </c>
      <c r="AE61" s="358">
        <f t="shared" si="11"/>
        <v>1.719981</v>
      </c>
      <c r="AF61" s="358">
        <f t="shared" si="40"/>
        <v>-1.4617819999999999</v>
      </c>
      <c r="AG61" s="398">
        <f t="shared" si="12"/>
        <v>0.01</v>
      </c>
      <c r="AH61" s="399">
        <f t="shared" si="13"/>
        <v>0</v>
      </c>
      <c r="AI61" s="400">
        <f t="shared" si="28"/>
        <v>0.01</v>
      </c>
      <c r="AJ61">
        <v>0</v>
      </c>
      <c r="AK61">
        <v>0</v>
      </c>
      <c r="AL61" s="370">
        <f t="shared" si="29"/>
        <v>0</v>
      </c>
      <c r="AM61">
        <v>0</v>
      </c>
      <c r="AN61">
        <v>0</v>
      </c>
      <c r="AO61" s="370">
        <f t="shared" si="30"/>
        <v>0</v>
      </c>
      <c r="AP61" s="370">
        <f t="shared" si="14"/>
        <v>529989</v>
      </c>
      <c r="AQ61" s="370">
        <f t="shared" si="31"/>
        <v>529989</v>
      </c>
      <c r="AR61" s="397">
        <v>406683</v>
      </c>
      <c r="AS61" s="397">
        <f t="shared" si="41"/>
        <v>529989</v>
      </c>
      <c r="AT61" s="267">
        <v>540833</v>
      </c>
      <c r="AU61" s="370">
        <f t="shared" si="42"/>
        <v>10844</v>
      </c>
      <c r="AV61" s="401" t="str">
        <f t="shared" si="44"/>
        <v>No</v>
      </c>
      <c r="AW61" s="397">
        <f t="shared" si="32"/>
        <v>0</v>
      </c>
      <c r="AX61" s="402">
        <f t="shared" si="33"/>
        <v>540833</v>
      </c>
      <c r="AY61" s="403">
        <f t="shared" si="43"/>
        <v>540833</v>
      </c>
      <c r="AZ61" s="404"/>
      <c r="BA61" s="404"/>
      <c r="BB61" s="457">
        <f t="shared" si="34"/>
        <v>11636.465732070128</v>
      </c>
      <c r="BC61" s="404"/>
      <c r="BD61" s="404"/>
      <c r="BE61" s="404">
        <f t="shared" si="35"/>
        <v>-10844</v>
      </c>
      <c r="BF61" s="404">
        <f t="shared" si="47"/>
        <v>-10844</v>
      </c>
      <c r="BG61" s="404">
        <f t="shared" si="47"/>
        <v>-9294.3924000000115</v>
      </c>
      <c r="BH61" s="404">
        <f t="shared" si="47"/>
        <v>-7745.0171869200421</v>
      </c>
      <c r="BI61" s="404">
        <f t="shared" si="47"/>
        <v>-6196.0137495360104</v>
      </c>
      <c r="BJ61" s="404">
        <f t="shared" si="47"/>
        <v>-4647.0103121519787</v>
      </c>
      <c r="BK61" s="404">
        <f t="shared" si="47"/>
        <v>-3098.1617751116864</v>
      </c>
      <c r="BL61" s="404">
        <f t="shared" si="47"/>
        <v>-1549.0808875558432</v>
      </c>
      <c r="BO61" s="458">
        <f t="shared" si="37"/>
        <v>0</v>
      </c>
      <c r="BP61" s="458">
        <f t="shared" si="37"/>
        <v>-1549.6076</v>
      </c>
      <c r="BQ61" s="458">
        <f t="shared" si="37"/>
        <v>-1549.3752130800019</v>
      </c>
      <c r="BR61" s="458">
        <f t="shared" si="37"/>
        <v>-1549.0034373840085</v>
      </c>
      <c r="BS61" s="458">
        <f t="shared" si="37"/>
        <v>-1549.0034373840026</v>
      </c>
      <c r="BT61" s="458">
        <f t="shared" si="37"/>
        <v>-1548.8485370402545</v>
      </c>
      <c r="BU61" s="458">
        <f t="shared" si="37"/>
        <v>-1549.0808875558432</v>
      </c>
      <c r="BV61" s="458">
        <f t="shared" si="37"/>
        <v>-1549.0808875558432</v>
      </c>
      <c r="BX61" s="404">
        <f t="shared" si="38"/>
        <v>540833</v>
      </c>
      <c r="BY61" s="404">
        <f t="shared" si="45"/>
        <v>539283.39240000001</v>
      </c>
      <c r="BZ61" s="404">
        <f t="shared" si="45"/>
        <v>537734.01718692004</v>
      </c>
      <c r="CA61" s="404">
        <f t="shared" si="45"/>
        <v>536185.01374953601</v>
      </c>
      <c r="CB61" s="404">
        <f t="shared" si="45"/>
        <v>534636.01031215198</v>
      </c>
      <c r="CC61" s="404">
        <f t="shared" si="45"/>
        <v>533087.16177511169</v>
      </c>
      <c r="CD61" s="404">
        <f t="shared" si="45"/>
        <v>531538.08088755584</v>
      </c>
      <c r="CE61" s="404">
        <f t="shared" si="45"/>
        <v>529989</v>
      </c>
      <c r="CG61" s="459">
        <f t="shared" si="39"/>
        <v>540833</v>
      </c>
      <c r="CH61" s="459">
        <f t="shared" si="46"/>
        <v>539283.39240000001</v>
      </c>
      <c r="CI61" s="459">
        <f t="shared" si="46"/>
        <v>537734.01718692004</v>
      </c>
      <c r="CJ61" s="459">
        <f t="shared" si="46"/>
        <v>536185.01374953601</v>
      </c>
      <c r="CK61" s="459">
        <f t="shared" si="46"/>
        <v>534636.01031215198</v>
      </c>
      <c r="CL61" s="459">
        <f t="shared" si="46"/>
        <v>533087.16177511169</v>
      </c>
      <c r="CM61" s="459">
        <f t="shared" si="46"/>
        <v>531538.08088755584</v>
      </c>
      <c r="CN61" s="459">
        <f t="shared" si="46"/>
        <v>529989</v>
      </c>
    </row>
    <row r="62" spans="1:92" x14ac:dyDescent="0.2">
      <c r="A62" s="354" t="s">
        <v>327</v>
      </c>
      <c r="B62" s="354"/>
      <c r="C62" s="382"/>
      <c r="D62" s="382"/>
      <c r="E62" s="382"/>
      <c r="F62" s="351">
        <v>6</v>
      </c>
      <c r="G62">
        <v>0</v>
      </c>
      <c r="H62" s="354">
        <v>36</v>
      </c>
      <c r="I62" s="351" t="s">
        <v>367</v>
      </c>
      <c r="J62" s="394"/>
      <c r="K62">
        <v>408.38</v>
      </c>
      <c r="L62"/>
      <c r="M62">
        <v>127</v>
      </c>
      <c r="N62" s="395">
        <f t="shared" si="19"/>
        <v>38.1</v>
      </c>
      <c r="O62" s="395">
        <f t="shared" si="20"/>
        <v>245.03</v>
      </c>
      <c r="P62" s="395">
        <f t="shared" si="21"/>
        <v>0</v>
      </c>
      <c r="Q62" s="395">
        <f t="shared" si="22"/>
        <v>0</v>
      </c>
      <c r="R62" s="396">
        <f t="shared" si="23"/>
        <v>0.31</v>
      </c>
      <c r="S62" s="396">
        <f t="shared" si="7"/>
        <v>0</v>
      </c>
      <c r="T62" s="395">
        <f t="shared" si="8"/>
        <v>0</v>
      </c>
      <c r="U62" s="395">
        <f t="shared" si="24"/>
        <v>0</v>
      </c>
      <c r="V62">
        <v>13</v>
      </c>
      <c r="W62" s="395">
        <f t="shared" si="25"/>
        <v>3.25</v>
      </c>
      <c r="X62" s="371">
        <f t="shared" si="26"/>
        <v>38.1</v>
      </c>
      <c r="Y62" s="359">
        <f t="shared" si="27"/>
        <v>449.73</v>
      </c>
      <c r="Z62" s="266">
        <v>1053808056.33</v>
      </c>
      <c r="AA62" s="267">
        <v>4432</v>
      </c>
      <c r="AB62" s="371">
        <f t="shared" si="9"/>
        <v>237772.58</v>
      </c>
      <c r="AC62" s="358">
        <f t="shared" si="10"/>
        <v>0.86299300000000001</v>
      </c>
      <c r="AD62" s="267">
        <v>86995</v>
      </c>
      <c r="AE62" s="358">
        <f t="shared" si="11"/>
        <v>0.59851900000000002</v>
      </c>
      <c r="AF62" s="358">
        <f t="shared" si="40"/>
        <v>0.21634900000000001</v>
      </c>
      <c r="AG62" s="398">
        <f t="shared" si="12"/>
        <v>0.21634900000000001</v>
      </c>
      <c r="AH62" s="399">
        <f t="shared" si="13"/>
        <v>0</v>
      </c>
      <c r="AI62" s="400">
        <f t="shared" si="28"/>
        <v>0.21634900000000001</v>
      </c>
      <c r="AJ62">
        <v>199</v>
      </c>
      <c r="AK62">
        <v>6</v>
      </c>
      <c r="AL62" s="370">
        <f t="shared" si="29"/>
        <v>119400</v>
      </c>
      <c r="AM62">
        <v>0</v>
      </c>
      <c r="AN62">
        <v>0</v>
      </c>
      <c r="AO62" s="370">
        <f t="shared" si="30"/>
        <v>0</v>
      </c>
      <c r="AP62" s="370">
        <f t="shared" si="14"/>
        <v>1121367</v>
      </c>
      <c r="AQ62" s="370">
        <f t="shared" si="31"/>
        <v>1240767</v>
      </c>
      <c r="AR62" s="397">
        <v>1675092</v>
      </c>
      <c r="AS62" s="397">
        <f t="shared" si="41"/>
        <v>1240767</v>
      </c>
      <c r="AT62" s="267">
        <v>1676105</v>
      </c>
      <c r="AU62" s="370">
        <f t="shared" si="42"/>
        <v>435338</v>
      </c>
      <c r="AV62" s="401" t="str">
        <f t="shared" si="44"/>
        <v>No</v>
      </c>
      <c r="AW62" s="397">
        <f t="shared" si="32"/>
        <v>0</v>
      </c>
      <c r="AX62" s="402">
        <f t="shared" si="33"/>
        <v>1676105</v>
      </c>
      <c r="AY62" s="403">
        <f t="shared" si="43"/>
        <v>1676105</v>
      </c>
      <c r="AZ62" s="404"/>
      <c r="BA62" s="404"/>
      <c r="BB62" s="457">
        <f t="shared" si="34"/>
        <v>12691.949287428375</v>
      </c>
      <c r="BC62" s="404"/>
      <c r="BD62" s="404"/>
      <c r="BE62" s="404">
        <f t="shared" si="35"/>
        <v>-435338</v>
      </c>
      <c r="BF62" s="404">
        <f t="shared" si="47"/>
        <v>-435338</v>
      </c>
      <c r="BG62" s="404">
        <f t="shared" si="47"/>
        <v>-373128.19980000006</v>
      </c>
      <c r="BH62" s="404">
        <f t="shared" si="47"/>
        <v>-310927.7288933401</v>
      </c>
      <c r="BI62" s="404">
        <f t="shared" si="47"/>
        <v>-248742.18311467208</v>
      </c>
      <c r="BJ62" s="404">
        <f t="shared" si="47"/>
        <v>-186556.63733600406</v>
      </c>
      <c r="BK62" s="404">
        <f t="shared" si="47"/>
        <v>-124377.31011191383</v>
      </c>
      <c r="BL62" s="404">
        <f t="shared" si="47"/>
        <v>-62188.655055956915</v>
      </c>
      <c r="BO62" s="458">
        <f t="shared" si="37"/>
        <v>0</v>
      </c>
      <c r="BP62" s="458">
        <f t="shared" si="37"/>
        <v>-62209.800199999998</v>
      </c>
      <c r="BQ62" s="458">
        <f t="shared" si="37"/>
        <v>-62200.470906660004</v>
      </c>
      <c r="BR62" s="458">
        <f t="shared" si="37"/>
        <v>-62185.54577866802</v>
      </c>
      <c r="BS62" s="458">
        <f t="shared" si="37"/>
        <v>-62185.54577866802</v>
      </c>
      <c r="BT62" s="458">
        <f t="shared" si="37"/>
        <v>-62179.32722409015</v>
      </c>
      <c r="BU62" s="458">
        <f t="shared" si="37"/>
        <v>-62188.655055956915</v>
      </c>
      <c r="BV62" s="458">
        <f t="shared" si="37"/>
        <v>-62188.655055956915</v>
      </c>
      <c r="BX62" s="404">
        <f t="shared" si="38"/>
        <v>1676105</v>
      </c>
      <c r="BY62" s="404">
        <f t="shared" si="45"/>
        <v>1613895.1998000001</v>
      </c>
      <c r="BZ62" s="404">
        <f t="shared" si="45"/>
        <v>1551694.7288933401</v>
      </c>
      <c r="CA62" s="404">
        <f t="shared" si="45"/>
        <v>1489509.1831146721</v>
      </c>
      <c r="CB62" s="404">
        <f t="shared" si="45"/>
        <v>1427323.6373360041</v>
      </c>
      <c r="CC62" s="404">
        <f t="shared" si="45"/>
        <v>1365144.3101119138</v>
      </c>
      <c r="CD62" s="404">
        <f t="shared" si="45"/>
        <v>1302955.6550559569</v>
      </c>
      <c r="CE62" s="404">
        <f t="shared" si="45"/>
        <v>1240767</v>
      </c>
      <c r="CG62" s="459">
        <f t="shared" si="39"/>
        <v>1676105</v>
      </c>
      <c r="CH62" s="459">
        <f t="shared" si="46"/>
        <v>1613895.1998000001</v>
      </c>
      <c r="CI62" s="459">
        <f t="shared" si="46"/>
        <v>1551694.7288933401</v>
      </c>
      <c r="CJ62" s="459">
        <f t="shared" si="46"/>
        <v>1489509.1831146721</v>
      </c>
      <c r="CK62" s="459">
        <f t="shared" si="46"/>
        <v>1427323.6373360041</v>
      </c>
      <c r="CL62" s="459">
        <f t="shared" si="46"/>
        <v>1365144.3101119138</v>
      </c>
      <c r="CM62" s="459">
        <f t="shared" si="46"/>
        <v>1302955.6550559569</v>
      </c>
      <c r="CN62" s="459">
        <f t="shared" si="46"/>
        <v>1240767</v>
      </c>
    </row>
    <row r="63" spans="1:92" x14ac:dyDescent="0.2">
      <c r="A63" s="354" t="s">
        <v>325</v>
      </c>
      <c r="B63" s="382">
        <v>1</v>
      </c>
      <c r="C63" s="382">
        <v>1</v>
      </c>
      <c r="D63" s="382">
        <v>1</v>
      </c>
      <c r="E63" s="382"/>
      <c r="F63" s="351">
        <v>10</v>
      </c>
      <c r="G63">
        <v>9</v>
      </c>
      <c r="H63" s="354">
        <v>37</v>
      </c>
      <c r="I63" s="351" t="s">
        <v>368</v>
      </c>
      <c r="J63" s="394"/>
      <c r="K63">
        <v>1359.65</v>
      </c>
      <c r="L63"/>
      <c r="M63">
        <v>318</v>
      </c>
      <c r="N63" s="395">
        <f t="shared" si="19"/>
        <v>95.4</v>
      </c>
      <c r="O63" s="395">
        <f t="shared" si="20"/>
        <v>815.79</v>
      </c>
      <c r="P63" s="395">
        <f t="shared" si="21"/>
        <v>0</v>
      </c>
      <c r="Q63" s="395">
        <f t="shared" si="22"/>
        <v>0</v>
      </c>
      <c r="R63" s="396">
        <f t="shared" si="23"/>
        <v>0.23</v>
      </c>
      <c r="S63" s="396">
        <f t="shared" si="7"/>
        <v>0</v>
      </c>
      <c r="T63" s="395">
        <f t="shared" si="8"/>
        <v>0</v>
      </c>
      <c r="U63" s="395">
        <f t="shared" si="24"/>
        <v>0</v>
      </c>
      <c r="V63">
        <v>86</v>
      </c>
      <c r="W63" s="395">
        <f t="shared" si="25"/>
        <v>21.5</v>
      </c>
      <c r="X63" s="371">
        <f t="shared" si="26"/>
        <v>95.4</v>
      </c>
      <c r="Y63" s="359">
        <f t="shared" si="27"/>
        <v>1476.5500000000002</v>
      </c>
      <c r="Z63" s="266">
        <v>1732637875.6700001</v>
      </c>
      <c r="AA63" s="267">
        <v>12359</v>
      </c>
      <c r="AB63" s="371">
        <f t="shared" si="9"/>
        <v>140192.4</v>
      </c>
      <c r="AC63" s="358">
        <f t="shared" si="10"/>
        <v>0.50882700000000003</v>
      </c>
      <c r="AD63" s="267">
        <v>76263</v>
      </c>
      <c r="AE63" s="358">
        <f t="shared" si="11"/>
        <v>0.52468400000000004</v>
      </c>
      <c r="AF63" s="358">
        <f t="shared" si="40"/>
        <v>0.48641600000000002</v>
      </c>
      <c r="AG63" s="398">
        <f t="shared" si="12"/>
        <v>0.48641600000000002</v>
      </c>
      <c r="AH63" s="399">
        <f t="shared" si="13"/>
        <v>0.05</v>
      </c>
      <c r="AI63" s="400">
        <f t="shared" si="28"/>
        <v>0.536416</v>
      </c>
      <c r="AJ63">
        <v>0</v>
      </c>
      <c r="AK63">
        <v>0</v>
      </c>
      <c r="AL63" s="370">
        <f t="shared" si="29"/>
        <v>0</v>
      </c>
      <c r="AM63">
        <v>0</v>
      </c>
      <c r="AN63">
        <v>0</v>
      </c>
      <c r="AO63" s="370">
        <f t="shared" si="30"/>
        <v>0</v>
      </c>
      <c r="AP63" s="370">
        <f t="shared" si="14"/>
        <v>9128319</v>
      </c>
      <c r="AQ63" s="370">
        <f t="shared" si="31"/>
        <v>9128319</v>
      </c>
      <c r="AR63" s="397">
        <v>7902388</v>
      </c>
      <c r="AS63" s="397">
        <f t="shared" si="41"/>
        <v>10990454</v>
      </c>
      <c r="AT63" s="267">
        <v>10990454</v>
      </c>
      <c r="AU63" s="370">
        <f t="shared" si="42"/>
        <v>1862135</v>
      </c>
      <c r="AV63" s="401" t="str">
        <f t="shared" si="44"/>
        <v>No</v>
      </c>
      <c r="AW63" s="397">
        <f t="shared" si="32"/>
        <v>0</v>
      </c>
      <c r="AX63" s="402">
        <f t="shared" si="33"/>
        <v>10990454</v>
      </c>
      <c r="AY63" s="403">
        <f t="shared" si="43"/>
        <v>10990454</v>
      </c>
      <c r="AZ63" s="404"/>
      <c r="BA63" s="404"/>
      <c r="BB63" s="457">
        <f t="shared" si="34"/>
        <v>12515.896554260289</v>
      </c>
      <c r="BC63" s="404"/>
      <c r="BD63" s="404"/>
      <c r="BE63" s="404">
        <f t="shared" si="35"/>
        <v>-1862135</v>
      </c>
      <c r="BF63" s="404">
        <f t="shared" si="47"/>
        <v>-1862135</v>
      </c>
      <c r="BG63" s="404">
        <f t="shared" si="47"/>
        <v>-1862135</v>
      </c>
      <c r="BH63" s="404">
        <f t="shared" si="47"/>
        <v>-1862135</v>
      </c>
      <c r="BI63" s="404">
        <f t="shared" si="47"/>
        <v>-1862135</v>
      </c>
      <c r="BJ63" s="404">
        <f t="shared" si="47"/>
        <v>-1862135</v>
      </c>
      <c r="BK63" s="404">
        <f t="shared" si="47"/>
        <v>-1862135</v>
      </c>
      <c r="BL63" s="404">
        <f t="shared" si="47"/>
        <v>-1862135</v>
      </c>
      <c r="BO63" s="458">
        <f t="shared" si="37"/>
        <v>0</v>
      </c>
      <c r="BP63" s="458">
        <f t="shared" si="37"/>
        <v>-266099.09149999998</v>
      </c>
      <c r="BQ63" s="458">
        <f t="shared" si="37"/>
        <v>-310417.9045</v>
      </c>
      <c r="BR63" s="458">
        <f t="shared" si="37"/>
        <v>-372427</v>
      </c>
      <c r="BS63" s="458">
        <f t="shared" si="37"/>
        <v>-465533.75</v>
      </c>
      <c r="BT63" s="458">
        <f t="shared" si="37"/>
        <v>-620649.59549999994</v>
      </c>
      <c r="BU63" s="458">
        <f t="shared" si="37"/>
        <v>-931067.5</v>
      </c>
      <c r="BV63" s="458">
        <f t="shared" si="37"/>
        <v>-1862135</v>
      </c>
      <c r="BX63" s="404">
        <f t="shared" si="38"/>
        <v>10990454</v>
      </c>
      <c r="BY63" s="404">
        <f t="shared" si="45"/>
        <v>10724354.908500001</v>
      </c>
      <c r="BZ63" s="404">
        <f t="shared" si="45"/>
        <v>10680036.0955</v>
      </c>
      <c r="CA63" s="404">
        <f t="shared" si="45"/>
        <v>10618027</v>
      </c>
      <c r="CB63" s="404">
        <f t="shared" si="45"/>
        <v>10524920.25</v>
      </c>
      <c r="CC63" s="404">
        <f t="shared" si="45"/>
        <v>10369804.4045</v>
      </c>
      <c r="CD63" s="404">
        <f t="shared" si="45"/>
        <v>10059386.5</v>
      </c>
      <c r="CE63" s="404">
        <f t="shared" si="45"/>
        <v>9128319</v>
      </c>
      <c r="CG63" s="459">
        <f t="shared" si="39"/>
        <v>10990454</v>
      </c>
      <c r="CH63" s="459">
        <f t="shared" si="46"/>
        <v>10990454</v>
      </c>
      <c r="CI63" s="459">
        <f t="shared" si="46"/>
        <v>10990454</v>
      </c>
      <c r="CJ63" s="459">
        <f t="shared" si="46"/>
        <v>10990454</v>
      </c>
      <c r="CK63" s="459">
        <f t="shared" si="46"/>
        <v>10990454</v>
      </c>
      <c r="CL63" s="459">
        <f t="shared" si="46"/>
        <v>10990454</v>
      </c>
      <c r="CM63" s="459">
        <f t="shared" si="46"/>
        <v>10990454</v>
      </c>
      <c r="CN63" s="459">
        <f t="shared" si="46"/>
        <v>10990454</v>
      </c>
    </row>
    <row r="64" spans="1:92" x14ac:dyDescent="0.2">
      <c r="A64" s="354" t="s">
        <v>323</v>
      </c>
      <c r="B64" s="354"/>
      <c r="C64" s="382"/>
      <c r="D64" s="382"/>
      <c r="E64" s="382"/>
      <c r="F64" s="351">
        <v>3</v>
      </c>
      <c r="G64">
        <v>0</v>
      </c>
      <c r="H64" s="354">
        <v>38</v>
      </c>
      <c r="I64" s="351" t="s">
        <v>369</v>
      </c>
      <c r="J64" s="394"/>
      <c r="K64">
        <v>853.9</v>
      </c>
      <c r="L64"/>
      <c r="M64">
        <v>130</v>
      </c>
      <c r="N64" s="395">
        <f t="shared" si="19"/>
        <v>39</v>
      </c>
      <c r="O64" s="395">
        <f t="shared" si="20"/>
        <v>512.34</v>
      </c>
      <c r="P64" s="395">
        <f t="shared" si="21"/>
        <v>0</v>
      </c>
      <c r="Q64" s="395">
        <f t="shared" si="22"/>
        <v>0</v>
      </c>
      <c r="R64" s="396">
        <f t="shared" si="23"/>
        <v>0.15</v>
      </c>
      <c r="S64" s="396">
        <f t="shared" si="7"/>
        <v>0</v>
      </c>
      <c r="T64" s="395">
        <f t="shared" si="8"/>
        <v>0</v>
      </c>
      <c r="U64" s="395">
        <f t="shared" si="24"/>
        <v>0</v>
      </c>
      <c r="V64">
        <v>12</v>
      </c>
      <c r="W64" s="395">
        <f t="shared" si="25"/>
        <v>3</v>
      </c>
      <c r="X64" s="371">
        <f t="shared" si="26"/>
        <v>39</v>
      </c>
      <c r="Y64" s="359">
        <f t="shared" si="27"/>
        <v>895.9</v>
      </c>
      <c r="Z64" s="266">
        <v>1461651741.3299999</v>
      </c>
      <c r="AA64" s="267">
        <v>7182</v>
      </c>
      <c r="AB64" s="371">
        <f t="shared" si="9"/>
        <v>203515.98</v>
      </c>
      <c r="AC64" s="358">
        <f t="shared" si="10"/>
        <v>0.73865899999999995</v>
      </c>
      <c r="AD64" s="267">
        <v>151875</v>
      </c>
      <c r="AE64" s="358">
        <f t="shared" si="11"/>
        <v>1.044888</v>
      </c>
      <c r="AF64" s="358">
        <f t="shared" si="40"/>
        <v>0.16947200000000001</v>
      </c>
      <c r="AG64" s="398">
        <f t="shared" si="12"/>
        <v>0.16947200000000001</v>
      </c>
      <c r="AH64" s="399">
        <f t="shared" si="13"/>
        <v>0</v>
      </c>
      <c r="AI64" s="400">
        <f t="shared" si="28"/>
        <v>0.16947200000000001</v>
      </c>
      <c r="AJ64">
        <v>861</v>
      </c>
      <c r="AK64">
        <v>13</v>
      </c>
      <c r="AL64" s="370">
        <f t="shared" si="29"/>
        <v>1119300</v>
      </c>
      <c r="AM64">
        <v>0</v>
      </c>
      <c r="AN64">
        <v>0</v>
      </c>
      <c r="AO64" s="370">
        <f t="shared" si="30"/>
        <v>0</v>
      </c>
      <c r="AP64" s="370">
        <f t="shared" si="14"/>
        <v>1749840</v>
      </c>
      <c r="AQ64" s="370">
        <f t="shared" si="31"/>
        <v>2869140</v>
      </c>
      <c r="AR64" s="397">
        <v>3895303</v>
      </c>
      <c r="AS64" s="397">
        <f t="shared" si="41"/>
        <v>2869140</v>
      </c>
      <c r="AT64" s="267">
        <v>3293232</v>
      </c>
      <c r="AU64" s="370">
        <f t="shared" si="42"/>
        <v>424092</v>
      </c>
      <c r="AV64" s="401" t="str">
        <f t="shared" si="44"/>
        <v>No</v>
      </c>
      <c r="AW64" s="397">
        <f t="shared" si="32"/>
        <v>0</v>
      </c>
      <c r="AX64" s="402">
        <f t="shared" si="33"/>
        <v>3293232</v>
      </c>
      <c r="AY64" s="403">
        <f t="shared" si="43"/>
        <v>3293232</v>
      </c>
      <c r="AZ64" s="404"/>
      <c r="BA64" s="404"/>
      <c r="BB64" s="457">
        <f t="shared" si="34"/>
        <v>12091.869656868486</v>
      </c>
      <c r="BC64" s="404"/>
      <c r="BD64" s="404"/>
      <c r="BE64" s="404">
        <f t="shared" si="35"/>
        <v>-424092</v>
      </c>
      <c r="BF64" s="404">
        <f t="shared" si="47"/>
        <v>-424092</v>
      </c>
      <c r="BG64" s="404">
        <f t="shared" si="47"/>
        <v>-363489.25320000015</v>
      </c>
      <c r="BH64" s="404">
        <f t="shared" si="47"/>
        <v>-302895.59469156014</v>
      </c>
      <c r="BI64" s="404">
        <f t="shared" si="47"/>
        <v>-242316.4757532482</v>
      </c>
      <c r="BJ64" s="404">
        <f t="shared" si="47"/>
        <v>-181737.35681493627</v>
      </c>
      <c r="BK64" s="404">
        <f t="shared" si="47"/>
        <v>-121164.29578851815</v>
      </c>
      <c r="BL64" s="404">
        <f t="shared" si="47"/>
        <v>-60582.147894259077</v>
      </c>
      <c r="BO64" s="458">
        <f t="shared" si="37"/>
        <v>0</v>
      </c>
      <c r="BP64" s="458">
        <f t="shared" si="37"/>
        <v>-60602.746800000001</v>
      </c>
      <c r="BQ64" s="458">
        <f t="shared" si="37"/>
        <v>-60593.658508440021</v>
      </c>
      <c r="BR64" s="458">
        <f t="shared" si="37"/>
        <v>-60579.118938312029</v>
      </c>
      <c r="BS64" s="458">
        <f t="shared" si="37"/>
        <v>-60579.118938312051</v>
      </c>
      <c r="BT64" s="458">
        <f t="shared" si="37"/>
        <v>-60573.061026418254</v>
      </c>
      <c r="BU64" s="458">
        <f t="shared" si="37"/>
        <v>-60582.147894259077</v>
      </c>
      <c r="BV64" s="458">
        <f t="shared" si="37"/>
        <v>-60582.147894259077</v>
      </c>
      <c r="BX64" s="404">
        <f t="shared" si="38"/>
        <v>3293232</v>
      </c>
      <c r="BY64" s="404">
        <f t="shared" si="45"/>
        <v>3232629.2532000002</v>
      </c>
      <c r="BZ64" s="404">
        <f t="shared" si="45"/>
        <v>3172035.5946915601</v>
      </c>
      <c r="CA64" s="404">
        <f t="shared" si="45"/>
        <v>3111456.4757532482</v>
      </c>
      <c r="CB64" s="404">
        <f t="shared" si="45"/>
        <v>3050877.3568149363</v>
      </c>
      <c r="CC64" s="404">
        <f t="shared" si="45"/>
        <v>2990304.2957885182</v>
      </c>
      <c r="CD64" s="404">
        <f t="shared" si="45"/>
        <v>2929722.1478942591</v>
      </c>
      <c r="CE64" s="404">
        <f t="shared" si="45"/>
        <v>2869140</v>
      </c>
      <c r="CG64" s="459">
        <f t="shared" si="39"/>
        <v>3293232</v>
      </c>
      <c r="CH64" s="459">
        <f t="shared" si="46"/>
        <v>3232629.2532000002</v>
      </c>
      <c r="CI64" s="459">
        <f t="shared" si="46"/>
        <v>3172035.5946915601</v>
      </c>
      <c r="CJ64" s="459">
        <f t="shared" si="46"/>
        <v>3111456.4757532482</v>
      </c>
      <c r="CK64" s="459">
        <f t="shared" si="46"/>
        <v>3050877.3568149363</v>
      </c>
      <c r="CL64" s="459">
        <f t="shared" si="46"/>
        <v>2990304.2957885182</v>
      </c>
      <c r="CM64" s="459">
        <f t="shared" si="46"/>
        <v>2929722.1478942591</v>
      </c>
      <c r="CN64" s="459">
        <f t="shared" si="46"/>
        <v>2869140</v>
      </c>
    </row>
    <row r="65" spans="1:92" x14ac:dyDescent="0.2">
      <c r="A65" s="354" t="s">
        <v>327</v>
      </c>
      <c r="B65" s="354"/>
      <c r="C65" s="382"/>
      <c r="D65" s="382"/>
      <c r="E65" s="382"/>
      <c r="F65" s="351">
        <v>7</v>
      </c>
      <c r="G65">
        <v>0</v>
      </c>
      <c r="H65" s="354">
        <v>39</v>
      </c>
      <c r="I65" s="351" t="s">
        <v>370</v>
      </c>
      <c r="J65" s="394"/>
      <c r="K65">
        <v>195.13</v>
      </c>
      <c r="L65"/>
      <c r="M65">
        <v>34</v>
      </c>
      <c r="N65" s="395">
        <f t="shared" si="19"/>
        <v>10.199999999999999</v>
      </c>
      <c r="O65" s="395">
        <f t="shared" si="20"/>
        <v>117.08</v>
      </c>
      <c r="P65" s="395">
        <f t="shared" si="21"/>
        <v>0</v>
      </c>
      <c r="Q65" s="395">
        <f t="shared" si="22"/>
        <v>0</v>
      </c>
      <c r="R65" s="396">
        <f t="shared" si="23"/>
        <v>0.17</v>
      </c>
      <c r="S65" s="396">
        <f t="shared" si="7"/>
        <v>0</v>
      </c>
      <c r="T65" s="395">
        <f t="shared" si="8"/>
        <v>0</v>
      </c>
      <c r="U65" s="395">
        <f t="shared" si="24"/>
        <v>0</v>
      </c>
      <c r="V65">
        <v>3</v>
      </c>
      <c r="W65" s="395">
        <f t="shared" si="25"/>
        <v>0.75</v>
      </c>
      <c r="X65" s="371">
        <f t="shared" si="26"/>
        <v>10.199999999999999</v>
      </c>
      <c r="Y65" s="359">
        <f t="shared" si="27"/>
        <v>206.07999999999998</v>
      </c>
      <c r="Z65" s="266">
        <v>330741432</v>
      </c>
      <c r="AA65" s="267">
        <v>1616</v>
      </c>
      <c r="AB65" s="371">
        <f t="shared" si="9"/>
        <v>204666.73</v>
      </c>
      <c r="AC65" s="358">
        <f t="shared" si="10"/>
        <v>0.74283600000000005</v>
      </c>
      <c r="AD65" s="267">
        <v>108500</v>
      </c>
      <c r="AE65" s="358">
        <f t="shared" si="11"/>
        <v>0.74647200000000002</v>
      </c>
      <c r="AF65" s="358">
        <f t="shared" si="40"/>
        <v>0.256073</v>
      </c>
      <c r="AG65" s="398">
        <f t="shared" si="12"/>
        <v>0.256073</v>
      </c>
      <c r="AH65" s="399">
        <f t="shared" si="13"/>
        <v>0</v>
      </c>
      <c r="AI65" s="400">
        <f t="shared" si="28"/>
        <v>0.256073</v>
      </c>
      <c r="AJ65">
        <v>0</v>
      </c>
      <c r="AK65">
        <v>0</v>
      </c>
      <c r="AL65" s="370">
        <f t="shared" si="29"/>
        <v>0</v>
      </c>
      <c r="AM65">
        <v>36</v>
      </c>
      <c r="AN65">
        <v>4</v>
      </c>
      <c r="AO65" s="370">
        <f t="shared" si="30"/>
        <v>14400</v>
      </c>
      <c r="AP65" s="370">
        <f t="shared" si="14"/>
        <v>608192</v>
      </c>
      <c r="AQ65" s="370">
        <f t="shared" si="31"/>
        <v>622592</v>
      </c>
      <c r="AR65" s="397">
        <v>1091881</v>
      </c>
      <c r="AS65" s="397">
        <f t="shared" si="41"/>
        <v>622592</v>
      </c>
      <c r="AT65" s="267">
        <v>947176</v>
      </c>
      <c r="AU65" s="370">
        <f t="shared" si="42"/>
        <v>324584</v>
      </c>
      <c r="AV65" s="401" t="str">
        <f t="shared" si="44"/>
        <v>No</v>
      </c>
      <c r="AW65" s="397">
        <f t="shared" si="32"/>
        <v>0</v>
      </c>
      <c r="AX65" s="402">
        <f t="shared" si="33"/>
        <v>947176</v>
      </c>
      <c r="AY65" s="403">
        <f t="shared" si="43"/>
        <v>947176</v>
      </c>
      <c r="AZ65" s="404"/>
      <c r="BA65" s="404"/>
      <c r="BB65" s="457">
        <f t="shared" si="34"/>
        <v>12171.74191564598</v>
      </c>
      <c r="BC65" s="404"/>
      <c r="BD65" s="404"/>
      <c r="BE65" s="404">
        <f t="shared" si="35"/>
        <v>-324584</v>
      </c>
      <c r="BF65" s="404">
        <f t="shared" si="47"/>
        <v>-324584</v>
      </c>
      <c r="BG65" s="404">
        <f t="shared" si="47"/>
        <v>-278200.94640000002</v>
      </c>
      <c r="BH65" s="404">
        <f t="shared" si="47"/>
        <v>-231824.84863511997</v>
      </c>
      <c r="BI65" s="404">
        <f t="shared" si="47"/>
        <v>-185459.878908096</v>
      </c>
      <c r="BJ65" s="404">
        <f t="shared" si="47"/>
        <v>-139094.90918107203</v>
      </c>
      <c r="BK65" s="404">
        <f t="shared" si="47"/>
        <v>-92734.575951020699</v>
      </c>
      <c r="BL65" s="404">
        <f t="shared" si="47"/>
        <v>-46367.287975510349</v>
      </c>
      <c r="BO65" s="458">
        <f t="shared" si="37"/>
        <v>0</v>
      </c>
      <c r="BP65" s="458">
        <f t="shared" si="37"/>
        <v>-46383.053599999999</v>
      </c>
      <c r="BQ65" s="458">
        <f t="shared" si="37"/>
        <v>-46376.097764879996</v>
      </c>
      <c r="BR65" s="458">
        <f t="shared" si="37"/>
        <v>-46364.969727023999</v>
      </c>
      <c r="BS65" s="458">
        <f t="shared" si="37"/>
        <v>-46364.969727023999</v>
      </c>
      <c r="BT65" s="458">
        <f t="shared" si="37"/>
        <v>-46360.333230051307</v>
      </c>
      <c r="BU65" s="458">
        <f t="shared" si="37"/>
        <v>-46367.287975510349</v>
      </c>
      <c r="BV65" s="458">
        <f t="shared" si="37"/>
        <v>-46367.287975510349</v>
      </c>
      <c r="BX65" s="404">
        <f t="shared" si="38"/>
        <v>947176</v>
      </c>
      <c r="BY65" s="404">
        <f t="shared" si="45"/>
        <v>900792.94640000002</v>
      </c>
      <c r="BZ65" s="404">
        <f t="shared" si="45"/>
        <v>854416.84863511997</v>
      </c>
      <c r="CA65" s="404">
        <f t="shared" si="45"/>
        <v>808051.878908096</v>
      </c>
      <c r="CB65" s="404">
        <f t="shared" si="45"/>
        <v>761686.90918107203</v>
      </c>
      <c r="CC65" s="404">
        <f t="shared" si="45"/>
        <v>715326.5759510207</v>
      </c>
      <c r="CD65" s="404">
        <f t="shared" si="45"/>
        <v>668959.28797551035</v>
      </c>
      <c r="CE65" s="404">
        <f t="shared" si="45"/>
        <v>622592</v>
      </c>
      <c r="CG65" s="459">
        <f t="shared" si="39"/>
        <v>947176</v>
      </c>
      <c r="CH65" s="459">
        <f t="shared" si="46"/>
        <v>900792.94640000002</v>
      </c>
      <c r="CI65" s="459">
        <f t="shared" si="46"/>
        <v>854416.84863511997</v>
      </c>
      <c r="CJ65" s="459">
        <f t="shared" si="46"/>
        <v>808051.878908096</v>
      </c>
      <c r="CK65" s="459">
        <f t="shared" si="46"/>
        <v>761686.90918107203</v>
      </c>
      <c r="CL65" s="459">
        <f t="shared" si="46"/>
        <v>715326.5759510207</v>
      </c>
      <c r="CM65" s="459">
        <f t="shared" si="46"/>
        <v>668959.28797551035</v>
      </c>
      <c r="CN65" s="459">
        <f t="shared" si="46"/>
        <v>622592</v>
      </c>
    </row>
    <row r="66" spans="1:92" x14ac:dyDescent="0.2">
      <c r="A66" s="354" t="s">
        <v>333</v>
      </c>
      <c r="B66" s="354"/>
      <c r="C66" s="382"/>
      <c r="D66" s="382"/>
      <c r="E66" s="382"/>
      <c r="F66" s="351">
        <v>5</v>
      </c>
      <c r="G66">
        <v>0</v>
      </c>
      <c r="H66" s="354">
        <v>40</v>
      </c>
      <c r="I66" s="351" t="s">
        <v>371</v>
      </c>
      <c r="J66" s="394"/>
      <c r="K66">
        <v>860.88</v>
      </c>
      <c r="L66"/>
      <c r="M66">
        <v>123</v>
      </c>
      <c r="N66" s="395">
        <f t="shared" si="19"/>
        <v>36.9</v>
      </c>
      <c r="O66" s="395">
        <f t="shared" si="20"/>
        <v>516.53</v>
      </c>
      <c r="P66" s="395">
        <f t="shared" si="21"/>
        <v>0</v>
      </c>
      <c r="Q66" s="395">
        <f t="shared" si="22"/>
        <v>0</v>
      </c>
      <c r="R66" s="396">
        <f t="shared" si="23"/>
        <v>0.14000000000000001</v>
      </c>
      <c r="S66" s="396">
        <f t="shared" si="7"/>
        <v>0</v>
      </c>
      <c r="T66" s="395">
        <f t="shared" si="8"/>
        <v>0</v>
      </c>
      <c r="U66" s="395">
        <f t="shared" si="24"/>
        <v>0</v>
      </c>
      <c r="V66">
        <v>18</v>
      </c>
      <c r="W66" s="395">
        <f t="shared" si="25"/>
        <v>4.5</v>
      </c>
      <c r="X66" s="371">
        <f t="shared" si="26"/>
        <v>36.9</v>
      </c>
      <c r="Y66" s="359">
        <f t="shared" si="27"/>
        <v>902.28</v>
      </c>
      <c r="Z66" s="266">
        <v>1131608668.6700001</v>
      </c>
      <c r="AA66" s="267">
        <v>5214</v>
      </c>
      <c r="AB66" s="371">
        <f t="shared" si="9"/>
        <v>217032.73</v>
      </c>
      <c r="AC66" s="358">
        <f t="shared" si="10"/>
        <v>0.78771800000000003</v>
      </c>
      <c r="AD66" s="267">
        <v>123005</v>
      </c>
      <c r="AE66" s="358">
        <f t="shared" si="11"/>
        <v>0.84626500000000004</v>
      </c>
      <c r="AF66" s="358">
        <f t="shared" si="40"/>
        <v>0.194718</v>
      </c>
      <c r="AG66" s="398">
        <f t="shared" si="12"/>
        <v>0.194718</v>
      </c>
      <c r="AH66" s="399">
        <f t="shared" si="13"/>
        <v>0</v>
      </c>
      <c r="AI66" s="400">
        <f t="shared" si="28"/>
        <v>0.194718</v>
      </c>
      <c r="AJ66">
        <v>0</v>
      </c>
      <c r="AK66">
        <v>0</v>
      </c>
      <c r="AL66" s="370">
        <f t="shared" si="29"/>
        <v>0</v>
      </c>
      <c r="AM66">
        <v>0</v>
      </c>
      <c r="AN66">
        <v>0</v>
      </c>
      <c r="AO66" s="370">
        <f t="shared" si="30"/>
        <v>0</v>
      </c>
      <c r="AP66" s="370">
        <f t="shared" si="14"/>
        <v>2024829</v>
      </c>
      <c r="AQ66" s="370">
        <f t="shared" si="31"/>
        <v>2024829</v>
      </c>
      <c r="AR66" s="397">
        <v>1439845</v>
      </c>
      <c r="AS66" s="397">
        <f t="shared" si="41"/>
        <v>2024829</v>
      </c>
      <c r="AT66" s="267">
        <v>2044159</v>
      </c>
      <c r="AU66" s="370">
        <f t="shared" si="42"/>
        <v>19330</v>
      </c>
      <c r="AV66" s="401" t="str">
        <f t="shared" si="44"/>
        <v>No</v>
      </c>
      <c r="AW66" s="397">
        <f t="shared" si="32"/>
        <v>0</v>
      </c>
      <c r="AX66" s="402">
        <f t="shared" si="33"/>
        <v>2044159</v>
      </c>
      <c r="AY66" s="403">
        <f t="shared" si="43"/>
        <v>2044159</v>
      </c>
      <c r="AZ66" s="404"/>
      <c r="BA66" s="404"/>
      <c r="BB66" s="457">
        <f t="shared" si="34"/>
        <v>12079.241009199888</v>
      </c>
      <c r="BC66" s="404"/>
      <c r="BD66" s="404"/>
      <c r="BE66" s="404">
        <f t="shared" si="35"/>
        <v>-19330</v>
      </c>
      <c r="BF66" s="404">
        <f t="shared" si="47"/>
        <v>-19330</v>
      </c>
      <c r="BG66" s="404">
        <f t="shared" si="47"/>
        <v>-16567.743000000017</v>
      </c>
      <c r="BH66" s="404">
        <f t="shared" si="47"/>
        <v>-13805.900241900003</v>
      </c>
      <c r="BI66" s="404">
        <f t="shared" si="47"/>
        <v>-11044.720193519956</v>
      </c>
      <c r="BJ66" s="404">
        <f t="shared" si="47"/>
        <v>-8283.5401451399084</v>
      </c>
      <c r="BK66" s="404">
        <f t="shared" si="47"/>
        <v>-5522.6362147647887</v>
      </c>
      <c r="BL66" s="404">
        <f t="shared" si="47"/>
        <v>-2761.3181073823944</v>
      </c>
      <c r="BO66" s="458">
        <f t="shared" si="37"/>
        <v>0</v>
      </c>
      <c r="BP66" s="458">
        <f t="shared" si="37"/>
        <v>-2762.2570000000001</v>
      </c>
      <c r="BQ66" s="458">
        <f t="shared" si="37"/>
        <v>-2761.8427581000024</v>
      </c>
      <c r="BR66" s="458">
        <f t="shared" si="37"/>
        <v>-2761.1800483800007</v>
      </c>
      <c r="BS66" s="458">
        <f t="shared" si="37"/>
        <v>-2761.1800483799889</v>
      </c>
      <c r="BT66" s="458">
        <f t="shared" si="37"/>
        <v>-2760.9039303751315</v>
      </c>
      <c r="BU66" s="458">
        <f t="shared" si="37"/>
        <v>-2761.3181073823944</v>
      </c>
      <c r="BV66" s="458">
        <f t="shared" si="37"/>
        <v>-2761.3181073823944</v>
      </c>
      <c r="BX66" s="404">
        <f t="shared" si="38"/>
        <v>2044159</v>
      </c>
      <c r="BY66" s="404">
        <f t="shared" si="45"/>
        <v>2041396.743</v>
      </c>
      <c r="BZ66" s="404">
        <f t="shared" si="45"/>
        <v>2038634.9002419</v>
      </c>
      <c r="CA66" s="404">
        <f t="shared" si="45"/>
        <v>2035873.72019352</v>
      </c>
      <c r="CB66" s="404">
        <f t="shared" si="45"/>
        <v>2033112.5401451399</v>
      </c>
      <c r="CC66" s="404">
        <f t="shared" si="45"/>
        <v>2030351.6362147648</v>
      </c>
      <c r="CD66" s="404">
        <f t="shared" si="45"/>
        <v>2027590.3181073824</v>
      </c>
      <c r="CE66" s="404">
        <f t="shared" si="45"/>
        <v>2024829</v>
      </c>
      <c r="CG66" s="459">
        <f t="shared" si="39"/>
        <v>2044159</v>
      </c>
      <c r="CH66" s="459">
        <f t="shared" si="46"/>
        <v>2041396.743</v>
      </c>
      <c r="CI66" s="459">
        <f t="shared" si="46"/>
        <v>2038634.9002419</v>
      </c>
      <c r="CJ66" s="459">
        <f t="shared" si="46"/>
        <v>2035873.72019352</v>
      </c>
      <c r="CK66" s="459">
        <f t="shared" si="46"/>
        <v>2033112.5401451399</v>
      </c>
      <c r="CL66" s="459">
        <f t="shared" si="46"/>
        <v>2030351.6362147648</v>
      </c>
      <c r="CM66" s="459">
        <f t="shared" si="46"/>
        <v>2027590.3181073824</v>
      </c>
      <c r="CN66" s="459">
        <f t="shared" si="46"/>
        <v>2024829</v>
      </c>
    </row>
    <row r="67" spans="1:92" x14ac:dyDescent="0.2">
      <c r="A67" s="354" t="s">
        <v>327</v>
      </c>
      <c r="B67" s="354"/>
      <c r="C67" s="382"/>
      <c r="D67" s="382"/>
      <c r="E67" s="382"/>
      <c r="F67" s="351">
        <v>5</v>
      </c>
      <c r="G67">
        <v>0</v>
      </c>
      <c r="H67" s="354">
        <v>41</v>
      </c>
      <c r="I67" s="351" t="s">
        <v>372</v>
      </c>
      <c r="J67" s="394"/>
      <c r="K67">
        <v>933.42</v>
      </c>
      <c r="L67"/>
      <c r="M67">
        <v>246</v>
      </c>
      <c r="N67" s="395">
        <f t="shared" si="19"/>
        <v>73.8</v>
      </c>
      <c r="O67" s="395">
        <f t="shared" si="20"/>
        <v>560.04999999999995</v>
      </c>
      <c r="P67" s="395">
        <f t="shared" si="21"/>
        <v>0</v>
      </c>
      <c r="Q67" s="395">
        <f t="shared" si="22"/>
        <v>0</v>
      </c>
      <c r="R67" s="396">
        <f t="shared" si="23"/>
        <v>0.26</v>
      </c>
      <c r="S67" s="396">
        <f t="shared" si="7"/>
        <v>0</v>
      </c>
      <c r="T67" s="395">
        <f t="shared" si="8"/>
        <v>0</v>
      </c>
      <c r="U67" s="395">
        <f t="shared" si="24"/>
        <v>0</v>
      </c>
      <c r="V67">
        <v>7</v>
      </c>
      <c r="W67" s="395">
        <f t="shared" si="25"/>
        <v>1.75</v>
      </c>
      <c r="X67" s="371">
        <f t="shared" si="26"/>
        <v>73.8</v>
      </c>
      <c r="Y67" s="359">
        <f t="shared" si="27"/>
        <v>1008.9699999999999</v>
      </c>
      <c r="Z67" s="266">
        <v>1841167961.6700001</v>
      </c>
      <c r="AA67" s="267">
        <v>8934</v>
      </c>
      <c r="AB67" s="371">
        <f t="shared" si="9"/>
        <v>206085.51</v>
      </c>
      <c r="AC67" s="358">
        <f t="shared" si="10"/>
        <v>0.74798500000000001</v>
      </c>
      <c r="AD67" s="267">
        <v>105866</v>
      </c>
      <c r="AE67" s="358">
        <f t="shared" si="11"/>
        <v>0.72835000000000005</v>
      </c>
      <c r="AF67" s="358">
        <f t="shared" si="40"/>
        <v>0.25790600000000002</v>
      </c>
      <c r="AG67" s="398">
        <f t="shared" si="12"/>
        <v>0.25790600000000002</v>
      </c>
      <c r="AH67" s="399">
        <f t="shared" si="13"/>
        <v>0</v>
      </c>
      <c r="AI67" s="400">
        <f t="shared" si="28"/>
        <v>0.25790600000000002</v>
      </c>
      <c r="AJ67">
        <v>0</v>
      </c>
      <c r="AK67">
        <v>0</v>
      </c>
      <c r="AL67" s="370">
        <f t="shared" si="29"/>
        <v>0</v>
      </c>
      <c r="AM67">
        <v>0</v>
      </c>
      <c r="AN67">
        <v>0</v>
      </c>
      <c r="AO67" s="370">
        <f t="shared" si="30"/>
        <v>0</v>
      </c>
      <c r="AP67" s="370">
        <f t="shared" si="14"/>
        <v>2999029</v>
      </c>
      <c r="AQ67" s="370">
        <f t="shared" si="31"/>
        <v>2999029</v>
      </c>
      <c r="AR67" s="397">
        <v>3686134</v>
      </c>
      <c r="AS67" s="397">
        <f t="shared" si="41"/>
        <v>2999029</v>
      </c>
      <c r="AT67" s="267">
        <v>3555957</v>
      </c>
      <c r="AU67" s="370">
        <f t="shared" si="42"/>
        <v>556928</v>
      </c>
      <c r="AV67" s="401" t="str">
        <f t="shared" si="44"/>
        <v>No</v>
      </c>
      <c r="AW67" s="397">
        <f t="shared" si="32"/>
        <v>0</v>
      </c>
      <c r="AX67" s="402">
        <f t="shared" si="33"/>
        <v>3555957</v>
      </c>
      <c r="AY67" s="403">
        <f t="shared" si="43"/>
        <v>3555957</v>
      </c>
      <c r="AZ67" s="404"/>
      <c r="BA67" s="404"/>
      <c r="BB67" s="457">
        <f t="shared" si="34"/>
        <v>12457.820970195624</v>
      </c>
      <c r="BC67" s="404"/>
      <c r="BD67" s="404"/>
      <c r="BE67" s="404">
        <f t="shared" si="35"/>
        <v>-556928</v>
      </c>
      <c r="BF67" s="404">
        <f t="shared" si="47"/>
        <v>-556928</v>
      </c>
      <c r="BG67" s="404">
        <f t="shared" si="47"/>
        <v>-477342.98879999993</v>
      </c>
      <c r="BH67" s="404">
        <f t="shared" si="47"/>
        <v>-397769.91256703995</v>
      </c>
      <c r="BI67" s="404">
        <f t="shared" si="47"/>
        <v>-318215.93005363178</v>
      </c>
      <c r="BJ67" s="404">
        <f t="shared" si="47"/>
        <v>-238661.9475402236</v>
      </c>
      <c r="BK67" s="404">
        <f t="shared" si="47"/>
        <v>-159115.92042506719</v>
      </c>
      <c r="BL67" s="404">
        <f t="shared" si="47"/>
        <v>-79557.960212533362</v>
      </c>
      <c r="BO67" s="458">
        <f t="shared" si="37"/>
        <v>0</v>
      </c>
      <c r="BP67" s="458">
        <f t="shared" si="37"/>
        <v>-79585.011199999994</v>
      </c>
      <c r="BQ67" s="458">
        <f t="shared" si="37"/>
        <v>-79573.076232959982</v>
      </c>
      <c r="BR67" s="458">
        <f t="shared" si="37"/>
        <v>-79553.982513408002</v>
      </c>
      <c r="BS67" s="458">
        <f t="shared" si="37"/>
        <v>-79553.982513407944</v>
      </c>
      <c r="BT67" s="458">
        <f t="shared" si="37"/>
        <v>-79546.027115156525</v>
      </c>
      <c r="BU67" s="458">
        <f t="shared" si="37"/>
        <v>-79557.960212533595</v>
      </c>
      <c r="BV67" s="458">
        <f t="shared" si="37"/>
        <v>-79557.960212533362</v>
      </c>
      <c r="BX67" s="404">
        <f t="shared" si="38"/>
        <v>3555957</v>
      </c>
      <c r="BY67" s="404">
        <f t="shared" si="45"/>
        <v>3476371.9887999999</v>
      </c>
      <c r="BZ67" s="404">
        <f t="shared" si="45"/>
        <v>3396798.91256704</v>
      </c>
      <c r="CA67" s="404">
        <f t="shared" si="45"/>
        <v>3317244.9300536318</v>
      </c>
      <c r="CB67" s="404">
        <f t="shared" si="45"/>
        <v>3237690.9475402236</v>
      </c>
      <c r="CC67" s="404">
        <f t="shared" si="45"/>
        <v>3158144.9204250672</v>
      </c>
      <c r="CD67" s="404">
        <f t="shared" si="45"/>
        <v>3078586.9602125334</v>
      </c>
      <c r="CE67" s="404">
        <f t="shared" si="45"/>
        <v>2999029</v>
      </c>
      <c r="CG67" s="459">
        <f t="shared" si="39"/>
        <v>3555957</v>
      </c>
      <c r="CH67" s="459">
        <f t="shared" si="46"/>
        <v>3476371.9887999999</v>
      </c>
      <c r="CI67" s="459">
        <f t="shared" si="46"/>
        <v>3396798.91256704</v>
      </c>
      <c r="CJ67" s="459">
        <f t="shared" si="46"/>
        <v>3317244.9300536318</v>
      </c>
      <c r="CK67" s="459">
        <f t="shared" si="46"/>
        <v>3237690.9475402236</v>
      </c>
      <c r="CL67" s="459">
        <f t="shared" si="46"/>
        <v>3158144.9204250672</v>
      </c>
      <c r="CM67" s="459">
        <f t="shared" si="46"/>
        <v>3078586.9602125334</v>
      </c>
      <c r="CN67" s="459">
        <f t="shared" si="46"/>
        <v>2999029</v>
      </c>
    </row>
    <row r="68" spans="1:92" x14ac:dyDescent="0.2">
      <c r="A68" s="354" t="s">
        <v>333</v>
      </c>
      <c r="B68" s="354"/>
      <c r="C68" s="382"/>
      <c r="D68" s="382"/>
      <c r="E68" s="382"/>
      <c r="F68" s="351">
        <v>6</v>
      </c>
      <c r="G68">
        <v>0</v>
      </c>
      <c r="H68" s="354">
        <v>42</v>
      </c>
      <c r="I68" s="351" t="s">
        <v>373</v>
      </c>
      <c r="J68" s="394"/>
      <c r="K68">
        <v>1631.48</v>
      </c>
      <c r="L68"/>
      <c r="M68">
        <v>416</v>
      </c>
      <c r="N68" s="395">
        <f t="shared" si="19"/>
        <v>124.8</v>
      </c>
      <c r="O68" s="395">
        <f t="shared" si="20"/>
        <v>978.89</v>
      </c>
      <c r="P68" s="395">
        <f t="shared" si="21"/>
        <v>0</v>
      </c>
      <c r="Q68" s="395">
        <f t="shared" si="22"/>
        <v>0</v>
      </c>
      <c r="R68" s="396">
        <f t="shared" si="23"/>
        <v>0.25</v>
      </c>
      <c r="S68" s="396">
        <f t="shared" si="7"/>
        <v>0</v>
      </c>
      <c r="T68" s="395">
        <f t="shared" si="8"/>
        <v>0</v>
      </c>
      <c r="U68" s="395">
        <f t="shared" si="24"/>
        <v>0</v>
      </c>
      <c r="V68">
        <v>20</v>
      </c>
      <c r="W68" s="395">
        <f t="shared" si="25"/>
        <v>5</v>
      </c>
      <c r="X68" s="371">
        <f t="shared" si="26"/>
        <v>124.8</v>
      </c>
      <c r="Y68" s="359">
        <f t="shared" si="27"/>
        <v>1761.28</v>
      </c>
      <c r="Z68" s="266">
        <v>2444492428</v>
      </c>
      <c r="AA68" s="267">
        <v>12834</v>
      </c>
      <c r="AB68" s="371">
        <f t="shared" si="9"/>
        <v>190470.03</v>
      </c>
      <c r="AC68" s="358">
        <f t="shared" si="10"/>
        <v>0.69130899999999995</v>
      </c>
      <c r="AD68" s="267">
        <v>118775</v>
      </c>
      <c r="AE68" s="358">
        <f t="shared" si="11"/>
        <v>0.81716299999999997</v>
      </c>
      <c r="AF68" s="358">
        <f t="shared" si="40"/>
        <v>0.27093499999999998</v>
      </c>
      <c r="AG68" s="398">
        <f t="shared" si="12"/>
        <v>0.27093499999999998</v>
      </c>
      <c r="AH68" s="399">
        <f t="shared" si="13"/>
        <v>0</v>
      </c>
      <c r="AI68" s="400">
        <f t="shared" si="28"/>
        <v>0.27093499999999998</v>
      </c>
      <c r="AJ68">
        <v>0</v>
      </c>
      <c r="AK68">
        <v>0</v>
      </c>
      <c r="AL68" s="370">
        <f t="shared" si="29"/>
        <v>0</v>
      </c>
      <c r="AM68">
        <v>0</v>
      </c>
      <c r="AN68">
        <v>0</v>
      </c>
      <c r="AO68" s="370">
        <f t="shared" si="30"/>
        <v>0</v>
      </c>
      <c r="AP68" s="370">
        <f t="shared" si="14"/>
        <v>5499642</v>
      </c>
      <c r="AQ68" s="370">
        <f t="shared" si="31"/>
        <v>5499642</v>
      </c>
      <c r="AR68" s="397">
        <v>7538993</v>
      </c>
      <c r="AS68" s="397">
        <f t="shared" si="41"/>
        <v>5499642</v>
      </c>
      <c r="AT68" s="267">
        <v>6960947</v>
      </c>
      <c r="AU68" s="370">
        <f t="shared" si="42"/>
        <v>1461305</v>
      </c>
      <c r="AV68" s="401" t="str">
        <f t="shared" si="44"/>
        <v>No</v>
      </c>
      <c r="AW68" s="397">
        <f t="shared" si="32"/>
        <v>0</v>
      </c>
      <c r="AX68" s="402">
        <f t="shared" si="33"/>
        <v>6960947</v>
      </c>
      <c r="AY68" s="403">
        <f t="shared" si="43"/>
        <v>6960947</v>
      </c>
      <c r="AZ68" s="404"/>
      <c r="BA68" s="404"/>
      <c r="BB68" s="457">
        <f t="shared" si="34"/>
        <v>12441.925123201019</v>
      </c>
      <c r="BC68" s="404"/>
      <c r="BD68" s="404"/>
      <c r="BE68" s="404">
        <f t="shared" si="35"/>
        <v>-1461305</v>
      </c>
      <c r="BF68" s="404">
        <f t="shared" si="47"/>
        <v>-1461305</v>
      </c>
      <c r="BG68" s="404">
        <f t="shared" si="47"/>
        <v>-1252484.5154999997</v>
      </c>
      <c r="BH68" s="404">
        <f t="shared" si="47"/>
        <v>-1043695.3467661496</v>
      </c>
      <c r="BI68" s="404">
        <f t="shared" si="47"/>
        <v>-834956.27741291933</v>
      </c>
      <c r="BJ68" s="404">
        <f t="shared" si="47"/>
        <v>-626217.20805968903</v>
      </c>
      <c r="BK68" s="404">
        <f t="shared" si="47"/>
        <v>-417499.0126133943</v>
      </c>
      <c r="BL68" s="404">
        <f t="shared" si="47"/>
        <v>-208749.50630669668</v>
      </c>
      <c r="BO68" s="458">
        <f t="shared" si="37"/>
        <v>0</v>
      </c>
      <c r="BP68" s="458">
        <f t="shared" si="37"/>
        <v>-208820.48449999999</v>
      </c>
      <c r="BQ68" s="458">
        <f t="shared" si="37"/>
        <v>-208789.16873384995</v>
      </c>
      <c r="BR68" s="458">
        <f t="shared" si="37"/>
        <v>-208739.06935322995</v>
      </c>
      <c r="BS68" s="458">
        <f t="shared" si="37"/>
        <v>-208739.06935322983</v>
      </c>
      <c r="BT68" s="458">
        <f t="shared" si="37"/>
        <v>-208718.19544629435</v>
      </c>
      <c r="BU68" s="458">
        <f t="shared" si="37"/>
        <v>-208749.50630669715</v>
      </c>
      <c r="BV68" s="458">
        <f t="shared" si="37"/>
        <v>-208749.50630669668</v>
      </c>
      <c r="BX68" s="404">
        <f t="shared" si="38"/>
        <v>6960947</v>
      </c>
      <c r="BY68" s="404">
        <f t="shared" si="45"/>
        <v>6752126.5154999997</v>
      </c>
      <c r="BZ68" s="404">
        <f t="shared" si="45"/>
        <v>6543337.3467661496</v>
      </c>
      <c r="CA68" s="404">
        <f t="shared" si="45"/>
        <v>6334598.2774129193</v>
      </c>
      <c r="CB68" s="404">
        <f t="shared" si="45"/>
        <v>6125859.208059689</v>
      </c>
      <c r="CC68" s="404">
        <f t="shared" si="45"/>
        <v>5917141.0126133943</v>
      </c>
      <c r="CD68" s="404">
        <f t="shared" si="45"/>
        <v>5708391.5063066967</v>
      </c>
      <c r="CE68" s="404">
        <f t="shared" si="45"/>
        <v>5499642</v>
      </c>
      <c r="CG68" s="459">
        <f t="shared" si="39"/>
        <v>6960947</v>
      </c>
      <c r="CH68" s="459">
        <f t="shared" si="46"/>
        <v>6752126.5154999997</v>
      </c>
      <c r="CI68" s="459">
        <f t="shared" si="46"/>
        <v>6543337.3467661496</v>
      </c>
      <c r="CJ68" s="459">
        <f t="shared" si="46"/>
        <v>6334598.2774129193</v>
      </c>
      <c r="CK68" s="459">
        <f t="shared" si="46"/>
        <v>6125859.208059689</v>
      </c>
      <c r="CL68" s="459">
        <f t="shared" si="46"/>
        <v>5917141.0126133943</v>
      </c>
      <c r="CM68" s="459">
        <f t="shared" si="46"/>
        <v>5708391.5063066967</v>
      </c>
      <c r="CN68" s="459">
        <f t="shared" si="46"/>
        <v>5499642</v>
      </c>
    </row>
    <row r="69" spans="1:92" x14ac:dyDescent="0.2">
      <c r="A69" s="354" t="s">
        <v>325</v>
      </c>
      <c r="B69" s="354">
        <v>1</v>
      </c>
      <c r="C69" s="382">
        <v>1</v>
      </c>
      <c r="D69" s="382">
        <v>1</v>
      </c>
      <c r="E69" s="382">
        <v>0</v>
      </c>
      <c r="F69" s="351">
        <v>10</v>
      </c>
      <c r="G69">
        <v>4</v>
      </c>
      <c r="H69" s="354">
        <v>43</v>
      </c>
      <c r="I69" s="351" t="s">
        <v>374</v>
      </c>
      <c r="J69" s="394"/>
      <c r="K69">
        <v>7634.5</v>
      </c>
      <c r="L69"/>
      <c r="M69">
        <v>4804</v>
      </c>
      <c r="N69" s="395">
        <f t="shared" si="19"/>
        <v>1441.2</v>
      </c>
      <c r="O69" s="395">
        <f t="shared" si="20"/>
        <v>4580.7</v>
      </c>
      <c r="P69" s="395">
        <f t="shared" si="21"/>
        <v>223.30000000000018</v>
      </c>
      <c r="Q69" s="395">
        <f t="shared" si="22"/>
        <v>33.5</v>
      </c>
      <c r="R69" s="396">
        <f t="shared" si="23"/>
        <v>0.63</v>
      </c>
      <c r="S69" s="396">
        <f t="shared" si="7"/>
        <v>3.0000000000000027E-2</v>
      </c>
      <c r="T69" s="395">
        <f t="shared" si="8"/>
        <v>229.04</v>
      </c>
      <c r="U69" s="395">
        <f t="shared" si="24"/>
        <v>34.36</v>
      </c>
      <c r="V69">
        <v>1337</v>
      </c>
      <c r="W69" s="395">
        <f t="shared" si="25"/>
        <v>334.25</v>
      </c>
      <c r="X69" s="371">
        <f t="shared" si="26"/>
        <v>1441.2</v>
      </c>
      <c r="Y69" s="359">
        <f t="shared" si="27"/>
        <v>9443.4500000000007</v>
      </c>
      <c r="Z69" s="266">
        <v>5827070106.3299999</v>
      </c>
      <c r="AA69" s="267">
        <v>50798</v>
      </c>
      <c r="AB69" s="371">
        <f t="shared" si="9"/>
        <v>114710.62</v>
      </c>
      <c r="AC69" s="358">
        <f t="shared" si="10"/>
        <v>0.41634100000000002</v>
      </c>
      <c r="AD69" s="267">
        <v>66943</v>
      </c>
      <c r="AE69" s="358">
        <f t="shared" si="11"/>
        <v>0.460563</v>
      </c>
      <c r="AF69" s="358">
        <f t="shared" si="40"/>
        <v>0.57039200000000001</v>
      </c>
      <c r="AG69" s="398">
        <f t="shared" si="12"/>
        <v>0.57039200000000001</v>
      </c>
      <c r="AH69" s="399">
        <f t="shared" si="13"/>
        <v>0.06</v>
      </c>
      <c r="AI69" s="400">
        <f t="shared" si="28"/>
        <v>0.63039200000000006</v>
      </c>
      <c r="AJ69">
        <v>0</v>
      </c>
      <c r="AK69">
        <v>0</v>
      </c>
      <c r="AL69" s="370">
        <f t="shared" si="29"/>
        <v>0</v>
      </c>
      <c r="AM69">
        <v>0</v>
      </c>
      <c r="AN69">
        <v>0</v>
      </c>
      <c r="AO69" s="370">
        <f t="shared" si="30"/>
        <v>0</v>
      </c>
      <c r="AP69" s="370">
        <f t="shared" si="14"/>
        <v>68609193</v>
      </c>
      <c r="AQ69" s="370">
        <f t="shared" si="31"/>
        <v>68609193</v>
      </c>
      <c r="AR69" s="397">
        <v>49075156</v>
      </c>
      <c r="AS69" s="397">
        <f t="shared" si="41"/>
        <v>70969366</v>
      </c>
      <c r="AT69" s="267">
        <v>70969366</v>
      </c>
      <c r="AU69" s="370">
        <f t="shared" si="42"/>
        <v>2360173</v>
      </c>
      <c r="AV69" s="401" t="str">
        <f t="shared" si="44"/>
        <v>No</v>
      </c>
      <c r="AW69" s="397">
        <f t="shared" si="32"/>
        <v>0</v>
      </c>
      <c r="AX69" s="402">
        <f t="shared" si="33"/>
        <v>70969366</v>
      </c>
      <c r="AY69" s="403">
        <f t="shared" si="43"/>
        <v>70969366</v>
      </c>
      <c r="AZ69" s="404"/>
      <c r="BA69" s="404"/>
      <c r="BB69" s="457">
        <f t="shared" si="34"/>
        <v>14255.781157901632</v>
      </c>
      <c r="BC69" s="404"/>
      <c r="BD69" s="404"/>
      <c r="BE69" s="404">
        <f t="shared" si="35"/>
        <v>-2360173</v>
      </c>
      <c r="BF69" s="404">
        <f t="shared" si="47"/>
        <v>-2360173</v>
      </c>
      <c r="BG69" s="404">
        <f t="shared" si="47"/>
        <v>-2360173</v>
      </c>
      <c r="BH69" s="404">
        <f t="shared" si="47"/>
        <v>-2360173</v>
      </c>
      <c r="BI69" s="404">
        <f t="shared" si="47"/>
        <v>-2360173</v>
      </c>
      <c r="BJ69" s="404">
        <f t="shared" si="47"/>
        <v>-2360173</v>
      </c>
      <c r="BK69" s="404">
        <f t="shared" si="47"/>
        <v>-2360173</v>
      </c>
      <c r="BL69" s="404">
        <f t="shared" si="47"/>
        <v>-2360173</v>
      </c>
      <c r="BO69" s="458">
        <f t="shared" si="37"/>
        <v>0</v>
      </c>
      <c r="BP69" s="458">
        <f t="shared" si="37"/>
        <v>-337268.72169999999</v>
      </c>
      <c r="BQ69" s="458">
        <f t="shared" si="37"/>
        <v>-393440.83909999998</v>
      </c>
      <c r="BR69" s="458">
        <f t="shared" si="37"/>
        <v>-472034.60000000003</v>
      </c>
      <c r="BS69" s="458">
        <f t="shared" si="37"/>
        <v>-590043.25</v>
      </c>
      <c r="BT69" s="458">
        <f t="shared" si="37"/>
        <v>-786645.66090000002</v>
      </c>
      <c r="BU69" s="458">
        <f t="shared" si="37"/>
        <v>-1180086.5</v>
      </c>
      <c r="BV69" s="458">
        <f t="shared" si="37"/>
        <v>-2360173</v>
      </c>
      <c r="BX69" s="404">
        <f t="shared" si="38"/>
        <v>70969366</v>
      </c>
      <c r="BY69" s="404">
        <f t="shared" si="45"/>
        <v>70632097.278300002</v>
      </c>
      <c r="BZ69" s="404">
        <f t="shared" si="45"/>
        <v>70575925.160899997</v>
      </c>
      <c r="CA69" s="404">
        <f t="shared" si="45"/>
        <v>70497331.400000006</v>
      </c>
      <c r="CB69" s="404">
        <f t="shared" si="45"/>
        <v>70379322.75</v>
      </c>
      <c r="CC69" s="404">
        <f t="shared" si="45"/>
        <v>70182720.339100003</v>
      </c>
      <c r="CD69" s="404">
        <f t="shared" si="45"/>
        <v>69789279.5</v>
      </c>
      <c r="CE69" s="404">
        <f t="shared" si="45"/>
        <v>68609193</v>
      </c>
      <c r="CG69" s="459">
        <f t="shared" si="39"/>
        <v>70969366</v>
      </c>
      <c r="CH69" s="459">
        <f t="shared" si="46"/>
        <v>70969366</v>
      </c>
      <c r="CI69" s="459">
        <f t="shared" si="46"/>
        <v>70969366</v>
      </c>
      <c r="CJ69" s="459">
        <f t="shared" si="46"/>
        <v>70969366</v>
      </c>
      <c r="CK69" s="459">
        <f t="shared" si="46"/>
        <v>70969366</v>
      </c>
      <c r="CL69" s="459">
        <f t="shared" si="46"/>
        <v>70969366</v>
      </c>
      <c r="CM69" s="459">
        <f t="shared" si="46"/>
        <v>70969366</v>
      </c>
      <c r="CN69" s="459">
        <f t="shared" si="46"/>
        <v>70969366</v>
      </c>
    </row>
    <row r="70" spans="1:92" x14ac:dyDescent="0.2">
      <c r="A70" s="354" t="s">
        <v>338</v>
      </c>
      <c r="B70" s="354"/>
      <c r="C70" s="382">
        <v>1</v>
      </c>
      <c r="D70" s="382">
        <v>1</v>
      </c>
      <c r="E70" s="382"/>
      <c r="F70" s="351">
        <v>9</v>
      </c>
      <c r="G70">
        <v>22</v>
      </c>
      <c r="H70" s="354">
        <v>44</v>
      </c>
      <c r="I70" s="351" t="s">
        <v>375</v>
      </c>
      <c r="J70" s="394"/>
      <c r="K70">
        <v>2909.79</v>
      </c>
      <c r="L70"/>
      <c r="M70">
        <v>1732</v>
      </c>
      <c r="N70" s="395">
        <f t="shared" si="19"/>
        <v>519.6</v>
      </c>
      <c r="O70" s="395">
        <f t="shared" si="20"/>
        <v>1745.87</v>
      </c>
      <c r="P70" s="395">
        <f t="shared" si="21"/>
        <v>0</v>
      </c>
      <c r="Q70" s="395">
        <f t="shared" si="22"/>
        <v>0</v>
      </c>
      <c r="R70" s="396">
        <f t="shared" si="23"/>
        <v>0.6</v>
      </c>
      <c r="S70" s="396">
        <f t="shared" si="7"/>
        <v>0</v>
      </c>
      <c r="T70" s="395">
        <f t="shared" si="8"/>
        <v>0</v>
      </c>
      <c r="U70" s="395">
        <f t="shared" si="24"/>
        <v>0</v>
      </c>
      <c r="V70">
        <v>427</v>
      </c>
      <c r="W70" s="395">
        <f t="shared" si="25"/>
        <v>106.75</v>
      </c>
      <c r="X70" s="371">
        <f t="shared" si="26"/>
        <v>519.6</v>
      </c>
      <c r="Y70" s="359">
        <f t="shared" si="27"/>
        <v>3536.14</v>
      </c>
      <c r="Z70" s="266">
        <v>4119819833</v>
      </c>
      <c r="AA70" s="267">
        <v>27729</v>
      </c>
      <c r="AB70" s="371">
        <f t="shared" si="9"/>
        <v>148574.41</v>
      </c>
      <c r="AC70" s="358">
        <f t="shared" si="10"/>
        <v>0.53924899999999998</v>
      </c>
      <c r="AD70" s="267">
        <v>86498</v>
      </c>
      <c r="AE70" s="358">
        <f t="shared" si="11"/>
        <v>0.59509999999999996</v>
      </c>
      <c r="AF70" s="358">
        <f t="shared" si="40"/>
        <v>0.443996</v>
      </c>
      <c r="AG70" s="398">
        <f t="shared" si="12"/>
        <v>0.443996</v>
      </c>
      <c r="AH70" s="399">
        <f t="shared" si="13"/>
        <v>0</v>
      </c>
      <c r="AI70" s="400">
        <f t="shared" si="28"/>
        <v>0.443996</v>
      </c>
      <c r="AJ70">
        <v>0</v>
      </c>
      <c r="AK70">
        <v>0</v>
      </c>
      <c r="AL70" s="370">
        <f t="shared" si="29"/>
        <v>0</v>
      </c>
      <c r="AM70">
        <v>0</v>
      </c>
      <c r="AN70">
        <v>0</v>
      </c>
      <c r="AO70" s="370">
        <f t="shared" si="30"/>
        <v>0</v>
      </c>
      <c r="AP70" s="370">
        <f t="shared" si="14"/>
        <v>18094619</v>
      </c>
      <c r="AQ70" s="370">
        <f t="shared" si="31"/>
        <v>18094619</v>
      </c>
      <c r="AR70" s="397">
        <v>19595415</v>
      </c>
      <c r="AS70" s="397">
        <f t="shared" si="41"/>
        <v>20005957</v>
      </c>
      <c r="AT70" s="267">
        <v>20005957</v>
      </c>
      <c r="AU70" s="370">
        <f t="shared" si="42"/>
        <v>1911338</v>
      </c>
      <c r="AV70" s="401" t="str">
        <f t="shared" si="44"/>
        <v>No</v>
      </c>
      <c r="AW70" s="397">
        <f t="shared" si="32"/>
        <v>0</v>
      </c>
      <c r="AX70" s="402">
        <f t="shared" si="33"/>
        <v>20005957</v>
      </c>
      <c r="AY70" s="403">
        <f t="shared" si="43"/>
        <v>20005957</v>
      </c>
      <c r="AZ70" s="404"/>
      <c r="BA70" s="404"/>
      <c r="BB70" s="457">
        <f t="shared" si="34"/>
        <v>14005.826365476547</v>
      </c>
      <c r="BC70" s="404"/>
      <c r="BD70" s="404"/>
      <c r="BE70" s="404">
        <f t="shared" si="35"/>
        <v>-1911338</v>
      </c>
      <c r="BF70" s="404">
        <f t="shared" si="47"/>
        <v>-1911338</v>
      </c>
      <c r="BG70" s="404">
        <f t="shared" si="47"/>
        <v>-1911338</v>
      </c>
      <c r="BH70" s="404">
        <f t="shared" si="47"/>
        <v>-1911338</v>
      </c>
      <c r="BI70" s="404">
        <f t="shared" si="47"/>
        <v>-1911338</v>
      </c>
      <c r="BJ70" s="404">
        <f t="shared" si="47"/>
        <v>-1911338</v>
      </c>
      <c r="BK70" s="404">
        <f t="shared" si="47"/>
        <v>-1911338</v>
      </c>
      <c r="BL70" s="404">
        <f t="shared" si="47"/>
        <v>-1911338</v>
      </c>
      <c r="BO70" s="458">
        <f t="shared" si="37"/>
        <v>0</v>
      </c>
      <c r="BP70" s="458">
        <f t="shared" si="37"/>
        <v>-273130.20020000002</v>
      </c>
      <c r="BQ70" s="458">
        <f t="shared" si="37"/>
        <v>-318620.04459999996</v>
      </c>
      <c r="BR70" s="458">
        <f t="shared" si="37"/>
        <v>-382267.60000000003</v>
      </c>
      <c r="BS70" s="458">
        <f t="shared" si="37"/>
        <v>-477834.5</v>
      </c>
      <c r="BT70" s="458">
        <f t="shared" si="37"/>
        <v>-637048.95539999998</v>
      </c>
      <c r="BU70" s="458">
        <f t="shared" si="37"/>
        <v>-955669</v>
      </c>
      <c r="BV70" s="458">
        <f t="shared" si="37"/>
        <v>-1911338</v>
      </c>
      <c r="BX70" s="404">
        <f t="shared" si="38"/>
        <v>20005957</v>
      </c>
      <c r="BY70" s="404">
        <f t="shared" si="45"/>
        <v>19732826.799800001</v>
      </c>
      <c r="BZ70" s="404">
        <f t="shared" si="45"/>
        <v>19687336.955400001</v>
      </c>
      <c r="CA70" s="404">
        <f t="shared" si="45"/>
        <v>19623689.399999999</v>
      </c>
      <c r="CB70" s="404">
        <f t="shared" si="45"/>
        <v>19528122.5</v>
      </c>
      <c r="CC70" s="404">
        <f t="shared" si="45"/>
        <v>19368908.044599999</v>
      </c>
      <c r="CD70" s="404">
        <f t="shared" si="45"/>
        <v>19050288</v>
      </c>
      <c r="CE70" s="404">
        <f t="shared" si="45"/>
        <v>18094619</v>
      </c>
      <c r="CG70" s="459">
        <f t="shared" si="39"/>
        <v>20005957</v>
      </c>
      <c r="CH70" s="459">
        <f t="shared" si="46"/>
        <v>20005957</v>
      </c>
      <c r="CI70" s="459">
        <f t="shared" si="46"/>
        <v>20005957</v>
      </c>
      <c r="CJ70" s="459">
        <f t="shared" si="46"/>
        <v>20005957</v>
      </c>
      <c r="CK70" s="459">
        <f t="shared" si="46"/>
        <v>20005957</v>
      </c>
      <c r="CL70" s="459">
        <f t="shared" si="46"/>
        <v>20005957</v>
      </c>
      <c r="CM70" s="459">
        <f t="shared" si="46"/>
        <v>20005957</v>
      </c>
      <c r="CN70" s="459">
        <f t="shared" si="46"/>
        <v>20005957</v>
      </c>
    </row>
    <row r="71" spans="1:92" x14ac:dyDescent="0.2">
      <c r="A71" s="354" t="s">
        <v>333</v>
      </c>
      <c r="B71" s="354"/>
      <c r="C71" s="382"/>
      <c r="D71" s="382"/>
      <c r="E71" s="382"/>
      <c r="F71" s="351">
        <v>4</v>
      </c>
      <c r="G71">
        <v>0</v>
      </c>
      <c r="H71" s="354">
        <v>45</v>
      </c>
      <c r="I71" s="351" t="s">
        <v>376</v>
      </c>
      <c r="J71" s="394"/>
      <c r="K71">
        <v>2321.2399999999998</v>
      </c>
      <c r="L71"/>
      <c r="M71">
        <v>617</v>
      </c>
      <c r="N71" s="395">
        <f t="shared" si="19"/>
        <v>185.1</v>
      </c>
      <c r="O71" s="395">
        <f t="shared" si="20"/>
        <v>1392.74</v>
      </c>
      <c r="P71" s="395">
        <f t="shared" si="21"/>
        <v>0</v>
      </c>
      <c r="Q71" s="395">
        <f t="shared" si="22"/>
        <v>0</v>
      </c>
      <c r="R71" s="396">
        <f t="shared" si="23"/>
        <v>0.27</v>
      </c>
      <c r="S71" s="396">
        <f t="shared" si="7"/>
        <v>0</v>
      </c>
      <c r="T71" s="395">
        <f t="shared" si="8"/>
        <v>0</v>
      </c>
      <c r="U71" s="395">
        <f t="shared" si="24"/>
        <v>0</v>
      </c>
      <c r="V71">
        <v>103</v>
      </c>
      <c r="W71" s="395">
        <f t="shared" si="25"/>
        <v>25.75</v>
      </c>
      <c r="X71" s="371">
        <f t="shared" si="26"/>
        <v>185.1</v>
      </c>
      <c r="Y71" s="359">
        <f t="shared" si="27"/>
        <v>2532.0899999999997</v>
      </c>
      <c r="Z71" s="266">
        <v>4822592319.6700001</v>
      </c>
      <c r="AA71" s="267">
        <v>18638</v>
      </c>
      <c r="AB71" s="371">
        <f t="shared" si="9"/>
        <v>258750.53</v>
      </c>
      <c r="AC71" s="358">
        <f t="shared" si="10"/>
        <v>0.93913199999999997</v>
      </c>
      <c r="AD71" s="267">
        <v>107667</v>
      </c>
      <c r="AE71" s="358">
        <f t="shared" si="11"/>
        <v>0.74074099999999998</v>
      </c>
      <c r="AF71" s="358">
        <f t="shared" si="40"/>
        <v>0.12038500000000001</v>
      </c>
      <c r="AG71" s="398">
        <f t="shared" si="12"/>
        <v>0.12038500000000001</v>
      </c>
      <c r="AH71" s="399">
        <f t="shared" si="13"/>
        <v>0</v>
      </c>
      <c r="AI71" s="400">
        <f t="shared" si="28"/>
        <v>0.12038500000000001</v>
      </c>
      <c r="AJ71">
        <v>0</v>
      </c>
      <c r="AK71">
        <v>0</v>
      </c>
      <c r="AL71" s="370">
        <f t="shared" si="29"/>
        <v>0</v>
      </c>
      <c r="AM71">
        <v>0</v>
      </c>
      <c r="AN71">
        <v>0</v>
      </c>
      <c r="AO71" s="370">
        <f t="shared" si="30"/>
        <v>0</v>
      </c>
      <c r="AP71" s="370">
        <f t="shared" si="14"/>
        <v>3513116</v>
      </c>
      <c r="AQ71" s="370">
        <f t="shared" si="31"/>
        <v>3513116</v>
      </c>
      <c r="AR71" s="397">
        <v>6918462</v>
      </c>
      <c r="AS71" s="397">
        <f t="shared" si="41"/>
        <v>3513116</v>
      </c>
      <c r="AT71" s="267">
        <v>6076507</v>
      </c>
      <c r="AU71" s="370">
        <f t="shared" si="42"/>
        <v>2563391</v>
      </c>
      <c r="AV71" s="401" t="str">
        <f t="shared" si="44"/>
        <v>No</v>
      </c>
      <c r="AW71" s="397">
        <f t="shared" si="32"/>
        <v>0</v>
      </c>
      <c r="AX71" s="402">
        <f t="shared" si="33"/>
        <v>6076507</v>
      </c>
      <c r="AY71" s="403">
        <f t="shared" si="43"/>
        <v>6076507</v>
      </c>
      <c r="AZ71" s="404"/>
      <c r="BA71" s="404"/>
      <c r="BB71" s="457">
        <f t="shared" si="34"/>
        <v>12571.874192242078</v>
      </c>
      <c r="BC71" s="404"/>
      <c r="BD71" s="404"/>
      <c r="BE71" s="404">
        <f t="shared" si="35"/>
        <v>-2563391</v>
      </c>
      <c r="BF71" s="404">
        <f t="shared" si="47"/>
        <v>-2563391</v>
      </c>
      <c r="BG71" s="404">
        <f t="shared" si="47"/>
        <v>-2197082.4260999998</v>
      </c>
      <c r="BH71" s="404">
        <f t="shared" si="47"/>
        <v>-1830828.7856691303</v>
      </c>
      <c r="BI71" s="404">
        <f t="shared" si="47"/>
        <v>-1464663.0285353046</v>
      </c>
      <c r="BJ71" s="404">
        <f t="shared" si="47"/>
        <v>-1098497.271401478</v>
      </c>
      <c r="BK71" s="404">
        <f t="shared" si="47"/>
        <v>-732368.13084336556</v>
      </c>
      <c r="BL71" s="404">
        <f t="shared" si="47"/>
        <v>-366184.06542168278</v>
      </c>
      <c r="BO71" s="458">
        <f t="shared" si="37"/>
        <v>0</v>
      </c>
      <c r="BP71" s="458">
        <f t="shared" si="37"/>
        <v>-366308.57390000002</v>
      </c>
      <c r="BQ71" s="458">
        <f t="shared" si="37"/>
        <v>-366253.64043086994</v>
      </c>
      <c r="BR71" s="458">
        <f t="shared" si="37"/>
        <v>-366165.75713382609</v>
      </c>
      <c r="BS71" s="458">
        <f t="shared" si="37"/>
        <v>-366165.75713382615</v>
      </c>
      <c r="BT71" s="458">
        <f t="shared" si="37"/>
        <v>-366129.14055811259</v>
      </c>
      <c r="BU71" s="458">
        <f t="shared" si="37"/>
        <v>-366184.06542168278</v>
      </c>
      <c r="BV71" s="458">
        <f t="shared" si="37"/>
        <v>-366184.06542168278</v>
      </c>
      <c r="BX71" s="404">
        <f t="shared" si="38"/>
        <v>6076507</v>
      </c>
      <c r="BY71" s="404">
        <f t="shared" si="45"/>
        <v>5710198.4260999998</v>
      </c>
      <c r="BZ71" s="404">
        <f t="shared" si="45"/>
        <v>5343944.7856691303</v>
      </c>
      <c r="CA71" s="404">
        <f t="shared" si="45"/>
        <v>4977779.0285353046</v>
      </c>
      <c r="CB71" s="404">
        <f t="shared" si="45"/>
        <v>4611613.271401478</v>
      </c>
      <c r="CC71" s="404">
        <f t="shared" si="45"/>
        <v>4245484.1308433656</v>
      </c>
      <c r="CD71" s="404">
        <f t="shared" si="45"/>
        <v>3879300.0654216828</v>
      </c>
      <c r="CE71" s="404">
        <f t="shared" si="45"/>
        <v>3513116</v>
      </c>
      <c r="CG71" s="459">
        <f t="shared" si="39"/>
        <v>6076507</v>
      </c>
      <c r="CH71" s="459">
        <f t="shared" si="46"/>
        <v>5710198.4260999998</v>
      </c>
      <c r="CI71" s="459">
        <f t="shared" si="46"/>
        <v>5343944.7856691303</v>
      </c>
      <c r="CJ71" s="459">
        <f t="shared" si="46"/>
        <v>4977779.0285353046</v>
      </c>
      <c r="CK71" s="459">
        <f t="shared" si="46"/>
        <v>4611613.271401478</v>
      </c>
      <c r="CL71" s="459">
        <f t="shared" si="46"/>
        <v>4245484.1308433656</v>
      </c>
      <c r="CM71" s="459">
        <f t="shared" si="46"/>
        <v>3879300.0654216828</v>
      </c>
      <c r="CN71" s="459">
        <f t="shared" si="46"/>
        <v>3513116</v>
      </c>
    </row>
    <row r="72" spans="1:92" x14ac:dyDescent="0.2">
      <c r="A72" s="354" t="s">
        <v>365</v>
      </c>
      <c r="B72" s="354"/>
      <c r="C72" s="382"/>
      <c r="D72" s="382"/>
      <c r="E72" s="382"/>
      <c r="F72" s="351">
        <v>1</v>
      </c>
      <c r="G72">
        <v>0</v>
      </c>
      <c r="H72" s="354">
        <v>46</v>
      </c>
      <c r="I72" s="351" t="s">
        <v>377</v>
      </c>
      <c r="J72" s="394"/>
      <c r="K72">
        <v>1236.5899999999999</v>
      </c>
      <c r="L72"/>
      <c r="M72">
        <v>125</v>
      </c>
      <c r="N72" s="395">
        <f t="shared" si="19"/>
        <v>37.5</v>
      </c>
      <c r="O72" s="395">
        <f t="shared" si="20"/>
        <v>741.95</v>
      </c>
      <c r="P72" s="395">
        <f t="shared" si="21"/>
        <v>0</v>
      </c>
      <c r="Q72" s="395">
        <f t="shared" si="22"/>
        <v>0</v>
      </c>
      <c r="R72" s="396">
        <f t="shared" si="23"/>
        <v>0.1</v>
      </c>
      <c r="S72" s="396">
        <f t="shared" si="7"/>
        <v>0</v>
      </c>
      <c r="T72" s="395">
        <f t="shared" si="8"/>
        <v>0</v>
      </c>
      <c r="U72" s="395">
        <f t="shared" si="24"/>
        <v>0</v>
      </c>
      <c r="V72">
        <v>35</v>
      </c>
      <c r="W72" s="395">
        <f t="shared" si="25"/>
        <v>8.75</v>
      </c>
      <c r="X72" s="371">
        <f t="shared" si="26"/>
        <v>37.5</v>
      </c>
      <c r="Y72" s="359">
        <f t="shared" si="27"/>
        <v>1282.8399999999999</v>
      </c>
      <c r="Z72" s="266">
        <v>2527191742</v>
      </c>
      <c r="AA72" s="267">
        <v>7612</v>
      </c>
      <c r="AB72" s="371">
        <f t="shared" si="9"/>
        <v>332001.02</v>
      </c>
      <c r="AC72" s="358">
        <f t="shared" si="10"/>
        <v>1.2049939999999999</v>
      </c>
      <c r="AD72" s="267">
        <v>189505</v>
      </c>
      <c r="AE72" s="358">
        <f t="shared" si="11"/>
        <v>1.3037799999999999</v>
      </c>
      <c r="AF72" s="358">
        <f t="shared" si="40"/>
        <v>-0.23463000000000001</v>
      </c>
      <c r="AG72" s="398">
        <f t="shared" si="12"/>
        <v>0.01</v>
      </c>
      <c r="AH72" s="399">
        <f t="shared" si="13"/>
        <v>0</v>
      </c>
      <c r="AI72" s="400">
        <f t="shared" si="28"/>
        <v>0.01</v>
      </c>
      <c r="AJ72">
        <v>358</v>
      </c>
      <c r="AK72">
        <v>4</v>
      </c>
      <c r="AL72" s="370">
        <f t="shared" si="29"/>
        <v>143200</v>
      </c>
      <c r="AM72">
        <v>0</v>
      </c>
      <c r="AN72">
        <v>0</v>
      </c>
      <c r="AO72" s="370">
        <f t="shared" si="30"/>
        <v>0</v>
      </c>
      <c r="AP72" s="370">
        <f t="shared" si="14"/>
        <v>147847</v>
      </c>
      <c r="AQ72" s="370">
        <f t="shared" si="31"/>
        <v>291047</v>
      </c>
      <c r="AR72" s="397">
        <v>177907</v>
      </c>
      <c r="AS72" s="397">
        <f t="shared" si="41"/>
        <v>291047</v>
      </c>
      <c r="AT72" s="267">
        <v>302113</v>
      </c>
      <c r="AU72" s="370">
        <f t="shared" si="42"/>
        <v>11066</v>
      </c>
      <c r="AV72" s="401" t="str">
        <f t="shared" si="44"/>
        <v>No</v>
      </c>
      <c r="AW72" s="397">
        <f t="shared" si="32"/>
        <v>0</v>
      </c>
      <c r="AX72" s="402">
        <f t="shared" si="33"/>
        <v>302113</v>
      </c>
      <c r="AY72" s="403">
        <f t="shared" si="43"/>
        <v>302113</v>
      </c>
      <c r="AZ72" s="404"/>
      <c r="BA72" s="404"/>
      <c r="BB72" s="457">
        <f t="shared" si="34"/>
        <v>11956.049296856678</v>
      </c>
      <c r="BC72" s="404"/>
      <c r="BD72" s="404"/>
      <c r="BE72" s="404">
        <f t="shared" si="35"/>
        <v>-11066</v>
      </c>
      <c r="BF72" s="404">
        <f t="shared" si="47"/>
        <v>-11066</v>
      </c>
      <c r="BG72" s="404">
        <f t="shared" si="47"/>
        <v>-9484.6685999999754</v>
      </c>
      <c r="BH72" s="404">
        <f t="shared" si="47"/>
        <v>-7903.574344380002</v>
      </c>
      <c r="BI72" s="404">
        <f t="shared" si="47"/>
        <v>-6322.8594755040249</v>
      </c>
      <c r="BJ72" s="404">
        <f t="shared" si="47"/>
        <v>-4742.1446066279896</v>
      </c>
      <c r="BK72" s="404">
        <f t="shared" si="47"/>
        <v>-3161.5878092388739</v>
      </c>
      <c r="BL72" s="404">
        <f t="shared" si="47"/>
        <v>-1580.7939046194078</v>
      </c>
      <c r="BO72" s="458">
        <f t="shared" si="37"/>
        <v>0</v>
      </c>
      <c r="BP72" s="458">
        <f t="shared" si="37"/>
        <v>-1581.3314</v>
      </c>
      <c r="BQ72" s="458">
        <f t="shared" si="37"/>
        <v>-1581.0942556199957</v>
      </c>
      <c r="BR72" s="458">
        <f t="shared" si="37"/>
        <v>-1580.7148688760005</v>
      </c>
      <c r="BS72" s="458">
        <f t="shared" si="37"/>
        <v>-1580.7148688760062</v>
      </c>
      <c r="BT72" s="458">
        <f t="shared" si="37"/>
        <v>-1580.5567973891089</v>
      </c>
      <c r="BU72" s="458">
        <f t="shared" si="37"/>
        <v>-1580.7939046194369</v>
      </c>
      <c r="BV72" s="458">
        <f t="shared" si="37"/>
        <v>-1580.7939046194078</v>
      </c>
      <c r="BX72" s="404">
        <f t="shared" si="38"/>
        <v>302113</v>
      </c>
      <c r="BY72" s="404">
        <f t="shared" si="45"/>
        <v>300531.66859999998</v>
      </c>
      <c r="BZ72" s="404">
        <f t="shared" si="45"/>
        <v>298950.57434438</v>
      </c>
      <c r="CA72" s="404">
        <f t="shared" si="45"/>
        <v>297369.85947550402</v>
      </c>
      <c r="CB72" s="404">
        <f t="shared" si="45"/>
        <v>295789.14460662799</v>
      </c>
      <c r="CC72" s="404">
        <f t="shared" si="45"/>
        <v>294208.58780923887</v>
      </c>
      <c r="CD72" s="404">
        <f t="shared" si="45"/>
        <v>292627.79390461941</v>
      </c>
      <c r="CE72" s="404">
        <f t="shared" si="45"/>
        <v>291047</v>
      </c>
      <c r="CG72" s="459">
        <f t="shared" si="39"/>
        <v>302113</v>
      </c>
      <c r="CH72" s="459">
        <f t="shared" si="46"/>
        <v>300531.66859999998</v>
      </c>
      <c r="CI72" s="459">
        <f t="shared" si="46"/>
        <v>298950.57434438</v>
      </c>
      <c r="CJ72" s="459">
        <f t="shared" si="46"/>
        <v>297369.85947550402</v>
      </c>
      <c r="CK72" s="459">
        <f t="shared" si="46"/>
        <v>295789.14460662799</v>
      </c>
      <c r="CL72" s="459">
        <f t="shared" si="46"/>
        <v>294208.58780923887</v>
      </c>
      <c r="CM72" s="459">
        <f t="shared" si="46"/>
        <v>292627.79390461941</v>
      </c>
      <c r="CN72" s="459">
        <f t="shared" si="46"/>
        <v>291047</v>
      </c>
    </row>
    <row r="73" spans="1:92" x14ac:dyDescent="0.2">
      <c r="A73" s="354" t="s">
        <v>351</v>
      </c>
      <c r="B73" s="354"/>
      <c r="C73" s="382">
        <v>1</v>
      </c>
      <c r="D73" s="382">
        <v>1</v>
      </c>
      <c r="E73" s="382"/>
      <c r="F73" s="351">
        <v>8</v>
      </c>
      <c r="G73">
        <v>37</v>
      </c>
      <c r="H73" s="354">
        <v>47</v>
      </c>
      <c r="I73" s="351" t="s">
        <v>378</v>
      </c>
      <c r="J73" s="394"/>
      <c r="K73">
        <v>1042.69</v>
      </c>
      <c r="L73"/>
      <c r="M73">
        <v>545</v>
      </c>
      <c r="N73" s="395">
        <f t="shared" si="19"/>
        <v>163.5</v>
      </c>
      <c r="O73" s="395">
        <f t="shared" si="20"/>
        <v>625.61</v>
      </c>
      <c r="P73" s="395">
        <f t="shared" si="21"/>
        <v>0</v>
      </c>
      <c r="Q73" s="395">
        <f t="shared" si="22"/>
        <v>0</v>
      </c>
      <c r="R73" s="396">
        <f t="shared" si="23"/>
        <v>0.52</v>
      </c>
      <c r="S73" s="396">
        <f t="shared" si="7"/>
        <v>0</v>
      </c>
      <c r="T73" s="395">
        <f t="shared" si="8"/>
        <v>0</v>
      </c>
      <c r="U73" s="395">
        <f t="shared" si="24"/>
        <v>0</v>
      </c>
      <c r="V73">
        <v>61</v>
      </c>
      <c r="W73" s="395">
        <f t="shared" si="25"/>
        <v>15.25</v>
      </c>
      <c r="X73" s="371">
        <f t="shared" si="26"/>
        <v>163.5</v>
      </c>
      <c r="Y73" s="359">
        <f t="shared" si="27"/>
        <v>1221.44</v>
      </c>
      <c r="Z73" s="266">
        <v>2034570222.6700001</v>
      </c>
      <c r="AA73" s="267">
        <v>11157</v>
      </c>
      <c r="AB73" s="371">
        <f t="shared" si="9"/>
        <v>182358.18</v>
      </c>
      <c r="AC73" s="358">
        <f t="shared" si="10"/>
        <v>0.66186699999999998</v>
      </c>
      <c r="AD73" s="267">
        <v>95264</v>
      </c>
      <c r="AE73" s="358">
        <f t="shared" si="11"/>
        <v>0.65540900000000002</v>
      </c>
      <c r="AF73" s="358">
        <f t="shared" si="40"/>
        <v>0.34006999999999998</v>
      </c>
      <c r="AG73" s="398">
        <f t="shared" si="12"/>
        <v>0.34006999999999998</v>
      </c>
      <c r="AH73" s="399">
        <f t="shared" si="13"/>
        <v>0</v>
      </c>
      <c r="AI73" s="400">
        <f t="shared" si="28"/>
        <v>0.34006999999999998</v>
      </c>
      <c r="AJ73">
        <v>0</v>
      </c>
      <c r="AK73">
        <v>0</v>
      </c>
      <c r="AL73" s="370">
        <f t="shared" si="29"/>
        <v>0</v>
      </c>
      <c r="AM73">
        <v>0</v>
      </c>
      <c r="AN73">
        <v>0</v>
      </c>
      <c r="AO73" s="370">
        <f t="shared" si="30"/>
        <v>0</v>
      </c>
      <c r="AP73" s="370">
        <f t="shared" si="14"/>
        <v>4787198</v>
      </c>
      <c r="AQ73" s="370">
        <f t="shared" si="31"/>
        <v>4787198</v>
      </c>
      <c r="AR73" s="397">
        <v>5669122</v>
      </c>
      <c r="AS73" s="397">
        <f t="shared" si="41"/>
        <v>5669122</v>
      </c>
      <c r="AT73" s="267">
        <v>5669122</v>
      </c>
      <c r="AU73" s="370">
        <f t="shared" si="42"/>
        <v>881924</v>
      </c>
      <c r="AV73" s="401" t="str">
        <f t="shared" si="44"/>
        <v>No</v>
      </c>
      <c r="AW73" s="397">
        <f t="shared" si="32"/>
        <v>0</v>
      </c>
      <c r="AX73" s="402">
        <f t="shared" si="33"/>
        <v>5669122</v>
      </c>
      <c r="AY73" s="403">
        <f t="shared" si="43"/>
        <v>5669122</v>
      </c>
      <c r="AZ73" s="404"/>
      <c r="BA73" s="404"/>
      <c r="BB73" s="457">
        <f t="shared" si="34"/>
        <v>13500.749024158666</v>
      </c>
      <c r="BC73" s="404"/>
      <c r="BD73" s="404"/>
      <c r="BE73" s="404">
        <f t="shared" si="35"/>
        <v>-881924</v>
      </c>
      <c r="BF73" s="404">
        <f t="shared" si="47"/>
        <v>-881924</v>
      </c>
      <c r="BG73" s="404">
        <f t="shared" si="47"/>
        <v>-881924</v>
      </c>
      <c r="BH73" s="404">
        <f t="shared" si="47"/>
        <v>-881924</v>
      </c>
      <c r="BI73" s="404">
        <f t="shared" si="47"/>
        <v>-881924</v>
      </c>
      <c r="BJ73" s="404">
        <f t="shared" si="47"/>
        <v>-881924</v>
      </c>
      <c r="BK73" s="404">
        <f t="shared" si="47"/>
        <v>-881924</v>
      </c>
      <c r="BL73" s="404">
        <f t="shared" si="47"/>
        <v>-881924</v>
      </c>
      <c r="BO73" s="458">
        <f t="shared" ref="BO73:BV104" si="48">IF(BE73&gt;0, BE73*BO$15, BE73*BO$16)</f>
        <v>0</v>
      </c>
      <c r="BP73" s="458">
        <f t="shared" si="48"/>
        <v>-126026.9396</v>
      </c>
      <c r="BQ73" s="458">
        <f t="shared" si="48"/>
        <v>-147016.73079999999</v>
      </c>
      <c r="BR73" s="458">
        <f t="shared" si="48"/>
        <v>-176384.80000000002</v>
      </c>
      <c r="BS73" s="458">
        <f t="shared" si="48"/>
        <v>-220481</v>
      </c>
      <c r="BT73" s="458">
        <f t="shared" si="48"/>
        <v>-293945.26919999998</v>
      </c>
      <c r="BU73" s="458">
        <f t="shared" si="48"/>
        <v>-440962</v>
      </c>
      <c r="BV73" s="458">
        <f t="shared" si="48"/>
        <v>-881924</v>
      </c>
      <c r="BX73" s="404">
        <f t="shared" si="38"/>
        <v>5669122</v>
      </c>
      <c r="BY73" s="404">
        <f t="shared" si="45"/>
        <v>5543095.0603999998</v>
      </c>
      <c r="BZ73" s="404">
        <f t="shared" si="45"/>
        <v>5522105.2692</v>
      </c>
      <c r="CA73" s="404">
        <f t="shared" si="45"/>
        <v>5492737.2000000002</v>
      </c>
      <c r="CB73" s="404">
        <f t="shared" si="45"/>
        <v>5448641</v>
      </c>
      <c r="CC73" s="404">
        <f t="shared" si="45"/>
        <v>5375176.7308</v>
      </c>
      <c r="CD73" s="404">
        <f t="shared" si="45"/>
        <v>5228160</v>
      </c>
      <c r="CE73" s="404">
        <f t="shared" si="45"/>
        <v>4787198</v>
      </c>
      <c r="CG73" s="459">
        <f t="shared" si="39"/>
        <v>5669122</v>
      </c>
      <c r="CH73" s="459">
        <f t="shared" si="46"/>
        <v>5669122</v>
      </c>
      <c r="CI73" s="459">
        <f t="shared" si="46"/>
        <v>5669122</v>
      </c>
      <c r="CJ73" s="459">
        <f t="shared" si="46"/>
        <v>5669122</v>
      </c>
      <c r="CK73" s="459">
        <f t="shared" si="46"/>
        <v>5669122</v>
      </c>
      <c r="CL73" s="459">
        <f t="shared" si="46"/>
        <v>5669122</v>
      </c>
      <c r="CM73" s="459">
        <f t="shared" si="46"/>
        <v>5669122</v>
      </c>
      <c r="CN73" s="459">
        <f t="shared" si="46"/>
        <v>5669122</v>
      </c>
    </row>
    <row r="74" spans="1:92" x14ac:dyDescent="0.2">
      <c r="A74" s="354" t="s">
        <v>323</v>
      </c>
      <c r="B74" s="354"/>
      <c r="C74" s="382"/>
      <c r="D74" s="382"/>
      <c r="E74" s="382"/>
      <c r="F74" s="351">
        <v>7</v>
      </c>
      <c r="G74">
        <v>0</v>
      </c>
      <c r="H74" s="354">
        <v>48</v>
      </c>
      <c r="I74" s="351" t="s">
        <v>379</v>
      </c>
      <c r="J74" s="394"/>
      <c r="K74">
        <v>2457.6999999999998</v>
      </c>
      <c r="L74"/>
      <c r="M74">
        <v>503</v>
      </c>
      <c r="N74" s="395">
        <f t="shared" si="19"/>
        <v>150.9</v>
      </c>
      <c r="O74" s="395">
        <f t="shared" si="20"/>
        <v>1474.62</v>
      </c>
      <c r="P74" s="395">
        <f t="shared" si="21"/>
        <v>0</v>
      </c>
      <c r="Q74" s="395">
        <f t="shared" si="22"/>
        <v>0</v>
      </c>
      <c r="R74" s="396">
        <f t="shared" si="23"/>
        <v>0.2</v>
      </c>
      <c r="S74" s="396">
        <f t="shared" si="7"/>
        <v>0</v>
      </c>
      <c r="T74" s="395">
        <f t="shared" si="8"/>
        <v>0</v>
      </c>
      <c r="U74" s="395">
        <f t="shared" si="24"/>
        <v>0</v>
      </c>
      <c r="V74">
        <v>48</v>
      </c>
      <c r="W74" s="395">
        <f t="shared" si="25"/>
        <v>12</v>
      </c>
      <c r="X74" s="371">
        <f t="shared" si="26"/>
        <v>150.9</v>
      </c>
      <c r="Y74" s="359">
        <f t="shared" si="27"/>
        <v>2620.6</v>
      </c>
      <c r="Z74" s="266">
        <v>2974178764.3299999</v>
      </c>
      <c r="AA74" s="267">
        <v>16700</v>
      </c>
      <c r="AB74" s="371">
        <f t="shared" si="9"/>
        <v>178094.54</v>
      </c>
      <c r="AC74" s="358">
        <f t="shared" si="10"/>
        <v>0.64639199999999997</v>
      </c>
      <c r="AD74" s="267">
        <v>125797</v>
      </c>
      <c r="AE74" s="358">
        <f t="shared" si="11"/>
        <v>0.86547399999999997</v>
      </c>
      <c r="AF74" s="358">
        <f t="shared" si="40"/>
        <v>0.287883</v>
      </c>
      <c r="AG74" s="398">
        <f t="shared" si="12"/>
        <v>0.287883</v>
      </c>
      <c r="AH74" s="399">
        <f t="shared" si="13"/>
        <v>0</v>
      </c>
      <c r="AI74" s="400">
        <f t="shared" si="28"/>
        <v>0.287883</v>
      </c>
      <c r="AJ74">
        <v>0</v>
      </c>
      <c r="AK74">
        <v>0</v>
      </c>
      <c r="AL74" s="370">
        <f t="shared" si="29"/>
        <v>0</v>
      </c>
      <c r="AM74">
        <v>0</v>
      </c>
      <c r="AN74">
        <v>0</v>
      </c>
      <c r="AO74" s="370">
        <f t="shared" si="30"/>
        <v>0</v>
      </c>
      <c r="AP74" s="370">
        <f t="shared" si="14"/>
        <v>8694762</v>
      </c>
      <c r="AQ74" s="370">
        <f t="shared" si="31"/>
        <v>8694762</v>
      </c>
      <c r="AR74" s="397">
        <v>9684435</v>
      </c>
      <c r="AS74" s="397">
        <f t="shared" si="41"/>
        <v>8694762</v>
      </c>
      <c r="AT74" s="267">
        <v>10341646</v>
      </c>
      <c r="AU74" s="370">
        <f t="shared" si="42"/>
        <v>1646884</v>
      </c>
      <c r="AV74" s="401" t="str">
        <f t="shared" si="44"/>
        <v>No</v>
      </c>
      <c r="AW74" s="397">
        <f t="shared" si="32"/>
        <v>0</v>
      </c>
      <c r="AX74" s="402">
        <f t="shared" si="33"/>
        <v>10341646</v>
      </c>
      <c r="AY74" s="403">
        <f t="shared" si="43"/>
        <v>10341646</v>
      </c>
      <c r="AZ74" s="404"/>
      <c r="BA74" s="404"/>
      <c r="BB74" s="457">
        <f t="shared" si="34"/>
        <v>12288.894087968427</v>
      </c>
      <c r="BC74" s="404"/>
      <c r="BD74" s="404"/>
      <c r="BE74" s="404">
        <f t="shared" si="35"/>
        <v>-1646884</v>
      </c>
      <c r="BF74" s="404">
        <f t="shared" si="47"/>
        <v>-1646884</v>
      </c>
      <c r="BG74" s="404">
        <f t="shared" si="47"/>
        <v>-1411544.2763999999</v>
      </c>
      <c r="BH74" s="404">
        <f t="shared" si="47"/>
        <v>-1176239.8455241192</v>
      </c>
      <c r="BI74" s="404">
        <f t="shared" si="47"/>
        <v>-940991.87641929463</v>
      </c>
      <c r="BJ74" s="404">
        <f t="shared" si="47"/>
        <v>-705743.9073144719</v>
      </c>
      <c r="BK74" s="404">
        <f t="shared" si="47"/>
        <v>-470519.4630065579</v>
      </c>
      <c r="BL74" s="404">
        <f t="shared" si="47"/>
        <v>-235259.73150327802</v>
      </c>
      <c r="BO74" s="458">
        <f t="shared" si="48"/>
        <v>0</v>
      </c>
      <c r="BP74" s="458">
        <f t="shared" si="48"/>
        <v>-235339.7236</v>
      </c>
      <c r="BQ74" s="458">
        <f t="shared" si="48"/>
        <v>-235304.43087587995</v>
      </c>
      <c r="BR74" s="458">
        <f t="shared" si="48"/>
        <v>-235247.96910482386</v>
      </c>
      <c r="BS74" s="458">
        <f t="shared" si="48"/>
        <v>-235247.96910482366</v>
      </c>
      <c r="BT74" s="458">
        <f t="shared" si="48"/>
        <v>-235224.44430791348</v>
      </c>
      <c r="BU74" s="458">
        <f t="shared" si="48"/>
        <v>-235259.73150327895</v>
      </c>
      <c r="BV74" s="458">
        <f t="shared" si="48"/>
        <v>-235259.73150327802</v>
      </c>
      <c r="BX74" s="404">
        <f t="shared" si="38"/>
        <v>10341646</v>
      </c>
      <c r="BY74" s="404">
        <f t="shared" si="45"/>
        <v>10106306.2764</v>
      </c>
      <c r="BZ74" s="404">
        <f t="shared" si="45"/>
        <v>9871001.8455241192</v>
      </c>
      <c r="CA74" s="404">
        <f t="shared" si="45"/>
        <v>9635753.8764192946</v>
      </c>
      <c r="CB74" s="404">
        <f t="shared" si="45"/>
        <v>9400505.9073144719</v>
      </c>
      <c r="CC74" s="404">
        <f t="shared" si="45"/>
        <v>9165281.4630065579</v>
      </c>
      <c r="CD74" s="404">
        <f t="shared" si="45"/>
        <v>8930021.731503278</v>
      </c>
      <c r="CE74" s="404">
        <f t="shared" si="45"/>
        <v>8694762</v>
      </c>
      <c r="CG74" s="459">
        <f t="shared" si="39"/>
        <v>10341646</v>
      </c>
      <c r="CH74" s="459">
        <f t="shared" si="46"/>
        <v>10106306.2764</v>
      </c>
      <c r="CI74" s="459">
        <f t="shared" si="46"/>
        <v>9871001.8455241192</v>
      </c>
      <c r="CJ74" s="459">
        <f t="shared" si="46"/>
        <v>9635753.8764192946</v>
      </c>
      <c r="CK74" s="459">
        <f t="shared" si="46"/>
        <v>9400505.9073144719</v>
      </c>
      <c r="CL74" s="459">
        <f t="shared" si="46"/>
        <v>9165281.4630065579</v>
      </c>
      <c r="CM74" s="459">
        <f t="shared" si="46"/>
        <v>8930021.731503278</v>
      </c>
      <c r="CN74" s="459">
        <f t="shared" si="46"/>
        <v>8694762</v>
      </c>
    </row>
    <row r="75" spans="1:92" x14ac:dyDescent="0.2">
      <c r="A75" s="354" t="s">
        <v>351</v>
      </c>
      <c r="B75" s="354"/>
      <c r="C75" s="406">
        <v>1</v>
      </c>
      <c r="D75" s="406">
        <v>1</v>
      </c>
      <c r="E75" s="382"/>
      <c r="F75" s="351">
        <v>9</v>
      </c>
      <c r="G75">
        <v>31</v>
      </c>
      <c r="H75" s="354">
        <v>49</v>
      </c>
      <c r="I75" s="351" t="s">
        <v>380</v>
      </c>
      <c r="J75" s="394"/>
      <c r="K75">
        <v>4760.3599999999997</v>
      </c>
      <c r="L75"/>
      <c r="M75">
        <v>2236</v>
      </c>
      <c r="N75" s="395">
        <f t="shared" si="19"/>
        <v>670.8</v>
      </c>
      <c r="O75" s="395">
        <f t="shared" si="20"/>
        <v>2856.22</v>
      </c>
      <c r="P75" s="395">
        <f t="shared" si="21"/>
        <v>0</v>
      </c>
      <c r="Q75" s="395">
        <f t="shared" si="22"/>
        <v>0</v>
      </c>
      <c r="R75" s="396">
        <f t="shared" si="23"/>
        <v>0.47</v>
      </c>
      <c r="S75" s="396">
        <f t="shared" si="7"/>
        <v>0</v>
      </c>
      <c r="T75" s="395">
        <f t="shared" si="8"/>
        <v>0</v>
      </c>
      <c r="U75" s="395">
        <f t="shared" si="24"/>
        <v>0</v>
      </c>
      <c r="V75">
        <v>207</v>
      </c>
      <c r="W75" s="395">
        <f t="shared" si="25"/>
        <v>51.75</v>
      </c>
      <c r="X75" s="371">
        <f t="shared" si="26"/>
        <v>670.8</v>
      </c>
      <c r="Y75" s="359">
        <f t="shared" si="27"/>
        <v>5482.91</v>
      </c>
      <c r="Z75" s="266">
        <v>6180339378.3299999</v>
      </c>
      <c r="AA75" s="267">
        <v>41100</v>
      </c>
      <c r="AB75" s="371">
        <f t="shared" si="9"/>
        <v>150373.22</v>
      </c>
      <c r="AC75" s="358">
        <f t="shared" si="10"/>
        <v>0.54577799999999999</v>
      </c>
      <c r="AD75" s="267">
        <v>91141</v>
      </c>
      <c r="AE75" s="358">
        <f t="shared" si="11"/>
        <v>0.62704300000000002</v>
      </c>
      <c r="AF75" s="358">
        <f t="shared" si="40"/>
        <v>0.42984299999999998</v>
      </c>
      <c r="AG75" s="398">
        <f t="shared" si="12"/>
        <v>0.42984299999999998</v>
      </c>
      <c r="AH75" s="399">
        <f t="shared" si="13"/>
        <v>0</v>
      </c>
      <c r="AI75" s="400">
        <f t="shared" si="28"/>
        <v>0.42984299999999998</v>
      </c>
      <c r="AJ75">
        <v>0</v>
      </c>
      <c r="AK75">
        <v>0</v>
      </c>
      <c r="AL75" s="370">
        <f t="shared" si="29"/>
        <v>0</v>
      </c>
      <c r="AM75">
        <v>0</v>
      </c>
      <c r="AN75">
        <v>0</v>
      </c>
      <c r="AO75" s="370">
        <f t="shared" si="30"/>
        <v>0</v>
      </c>
      <c r="AP75" s="370">
        <f t="shared" si="14"/>
        <v>27162010</v>
      </c>
      <c r="AQ75" s="370">
        <f t="shared" si="31"/>
        <v>27162010</v>
      </c>
      <c r="AR75" s="397">
        <v>28585010</v>
      </c>
      <c r="AS75" s="397">
        <f t="shared" si="41"/>
        <v>29823645</v>
      </c>
      <c r="AT75" s="267">
        <v>29823645</v>
      </c>
      <c r="AU75" s="370">
        <f t="shared" si="42"/>
        <v>2661635</v>
      </c>
      <c r="AV75" s="401" t="str">
        <f t="shared" si="44"/>
        <v>No</v>
      </c>
      <c r="AW75" s="397">
        <f t="shared" si="32"/>
        <v>0</v>
      </c>
      <c r="AX75" s="402">
        <f t="shared" si="33"/>
        <v>29823645</v>
      </c>
      <c r="AY75" s="403">
        <f t="shared" si="43"/>
        <v>29823645</v>
      </c>
      <c r="AZ75" s="404"/>
      <c r="BA75" s="404"/>
      <c r="BB75" s="457">
        <f t="shared" si="34"/>
        <v>13274.319116621433</v>
      </c>
      <c r="BC75" s="404"/>
      <c r="BD75" s="404"/>
      <c r="BE75" s="404">
        <f t="shared" si="35"/>
        <v>-2661635</v>
      </c>
      <c r="BF75" s="404">
        <f t="shared" si="47"/>
        <v>-2661635</v>
      </c>
      <c r="BG75" s="404">
        <f t="shared" si="47"/>
        <v>-2661635</v>
      </c>
      <c r="BH75" s="404">
        <f t="shared" si="47"/>
        <v>-2661635</v>
      </c>
      <c r="BI75" s="404">
        <f t="shared" si="47"/>
        <v>-2661635</v>
      </c>
      <c r="BJ75" s="404">
        <f t="shared" si="47"/>
        <v>-2661635</v>
      </c>
      <c r="BK75" s="404">
        <f t="shared" si="47"/>
        <v>-2661635</v>
      </c>
      <c r="BL75" s="404">
        <f t="shared" si="47"/>
        <v>-2661635</v>
      </c>
      <c r="BO75" s="458">
        <f t="shared" si="48"/>
        <v>0</v>
      </c>
      <c r="BP75" s="458">
        <f t="shared" si="48"/>
        <v>-380347.64150000003</v>
      </c>
      <c r="BQ75" s="458">
        <f t="shared" si="48"/>
        <v>-443694.55449999997</v>
      </c>
      <c r="BR75" s="458">
        <f t="shared" si="48"/>
        <v>-532327</v>
      </c>
      <c r="BS75" s="458">
        <f t="shared" si="48"/>
        <v>-665408.75</v>
      </c>
      <c r="BT75" s="458">
        <f t="shared" si="48"/>
        <v>-887122.94549999991</v>
      </c>
      <c r="BU75" s="458">
        <f t="shared" si="48"/>
        <v>-1330817.5</v>
      </c>
      <c r="BV75" s="458">
        <f t="shared" si="48"/>
        <v>-2661635</v>
      </c>
      <c r="BX75" s="404">
        <f t="shared" si="38"/>
        <v>29823645</v>
      </c>
      <c r="BY75" s="404">
        <f t="shared" si="45"/>
        <v>29443297.3585</v>
      </c>
      <c r="BZ75" s="404">
        <f t="shared" si="45"/>
        <v>29379950.445500001</v>
      </c>
      <c r="CA75" s="404">
        <f t="shared" si="45"/>
        <v>29291318</v>
      </c>
      <c r="CB75" s="404">
        <f t="shared" si="45"/>
        <v>29158236.25</v>
      </c>
      <c r="CC75" s="404">
        <f t="shared" si="45"/>
        <v>28936522.054499999</v>
      </c>
      <c r="CD75" s="404">
        <f t="shared" si="45"/>
        <v>28492827.5</v>
      </c>
      <c r="CE75" s="404">
        <f t="shared" si="45"/>
        <v>27162010</v>
      </c>
      <c r="CG75" s="459">
        <f t="shared" si="39"/>
        <v>29823645</v>
      </c>
      <c r="CH75" s="459">
        <f t="shared" si="46"/>
        <v>29823645</v>
      </c>
      <c r="CI75" s="459">
        <f t="shared" si="46"/>
        <v>29823645</v>
      </c>
      <c r="CJ75" s="459">
        <f t="shared" si="46"/>
        <v>29823645</v>
      </c>
      <c r="CK75" s="459">
        <f t="shared" si="46"/>
        <v>29823645</v>
      </c>
      <c r="CL75" s="459">
        <f t="shared" si="46"/>
        <v>29823645</v>
      </c>
      <c r="CM75" s="459">
        <f t="shared" si="46"/>
        <v>29823645</v>
      </c>
      <c r="CN75" s="459">
        <f t="shared" si="46"/>
        <v>29823645</v>
      </c>
    </row>
    <row r="76" spans="1:92" x14ac:dyDescent="0.2">
      <c r="A76" s="354" t="s">
        <v>323</v>
      </c>
      <c r="B76" s="354"/>
      <c r="C76" s="382"/>
      <c r="D76" s="382"/>
      <c r="E76" s="382"/>
      <c r="F76" s="351">
        <v>2</v>
      </c>
      <c r="G76">
        <v>0</v>
      </c>
      <c r="H76" s="354">
        <v>50</v>
      </c>
      <c r="I76" s="351" t="s">
        <v>381</v>
      </c>
      <c r="J76" s="394"/>
      <c r="K76">
        <v>510.89</v>
      </c>
      <c r="L76"/>
      <c r="M76">
        <v>121</v>
      </c>
      <c r="N76" s="395">
        <f t="shared" si="19"/>
        <v>36.299999999999997</v>
      </c>
      <c r="O76" s="395">
        <f t="shared" si="20"/>
        <v>306.52999999999997</v>
      </c>
      <c r="P76" s="395">
        <f t="shared" si="21"/>
        <v>0</v>
      </c>
      <c r="Q76" s="395">
        <f t="shared" si="22"/>
        <v>0</v>
      </c>
      <c r="R76" s="396">
        <f t="shared" si="23"/>
        <v>0.24</v>
      </c>
      <c r="S76" s="396">
        <f t="shared" si="7"/>
        <v>0</v>
      </c>
      <c r="T76" s="395">
        <f t="shared" si="8"/>
        <v>0</v>
      </c>
      <c r="U76" s="395">
        <f t="shared" si="24"/>
        <v>0</v>
      </c>
      <c r="V76">
        <v>17</v>
      </c>
      <c r="W76" s="395">
        <f t="shared" si="25"/>
        <v>4.25</v>
      </c>
      <c r="X76" s="371">
        <f t="shared" si="26"/>
        <v>36.299999999999997</v>
      </c>
      <c r="Y76" s="359">
        <f t="shared" si="27"/>
        <v>551.43999999999994</v>
      </c>
      <c r="Z76" s="266">
        <v>2242439008</v>
      </c>
      <c r="AA76" s="267">
        <v>6766</v>
      </c>
      <c r="AB76" s="371">
        <f t="shared" si="9"/>
        <v>331427.58</v>
      </c>
      <c r="AC76" s="358">
        <f t="shared" si="10"/>
        <v>1.2029129999999999</v>
      </c>
      <c r="AD76" s="267">
        <v>100767</v>
      </c>
      <c r="AE76" s="358">
        <f t="shared" si="11"/>
        <v>0.69326900000000002</v>
      </c>
      <c r="AF76" s="358">
        <f t="shared" si="40"/>
        <v>-5.0020000000000002E-2</v>
      </c>
      <c r="AG76" s="398">
        <f t="shared" si="12"/>
        <v>0.01</v>
      </c>
      <c r="AH76" s="399">
        <f t="shared" si="13"/>
        <v>0</v>
      </c>
      <c r="AI76" s="400">
        <f t="shared" si="28"/>
        <v>0.01</v>
      </c>
      <c r="AJ76">
        <v>246</v>
      </c>
      <c r="AK76">
        <v>6</v>
      </c>
      <c r="AL76" s="370">
        <f t="shared" si="29"/>
        <v>147600</v>
      </c>
      <c r="AM76">
        <v>0</v>
      </c>
      <c r="AN76">
        <v>0</v>
      </c>
      <c r="AO76" s="370">
        <f t="shared" si="30"/>
        <v>0</v>
      </c>
      <c r="AP76" s="370">
        <f t="shared" si="14"/>
        <v>63553</v>
      </c>
      <c r="AQ76" s="370">
        <f t="shared" si="31"/>
        <v>211153</v>
      </c>
      <c r="AR76" s="397">
        <v>105052</v>
      </c>
      <c r="AS76" s="397">
        <f t="shared" si="41"/>
        <v>211153</v>
      </c>
      <c r="AT76" s="267">
        <v>215553</v>
      </c>
      <c r="AU76" s="370">
        <f t="shared" si="42"/>
        <v>4400</v>
      </c>
      <c r="AV76" s="401" t="str">
        <f t="shared" si="44"/>
        <v>No</v>
      </c>
      <c r="AW76" s="397">
        <f t="shared" si="32"/>
        <v>0</v>
      </c>
      <c r="AX76" s="402">
        <f t="shared" si="33"/>
        <v>215553</v>
      </c>
      <c r="AY76" s="403">
        <f t="shared" si="43"/>
        <v>215553</v>
      </c>
      <c r="AZ76" s="404"/>
      <c r="BA76" s="404"/>
      <c r="BB76" s="457">
        <f t="shared" si="34"/>
        <v>12439.754154514669</v>
      </c>
      <c r="BC76" s="404"/>
      <c r="BD76" s="404"/>
      <c r="BE76" s="404">
        <f t="shared" si="35"/>
        <v>-4400</v>
      </c>
      <c r="BF76" s="404">
        <f t="shared" si="47"/>
        <v>-4400</v>
      </c>
      <c r="BG76" s="404">
        <f t="shared" si="47"/>
        <v>-3771.2399999999907</v>
      </c>
      <c r="BH76" s="404">
        <f t="shared" si="47"/>
        <v>-3142.5742920000048</v>
      </c>
      <c r="BI76" s="404">
        <f t="shared" si="47"/>
        <v>-2514.0594335999922</v>
      </c>
      <c r="BJ76" s="404">
        <f t="shared" si="47"/>
        <v>-1885.5445752000087</v>
      </c>
      <c r="BK76" s="404">
        <f t="shared" si="47"/>
        <v>-1257.0925682858506</v>
      </c>
      <c r="BL76" s="404">
        <f t="shared" si="47"/>
        <v>-628.54628414293984</v>
      </c>
      <c r="BO76" s="458">
        <f t="shared" si="48"/>
        <v>0</v>
      </c>
      <c r="BP76" s="458">
        <f t="shared" si="48"/>
        <v>-628.76</v>
      </c>
      <c r="BQ76" s="458">
        <f t="shared" si="48"/>
        <v>-628.6657079999984</v>
      </c>
      <c r="BR76" s="458">
        <f t="shared" si="48"/>
        <v>-628.514858400001</v>
      </c>
      <c r="BS76" s="458">
        <f t="shared" si="48"/>
        <v>-628.51485839999805</v>
      </c>
      <c r="BT76" s="458">
        <f t="shared" si="48"/>
        <v>-628.45200691416289</v>
      </c>
      <c r="BU76" s="458">
        <f t="shared" si="48"/>
        <v>-628.54628414292529</v>
      </c>
      <c r="BV76" s="458">
        <f t="shared" si="48"/>
        <v>-628.54628414293984</v>
      </c>
      <c r="BX76" s="404">
        <f t="shared" si="38"/>
        <v>215553</v>
      </c>
      <c r="BY76" s="404">
        <f t="shared" si="45"/>
        <v>214924.24</v>
      </c>
      <c r="BZ76" s="404">
        <f t="shared" si="45"/>
        <v>214295.574292</v>
      </c>
      <c r="CA76" s="404">
        <f t="shared" si="45"/>
        <v>213667.05943359999</v>
      </c>
      <c r="CB76" s="404">
        <f t="shared" si="45"/>
        <v>213038.54457520001</v>
      </c>
      <c r="CC76" s="404">
        <f t="shared" si="45"/>
        <v>212410.09256828585</v>
      </c>
      <c r="CD76" s="404">
        <f t="shared" si="45"/>
        <v>211781.54628414294</v>
      </c>
      <c r="CE76" s="404">
        <f t="shared" si="45"/>
        <v>211153</v>
      </c>
      <c r="CG76" s="459">
        <f t="shared" si="39"/>
        <v>215553</v>
      </c>
      <c r="CH76" s="459">
        <f t="shared" si="46"/>
        <v>214924.24</v>
      </c>
      <c r="CI76" s="459">
        <f t="shared" si="46"/>
        <v>214295.574292</v>
      </c>
      <c r="CJ76" s="459">
        <f t="shared" si="46"/>
        <v>213667.05943359999</v>
      </c>
      <c r="CK76" s="459">
        <f t="shared" si="46"/>
        <v>213038.54457520001</v>
      </c>
      <c r="CL76" s="459">
        <f t="shared" si="46"/>
        <v>212410.09256828585</v>
      </c>
      <c r="CM76" s="459">
        <f t="shared" si="46"/>
        <v>211781.54628414294</v>
      </c>
      <c r="CN76" s="459">
        <f t="shared" si="46"/>
        <v>211153</v>
      </c>
    </row>
    <row r="77" spans="1:92" x14ac:dyDescent="0.2">
      <c r="A77" s="354" t="s">
        <v>329</v>
      </c>
      <c r="B77" s="354"/>
      <c r="C77" s="382"/>
      <c r="D77" s="382"/>
      <c r="E77" s="382"/>
      <c r="F77" s="351">
        <v>2</v>
      </c>
      <c r="G77">
        <v>0</v>
      </c>
      <c r="H77" s="354">
        <v>51</v>
      </c>
      <c r="I77" s="351" t="s">
        <v>382</v>
      </c>
      <c r="J77" s="394"/>
      <c r="K77">
        <v>9030.48</v>
      </c>
      <c r="L77"/>
      <c r="M77">
        <v>1572</v>
      </c>
      <c r="N77" s="395">
        <f t="shared" si="19"/>
        <v>471.6</v>
      </c>
      <c r="O77" s="395">
        <f t="shared" si="20"/>
        <v>5418.29</v>
      </c>
      <c r="P77" s="395">
        <f t="shared" si="21"/>
        <v>0</v>
      </c>
      <c r="Q77" s="395">
        <f t="shared" si="22"/>
        <v>0</v>
      </c>
      <c r="R77" s="396">
        <f t="shared" si="23"/>
        <v>0.17</v>
      </c>
      <c r="S77" s="396">
        <f t="shared" si="7"/>
        <v>0</v>
      </c>
      <c r="T77" s="395">
        <f t="shared" si="8"/>
        <v>0</v>
      </c>
      <c r="U77" s="395">
        <f t="shared" si="24"/>
        <v>0</v>
      </c>
      <c r="V77">
        <v>311</v>
      </c>
      <c r="W77" s="395">
        <f t="shared" si="25"/>
        <v>77.75</v>
      </c>
      <c r="X77" s="371">
        <f t="shared" si="26"/>
        <v>471.6</v>
      </c>
      <c r="Y77" s="359">
        <f t="shared" si="27"/>
        <v>9579.83</v>
      </c>
      <c r="Z77" s="266">
        <v>22526002916.669998</v>
      </c>
      <c r="AA77" s="267">
        <v>62508</v>
      </c>
      <c r="AB77" s="371">
        <f t="shared" si="9"/>
        <v>360369.91999999998</v>
      </c>
      <c r="AC77" s="358">
        <f t="shared" si="10"/>
        <v>1.3079590000000001</v>
      </c>
      <c r="AD77" s="267">
        <v>168391</v>
      </c>
      <c r="AE77" s="358">
        <f t="shared" si="11"/>
        <v>1.158517</v>
      </c>
      <c r="AF77" s="358">
        <f t="shared" si="40"/>
        <v>-0.26312600000000003</v>
      </c>
      <c r="AG77" s="398">
        <f t="shared" si="12"/>
        <v>0.01</v>
      </c>
      <c r="AH77" s="399">
        <f t="shared" si="13"/>
        <v>0</v>
      </c>
      <c r="AI77" s="400">
        <f t="shared" si="28"/>
        <v>0.01</v>
      </c>
      <c r="AJ77">
        <v>0</v>
      </c>
      <c r="AK77">
        <v>0</v>
      </c>
      <c r="AL77" s="370">
        <f t="shared" si="29"/>
        <v>0</v>
      </c>
      <c r="AM77">
        <v>0</v>
      </c>
      <c r="AN77">
        <v>0</v>
      </c>
      <c r="AO77" s="370">
        <f t="shared" si="30"/>
        <v>0</v>
      </c>
      <c r="AP77" s="370">
        <f t="shared" si="14"/>
        <v>1104075</v>
      </c>
      <c r="AQ77" s="370">
        <f t="shared" si="31"/>
        <v>1104075</v>
      </c>
      <c r="AR77" s="397">
        <v>1087165</v>
      </c>
      <c r="AS77" s="397">
        <f t="shared" si="41"/>
        <v>1104075</v>
      </c>
      <c r="AT77" s="267">
        <v>1131021</v>
      </c>
      <c r="AU77" s="370">
        <f t="shared" si="42"/>
        <v>26946</v>
      </c>
      <c r="AV77" s="401" t="str">
        <f t="shared" si="44"/>
        <v>No</v>
      </c>
      <c r="AW77" s="397">
        <f t="shared" si="32"/>
        <v>0</v>
      </c>
      <c r="AX77" s="402">
        <f t="shared" si="33"/>
        <v>1131021</v>
      </c>
      <c r="AY77" s="403">
        <f t="shared" si="43"/>
        <v>1131021</v>
      </c>
      <c r="AZ77" s="404"/>
      <c r="BA77" s="404"/>
      <c r="BB77" s="457">
        <f t="shared" si="34"/>
        <v>12226.098806486478</v>
      </c>
      <c r="BC77" s="404"/>
      <c r="BD77" s="404"/>
      <c r="BE77" s="404">
        <f t="shared" si="35"/>
        <v>-26946</v>
      </c>
      <c r="BF77" s="404">
        <f t="shared" si="47"/>
        <v>-26946</v>
      </c>
      <c r="BG77" s="404">
        <f t="shared" si="47"/>
        <v>-23095.416600000113</v>
      </c>
      <c r="BH77" s="404">
        <f t="shared" si="47"/>
        <v>-19245.410652780207</v>
      </c>
      <c r="BI77" s="404">
        <f t="shared" si="47"/>
        <v>-15396.328522224212</v>
      </c>
      <c r="BJ77" s="404">
        <f t="shared" si="47"/>
        <v>-11547.246391668217</v>
      </c>
      <c r="BK77" s="404">
        <f t="shared" si="47"/>
        <v>-7698.5491693252698</v>
      </c>
      <c r="BL77" s="404">
        <f t="shared" si="47"/>
        <v>-3849.2745846626349</v>
      </c>
      <c r="BO77" s="458">
        <f t="shared" si="48"/>
        <v>0</v>
      </c>
      <c r="BP77" s="458">
        <f t="shared" si="48"/>
        <v>-3850.5834</v>
      </c>
      <c r="BQ77" s="458">
        <f t="shared" si="48"/>
        <v>-3850.0059472200187</v>
      </c>
      <c r="BR77" s="458">
        <f t="shared" si="48"/>
        <v>-3849.0821305560416</v>
      </c>
      <c r="BS77" s="458">
        <f t="shared" si="48"/>
        <v>-3849.082130556053</v>
      </c>
      <c r="BT77" s="458">
        <f t="shared" si="48"/>
        <v>-3848.6972223430166</v>
      </c>
      <c r="BU77" s="458">
        <f t="shared" si="48"/>
        <v>-3849.2745846626349</v>
      </c>
      <c r="BV77" s="458">
        <f t="shared" si="48"/>
        <v>-3849.2745846626349</v>
      </c>
      <c r="BX77" s="404">
        <f t="shared" si="38"/>
        <v>1131021</v>
      </c>
      <c r="BY77" s="404">
        <f t="shared" si="45"/>
        <v>1127170.4166000001</v>
      </c>
      <c r="BZ77" s="404">
        <f t="shared" si="45"/>
        <v>1123320.4106527802</v>
      </c>
      <c r="CA77" s="404">
        <f t="shared" si="45"/>
        <v>1119471.3285222242</v>
      </c>
      <c r="CB77" s="404">
        <f t="shared" si="45"/>
        <v>1115622.2463916682</v>
      </c>
      <c r="CC77" s="404">
        <f t="shared" si="45"/>
        <v>1111773.5491693253</v>
      </c>
      <c r="CD77" s="404">
        <f t="shared" si="45"/>
        <v>1107924.2745846626</v>
      </c>
      <c r="CE77" s="404">
        <f t="shared" si="45"/>
        <v>1104075</v>
      </c>
      <c r="CG77" s="459">
        <f t="shared" si="39"/>
        <v>1131021</v>
      </c>
      <c r="CH77" s="459">
        <f t="shared" si="46"/>
        <v>1127170.4166000001</v>
      </c>
      <c r="CI77" s="459">
        <f t="shared" si="46"/>
        <v>1123320.4106527802</v>
      </c>
      <c r="CJ77" s="459">
        <f t="shared" si="46"/>
        <v>1119471.3285222242</v>
      </c>
      <c r="CK77" s="459">
        <f t="shared" si="46"/>
        <v>1115622.2463916682</v>
      </c>
      <c r="CL77" s="459">
        <f t="shared" si="46"/>
        <v>1111773.5491693253</v>
      </c>
      <c r="CM77" s="459">
        <f t="shared" si="46"/>
        <v>1107924.2745846626</v>
      </c>
      <c r="CN77" s="459">
        <f t="shared" si="46"/>
        <v>1104075</v>
      </c>
    </row>
    <row r="78" spans="1:92" x14ac:dyDescent="0.2">
      <c r="A78" s="354" t="s">
        <v>329</v>
      </c>
      <c r="B78" s="354"/>
      <c r="C78" s="382"/>
      <c r="D78" s="382"/>
      <c r="E78" s="382"/>
      <c r="F78" s="351">
        <v>3</v>
      </c>
      <c r="G78">
        <v>0</v>
      </c>
      <c r="H78" s="354">
        <v>52</v>
      </c>
      <c r="I78" s="351" t="s">
        <v>383</v>
      </c>
      <c r="J78" s="394"/>
      <c r="K78">
        <v>4042.58</v>
      </c>
      <c r="L78"/>
      <c r="M78">
        <v>711</v>
      </c>
      <c r="N78" s="395">
        <f t="shared" si="19"/>
        <v>213.3</v>
      </c>
      <c r="O78" s="395">
        <f t="shared" si="20"/>
        <v>2425.5500000000002</v>
      </c>
      <c r="P78" s="395">
        <f t="shared" si="21"/>
        <v>0</v>
      </c>
      <c r="Q78" s="395">
        <f t="shared" si="22"/>
        <v>0</v>
      </c>
      <c r="R78" s="396">
        <f t="shared" si="23"/>
        <v>0.18</v>
      </c>
      <c r="S78" s="396">
        <f t="shared" si="7"/>
        <v>0</v>
      </c>
      <c r="T78" s="395">
        <f t="shared" si="8"/>
        <v>0</v>
      </c>
      <c r="U78" s="395">
        <f t="shared" si="24"/>
        <v>0</v>
      </c>
      <c r="V78">
        <v>204</v>
      </c>
      <c r="W78" s="395">
        <f t="shared" si="25"/>
        <v>51</v>
      </c>
      <c r="X78" s="371">
        <f t="shared" si="26"/>
        <v>213.3</v>
      </c>
      <c r="Y78" s="359">
        <f t="shared" si="27"/>
        <v>4306.88</v>
      </c>
      <c r="Z78" s="266">
        <v>7098019545.6700001</v>
      </c>
      <c r="AA78" s="267">
        <v>26685</v>
      </c>
      <c r="AB78" s="371">
        <f t="shared" si="9"/>
        <v>265992.86</v>
      </c>
      <c r="AC78" s="358">
        <f t="shared" si="10"/>
        <v>0.965418</v>
      </c>
      <c r="AD78" s="267">
        <v>134237</v>
      </c>
      <c r="AE78" s="358">
        <f t="shared" si="11"/>
        <v>0.92354000000000003</v>
      </c>
      <c r="AF78" s="358">
        <f t="shared" si="40"/>
        <v>4.7144999999999999E-2</v>
      </c>
      <c r="AG78" s="398">
        <f t="shared" si="12"/>
        <v>4.7144999999999999E-2</v>
      </c>
      <c r="AH78" s="399">
        <f t="shared" si="13"/>
        <v>0</v>
      </c>
      <c r="AI78" s="400">
        <f t="shared" si="28"/>
        <v>4.7144999999999999E-2</v>
      </c>
      <c r="AJ78">
        <v>0</v>
      </c>
      <c r="AK78">
        <v>0</v>
      </c>
      <c r="AL78" s="370">
        <f t="shared" si="29"/>
        <v>0</v>
      </c>
      <c r="AM78">
        <v>0</v>
      </c>
      <c r="AN78">
        <v>0</v>
      </c>
      <c r="AO78" s="370">
        <f t="shared" si="30"/>
        <v>0</v>
      </c>
      <c r="AP78" s="370">
        <f t="shared" si="14"/>
        <v>2340127</v>
      </c>
      <c r="AQ78" s="370">
        <f t="shared" si="31"/>
        <v>2340127</v>
      </c>
      <c r="AR78" s="397">
        <v>1095080</v>
      </c>
      <c r="AS78" s="397">
        <f t="shared" si="41"/>
        <v>2340127</v>
      </c>
      <c r="AT78" s="267">
        <v>3707985</v>
      </c>
      <c r="AU78" s="370">
        <f t="shared" si="42"/>
        <v>1367858</v>
      </c>
      <c r="AV78" s="401" t="str">
        <f t="shared" si="44"/>
        <v>No</v>
      </c>
      <c r="AW78" s="397">
        <f t="shared" si="32"/>
        <v>0</v>
      </c>
      <c r="AX78" s="402">
        <f t="shared" si="33"/>
        <v>3707985</v>
      </c>
      <c r="AY78" s="403">
        <f t="shared" si="43"/>
        <v>3707985</v>
      </c>
      <c r="AZ78" s="404"/>
      <c r="BA78" s="404"/>
      <c r="BB78" s="457">
        <f t="shared" si="34"/>
        <v>12278.49343735931</v>
      </c>
      <c r="BC78" s="404"/>
      <c r="BD78" s="404"/>
      <c r="BE78" s="404">
        <f t="shared" si="35"/>
        <v>-1367858</v>
      </c>
      <c r="BF78" s="404">
        <f t="shared" si="47"/>
        <v>-1367858</v>
      </c>
      <c r="BG78" s="404">
        <f t="shared" si="47"/>
        <v>-1172391.0918000001</v>
      </c>
      <c r="BH78" s="404">
        <f t="shared" si="47"/>
        <v>-976953.49679693999</v>
      </c>
      <c r="BI78" s="404">
        <f t="shared" si="47"/>
        <v>-781562.7974375519</v>
      </c>
      <c r="BJ78" s="404">
        <f t="shared" si="47"/>
        <v>-586172.09807816381</v>
      </c>
      <c r="BK78" s="404">
        <f t="shared" si="47"/>
        <v>-390800.93778871186</v>
      </c>
      <c r="BL78" s="404">
        <f t="shared" si="47"/>
        <v>-195400.46889435593</v>
      </c>
      <c r="BO78" s="458">
        <f t="shared" si="48"/>
        <v>0</v>
      </c>
      <c r="BP78" s="458">
        <f t="shared" si="48"/>
        <v>-195466.90820000001</v>
      </c>
      <c r="BQ78" s="458">
        <f t="shared" si="48"/>
        <v>-195437.59500306001</v>
      </c>
      <c r="BR78" s="458">
        <f t="shared" si="48"/>
        <v>-195390.699359388</v>
      </c>
      <c r="BS78" s="458">
        <f t="shared" si="48"/>
        <v>-195390.69935938797</v>
      </c>
      <c r="BT78" s="458">
        <f t="shared" si="48"/>
        <v>-195371.16028945197</v>
      </c>
      <c r="BU78" s="458">
        <f t="shared" si="48"/>
        <v>-195400.46889435593</v>
      </c>
      <c r="BV78" s="458">
        <f t="shared" si="48"/>
        <v>-195400.46889435593</v>
      </c>
      <c r="BX78" s="404">
        <f t="shared" si="38"/>
        <v>3707985</v>
      </c>
      <c r="BY78" s="404">
        <f t="shared" si="45"/>
        <v>3512518.0918000001</v>
      </c>
      <c r="BZ78" s="404">
        <f t="shared" si="45"/>
        <v>3317080.49679694</v>
      </c>
      <c r="CA78" s="404">
        <f t="shared" si="45"/>
        <v>3121689.7974375519</v>
      </c>
      <c r="CB78" s="404">
        <f t="shared" si="45"/>
        <v>2926299.0980781638</v>
      </c>
      <c r="CC78" s="404">
        <f t="shared" si="45"/>
        <v>2730927.9377887119</v>
      </c>
      <c r="CD78" s="404">
        <f t="shared" si="45"/>
        <v>2535527.4688943559</v>
      </c>
      <c r="CE78" s="404">
        <f t="shared" si="45"/>
        <v>2340127</v>
      </c>
      <c r="CG78" s="459">
        <f t="shared" si="39"/>
        <v>3707985</v>
      </c>
      <c r="CH78" s="459">
        <f t="shared" si="46"/>
        <v>3512518.0918000001</v>
      </c>
      <c r="CI78" s="459">
        <f t="shared" si="46"/>
        <v>3317080.49679694</v>
      </c>
      <c r="CJ78" s="459">
        <f t="shared" si="46"/>
        <v>3121689.7974375519</v>
      </c>
      <c r="CK78" s="459">
        <f t="shared" si="46"/>
        <v>2926299.0980781638</v>
      </c>
      <c r="CL78" s="459">
        <f t="shared" si="46"/>
        <v>2730927.9377887119</v>
      </c>
      <c r="CM78" s="459">
        <f t="shared" si="46"/>
        <v>2535527.4688943559</v>
      </c>
      <c r="CN78" s="459">
        <f t="shared" si="46"/>
        <v>2340127</v>
      </c>
    </row>
    <row r="79" spans="1:92" x14ac:dyDescent="0.2">
      <c r="A79" s="354" t="s">
        <v>327</v>
      </c>
      <c r="B79" s="354"/>
      <c r="C79" s="382"/>
      <c r="D79" s="382"/>
      <c r="E79" s="382"/>
      <c r="F79" s="351">
        <v>5</v>
      </c>
      <c r="G79">
        <v>0</v>
      </c>
      <c r="H79" s="354">
        <v>53</v>
      </c>
      <c r="I79" s="351" t="s">
        <v>384</v>
      </c>
      <c r="J79" s="394"/>
      <c r="K79">
        <v>257.60000000000002</v>
      </c>
      <c r="L79"/>
      <c r="M79">
        <v>55</v>
      </c>
      <c r="N79" s="395">
        <f t="shared" si="19"/>
        <v>16.5</v>
      </c>
      <c r="O79" s="395">
        <f t="shared" si="20"/>
        <v>154.56</v>
      </c>
      <c r="P79" s="395">
        <f t="shared" si="21"/>
        <v>0</v>
      </c>
      <c r="Q79" s="395">
        <f t="shared" si="22"/>
        <v>0</v>
      </c>
      <c r="R79" s="396">
        <f t="shared" si="23"/>
        <v>0.21</v>
      </c>
      <c r="S79" s="396">
        <f t="shared" si="7"/>
        <v>0</v>
      </c>
      <c r="T79" s="395">
        <f t="shared" si="8"/>
        <v>0</v>
      </c>
      <c r="U79" s="395">
        <f t="shared" si="24"/>
        <v>0</v>
      </c>
      <c r="V79">
        <v>1</v>
      </c>
      <c r="W79" s="395">
        <f t="shared" si="25"/>
        <v>0.25</v>
      </c>
      <c r="X79" s="371">
        <f t="shared" si="26"/>
        <v>16.5</v>
      </c>
      <c r="Y79" s="359">
        <f t="shared" si="27"/>
        <v>274.35000000000002</v>
      </c>
      <c r="Z79" s="266">
        <v>460390842.32999998</v>
      </c>
      <c r="AA79" s="267">
        <v>1925</v>
      </c>
      <c r="AB79" s="371">
        <f t="shared" si="9"/>
        <v>239164.07</v>
      </c>
      <c r="AC79" s="358">
        <f t="shared" si="10"/>
        <v>0.86804300000000001</v>
      </c>
      <c r="AD79" s="267">
        <v>100179</v>
      </c>
      <c r="AE79" s="358">
        <f t="shared" si="11"/>
        <v>0.68922399999999995</v>
      </c>
      <c r="AF79" s="358">
        <f t="shared" si="40"/>
        <v>0.18560299999999999</v>
      </c>
      <c r="AG79" s="398">
        <f t="shared" si="12"/>
        <v>0.18560299999999999</v>
      </c>
      <c r="AH79" s="399">
        <f t="shared" si="13"/>
        <v>0</v>
      </c>
      <c r="AI79" s="400">
        <f t="shared" si="28"/>
        <v>0.18560299999999999</v>
      </c>
      <c r="AJ79">
        <v>0</v>
      </c>
      <c r="AK79">
        <v>0</v>
      </c>
      <c r="AL79" s="370">
        <f t="shared" si="29"/>
        <v>0</v>
      </c>
      <c r="AM79">
        <v>47</v>
      </c>
      <c r="AN79">
        <v>4</v>
      </c>
      <c r="AO79" s="370">
        <f t="shared" si="30"/>
        <v>18800</v>
      </c>
      <c r="AP79" s="370">
        <f t="shared" si="14"/>
        <v>586855</v>
      </c>
      <c r="AQ79" s="370">
        <f t="shared" si="31"/>
        <v>605655</v>
      </c>
      <c r="AR79" s="397">
        <v>923278</v>
      </c>
      <c r="AS79" s="397">
        <f t="shared" si="41"/>
        <v>605655</v>
      </c>
      <c r="AT79" s="267">
        <v>736256</v>
      </c>
      <c r="AU79" s="370">
        <f t="shared" si="42"/>
        <v>130601</v>
      </c>
      <c r="AV79" s="401" t="str">
        <f t="shared" si="44"/>
        <v>No</v>
      </c>
      <c r="AW79" s="397">
        <f t="shared" si="32"/>
        <v>0</v>
      </c>
      <c r="AX79" s="402">
        <f t="shared" si="33"/>
        <v>736256</v>
      </c>
      <c r="AY79" s="403">
        <f t="shared" si="43"/>
        <v>736256</v>
      </c>
      <c r="AZ79" s="404"/>
      <c r="BA79" s="404"/>
      <c r="BB79" s="457">
        <f t="shared" si="34"/>
        <v>12274.393439440995</v>
      </c>
      <c r="BC79" s="404"/>
      <c r="BD79" s="404"/>
      <c r="BE79" s="404">
        <f t="shared" si="35"/>
        <v>-130601</v>
      </c>
      <c r="BF79" s="404">
        <f t="shared" si="47"/>
        <v>-130601</v>
      </c>
      <c r="BG79" s="404">
        <f t="shared" si="47"/>
        <v>-111938.11710000003</v>
      </c>
      <c r="BH79" s="404">
        <f t="shared" si="47"/>
        <v>-93278.032979430049</v>
      </c>
      <c r="BI79" s="404">
        <f t="shared" si="47"/>
        <v>-74622.426383543992</v>
      </c>
      <c r="BJ79" s="404">
        <f t="shared" si="47"/>
        <v>-55966.819787658053</v>
      </c>
      <c r="BK79" s="404">
        <f t="shared" si="47"/>
        <v>-37313.078752431669</v>
      </c>
      <c r="BL79" s="404">
        <f t="shared" si="47"/>
        <v>-18656.539376215776</v>
      </c>
      <c r="BO79" s="458">
        <f t="shared" si="48"/>
        <v>0</v>
      </c>
      <c r="BP79" s="458">
        <f t="shared" si="48"/>
        <v>-18662.882900000001</v>
      </c>
      <c r="BQ79" s="458">
        <f t="shared" si="48"/>
        <v>-18660.084120570005</v>
      </c>
      <c r="BR79" s="458">
        <f t="shared" si="48"/>
        <v>-18655.606595886009</v>
      </c>
      <c r="BS79" s="458">
        <f t="shared" si="48"/>
        <v>-18655.606595885998</v>
      </c>
      <c r="BT79" s="458">
        <f t="shared" si="48"/>
        <v>-18653.741035226427</v>
      </c>
      <c r="BU79" s="458">
        <f t="shared" si="48"/>
        <v>-18656.539376215835</v>
      </c>
      <c r="BV79" s="458">
        <f t="shared" si="48"/>
        <v>-18656.539376215776</v>
      </c>
      <c r="BX79" s="404">
        <f t="shared" si="38"/>
        <v>736256</v>
      </c>
      <c r="BY79" s="404">
        <f t="shared" si="45"/>
        <v>717593.11710000003</v>
      </c>
      <c r="BZ79" s="404">
        <f t="shared" si="45"/>
        <v>698933.03297943005</v>
      </c>
      <c r="CA79" s="404">
        <f t="shared" si="45"/>
        <v>680277.42638354399</v>
      </c>
      <c r="CB79" s="404">
        <f t="shared" si="45"/>
        <v>661621.81978765805</v>
      </c>
      <c r="CC79" s="404">
        <f t="shared" si="45"/>
        <v>642968.07875243167</v>
      </c>
      <c r="CD79" s="404">
        <f t="shared" si="45"/>
        <v>624311.53937621578</v>
      </c>
      <c r="CE79" s="404">
        <f t="shared" si="45"/>
        <v>605655</v>
      </c>
      <c r="CG79" s="459">
        <f t="shared" si="39"/>
        <v>736256</v>
      </c>
      <c r="CH79" s="459">
        <f t="shared" si="46"/>
        <v>717593.11710000003</v>
      </c>
      <c r="CI79" s="459">
        <f t="shared" si="46"/>
        <v>698933.03297943005</v>
      </c>
      <c r="CJ79" s="459">
        <f t="shared" si="46"/>
        <v>680277.42638354399</v>
      </c>
      <c r="CK79" s="459">
        <f t="shared" si="46"/>
        <v>661621.81978765805</v>
      </c>
      <c r="CL79" s="459">
        <f t="shared" si="46"/>
        <v>642968.07875243167</v>
      </c>
      <c r="CM79" s="459">
        <f t="shared" si="46"/>
        <v>624311.53937621578</v>
      </c>
      <c r="CN79" s="459">
        <f t="shared" si="46"/>
        <v>605655</v>
      </c>
    </row>
    <row r="80" spans="1:92" x14ac:dyDescent="0.2">
      <c r="A80" s="354" t="s">
        <v>329</v>
      </c>
      <c r="B80" s="354"/>
      <c r="C80" s="382"/>
      <c r="D80" s="382"/>
      <c r="E80" s="382"/>
      <c r="F80" s="351">
        <v>3</v>
      </c>
      <c r="G80">
        <v>0</v>
      </c>
      <c r="H80" s="354">
        <v>54</v>
      </c>
      <c r="I80" s="351" t="s">
        <v>385</v>
      </c>
      <c r="J80" s="394"/>
      <c r="K80">
        <v>5575.2</v>
      </c>
      <c r="L80"/>
      <c r="M80">
        <v>829</v>
      </c>
      <c r="N80" s="395">
        <f t="shared" si="19"/>
        <v>248.7</v>
      </c>
      <c r="O80" s="395">
        <f t="shared" si="20"/>
        <v>3345.12</v>
      </c>
      <c r="P80" s="395">
        <f t="shared" si="21"/>
        <v>0</v>
      </c>
      <c r="Q80" s="395">
        <f t="shared" si="22"/>
        <v>0</v>
      </c>
      <c r="R80" s="396">
        <f t="shared" si="23"/>
        <v>0.15</v>
      </c>
      <c r="S80" s="396">
        <f t="shared" si="7"/>
        <v>0</v>
      </c>
      <c r="T80" s="395">
        <f t="shared" si="8"/>
        <v>0</v>
      </c>
      <c r="U80" s="395">
        <f t="shared" si="24"/>
        <v>0</v>
      </c>
      <c r="V80">
        <v>200</v>
      </c>
      <c r="W80" s="395">
        <f t="shared" si="25"/>
        <v>50</v>
      </c>
      <c r="X80" s="371">
        <f t="shared" si="26"/>
        <v>248.7</v>
      </c>
      <c r="Y80" s="359">
        <f t="shared" si="27"/>
        <v>5873.9</v>
      </c>
      <c r="Z80" s="266">
        <v>8491851489.3299999</v>
      </c>
      <c r="AA80" s="267">
        <v>35136</v>
      </c>
      <c r="AB80" s="371">
        <f t="shared" si="9"/>
        <v>241685.21</v>
      </c>
      <c r="AC80" s="358">
        <f t="shared" si="10"/>
        <v>0.87719400000000003</v>
      </c>
      <c r="AD80" s="267">
        <v>150290</v>
      </c>
      <c r="AE80" s="358">
        <f t="shared" si="11"/>
        <v>1.033984</v>
      </c>
      <c r="AF80" s="358">
        <f t="shared" si="40"/>
        <v>7.5769000000000003E-2</v>
      </c>
      <c r="AG80" s="398">
        <f t="shared" si="12"/>
        <v>7.5769000000000003E-2</v>
      </c>
      <c r="AH80" s="399">
        <f t="shared" si="13"/>
        <v>0</v>
      </c>
      <c r="AI80" s="400">
        <f t="shared" si="28"/>
        <v>7.5769000000000003E-2</v>
      </c>
      <c r="AJ80">
        <v>0</v>
      </c>
      <c r="AK80">
        <v>0</v>
      </c>
      <c r="AL80" s="370">
        <f t="shared" si="29"/>
        <v>0</v>
      </c>
      <c r="AM80">
        <v>0</v>
      </c>
      <c r="AN80">
        <v>0</v>
      </c>
      <c r="AO80" s="370">
        <f t="shared" si="30"/>
        <v>0</v>
      </c>
      <c r="AP80" s="370">
        <f t="shared" si="14"/>
        <v>5129311</v>
      </c>
      <c r="AQ80" s="370">
        <f t="shared" si="31"/>
        <v>5129311</v>
      </c>
      <c r="AR80" s="397">
        <v>6654380</v>
      </c>
      <c r="AS80" s="397">
        <f t="shared" si="41"/>
        <v>5129311</v>
      </c>
      <c r="AT80" s="267">
        <v>6717318</v>
      </c>
      <c r="AU80" s="370">
        <f t="shared" si="42"/>
        <v>1588007</v>
      </c>
      <c r="AV80" s="401" t="str">
        <f t="shared" si="44"/>
        <v>No</v>
      </c>
      <c r="AW80" s="397">
        <f t="shared" si="32"/>
        <v>0</v>
      </c>
      <c r="AX80" s="402">
        <f t="shared" si="33"/>
        <v>6717318</v>
      </c>
      <c r="AY80" s="403">
        <f t="shared" si="43"/>
        <v>6717318</v>
      </c>
      <c r="AZ80" s="404"/>
      <c r="BA80" s="404"/>
      <c r="BB80" s="457">
        <f t="shared" si="34"/>
        <v>12142.469776868991</v>
      </c>
      <c r="BC80" s="404"/>
      <c r="BD80" s="404"/>
      <c r="BE80" s="404">
        <f t="shared" si="35"/>
        <v>-1588007</v>
      </c>
      <c r="BF80" s="404">
        <f t="shared" si="47"/>
        <v>-1588007</v>
      </c>
      <c r="BG80" s="404">
        <f t="shared" si="47"/>
        <v>-1361080.7997000003</v>
      </c>
      <c r="BH80" s="404">
        <f t="shared" si="47"/>
        <v>-1134188.6303900098</v>
      </c>
      <c r="BI80" s="404">
        <f t="shared" si="47"/>
        <v>-907350.90431200806</v>
      </c>
      <c r="BJ80" s="404">
        <f t="shared" si="47"/>
        <v>-680513.17823400628</v>
      </c>
      <c r="BK80" s="404">
        <f t="shared" si="47"/>
        <v>-453698.1359286122</v>
      </c>
      <c r="BL80" s="404">
        <f t="shared" si="47"/>
        <v>-226849.0679643061</v>
      </c>
      <c r="BO80" s="458">
        <f t="shared" si="48"/>
        <v>0</v>
      </c>
      <c r="BP80" s="458">
        <f t="shared" si="48"/>
        <v>-226926.2003</v>
      </c>
      <c r="BQ80" s="458">
        <f t="shared" si="48"/>
        <v>-226892.16930999004</v>
      </c>
      <c r="BR80" s="458">
        <f t="shared" si="48"/>
        <v>-226837.72607800199</v>
      </c>
      <c r="BS80" s="458">
        <f t="shared" si="48"/>
        <v>-226837.72607800202</v>
      </c>
      <c r="BT80" s="458">
        <f t="shared" si="48"/>
        <v>-226815.04230539428</v>
      </c>
      <c r="BU80" s="458">
        <f t="shared" si="48"/>
        <v>-226849.0679643061</v>
      </c>
      <c r="BV80" s="458">
        <f t="shared" si="48"/>
        <v>-226849.0679643061</v>
      </c>
      <c r="BX80" s="404">
        <f t="shared" si="38"/>
        <v>6717318</v>
      </c>
      <c r="BY80" s="404">
        <f t="shared" si="45"/>
        <v>6490391.7997000003</v>
      </c>
      <c r="BZ80" s="404">
        <f t="shared" si="45"/>
        <v>6263499.6303900098</v>
      </c>
      <c r="CA80" s="404">
        <f t="shared" si="45"/>
        <v>6036661.9043120081</v>
      </c>
      <c r="CB80" s="404">
        <f t="shared" si="45"/>
        <v>5809824.1782340063</v>
      </c>
      <c r="CC80" s="404">
        <f t="shared" si="45"/>
        <v>5583009.1359286122</v>
      </c>
      <c r="CD80" s="404">
        <f t="shared" si="45"/>
        <v>5356160.0679643061</v>
      </c>
      <c r="CE80" s="404">
        <f t="shared" si="45"/>
        <v>5129311</v>
      </c>
      <c r="CG80" s="459">
        <f t="shared" si="39"/>
        <v>6717318</v>
      </c>
      <c r="CH80" s="459">
        <f t="shared" si="46"/>
        <v>6490391.7997000003</v>
      </c>
      <c r="CI80" s="459">
        <f t="shared" si="46"/>
        <v>6263499.6303900098</v>
      </c>
      <c r="CJ80" s="459">
        <f t="shared" si="46"/>
        <v>6036661.9043120081</v>
      </c>
      <c r="CK80" s="459">
        <f t="shared" si="46"/>
        <v>5809824.1782340063</v>
      </c>
      <c r="CL80" s="459">
        <f t="shared" si="46"/>
        <v>5583009.1359286122</v>
      </c>
      <c r="CM80" s="459">
        <f t="shared" si="46"/>
        <v>5356160.0679643061</v>
      </c>
      <c r="CN80" s="459">
        <f t="shared" si="46"/>
        <v>5129311</v>
      </c>
    </row>
    <row r="81" spans="1:92" x14ac:dyDescent="0.2">
      <c r="A81" s="354" t="s">
        <v>327</v>
      </c>
      <c r="B81" s="354"/>
      <c r="C81" s="382"/>
      <c r="D81" s="382"/>
      <c r="E81" s="382"/>
      <c r="F81" s="351">
        <v>2</v>
      </c>
      <c r="G81">
        <v>0</v>
      </c>
      <c r="H81" s="354">
        <v>55</v>
      </c>
      <c r="I81" s="351" t="s">
        <v>386</v>
      </c>
      <c r="J81" s="394"/>
      <c r="K81">
        <v>284.12</v>
      </c>
      <c r="L81"/>
      <c r="M81">
        <v>72</v>
      </c>
      <c r="N81" s="395">
        <f t="shared" si="19"/>
        <v>21.6</v>
      </c>
      <c r="O81" s="395">
        <f t="shared" si="20"/>
        <v>170.47</v>
      </c>
      <c r="P81" s="395">
        <f t="shared" si="21"/>
        <v>0</v>
      </c>
      <c r="Q81" s="395">
        <f t="shared" si="22"/>
        <v>0</v>
      </c>
      <c r="R81" s="396">
        <f t="shared" si="23"/>
        <v>0.25</v>
      </c>
      <c r="S81" s="396">
        <f t="shared" si="7"/>
        <v>0</v>
      </c>
      <c r="T81" s="395">
        <f t="shared" si="8"/>
        <v>0</v>
      </c>
      <c r="U81" s="395">
        <f t="shared" si="24"/>
        <v>0</v>
      </c>
      <c r="V81">
        <v>4</v>
      </c>
      <c r="W81" s="395">
        <f t="shared" si="25"/>
        <v>1</v>
      </c>
      <c r="X81" s="371">
        <f t="shared" si="26"/>
        <v>21.6</v>
      </c>
      <c r="Y81" s="359">
        <f t="shared" si="27"/>
        <v>306.72000000000003</v>
      </c>
      <c r="Z81" s="266">
        <v>1144322515.3299999</v>
      </c>
      <c r="AA81" s="267">
        <v>3181</v>
      </c>
      <c r="AB81" s="371">
        <f t="shared" si="9"/>
        <v>359736.72</v>
      </c>
      <c r="AC81" s="358">
        <f t="shared" si="10"/>
        <v>1.305661</v>
      </c>
      <c r="AD81" s="267">
        <v>161354</v>
      </c>
      <c r="AE81" s="358">
        <f t="shared" si="11"/>
        <v>1.1101030000000001</v>
      </c>
      <c r="AF81" s="358">
        <f t="shared" si="40"/>
        <v>-0.24699399999999999</v>
      </c>
      <c r="AG81" s="398">
        <f t="shared" si="12"/>
        <v>0.01</v>
      </c>
      <c r="AH81" s="399">
        <f t="shared" si="13"/>
        <v>0</v>
      </c>
      <c r="AI81" s="400">
        <f t="shared" si="28"/>
        <v>0.01</v>
      </c>
      <c r="AJ81">
        <v>283</v>
      </c>
      <c r="AK81">
        <v>13</v>
      </c>
      <c r="AL81" s="370">
        <f t="shared" si="29"/>
        <v>367900</v>
      </c>
      <c r="AM81">
        <v>0</v>
      </c>
      <c r="AN81">
        <v>0</v>
      </c>
      <c r="AO81" s="370">
        <f t="shared" si="30"/>
        <v>0</v>
      </c>
      <c r="AP81" s="370">
        <f t="shared" si="14"/>
        <v>35349</v>
      </c>
      <c r="AQ81" s="370">
        <f t="shared" si="31"/>
        <v>403249</v>
      </c>
      <c r="AR81" s="397">
        <v>82025</v>
      </c>
      <c r="AS81" s="397">
        <f t="shared" si="41"/>
        <v>403249</v>
      </c>
      <c r="AT81" s="267">
        <v>400335</v>
      </c>
      <c r="AU81" s="370">
        <f t="shared" si="42"/>
        <v>2914</v>
      </c>
      <c r="AV81" s="401" t="str">
        <f t="shared" si="44"/>
        <v>Yes</v>
      </c>
      <c r="AW81" s="397">
        <f t="shared" si="32"/>
        <v>2914</v>
      </c>
      <c r="AX81" s="402">
        <f t="shared" si="33"/>
        <v>403249</v>
      </c>
      <c r="AY81" s="403">
        <f t="shared" si="43"/>
        <v>403249</v>
      </c>
      <c r="AZ81" s="404"/>
      <c r="BA81" s="404"/>
      <c r="BB81" s="457">
        <f t="shared" si="34"/>
        <v>12441.742925524428</v>
      </c>
      <c r="BC81" s="404"/>
      <c r="BD81" s="404"/>
      <c r="BE81" s="404">
        <f t="shared" si="35"/>
        <v>2914</v>
      </c>
      <c r="BF81" s="404">
        <f t="shared" si="47"/>
        <v>0</v>
      </c>
      <c r="BG81" s="404">
        <f t="shared" si="47"/>
        <v>0</v>
      </c>
      <c r="BH81" s="404">
        <f t="shared" si="47"/>
        <v>0</v>
      </c>
      <c r="BI81" s="404">
        <f t="shared" si="47"/>
        <v>0</v>
      </c>
      <c r="BJ81" s="404">
        <f t="shared" si="47"/>
        <v>0</v>
      </c>
      <c r="BK81" s="404">
        <f t="shared" si="47"/>
        <v>0</v>
      </c>
      <c r="BL81" s="404">
        <f t="shared" si="47"/>
        <v>0</v>
      </c>
      <c r="BO81" s="458">
        <f t="shared" si="48"/>
        <v>2914</v>
      </c>
      <c r="BP81" s="458">
        <f t="shared" si="48"/>
        <v>0</v>
      </c>
      <c r="BQ81" s="458">
        <f t="shared" si="48"/>
        <v>0</v>
      </c>
      <c r="BR81" s="458">
        <f t="shared" si="48"/>
        <v>0</v>
      </c>
      <c r="BS81" s="458">
        <f t="shared" si="48"/>
        <v>0</v>
      </c>
      <c r="BT81" s="458">
        <f t="shared" si="48"/>
        <v>0</v>
      </c>
      <c r="BU81" s="458">
        <f t="shared" si="48"/>
        <v>0</v>
      </c>
      <c r="BV81" s="458">
        <f t="shared" si="48"/>
        <v>0</v>
      </c>
      <c r="BX81" s="404">
        <f t="shared" si="38"/>
        <v>403249</v>
      </c>
      <c r="BY81" s="404">
        <f t="shared" si="45"/>
        <v>403249</v>
      </c>
      <c r="BZ81" s="404">
        <f t="shared" si="45"/>
        <v>403249</v>
      </c>
      <c r="CA81" s="404">
        <f t="shared" si="45"/>
        <v>403249</v>
      </c>
      <c r="CB81" s="404">
        <f t="shared" si="45"/>
        <v>403249</v>
      </c>
      <c r="CC81" s="404">
        <f t="shared" si="45"/>
        <v>403249</v>
      </c>
      <c r="CD81" s="404">
        <f t="shared" si="45"/>
        <v>403249</v>
      </c>
      <c r="CE81" s="404">
        <f t="shared" si="45"/>
        <v>403249</v>
      </c>
      <c r="CG81" s="459">
        <f t="shared" si="39"/>
        <v>403249</v>
      </c>
      <c r="CH81" s="459">
        <f t="shared" si="46"/>
        <v>403249</v>
      </c>
      <c r="CI81" s="459">
        <f t="shared" si="46"/>
        <v>403249</v>
      </c>
      <c r="CJ81" s="459">
        <f t="shared" si="46"/>
        <v>403249</v>
      </c>
      <c r="CK81" s="459">
        <f t="shared" si="46"/>
        <v>403249</v>
      </c>
      <c r="CL81" s="459">
        <f t="shared" si="46"/>
        <v>403249</v>
      </c>
      <c r="CM81" s="459">
        <f t="shared" si="46"/>
        <v>403249</v>
      </c>
      <c r="CN81" s="459">
        <f t="shared" si="46"/>
        <v>403249</v>
      </c>
    </row>
    <row r="82" spans="1:92" x14ac:dyDescent="0.2">
      <c r="A82" s="354" t="s">
        <v>329</v>
      </c>
      <c r="B82" s="354"/>
      <c r="C82" s="382"/>
      <c r="D82" s="382"/>
      <c r="E82" s="382"/>
      <c r="F82" s="351">
        <v>5</v>
      </c>
      <c r="G82">
        <v>0</v>
      </c>
      <c r="H82" s="354">
        <v>56</v>
      </c>
      <c r="I82" s="351" t="s">
        <v>387</v>
      </c>
      <c r="J82" s="394"/>
      <c r="K82">
        <v>1657.62</v>
      </c>
      <c r="L82"/>
      <c r="M82">
        <v>238</v>
      </c>
      <c r="N82" s="395">
        <f t="shared" si="19"/>
        <v>71.400000000000006</v>
      </c>
      <c r="O82" s="395">
        <f t="shared" si="20"/>
        <v>994.57</v>
      </c>
      <c r="P82" s="395">
        <f t="shared" si="21"/>
        <v>0</v>
      </c>
      <c r="Q82" s="395">
        <f t="shared" si="22"/>
        <v>0</v>
      </c>
      <c r="R82" s="396">
        <f t="shared" si="23"/>
        <v>0.14000000000000001</v>
      </c>
      <c r="S82" s="396">
        <f t="shared" si="7"/>
        <v>0</v>
      </c>
      <c r="T82" s="395">
        <f t="shared" si="8"/>
        <v>0</v>
      </c>
      <c r="U82" s="395">
        <f t="shared" si="24"/>
        <v>0</v>
      </c>
      <c r="V82">
        <v>13</v>
      </c>
      <c r="W82" s="395">
        <f t="shared" si="25"/>
        <v>3.25</v>
      </c>
      <c r="X82" s="371">
        <f t="shared" si="26"/>
        <v>71.400000000000006</v>
      </c>
      <c r="Y82" s="359">
        <f t="shared" si="27"/>
        <v>1732.27</v>
      </c>
      <c r="Z82" s="266">
        <v>2118142741.6700001</v>
      </c>
      <c r="AA82" s="267">
        <v>11020</v>
      </c>
      <c r="AB82" s="371">
        <f t="shared" si="9"/>
        <v>192208.96</v>
      </c>
      <c r="AC82" s="358">
        <f t="shared" si="10"/>
        <v>0.69762000000000002</v>
      </c>
      <c r="AD82" s="267">
        <v>117476</v>
      </c>
      <c r="AE82" s="358">
        <f t="shared" si="11"/>
        <v>0.808226</v>
      </c>
      <c r="AF82" s="358">
        <f t="shared" si="40"/>
        <v>0.26919799999999999</v>
      </c>
      <c r="AG82" s="398">
        <f t="shared" si="12"/>
        <v>0.26919799999999999</v>
      </c>
      <c r="AH82" s="399">
        <f t="shared" si="13"/>
        <v>0</v>
      </c>
      <c r="AI82" s="400">
        <f t="shared" si="28"/>
        <v>0.26919799999999999</v>
      </c>
      <c r="AJ82">
        <v>0</v>
      </c>
      <c r="AK82">
        <v>0</v>
      </c>
      <c r="AL82" s="370">
        <f t="shared" si="29"/>
        <v>0</v>
      </c>
      <c r="AM82">
        <v>0</v>
      </c>
      <c r="AN82">
        <v>0</v>
      </c>
      <c r="AO82" s="370">
        <f t="shared" si="30"/>
        <v>0</v>
      </c>
      <c r="AP82" s="370">
        <f t="shared" si="14"/>
        <v>5374380</v>
      </c>
      <c r="AQ82" s="370">
        <f t="shared" si="31"/>
        <v>5374380</v>
      </c>
      <c r="AR82" s="397">
        <v>5510220</v>
      </c>
      <c r="AS82" s="397">
        <f t="shared" si="41"/>
        <v>5374380</v>
      </c>
      <c r="AT82" s="267">
        <v>5447238</v>
      </c>
      <c r="AU82" s="370">
        <f t="shared" si="42"/>
        <v>72858</v>
      </c>
      <c r="AV82" s="401" t="str">
        <f t="shared" si="44"/>
        <v>No</v>
      </c>
      <c r="AW82" s="397">
        <f t="shared" si="32"/>
        <v>0</v>
      </c>
      <c r="AX82" s="402">
        <f t="shared" si="33"/>
        <v>5447238</v>
      </c>
      <c r="AY82" s="403">
        <f t="shared" si="43"/>
        <v>5447238</v>
      </c>
      <c r="AZ82" s="404"/>
      <c r="BA82" s="404"/>
      <c r="BB82" s="457">
        <f t="shared" si="34"/>
        <v>12044.022001423729</v>
      </c>
      <c r="BC82" s="404"/>
      <c r="BD82" s="404"/>
      <c r="BE82" s="404">
        <f t="shared" si="35"/>
        <v>-72858</v>
      </c>
      <c r="BF82" s="404">
        <f t="shared" si="47"/>
        <v>-72858</v>
      </c>
      <c r="BG82" s="404">
        <f t="shared" si="47"/>
        <v>-62446.591799999587</v>
      </c>
      <c r="BH82" s="404">
        <f t="shared" si="47"/>
        <v>-52036.744946939871</v>
      </c>
      <c r="BI82" s="404">
        <f t="shared" si="47"/>
        <v>-41629.395957551897</v>
      </c>
      <c r="BJ82" s="404">
        <f t="shared" si="47"/>
        <v>-31222.046968163922</v>
      </c>
      <c r="BK82" s="404">
        <f t="shared" si="47"/>
        <v>-20815.738713675179</v>
      </c>
      <c r="BL82" s="404">
        <f t="shared" si="47"/>
        <v>-10407.869356837124</v>
      </c>
      <c r="BO82" s="458">
        <f t="shared" si="48"/>
        <v>0</v>
      </c>
      <c r="BP82" s="458">
        <f t="shared" si="48"/>
        <v>-10411.4082</v>
      </c>
      <c r="BQ82" s="458">
        <f t="shared" si="48"/>
        <v>-10409.846853059931</v>
      </c>
      <c r="BR82" s="458">
        <f t="shared" si="48"/>
        <v>-10407.348989387974</v>
      </c>
      <c r="BS82" s="458">
        <f t="shared" si="48"/>
        <v>-10407.348989387974</v>
      </c>
      <c r="BT82" s="458">
        <f t="shared" si="48"/>
        <v>-10406.308254489035</v>
      </c>
      <c r="BU82" s="458">
        <f t="shared" si="48"/>
        <v>-10407.869356837589</v>
      </c>
      <c r="BV82" s="458">
        <f t="shared" si="48"/>
        <v>-10407.869356837124</v>
      </c>
      <c r="BX82" s="404">
        <f t="shared" si="38"/>
        <v>5447238</v>
      </c>
      <c r="BY82" s="404">
        <f t="shared" si="45"/>
        <v>5436826.5917999996</v>
      </c>
      <c r="BZ82" s="404">
        <f t="shared" si="45"/>
        <v>5426416.7449469399</v>
      </c>
      <c r="CA82" s="404">
        <f t="shared" si="45"/>
        <v>5416009.3959575519</v>
      </c>
      <c r="CB82" s="404">
        <f t="shared" si="45"/>
        <v>5405602.0469681639</v>
      </c>
      <c r="CC82" s="404">
        <f t="shared" si="45"/>
        <v>5395195.7387136752</v>
      </c>
      <c r="CD82" s="404">
        <f t="shared" si="45"/>
        <v>5384787.8693568371</v>
      </c>
      <c r="CE82" s="404">
        <f t="shared" si="45"/>
        <v>5374380</v>
      </c>
      <c r="CG82" s="459">
        <f t="shared" si="39"/>
        <v>5447238</v>
      </c>
      <c r="CH82" s="459">
        <f t="shared" si="46"/>
        <v>5436826.5917999996</v>
      </c>
      <c r="CI82" s="459">
        <f t="shared" si="46"/>
        <v>5426416.7449469399</v>
      </c>
      <c r="CJ82" s="459">
        <f t="shared" si="46"/>
        <v>5416009.3959575519</v>
      </c>
      <c r="CK82" s="459">
        <f t="shared" si="46"/>
        <v>5405602.0469681639</v>
      </c>
      <c r="CL82" s="459">
        <f t="shared" si="46"/>
        <v>5395195.7387136752</v>
      </c>
      <c r="CM82" s="459">
        <f t="shared" si="46"/>
        <v>5384787.8693568371</v>
      </c>
      <c r="CN82" s="459">
        <f t="shared" si="46"/>
        <v>5374380</v>
      </c>
    </row>
    <row r="83" spans="1:92" x14ac:dyDescent="0.2">
      <c r="A83" s="354" t="s">
        <v>329</v>
      </c>
      <c r="B83" s="354"/>
      <c r="C83" s="382"/>
      <c r="D83" s="382"/>
      <c r="E83" s="382"/>
      <c r="F83" s="351">
        <v>1</v>
      </c>
      <c r="G83">
        <v>0</v>
      </c>
      <c r="H83" s="354">
        <v>57</v>
      </c>
      <c r="I83" s="351" t="s">
        <v>388</v>
      </c>
      <c r="J83" s="394"/>
      <c r="K83">
        <v>8056.44</v>
      </c>
      <c r="L83"/>
      <c r="M83">
        <v>1578</v>
      </c>
      <c r="N83" s="395">
        <f t="shared" si="19"/>
        <v>473.4</v>
      </c>
      <c r="O83" s="395">
        <f t="shared" si="20"/>
        <v>4833.8599999999997</v>
      </c>
      <c r="P83" s="395">
        <f t="shared" si="21"/>
        <v>0</v>
      </c>
      <c r="Q83" s="395">
        <f t="shared" si="22"/>
        <v>0</v>
      </c>
      <c r="R83" s="396">
        <f t="shared" si="23"/>
        <v>0.2</v>
      </c>
      <c r="S83" s="396">
        <f t="shared" si="7"/>
        <v>0</v>
      </c>
      <c r="T83" s="395">
        <f t="shared" si="8"/>
        <v>0</v>
      </c>
      <c r="U83" s="395">
        <f t="shared" si="24"/>
        <v>0</v>
      </c>
      <c r="V83">
        <v>397</v>
      </c>
      <c r="W83" s="395">
        <f t="shared" si="25"/>
        <v>99.25</v>
      </c>
      <c r="X83" s="371">
        <f t="shared" si="26"/>
        <v>473.4</v>
      </c>
      <c r="Y83" s="359">
        <f t="shared" si="27"/>
        <v>8629.09</v>
      </c>
      <c r="Z83" s="266">
        <v>61250431640</v>
      </c>
      <c r="AA83" s="267">
        <v>63505</v>
      </c>
      <c r="AB83" s="371">
        <f t="shared" si="9"/>
        <v>964497.78</v>
      </c>
      <c r="AC83" s="358">
        <f t="shared" si="10"/>
        <v>3.5006339999999998</v>
      </c>
      <c r="AD83" s="267">
        <v>198458</v>
      </c>
      <c r="AE83" s="358">
        <f t="shared" si="11"/>
        <v>1.3653759999999999</v>
      </c>
      <c r="AF83" s="358">
        <f t="shared" si="40"/>
        <v>-1.8600570000000001</v>
      </c>
      <c r="AG83" s="398">
        <f t="shared" si="12"/>
        <v>0.01</v>
      </c>
      <c r="AH83" s="399">
        <f t="shared" si="13"/>
        <v>0</v>
      </c>
      <c r="AI83" s="400">
        <f t="shared" si="28"/>
        <v>0.01</v>
      </c>
      <c r="AJ83">
        <v>0</v>
      </c>
      <c r="AK83">
        <v>0</v>
      </c>
      <c r="AL83" s="370">
        <f t="shared" si="29"/>
        <v>0</v>
      </c>
      <c r="AM83">
        <v>0</v>
      </c>
      <c r="AN83">
        <v>0</v>
      </c>
      <c r="AO83" s="370">
        <f t="shared" si="30"/>
        <v>0</v>
      </c>
      <c r="AP83" s="370">
        <f t="shared" si="14"/>
        <v>994503</v>
      </c>
      <c r="AQ83" s="370">
        <f t="shared" si="31"/>
        <v>994503</v>
      </c>
      <c r="AR83" s="397">
        <v>136859</v>
      </c>
      <c r="AS83" s="397">
        <f t="shared" si="41"/>
        <v>994503</v>
      </c>
      <c r="AT83" s="267">
        <v>1019227</v>
      </c>
      <c r="AU83" s="370">
        <f t="shared" si="42"/>
        <v>24724</v>
      </c>
      <c r="AV83" s="401" t="str">
        <f t="shared" si="44"/>
        <v>No</v>
      </c>
      <c r="AW83" s="397">
        <f t="shared" si="32"/>
        <v>0</v>
      </c>
      <c r="AX83" s="402">
        <f t="shared" si="33"/>
        <v>1019227</v>
      </c>
      <c r="AY83" s="403">
        <f t="shared" si="43"/>
        <v>1019227</v>
      </c>
      <c r="AZ83" s="404"/>
      <c r="BA83" s="404"/>
      <c r="BB83" s="457">
        <f t="shared" si="34"/>
        <v>12344.194489129193</v>
      </c>
      <c r="BC83" s="404"/>
      <c r="BD83" s="404"/>
      <c r="BE83" s="404">
        <f t="shared" si="35"/>
        <v>-24724</v>
      </c>
      <c r="BF83" s="404">
        <f t="shared" si="47"/>
        <v>-24724</v>
      </c>
      <c r="BG83" s="404">
        <f t="shared" si="47"/>
        <v>-21190.940399999963</v>
      </c>
      <c r="BH83" s="404">
        <f t="shared" si="47"/>
        <v>-17658.410635320004</v>
      </c>
      <c r="BI83" s="404">
        <f t="shared" si="47"/>
        <v>-14126.728508256027</v>
      </c>
      <c r="BJ83" s="404">
        <f t="shared" si="47"/>
        <v>-10595.046381192049</v>
      </c>
      <c r="BK83" s="404">
        <f t="shared" si="47"/>
        <v>-7063.7174223407637</v>
      </c>
      <c r="BL83" s="404">
        <f t="shared" si="47"/>
        <v>-3531.8587111703819</v>
      </c>
      <c r="BO83" s="458">
        <f t="shared" si="48"/>
        <v>0</v>
      </c>
      <c r="BP83" s="458">
        <f t="shared" si="48"/>
        <v>-3533.0596</v>
      </c>
      <c r="BQ83" s="458">
        <f t="shared" si="48"/>
        <v>-3532.5297646799936</v>
      </c>
      <c r="BR83" s="458">
        <f t="shared" si="48"/>
        <v>-3531.6821270640012</v>
      </c>
      <c r="BS83" s="458">
        <f t="shared" si="48"/>
        <v>-3531.6821270640066</v>
      </c>
      <c r="BT83" s="458">
        <f t="shared" si="48"/>
        <v>-3531.3289588513098</v>
      </c>
      <c r="BU83" s="458">
        <f t="shared" si="48"/>
        <v>-3531.8587111703819</v>
      </c>
      <c r="BV83" s="458">
        <f t="shared" si="48"/>
        <v>-3531.8587111703819</v>
      </c>
      <c r="BX83" s="404">
        <f t="shared" si="38"/>
        <v>1019227</v>
      </c>
      <c r="BY83" s="404">
        <f t="shared" si="45"/>
        <v>1015693.9404</v>
      </c>
      <c r="BZ83" s="404">
        <f t="shared" si="45"/>
        <v>1012161.41063532</v>
      </c>
      <c r="CA83" s="404">
        <f t="shared" si="45"/>
        <v>1008629.728508256</v>
      </c>
      <c r="CB83" s="404">
        <f t="shared" si="45"/>
        <v>1005098.046381192</v>
      </c>
      <c r="CC83" s="404">
        <f t="shared" si="45"/>
        <v>1001566.7174223408</v>
      </c>
      <c r="CD83" s="404">
        <f t="shared" si="45"/>
        <v>998034.85871117038</v>
      </c>
      <c r="CE83" s="404">
        <f t="shared" si="45"/>
        <v>994503</v>
      </c>
      <c r="CG83" s="459">
        <f t="shared" si="39"/>
        <v>1019227</v>
      </c>
      <c r="CH83" s="459">
        <f t="shared" si="46"/>
        <v>1015693.9404</v>
      </c>
      <c r="CI83" s="459">
        <f t="shared" si="46"/>
        <v>1012161.41063532</v>
      </c>
      <c r="CJ83" s="459">
        <f t="shared" si="46"/>
        <v>1008629.728508256</v>
      </c>
      <c r="CK83" s="459">
        <f t="shared" si="46"/>
        <v>1005098.046381192</v>
      </c>
      <c r="CL83" s="459">
        <f t="shared" si="46"/>
        <v>1001566.7174223408</v>
      </c>
      <c r="CM83" s="459">
        <f t="shared" si="46"/>
        <v>998034.85871117038</v>
      </c>
      <c r="CN83" s="459">
        <f t="shared" si="46"/>
        <v>994503</v>
      </c>
    </row>
    <row r="84" spans="1:92" x14ac:dyDescent="0.2">
      <c r="A84" s="354" t="s">
        <v>351</v>
      </c>
      <c r="B84" s="354"/>
      <c r="C84" s="382"/>
      <c r="D84" s="382"/>
      <c r="E84" s="382"/>
      <c r="F84" s="351">
        <v>9</v>
      </c>
      <c r="G84">
        <v>36</v>
      </c>
      <c r="H84" s="354">
        <v>58</v>
      </c>
      <c r="I84" s="351" t="s">
        <v>389</v>
      </c>
      <c r="J84" s="394"/>
      <c r="K84">
        <v>1588.52</v>
      </c>
      <c r="L84"/>
      <c r="M84">
        <v>861</v>
      </c>
      <c r="N84" s="395">
        <f t="shared" si="19"/>
        <v>258.3</v>
      </c>
      <c r="O84" s="395">
        <f t="shared" si="20"/>
        <v>953.11</v>
      </c>
      <c r="P84" s="395">
        <f t="shared" si="21"/>
        <v>0</v>
      </c>
      <c r="Q84" s="395">
        <f t="shared" si="22"/>
        <v>0</v>
      </c>
      <c r="R84" s="396">
        <f t="shared" si="23"/>
        <v>0.54</v>
      </c>
      <c r="S84" s="396">
        <f t="shared" si="7"/>
        <v>0</v>
      </c>
      <c r="T84" s="395">
        <f t="shared" si="8"/>
        <v>0</v>
      </c>
      <c r="U84" s="395">
        <f t="shared" si="24"/>
        <v>0</v>
      </c>
      <c r="V84">
        <v>24</v>
      </c>
      <c r="W84" s="395">
        <f t="shared" si="25"/>
        <v>6</v>
      </c>
      <c r="X84" s="371">
        <f t="shared" si="26"/>
        <v>258.3</v>
      </c>
      <c r="Y84" s="359">
        <f t="shared" si="27"/>
        <v>1852.82</v>
      </c>
      <c r="Z84" s="266">
        <v>1593629393.6700001</v>
      </c>
      <c r="AA84" s="267">
        <v>11484</v>
      </c>
      <c r="AB84" s="371">
        <f t="shared" si="9"/>
        <v>138769.54</v>
      </c>
      <c r="AC84" s="358">
        <f t="shared" si="10"/>
        <v>0.50366299999999997</v>
      </c>
      <c r="AD84" s="267">
        <v>80694</v>
      </c>
      <c r="AE84" s="358">
        <f t="shared" si="11"/>
        <v>0.55516900000000002</v>
      </c>
      <c r="AF84" s="358">
        <f t="shared" si="40"/>
        <v>0.48088500000000001</v>
      </c>
      <c r="AG84" s="398">
        <f t="shared" si="12"/>
        <v>0.48088500000000001</v>
      </c>
      <c r="AH84" s="399">
        <f t="shared" si="13"/>
        <v>0</v>
      </c>
      <c r="AI84" s="400">
        <f t="shared" si="28"/>
        <v>0.48088500000000001</v>
      </c>
      <c r="AJ84">
        <v>0</v>
      </c>
      <c r="AK84">
        <v>0</v>
      </c>
      <c r="AL84" s="370">
        <f t="shared" si="29"/>
        <v>0</v>
      </c>
      <c r="AM84">
        <v>1</v>
      </c>
      <c r="AN84">
        <v>4</v>
      </c>
      <c r="AO84" s="370">
        <f t="shared" si="30"/>
        <v>400</v>
      </c>
      <c r="AP84" s="370">
        <f t="shared" si="14"/>
        <v>10268698</v>
      </c>
      <c r="AQ84" s="370">
        <f t="shared" si="31"/>
        <v>10269098</v>
      </c>
      <c r="AR84" s="397">
        <v>10775767</v>
      </c>
      <c r="AS84" s="397">
        <f t="shared" si="41"/>
        <v>10269098</v>
      </c>
      <c r="AT84" s="267">
        <v>10925151</v>
      </c>
      <c r="AU84" s="370">
        <f t="shared" si="42"/>
        <v>656053</v>
      </c>
      <c r="AV84" s="401" t="str">
        <f t="shared" si="44"/>
        <v>No</v>
      </c>
      <c r="AW84" s="397">
        <f t="shared" si="32"/>
        <v>0</v>
      </c>
      <c r="AX84" s="402">
        <f t="shared" si="33"/>
        <v>10925151</v>
      </c>
      <c r="AY84" s="403">
        <f t="shared" si="43"/>
        <v>10925151</v>
      </c>
      <c r="AZ84" s="404"/>
      <c r="BA84" s="404"/>
      <c r="BB84" s="457">
        <f t="shared" si="34"/>
        <v>13442.544317981517</v>
      </c>
      <c r="BC84" s="404"/>
      <c r="BD84" s="404"/>
      <c r="BE84" s="404">
        <f t="shared" si="35"/>
        <v>-656053</v>
      </c>
      <c r="BF84" s="404">
        <f t="shared" si="47"/>
        <v>-656053</v>
      </c>
      <c r="BG84" s="404">
        <f t="shared" si="47"/>
        <v>-562303.02630000003</v>
      </c>
      <c r="BH84" s="404">
        <f t="shared" si="47"/>
        <v>-468567.11181578971</v>
      </c>
      <c r="BI84" s="404">
        <f t="shared" si="47"/>
        <v>-374853.6894526314</v>
      </c>
      <c r="BJ84" s="404">
        <f t="shared" si="47"/>
        <v>-281140.26708947308</v>
      </c>
      <c r="BK84" s="404">
        <f t="shared" si="47"/>
        <v>-187436.21606855094</v>
      </c>
      <c r="BL84" s="404">
        <f t="shared" si="47"/>
        <v>-93718.108034275472</v>
      </c>
      <c r="BO84" s="458">
        <f t="shared" si="48"/>
        <v>0</v>
      </c>
      <c r="BP84" s="458">
        <f t="shared" si="48"/>
        <v>-93749.973700000002</v>
      </c>
      <c r="BQ84" s="458">
        <f t="shared" si="48"/>
        <v>-93735.914484209992</v>
      </c>
      <c r="BR84" s="458">
        <f t="shared" si="48"/>
        <v>-93713.422363157952</v>
      </c>
      <c r="BS84" s="458">
        <f t="shared" si="48"/>
        <v>-93713.42236315785</v>
      </c>
      <c r="BT84" s="458">
        <f t="shared" si="48"/>
        <v>-93704.051020921368</v>
      </c>
      <c r="BU84" s="458">
        <f t="shared" si="48"/>
        <v>-93718.108034275472</v>
      </c>
      <c r="BV84" s="458">
        <f t="shared" si="48"/>
        <v>-93718.108034275472</v>
      </c>
      <c r="BX84" s="404">
        <f t="shared" si="38"/>
        <v>10925151</v>
      </c>
      <c r="BY84" s="404">
        <f t="shared" si="45"/>
        <v>10831401.0263</v>
      </c>
      <c r="BZ84" s="404">
        <f t="shared" si="45"/>
        <v>10737665.11181579</v>
      </c>
      <c r="CA84" s="404">
        <f t="shared" si="45"/>
        <v>10643951.689452631</v>
      </c>
      <c r="CB84" s="404">
        <f t="shared" si="45"/>
        <v>10550238.267089473</v>
      </c>
      <c r="CC84" s="404">
        <f t="shared" si="45"/>
        <v>10456534.216068551</v>
      </c>
      <c r="CD84" s="404">
        <f t="shared" si="45"/>
        <v>10362816.108034275</v>
      </c>
      <c r="CE84" s="404">
        <f t="shared" si="45"/>
        <v>10269098</v>
      </c>
      <c r="CG84" s="459">
        <f t="shared" si="39"/>
        <v>10925151</v>
      </c>
      <c r="CH84" s="459">
        <f t="shared" si="46"/>
        <v>10831401.0263</v>
      </c>
      <c r="CI84" s="459">
        <f t="shared" si="46"/>
        <v>10737665.11181579</v>
      </c>
      <c r="CJ84" s="459">
        <f t="shared" si="46"/>
        <v>10643951.689452631</v>
      </c>
      <c r="CK84" s="459">
        <f t="shared" si="46"/>
        <v>10550238.267089473</v>
      </c>
      <c r="CL84" s="459">
        <f t="shared" si="46"/>
        <v>10456534.216068551</v>
      </c>
      <c r="CM84" s="459">
        <f t="shared" si="46"/>
        <v>10362816.108034275</v>
      </c>
      <c r="CN84" s="459">
        <f t="shared" si="46"/>
        <v>10269098</v>
      </c>
    </row>
    <row r="85" spans="1:92" x14ac:dyDescent="0.2">
      <c r="A85" s="354" t="s">
        <v>338</v>
      </c>
      <c r="B85" s="354"/>
      <c r="C85" s="406">
        <v>1</v>
      </c>
      <c r="D85" s="406">
        <v>1</v>
      </c>
      <c r="E85" s="382"/>
      <c r="F85" s="351">
        <v>8</v>
      </c>
      <c r="G85">
        <v>0</v>
      </c>
      <c r="H85" s="354">
        <v>59</v>
      </c>
      <c r="I85" s="351" t="s">
        <v>390</v>
      </c>
      <c r="J85" s="394"/>
      <c r="K85">
        <v>4144.78</v>
      </c>
      <c r="L85"/>
      <c r="M85">
        <v>1986</v>
      </c>
      <c r="N85" s="395">
        <f t="shared" si="19"/>
        <v>595.79999999999995</v>
      </c>
      <c r="O85" s="395">
        <f t="shared" si="20"/>
        <v>2486.87</v>
      </c>
      <c r="P85" s="395">
        <f t="shared" si="21"/>
        <v>0</v>
      </c>
      <c r="Q85" s="395">
        <f t="shared" si="22"/>
        <v>0</v>
      </c>
      <c r="R85" s="396">
        <f t="shared" si="23"/>
        <v>0.48</v>
      </c>
      <c r="S85" s="396">
        <f t="shared" si="7"/>
        <v>0</v>
      </c>
      <c r="T85" s="395">
        <f t="shared" si="8"/>
        <v>0</v>
      </c>
      <c r="U85" s="395">
        <f t="shared" si="24"/>
        <v>0</v>
      </c>
      <c r="V85">
        <v>198</v>
      </c>
      <c r="W85" s="395">
        <f t="shared" si="25"/>
        <v>49.5</v>
      </c>
      <c r="X85" s="371">
        <f t="shared" si="26"/>
        <v>595.79999999999995</v>
      </c>
      <c r="Y85" s="359">
        <f t="shared" si="27"/>
        <v>4790.08</v>
      </c>
      <c r="Z85" s="266">
        <v>8418061572</v>
      </c>
      <c r="AA85" s="267">
        <v>38086</v>
      </c>
      <c r="AB85" s="371">
        <f t="shared" si="9"/>
        <v>221027.72</v>
      </c>
      <c r="AC85" s="358">
        <f t="shared" si="10"/>
        <v>0.80221799999999999</v>
      </c>
      <c r="AD85" s="267">
        <v>83547</v>
      </c>
      <c r="AE85" s="358">
        <f t="shared" si="11"/>
        <v>0.574797</v>
      </c>
      <c r="AF85" s="358">
        <f t="shared" si="40"/>
        <v>0.26600800000000002</v>
      </c>
      <c r="AG85" s="398">
        <f t="shared" si="12"/>
        <v>0.26600800000000002</v>
      </c>
      <c r="AH85" s="399">
        <f t="shared" si="13"/>
        <v>0</v>
      </c>
      <c r="AI85" s="400">
        <f t="shared" si="28"/>
        <v>0.26600800000000002</v>
      </c>
      <c r="AJ85">
        <v>0</v>
      </c>
      <c r="AK85">
        <v>0</v>
      </c>
      <c r="AL85" s="370">
        <f t="shared" si="29"/>
        <v>0</v>
      </c>
      <c r="AM85">
        <v>0</v>
      </c>
      <c r="AN85">
        <v>0</v>
      </c>
      <c r="AO85" s="370">
        <f t="shared" si="30"/>
        <v>0</v>
      </c>
      <c r="AP85" s="370">
        <f t="shared" si="14"/>
        <v>14685150</v>
      </c>
      <c r="AQ85" s="370">
        <f t="shared" si="31"/>
        <v>14685150</v>
      </c>
      <c r="AR85" s="397">
        <v>25040045</v>
      </c>
      <c r="AS85" s="397">
        <f t="shared" si="41"/>
        <v>25040045</v>
      </c>
      <c r="AT85" s="267">
        <v>25040045</v>
      </c>
      <c r="AU85" s="370">
        <f t="shared" si="42"/>
        <v>10354895</v>
      </c>
      <c r="AV85" s="401" t="str">
        <f t="shared" si="44"/>
        <v>No</v>
      </c>
      <c r="AW85" s="397">
        <f t="shared" si="32"/>
        <v>0</v>
      </c>
      <c r="AX85" s="402">
        <f t="shared" si="33"/>
        <v>25040045</v>
      </c>
      <c r="AY85" s="403">
        <f t="shared" si="43"/>
        <v>25040045</v>
      </c>
      <c r="AZ85" s="404"/>
      <c r="BA85" s="404"/>
      <c r="BB85" s="457">
        <f t="shared" si="34"/>
        <v>13319.325030520318</v>
      </c>
      <c r="BC85" s="404"/>
      <c r="BD85" s="404"/>
      <c r="BE85" s="404">
        <f t="shared" si="35"/>
        <v>-10354895</v>
      </c>
      <c r="BF85" s="404">
        <f t="shared" si="47"/>
        <v>-10354895</v>
      </c>
      <c r="BG85" s="404">
        <f t="shared" si="47"/>
        <v>-10354895</v>
      </c>
      <c r="BH85" s="404">
        <f t="shared" si="47"/>
        <v>-10354895</v>
      </c>
      <c r="BI85" s="404">
        <f t="shared" si="47"/>
        <v>-10354895</v>
      </c>
      <c r="BJ85" s="404">
        <f t="shared" si="47"/>
        <v>-10354895</v>
      </c>
      <c r="BK85" s="404">
        <f t="shared" si="47"/>
        <v>-10354895</v>
      </c>
      <c r="BL85" s="404">
        <f t="shared" si="47"/>
        <v>-10354895</v>
      </c>
      <c r="BO85" s="458">
        <f t="shared" si="48"/>
        <v>0</v>
      </c>
      <c r="BP85" s="458">
        <f t="shared" si="48"/>
        <v>-1479714.4955</v>
      </c>
      <c r="BQ85" s="458">
        <f t="shared" si="48"/>
        <v>-1726160.9964999999</v>
      </c>
      <c r="BR85" s="458">
        <f t="shared" si="48"/>
        <v>-2070979</v>
      </c>
      <c r="BS85" s="458">
        <f t="shared" si="48"/>
        <v>-2588723.75</v>
      </c>
      <c r="BT85" s="458">
        <f t="shared" si="48"/>
        <v>-3451286.5034999996</v>
      </c>
      <c r="BU85" s="458">
        <f t="shared" si="48"/>
        <v>-5177447.5</v>
      </c>
      <c r="BV85" s="458">
        <f t="shared" si="48"/>
        <v>-10354895</v>
      </c>
      <c r="BX85" s="404">
        <f t="shared" si="38"/>
        <v>25040045</v>
      </c>
      <c r="BY85" s="404">
        <f t="shared" si="45"/>
        <v>23560330.504500002</v>
      </c>
      <c r="BZ85" s="404">
        <f t="shared" si="45"/>
        <v>23313884.0035</v>
      </c>
      <c r="CA85" s="404">
        <f t="shared" si="45"/>
        <v>22969066</v>
      </c>
      <c r="CB85" s="404">
        <f t="shared" si="45"/>
        <v>22451321.25</v>
      </c>
      <c r="CC85" s="404">
        <f t="shared" si="45"/>
        <v>21588758.4965</v>
      </c>
      <c r="CD85" s="404">
        <f t="shared" si="45"/>
        <v>19862597.5</v>
      </c>
      <c r="CE85" s="404">
        <f t="shared" si="45"/>
        <v>14685150</v>
      </c>
      <c r="CG85" s="459">
        <f t="shared" si="39"/>
        <v>25040045</v>
      </c>
      <c r="CH85" s="459">
        <f t="shared" si="46"/>
        <v>25040045</v>
      </c>
      <c r="CI85" s="459">
        <f t="shared" si="46"/>
        <v>25040045</v>
      </c>
      <c r="CJ85" s="459">
        <f t="shared" si="46"/>
        <v>25040045</v>
      </c>
      <c r="CK85" s="459">
        <f t="shared" si="46"/>
        <v>25040045</v>
      </c>
      <c r="CL85" s="459">
        <f t="shared" si="46"/>
        <v>25040045</v>
      </c>
      <c r="CM85" s="459">
        <f t="shared" si="46"/>
        <v>25040045</v>
      </c>
      <c r="CN85" s="459">
        <f t="shared" si="46"/>
        <v>25040045</v>
      </c>
    </row>
    <row r="86" spans="1:92" x14ac:dyDescent="0.2">
      <c r="A86" s="354" t="s">
        <v>329</v>
      </c>
      <c r="B86" s="354"/>
      <c r="C86" s="382"/>
      <c r="D86" s="382"/>
      <c r="E86" s="382"/>
      <c r="F86" s="351">
        <v>2</v>
      </c>
      <c r="G86">
        <v>0</v>
      </c>
      <c r="H86" s="354">
        <v>60</v>
      </c>
      <c r="I86" s="351" t="s">
        <v>391</v>
      </c>
      <c r="J86" s="394"/>
      <c r="K86">
        <v>2970.24</v>
      </c>
      <c r="L86"/>
      <c r="M86">
        <v>388</v>
      </c>
      <c r="N86" s="395">
        <f t="shared" si="19"/>
        <v>116.4</v>
      </c>
      <c r="O86" s="395">
        <f t="shared" si="20"/>
        <v>1782.14</v>
      </c>
      <c r="P86" s="395">
        <f t="shared" si="21"/>
        <v>0</v>
      </c>
      <c r="Q86" s="395">
        <f t="shared" si="22"/>
        <v>0</v>
      </c>
      <c r="R86" s="396">
        <f t="shared" si="23"/>
        <v>0.13</v>
      </c>
      <c r="S86" s="396">
        <f t="shared" si="7"/>
        <v>0</v>
      </c>
      <c r="T86" s="395">
        <f t="shared" si="8"/>
        <v>0</v>
      </c>
      <c r="U86" s="395">
        <f t="shared" si="24"/>
        <v>0</v>
      </c>
      <c r="V86">
        <v>46</v>
      </c>
      <c r="W86" s="395">
        <f t="shared" si="25"/>
        <v>11.5</v>
      </c>
      <c r="X86" s="371">
        <f t="shared" si="26"/>
        <v>116.4</v>
      </c>
      <c r="Y86" s="359">
        <f t="shared" si="27"/>
        <v>3098.14</v>
      </c>
      <c r="Z86" s="266">
        <v>6403466343</v>
      </c>
      <c r="AA86" s="267">
        <v>22037</v>
      </c>
      <c r="AB86" s="371">
        <f t="shared" si="9"/>
        <v>290577.95</v>
      </c>
      <c r="AC86" s="358">
        <f t="shared" si="10"/>
        <v>1.0546500000000001</v>
      </c>
      <c r="AD86" s="267">
        <v>130036</v>
      </c>
      <c r="AE86" s="358">
        <f t="shared" si="11"/>
        <v>0.89463800000000004</v>
      </c>
      <c r="AF86" s="358">
        <f t="shared" si="40"/>
        <v>-6.646E-3</v>
      </c>
      <c r="AG86" s="398">
        <f t="shared" si="12"/>
        <v>0.01</v>
      </c>
      <c r="AH86" s="399">
        <f t="shared" si="13"/>
        <v>0</v>
      </c>
      <c r="AI86" s="400">
        <f t="shared" si="28"/>
        <v>0.01</v>
      </c>
      <c r="AJ86">
        <v>0</v>
      </c>
      <c r="AK86">
        <v>0</v>
      </c>
      <c r="AL86" s="370">
        <f t="shared" si="29"/>
        <v>0</v>
      </c>
      <c r="AM86">
        <v>0</v>
      </c>
      <c r="AN86">
        <v>0</v>
      </c>
      <c r="AO86" s="370">
        <f t="shared" si="30"/>
        <v>0</v>
      </c>
      <c r="AP86" s="370">
        <f t="shared" si="14"/>
        <v>357061</v>
      </c>
      <c r="AQ86" s="370">
        <f t="shared" si="31"/>
        <v>357061</v>
      </c>
      <c r="AR86" s="397">
        <v>2740394</v>
      </c>
      <c r="AS86" s="397">
        <f t="shared" si="41"/>
        <v>357061</v>
      </c>
      <c r="AT86" s="267">
        <v>1766084</v>
      </c>
      <c r="AU86" s="370">
        <f t="shared" si="42"/>
        <v>1409023</v>
      </c>
      <c r="AV86" s="401" t="str">
        <f t="shared" si="44"/>
        <v>No</v>
      </c>
      <c r="AW86" s="397">
        <f t="shared" si="32"/>
        <v>0</v>
      </c>
      <c r="AX86" s="402">
        <f t="shared" si="33"/>
        <v>1766084</v>
      </c>
      <c r="AY86" s="403">
        <f t="shared" si="43"/>
        <v>1766084</v>
      </c>
      <c r="AZ86" s="404"/>
      <c r="BA86" s="404"/>
      <c r="BB86" s="457">
        <f t="shared" si="34"/>
        <v>12021.272186759321</v>
      </c>
      <c r="BC86" s="404"/>
      <c r="BD86" s="404"/>
      <c r="BE86" s="404">
        <f t="shared" si="35"/>
        <v>-1409023</v>
      </c>
      <c r="BF86" s="404">
        <f t="shared" si="47"/>
        <v>-1409023</v>
      </c>
      <c r="BG86" s="404">
        <f t="shared" si="47"/>
        <v>-1207673.6133000001</v>
      </c>
      <c r="BH86" s="404">
        <f t="shared" si="47"/>
        <v>-1006354.4219628901</v>
      </c>
      <c r="BI86" s="404">
        <f t="shared" si="47"/>
        <v>-805083.53757031215</v>
      </c>
      <c r="BJ86" s="404">
        <f t="shared" si="47"/>
        <v>-603812.65317773412</v>
      </c>
      <c r="BK86" s="404">
        <f t="shared" si="47"/>
        <v>-402561.89587359538</v>
      </c>
      <c r="BL86" s="404">
        <f t="shared" si="47"/>
        <v>-201280.94793679775</v>
      </c>
      <c r="BO86" s="458">
        <f t="shared" si="48"/>
        <v>0</v>
      </c>
      <c r="BP86" s="458">
        <f t="shared" si="48"/>
        <v>-201349.3867</v>
      </c>
      <c r="BQ86" s="458">
        <f t="shared" si="48"/>
        <v>-201319.19133711001</v>
      </c>
      <c r="BR86" s="458">
        <f t="shared" si="48"/>
        <v>-201270.88439257804</v>
      </c>
      <c r="BS86" s="458">
        <f t="shared" si="48"/>
        <v>-201270.88439257804</v>
      </c>
      <c r="BT86" s="458">
        <f t="shared" si="48"/>
        <v>-201250.75730413877</v>
      </c>
      <c r="BU86" s="458">
        <f t="shared" si="48"/>
        <v>-201280.94793679769</v>
      </c>
      <c r="BV86" s="458">
        <f t="shared" si="48"/>
        <v>-201280.94793679775</v>
      </c>
      <c r="BX86" s="404">
        <f t="shared" si="38"/>
        <v>1766084</v>
      </c>
      <c r="BY86" s="404">
        <f t="shared" si="45"/>
        <v>1564734.6133000001</v>
      </c>
      <c r="BZ86" s="404">
        <f t="shared" si="45"/>
        <v>1363415.4219628901</v>
      </c>
      <c r="CA86" s="404">
        <f t="shared" si="45"/>
        <v>1162144.5375703122</v>
      </c>
      <c r="CB86" s="404">
        <f t="shared" si="45"/>
        <v>960873.65317773412</v>
      </c>
      <c r="CC86" s="404">
        <f t="shared" si="45"/>
        <v>759622.89587359538</v>
      </c>
      <c r="CD86" s="404">
        <f t="shared" si="45"/>
        <v>558341.94793679775</v>
      </c>
      <c r="CE86" s="404">
        <f t="shared" si="45"/>
        <v>357061</v>
      </c>
      <c r="CG86" s="459">
        <f t="shared" si="39"/>
        <v>1766084</v>
      </c>
      <c r="CH86" s="459">
        <f t="shared" si="46"/>
        <v>1564734.6133000001</v>
      </c>
      <c r="CI86" s="459">
        <f t="shared" si="46"/>
        <v>1363415.4219628901</v>
      </c>
      <c r="CJ86" s="459">
        <f t="shared" si="46"/>
        <v>1162144.5375703122</v>
      </c>
      <c r="CK86" s="459">
        <f t="shared" si="46"/>
        <v>960873.65317773412</v>
      </c>
      <c r="CL86" s="459">
        <f t="shared" si="46"/>
        <v>759622.89587359538</v>
      </c>
      <c r="CM86" s="459">
        <f t="shared" si="46"/>
        <v>558341.94793679775</v>
      </c>
      <c r="CN86" s="459">
        <f t="shared" si="46"/>
        <v>357061</v>
      </c>
    </row>
    <row r="87" spans="1:92" x14ac:dyDescent="0.2">
      <c r="A87" s="354" t="s">
        <v>323</v>
      </c>
      <c r="B87" s="354"/>
      <c r="C87" s="382"/>
      <c r="D87" s="382"/>
      <c r="E87" s="382"/>
      <c r="F87" s="351">
        <v>4</v>
      </c>
      <c r="G87">
        <v>0</v>
      </c>
      <c r="H87" s="354">
        <v>61</v>
      </c>
      <c r="I87" s="351" t="s">
        <v>392</v>
      </c>
      <c r="J87" s="394"/>
      <c r="K87">
        <v>1015.24</v>
      </c>
      <c r="L87"/>
      <c r="M87">
        <v>163</v>
      </c>
      <c r="N87" s="395">
        <f t="shared" si="19"/>
        <v>48.9</v>
      </c>
      <c r="O87" s="395">
        <f t="shared" si="20"/>
        <v>609.14</v>
      </c>
      <c r="P87" s="395">
        <f t="shared" si="21"/>
        <v>0</v>
      </c>
      <c r="Q87" s="395">
        <f t="shared" si="22"/>
        <v>0</v>
      </c>
      <c r="R87" s="396">
        <f t="shared" si="23"/>
        <v>0.16</v>
      </c>
      <c r="S87" s="396">
        <f t="shared" si="7"/>
        <v>0</v>
      </c>
      <c r="T87" s="395">
        <f t="shared" si="8"/>
        <v>0</v>
      </c>
      <c r="U87" s="395">
        <f t="shared" si="24"/>
        <v>0</v>
      </c>
      <c r="V87">
        <v>8</v>
      </c>
      <c r="W87" s="395">
        <f t="shared" si="25"/>
        <v>2</v>
      </c>
      <c r="X87" s="371">
        <f t="shared" si="26"/>
        <v>48.9</v>
      </c>
      <c r="Y87" s="359">
        <f t="shared" si="27"/>
        <v>1066.1400000000001</v>
      </c>
      <c r="Z87" s="266">
        <v>1894859282</v>
      </c>
      <c r="AA87" s="267">
        <v>8562</v>
      </c>
      <c r="AB87" s="371">
        <f t="shared" si="9"/>
        <v>221310.36</v>
      </c>
      <c r="AC87" s="358">
        <f t="shared" si="10"/>
        <v>0.80324399999999996</v>
      </c>
      <c r="AD87" s="267">
        <v>115833</v>
      </c>
      <c r="AE87" s="358">
        <f t="shared" si="11"/>
        <v>0.79692200000000002</v>
      </c>
      <c r="AF87" s="358">
        <f t="shared" si="40"/>
        <v>0.198653</v>
      </c>
      <c r="AG87" s="398">
        <f t="shared" si="12"/>
        <v>0.198653</v>
      </c>
      <c r="AH87" s="399">
        <f t="shared" si="13"/>
        <v>0</v>
      </c>
      <c r="AI87" s="400">
        <f t="shared" si="28"/>
        <v>0.198653</v>
      </c>
      <c r="AJ87">
        <v>1018</v>
      </c>
      <c r="AK87">
        <v>13</v>
      </c>
      <c r="AL87" s="370">
        <f t="shared" si="29"/>
        <v>1323400</v>
      </c>
      <c r="AM87">
        <v>0</v>
      </c>
      <c r="AN87">
        <v>0</v>
      </c>
      <c r="AO87" s="370">
        <f t="shared" si="30"/>
        <v>0</v>
      </c>
      <c r="AP87" s="370">
        <f t="shared" si="14"/>
        <v>2440902</v>
      </c>
      <c r="AQ87" s="370">
        <f t="shared" si="31"/>
        <v>3764302</v>
      </c>
      <c r="AR87" s="397">
        <v>1971482</v>
      </c>
      <c r="AS87" s="397">
        <f t="shared" si="41"/>
        <v>3764302</v>
      </c>
      <c r="AT87" s="267">
        <v>3942046</v>
      </c>
      <c r="AU87" s="370">
        <f t="shared" si="42"/>
        <v>177744</v>
      </c>
      <c r="AV87" s="401" t="str">
        <f t="shared" si="44"/>
        <v>No</v>
      </c>
      <c r="AW87" s="397">
        <f t="shared" si="32"/>
        <v>0</v>
      </c>
      <c r="AX87" s="402">
        <f t="shared" si="33"/>
        <v>3942046</v>
      </c>
      <c r="AY87" s="403">
        <f t="shared" si="43"/>
        <v>3942046</v>
      </c>
      <c r="AZ87" s="404"/>
      <c r="BA87" s="404"/>
      <c r="BB87" s="457">
        <f t="shared" si="34"/>
        <v>12102.816575391042</v>
      </c>
      <c r="BC87" s="404"/>
      <c r="BD87" s="404"/>
      <c r="BE87" s="404">
        <f t="shared" si="35"/>
        <v>-177744</v>
      </c>
      <c r="BF87" s="404">
        <f t="shared" si="47"/>
        <v>-177744</v>
      </c>
      <c r="BG87" s="404">
        <f t="shared" si="47"/>
        <v>-152344.3824</v>
      </c>
      <c r="BH87" s="404">
        <f t="shared" si="47"/>
        <v>-126948.57385392021</v>
      </c>
      <c r="BI87" s="404">
        <f t="shared" si="47"/>
        <v>-101558.85908313608</v>
      </c>
      <c r="BJ87" s="404">
        <f t="shared" si="47"/>
        <v>-76169.144312351942</v>
      </c>
      <c r="BK87" s="404">
        <f t="shared" si="47"/>
        <v>-50781.968513044994</v>
      </c>
      <c r="BL87" s="404">
        <f t="shared" si="47"/>
        <v>-25390.98425652273</v>
      </c>
      <c r="BO87" s="458">
        <f t="shared" si="48"/>
        <v>0</v>
      </c>
      <c r="BP87" s="458">
        <f t="shared" si="48"/>
        <v>-25399.617600000001</v>
      </c>
      <c r="BQ87" s="458">
        <f t="shared" si="48"/>
        <v>-25395.808546079999</v>
      </c>
      <c r="BR87" s="458">
        <f t="shared" si="48"/>
        <v>-25389.714770784045</v>
      </c>
      <c r="BS87" s="458">
        <f t="shared" si="48"/>
        <v>-25389.714770784019</v>
      </c>
      <c r="BT87" s="458">
        <f t="shared" si="48"/>
        <v>-25387.1757993069</v>
      </c>
      <c r="BU87" s="458">
        <f t="shared" si="48"/>
        <v>-25390.984256522497</v>
      </c>
      <c r="BV87" s="458">
        <f t="shared" si="48"/>
        <v>-25390.98425652273</v>
      </c>
      <c r="BX87" s="404">
        <f t="shared" si="38"/>
        <v>3942046</v>
      </c>
      <c r="BY87" s="404">
        <f t="shared" si="45"/>
        <v>3916646.3824</v>
      </c>
      <c r="BZ87" s="404">
        <f t="shared" si="45"/>
        <v>3891250.5738539202</v>
      </c>
      <c r="CA87" s="404">
        <f t="shared" si="45"/>
        <v>3865860.8590831361</v>
      </c>
      <c r="CB87" s="404">
        <f t="shared" si="45"/>
        <v>3840471.1443123519</v>
      </c>
      <c r="CC87" s="404">
        <f t="shared" si="45"/>
        <v>3815083.968513045</v>
      </c>
      <c r="CD87" s="404">
        <f t="shared" si="45"/>
        <v>3789692.9842565227</v>
      </c>
      <c r="CE87" s="404">
        <f t="shared" si="45"/>
        <v>3764302</v>
      </c>
      <c r="CG87" s="459">
        <f t="shared" si="39"/>
        <v>3942046</v>
      </c>
      <c r="CH87" s="459">
        <f t="shared" si="46"/>
        <v>3916646.3824</v>
      </c>
      <c r="CI87" s="459">
        <f t="shared" si="46"/>
        <v>3891250.5738539202</v>
      </c>
      <c r="CJ87" s="459">
        <f t="shared" si="46"/>
        <v>3865860.8590831361</v>
      </c>
      <c r="CK87" s="459">
        <f t="shared" si="46"/>
        <v>3840471.1443123519</v>
      </c>
      <c r="CL87" s="459">
        <f t="shared" si="46"/>
        <v>3815083.968513045</v>
      </c>
      <c r="CM87" s="459">
        <f t="shared" si="46"/>
        <v>3789692.9842565227</v>
      </c>
      <c r="CN87" s="459">
        <f t="shared" si="46"/>
        <v>3764302</v>
      </c>
    </row>
    <row r="88" spans="1:92" x14ac:dyDescent="0.2">
      <c r="A88" s="354" t="s">
        <v>338</v>
      </c>
      <c r="B88" s="354"/>
      <c r="C88" s="382">
        <v>1</v>
      </c>
      <c r="D88" s="382">
        <v>1</v>
      </c>
      <c r="E88" s="382"/>
      <c r="F88" s="351">
        <v>9</v>
      </c>
      <c r="G88">
        <v>18</v>
      </c>
      <c r="H88" s="354">
        <v>62</v>
      </c>
      <c r="I88" s="351" t="s">
        <v>393</v>
      </c>
      <c r="J88" s="394"/>
      <c r="K88">
        <v>6214.36</v>
      </c>
      <c r="L88"/>
      <c r="M88">
        <v>3033</v>
      </c>
      <c r="N88" s="395">
        <f t="shared" si="19"/>
        <v>909.9</v>
      </c>
      <c r="O88" s="395">
        <f t="shared" si="20"/>
        <v>3728.62</v>
      </c>
      <c r="P88" s="395">
        <f t="shared" si="21"/>
        <v>0</v>
      </c>
      <c r="Q88" s="395">
        <f t="shared" si="22"/>
        <v>0</v>
      </c>
      <c r="R88" s="396">
        <f t="shared" si="23"/>
        <v>0.49</v>
      </c>
      <c r="S88" s="396">
        <f t="shared" si="7"/>
        <v>0</v>
      </c>
      <c r="T88" s="395">
        <f t="shared" si="8"/>
        <v>0</v>
      </c>
      <c r="U88" s="395">
        <f t="shared" si="24"/>
        <v>0</v>
      </c>
      <c r="V88">
        <v>541</v>
      </c>
      <c r="W88" s="395">
        <f t="shared" si="25"/>
        <v>135.25</v>
      </c>
      <c r="X88" s="371">
        <f t="shared" si="26"/>
        <v>909.9</v>
      </c>
      <c r="Y88" s="359">
        <f t="shared" si="27"/>
        <v>7259.5099999999993</v>
      </c>
      <c r="Z88" s="266">
        <v>8700869635</v>
      </c>
      <c r="AA88" s="267">
        <v>60297</v>
      </c>
      <c r="AB88" s="371">
        <f t="shared" si="9"/>
        <v>144300.21</v>
      </c>
      <c r="AC88" s="358">
        <f t="shared" si="10"/>
        <v>0.52373599999999998</v>
      </c>
      <c r="AD88" s="267">
        <v>92176</v>
      </c>
      <c r="AE88" s="358">
        <f t="shared" si="11"/>
        <v>0.63416399999999995</v>
      </c>
      <c r="AF88" s="358">
        <f t="shared" si="40"/>
        <v>0.44313599999999997</v>
      </c>
      <c r="AG88" s="398">
        <f t="shared" si="12"/>
        <v>0.44313599999999997</v>
      </c>
      <c r="AH88" s="399">
        <f t="shared" si="13"/>
        <v>0.03</v>
      </c>
      <c r="AI88" s="400">
        <f t="shared" si="28"/>
        <v>0.473136</v>
      </c>
      <c r="AJ88">
        <v>0</v>
      </c>
      <c r="AK88">
        <v>0</v>
      </c>
      <c r="AL88" s="370">
        <f t="shared" si="29"/>
        <v>0</v>
      </c>
      <c r="AM88">
        <v>0</v>
      </c>
      <c r="AN88">
        <v>0</v>
      </c>
      <c r="AO88" s="370">
        <f t="shared" si="30"/>
        <v>0</v>
      </c>
      <c r="AP88" s="370">
        <f t="shared" si="14"/>
        <v>39585327</v>
      </c>
      <c r="AQ88" s="370">
        <f t="shared" si="31"/>
        <v>39585327</v>
      </c>
      <c r="AR88" s="397">
        <v>26945481</v>
      </c>
      <c r="AS88" s="397">
        <f t="shared" si="41"/>
        <v>42723021</v>
      </c>
      <c r="AT88" s="267">
        <v>42723021</v>
      </c>
      <c r="AU88" s="370">
        <f t="shared" si="42"/>
        <v>3137694</v>
      </c>
      <c r="AV88" s="401" t="str">
        <f t="shared" si="44"/>
        <v>No</v>
      </c>
      <c r="AW88" s="397">
        <f t="shared" si="32"/>
        <v>0</v>
      </c>
      <c r="AX88" s="402">
        <f t="shared" si="33"/>
        <v>42723021</v>
      </c>
      <c r="AY88" s="403">
        <f t="shared" si="43"/>
        <v>42723021</v>
      </c>
      <c r="AZ88" s="404"/>
      <c r="BA88" s="404"/>
      <c r="BB88" s="457">
        <f t="shared" si="34"/>
        <v>13463.309616758603</v>
      </c>
      <c r="BC88" s="404"/>
      <c r="BD88" s="404"/>
      <c r="BE88" s="404">
        <f t="shared" si="35"/>
        <v>-3137694</v>
      </c>
      <c r="BF88" s="404">
        <f t="shared" si="47"/>
        <v>-3137694</v>
      </c>
      <c r="BG88" s="404">
        <f t="shared" si="47"/>
        <v>-3137694</v>
      </c>
      <c r="BH88" s="404">
        <f t="shared" si="47"/>
        <v>-3137694</v>
      </c>
      <c r="BI88" s="404">
        <f t="shared" si="47"/>
        <v>-3137694</v>
      </c>
      <c r="BJ88" s="404">
        <f t="shared" si="47"/>
        <v>-3137694</v>
      </c>
      <c r="BK88" s="404">
        <f t="shared" si="47"/>
        <v>-3137694</v>
      </c>
      <c r="BL88" s="404">
        <f t="shared" si="47"/>
        <v>-3137694</v>
      </c>
      <c r="BO88" s="458">
        <f t="shared" si="48"/>
        <v>0</v>
      </c>
      <c r="BP88" s="458">
        <f t="shared" si="48"/>
        <v>-448376.47259999998</v>
      </c>
      <c r="BQ88" s="458">
        <f t="shared" si="48"/>
        <v>-523053.58979999996</v>
      </c>
      <c r="BR88" s="458">
        <f t="shared" si="48"/>
        <v>-627538.80000000005</v>
      </c>
      <c r="BS88" s="458">
        <f t="shared" si="48"/>
        <v>-784423.5</v>
      </c>
      <c r="BT88" s="458">
        <f t="shared" si="48"/>
        <v>-1045793.4101999999</v>
      </c>
      <c r="BU88" s="458">
        <f t="shared" si="48"/>
        <v>-1568847</v>
      </c>
      <c r="BV88" s="458">
        <f t="shared" si="48"/>
        <v>-3137694</v>
      </c>
      <c r="BX88" s="404">
        <f t="shared" si="38"/>
        <v>42723021</v>
      </c>
      <c r="BY88" s="404">
        <f t="shared" si="45"/>
        <v>42274644.527400002</v>
      </c>
      <c r="BZ88" s="404">
        <f t="shared" si="45"/>
        <v>42199967.4102</v>
      </c>
      <c r="CA88" s="404">
        <f t="shared" si="45"/>
        <v>42095482.200000003</v>
      </c>
      <c r="CB88" s="404">
        <f t="shared" si="45"/>
        <v>41938597.5</v>
      </c>
      <c r="CC88" s="404">
        <f t="shared" si="45"/>
        <v>41677227.5898</v>
      </c>
      <c r="CD88" s="404">
        <f t="shared" si="45"/>
        <v>41154174</v>
      </c>
      <c r="CE88" s="404">
        <f t="shared" si="45"/>
        <v>39585327</v>
      </c>
      <c r="CG88" s="459">
        <f t="shared" si="39"/>
        <v>42723021</v>
      </c>
      <c r="CH88" s="459">
        <f t="shared" si="46"/>
        <v>42723021</v>
      </c>
      <c r="CI88" s="459">
        <f t="shared" si="46"/>
        <v>42723021</v>
      </c>
      <c r="CJ88" s="459">
        <f t="shared" si="46"/>
        <v>42723021</v>
      </c>
      <c r="CK88" s="459">
        <f t="shared" si="46"/>
        <v>42723021</v>
      </c>
      <c r="CL88" s="459">
        <f t="shared" si="46"/>
        <v>42723021</v>
      </c>
      <c r="CM88" s="459">
        <f t="shared" si="46"/>
        <v>42723021</v>
      </c>
      <c r="CN88" s="459">
        <f t="shared" si="46"/>
        <v>42723021</v>
      </c>
    </row>
    <row r="89" spans="1:92" x14ac:dyDescent="0.2">
      <c r="A89" s="354" t="s">
        <v>327</v>
      </c>
      <c r="B89" s="354"/>
      <c r="C89" s="382"/>
      <c r="D89" s="382"/>
      <c r="E89" s="382"/>
      <c r="F89" s="351">
        <v>7</v>
      </c>
      <c r="G89">
        <v>0</v>
      </c>
      <c r="H89" s="354">
        <v>63</v>
      </c>
      <c r="I89" s="351" t="s">
        <v>394</v>
      </c>
      <c r="J89" s="394"/>
      <c r="K89">
        <v>108.89</v>
      </c>
      <c r="L89"/>
      <c r="M89">
        <v>45</v>
      </c>
      <c r="N89" s="395">
        <f t="shared" si="19"/>
        <v>13.5</v>
      </c>
      <c r="O89" s="395">
        <f t="shared" si="20"/>
        <v>65.33</v>
      </c>
      <c r="P89" s="395">
        <f t="shared" si="21"/>
        <v>0</v>
      </c>
      <c r="Q89" s="395">
        <f t="shared" si="22"/>
        <v>0</v>
      </c>
      <c r="R89" s="396">
        <f t="shared" si="23"/>
        <v>0.41</v>
      </c>
      <c r="S89" s="396">
        <f t="shared" si="7"/>
        <v>0</v>
      </c>
      <c r="T89" s="395">
        <f t="shared" si="8"/>
        <v>0</v>
      </c>
      <c r="U89" s="395">
        <f t="shared" si="24"/>
        <v>0</v>
      </c>
      <c r="V89">
        <v>0</v>
      </c>
      <c r="W89" s="395">
        <f t="shared" si="25"/>
        <v>0</v>
      </c>
      <c r="X89" s="371">
        <f t="shared" si="26"/>
        <v>13.5</v>
      </c>
      <c r="Y89" s="359">
        <f t="shared" si="27"/>
        <v>122.39</v>
      </c>
      <c r="Z89" s="266">
        <v>313763460.32999998</v>
      </c>
      <c r="AA89" s="267">
        <v>1628</v>
      </c>
      <c r="AB89" s="371">
        <f t="shared" si="9"/>
        <v>192729.4</v>
      </c>
      <c r="AC89" s="358">
        <f t="shared" si="10"/>
        <v>0.69950900000000005</v>
      </c>
      <c r="AD89" s="267">
        <v>112344</v>
      </c>
      <c r="AE89" s="358">
        <f t="shared" si="11"/>
        <v>0.77291799999999999</v>
      </c>
      <c r="AF89" s="358">
        <f t="shared" si="40"/>
        <v>0.27846799999999999</v>
      </c>
      <c r="AG89" s="398">
        <f t="shared" si="12"/>
        <v>0.27846799999999999</v>
      </c>
      <c r="AH89" s="399">
        <f t="shared" si="13"/>
        <v>0</v>
      </c>
      <c r="AI89" s="400">
        <f t="shared" si="28"/>
        <v>0.27846799999999999</v>
      </c>
      <c r="AJ89">
        <v>42</v>
      </c>
      <c r="AK89">
        <v>6</v>
      </c>
      <c r="AL89" s="370">
        <f t="shared" si="29"/>
        <v>25200</v>
      </c>
      <c r="AM89">
        <v>0</v>
      </c>
      <c r="AN89">
        <v>0</v>
      </c>
      <c r="AO89" s="370">
        <f t="shared" si="30"/>
        <v>0</v>
      </c>
      <c r="AP89" s="370">
        <f t="shared" si="14"/>
        <v>392792</v>
      </c>
      <c r="AQ89" s="370">
        <f t="shared" si="31"/>
        <v>417992</v>
      </c>
      <c r="AR89" s="397">
        <v>1312383</v>
      </c>
      <c r="AS89" s="397">
        <f t="shared" si="41"/>
        <v>417992</v>
      </c>
      <c r="AT89" s="267">
        <v>1058408</v>
      </c>
      <c r="AU89" s="370">
        <f t="shared" si="42"/>
        <v>640416</v>
      </c>
      <c r="AV89" s="401" t="str">
        <f t="shared" si="44"/>
        <v>No</v>
      </c>
      <c r="AW89" s="397">
        <f t="shared" si="32"/>
        <v>0</v>
      </c>
      <c r="AX89" s="402">
        <f t="shared" si="33"/>
        <v>1058408</v>
      </c>
      <c r="AY89" s="403">
        <f t="shared" si="43"/>
        <v>1058408</v>
      </c>
      <c r="AZ89" s="404"/>
      <c r="BA89" s="404"/>
      <c r="BB89" s="457">
        <f t="shared" si="34"/>
        <v>12953.850215814124</v>
      </c>
      <c r="BC89" s="404"/>
      <c r="BD89" s="404"/>
      <c r="BE89" s="404">
        <f t="shared" si="35"/>
        <v>-640416</v>
      </c>
      <c r="BF89" s="404">
        <f t="shared" si="47"/>
        <v>-640416</v>
      </c>
      <c r="BG89" s="404">
        <f t="shared" si="47"/>
        <v>-548900.55359999998</v>
      </c>
      <c r="BH89" s="404">
        <f t="shared" si="47"/>
        <v>-457398.83131487994</v>
      </c>
      <c r="BI89" s="404">
        <f t="shared" si="47"/>
        <v>-365919.06505190395</v>
      </c>
      <c r="BJ89" s="404">
        <f t="shared" si="47"/>
        <v>-274439.29878892796</v>
      </c>
      <c r="BK89" s="404">
        <f t="shared" si="47"/>
        <v>-182968.68050257827</v>
      </c>
      <c r="BL89" s="404">
        <f t="shared" si="47"/>
        <v>-91484.340251289133</v>
      </c>
      <c r="BO89" s="458">
        <f t="shared" si="48"/>
        <v>0</v>
      </c>
      <c r="BP89" s="458">
        <f t="shared" si="48"/>
        <v>-91515.446400000001</v>
      </c>
      <c r="BQ89" s="458">
        <f t="shared" si="48"/>
        <v>-91501.722285119991</v>
      </c>
      <c r="BR89" s="458">
        <f t="shared" si="48"/>
        <v>-91479.766262975987</v>
      </c>
      <c r="BS89" s="458">
        <f t="shared" si="48"/>
        <v>-91479.766262975987</v>
      </c>
      <c r="BT89" s="458">
        <f t="shared" si="48"/>
        <v>-91470.61828634968</v>
      </c>
      <c r="BU89" s="458">
        <f t="shared" si="48"/>
        <v>-91484.340251289133</v>
      </c>
      <c r="BV89" s="458">
        <f t="shared" si="48"/>
        <v>-91484.340251289133</v>
      </c>
      <c r="BX89" s="404">
        <f t="shared" si="38"/>
        <v>1058408</v>
      </c>
      <c r="BY89" s="404">
        <f t="shared" si="45"/>
        <v>966892.55359999998</v>
      </c>
      <c r="BZ89" s="404">
        <f t="shared" si="45"/>
        <v>875390.83131487994</v>
      </c>
      <c r="CA89" s="404">
        <f t="shared" si="45"/>
        <v>783911.06505190395</v>
      </c>
      <c r="CB89" s="404">
        <f t="shared" si="45"/>
        <v>692431.29878892796</v>
      </c>
      <c r="CC89" s="404">
        <f t="shared" si="45"/>
        <v>600960.68050257827</v>
      </c>
      <c r="CD89" s="404">
        <f t="shared" si="45"/>
        <v>509476.34025128913</v>
      </c>
      <c r="CE89" s="404">
        <f t="shared" si="45"/>
        <v>417992</v>
      </c>
      <c r="CG89" s="459">
        <f t="shared" si="39"/>
        <v>1058408</v>
      </c>
      <c r="CH89" s="459">
        <f t="shared" si="46"/>
        <v>966892.55359999998</v>
      </c>
      <c r="CI89" s="459">
        <f t="shared" si="46"/>
        <v>875390.83131487994</v>
      </c>
      <c r="CJ89" s="459">
        <f t="shared" si="46"/>
        <v>783911.06505190395</v>
      </c>
      <c r="CK89" s="459">
        <f t="shared" si="46"/>
        <v>692431.29878892796</v>
      </c>
      <c r="CL89" s="459">
        <f t="shared" si="46"/>
        <v>600960.68050257827</v>
      </c>
      <c r="CM89" s="459">
        <f t="shared" si="46"/>
        <v>509476.34025128913</v>
      </c>
      <c r="CN89" s="459">
        <f t="shared" si="46"/>
        <v>417992</v>
      </c>
    </row>
    <row r="90" spans="1:92" x14ac:dyDescent="0.2">
      <c r="A90" s="354" t="s">
        <v>343</v>
      </c>
      <c r="B90" s="354">
        <v>1</v>
      </c>
      <c r="C90" s="382">
        <v>1</v>
      </c>
      <c r="D90" s="382">
        <v>0</v>
      </c>
      <c r="E90" s="382">
        <v>1</v>
      </c>
      <c r="F90" s="351">
        <v>10</v>
      </c>
      <c r="G90">
        <v>1</v>
      </c>
      <c r="H90" s="354">
        <v>64</v>
      </c>
      <c r="I90" s="351" t="s">
        <v>395</v>
      </c>
      <c r="J90" s="394"/>
      <c r="K90">
        <v>17866.560000000001</v>
      </c>
      <c r="L90"/>
      <c r="M90">
        <v>15380</v>
      </c>
      <c r="N90" s="395">
        <f t="shared" si="19"/>
        <v>4614</v>
      </c>
      <c r="O90" s="395">
        <f t="shared" si="20"/>
        <v>10719.94</v>
      </c>
      <c r="P90" s="395">
        <f t="shared" si="21"/>
        <v>4660.0599999999995</v>
      </c>
      <c r="Q90" s="395">
        <f t="shared" si="22"/>
        <v>699.01</v>
      </c>
      <c r="R90" s="396">
        <f t="shared" si="23"/>
        <v>0.86</v>
      </c>
      <c r="S90" s="396">
        <f t="shared" si="7"/>
        <v>0.26</v>
      </c>
      <c r="T90" s="395">
        <f t="shared" si="8"/>
        <v>4645.3100000000004</v>
      </c>
      <c r="U90" s="395">
        <f t="shared" si="24"/>
        <v>696.8</v>
      </c>
      <c r="V90">
        <v>4763</v>
      </c>
      <c r="W90" s="395">
        <f t="shared" si="25"/>
        <v>1190.75</v>
      </c>
      <c r="X90" s="371">
        <f t="shared" si="26"/>
        <v>4614</v>
      </c>
      <c r="Y90" s="359">
        <f t="shared" si="27"/>
        <v>24370.32</v>
      </c>
      <c r="Z90" s="266">
        <v>9038278007.6700001</v>
      </c>
      <c r="AA90" s="267">
        <v>119970</v>
      </c>
      <c r="AB90" s="371">
        <f t="shared" si="9"/>
        <v>75337.820000000007</v>
      </c>
      <c r="AC90" s="358">
        <f t="shared" si="10"/>
        <v>0.27343800000000001</v>
      </c>
      <c r="AD90" s="267">
        <v>45300</v>
      </c>
      <c r="AE90" s="358">
        <f t="shared" si="11"/>
        <v>0.31166100000000002</v>
      </c>
      <c r="AF90" s="358">
        <f t="shared" si="40"/>
        <v>0.71509500000000004</v>
      </c>
      <c r="AG90" s="398">
        <f t="shared" si="12"/>
        <v>0.71509500000000004</v>
      </c>
      <c r="AH90" s="399">
        <f t="shared" si="13"/>
        <v>0.06</v>
      </c>
      <c r="AI90" s="400">
        <f t="shared" si="28"/>
        <v>0.77509500000000009</v>
      </c>
      <c r="AJ90">
        <v>0</v>
      </c>
      <c r="AK90">
        <v>0</v>
      </c>
      <c r="AL90" s="370">
        <f t="shared" si="29"/>
        <v>0</v>
      </c>
      <c r="AM90">
        <v>0</v>
      </c>
      <c r="AN90">
        <v>0</v>
      </c>
      <c r="AO90" s="370">
        <f t="shared" si="30"/>
        <v>0</v>
      </c>
      <c r="AP90" s="370">
        <f t="shared" si="14"/>
        <v>217699334</v>
      </c>
      <c r="AQ90" s="370">
        <f t="shared" si="31"/>
        <v>217699334</v>
      </c>
      <c r="AR90" s="397">
        <v>200518244</v>
      </c>
      <c r="AS90" s="397">
        <f t="shared" si="41"/>
        <v>226674245</v>
      </c>
      <c r="AT90" s="267">
        <v>226674245</v>
      </c>
      <c r="AU90" s="370">
        <f t="shared" si="42"/>
        <v>8974911</v>
      </c>
      <c r="AV90" s="401" t="str">
        <f t="shared" si="44"/>
        <v>No</v>
      </c>
      <c r="AW90" s="397">
        <f t="shared" si="32"/>
        <v>0</v>
      </c>
      <c r="AX90" s="402">
        <f t="shared" si="33"/>
        <v>226674245</v>
      </c>
      <c r="AY90" s="403">
        <f t="shared" si="43"/>
        <v>226674245</v>
      </c>
      <c r="AZ90" s="404"/>
      <c r="BA90" s="404"/>
      <c r="BB90" s="457">
        <f t="shared" si="34"/>
        <v>15720.314263070226</v>
      </c>
      <c r="BC90" s="404"/>
      <c r="BD90" s="404"/>
      <c r="BE90" s="404">
        <f t="shared" si="35"/>
        <v>-8974911</v>
      </c>
      <c r="BF90" s="404">
        <f t="shared" si="47"/>
        <v>-8974911</v>
      </c>
      <c r="BG90" s="404">
        <f t="shared" si="47"/>
        <v>-8974911</v>
      </c>
      <c r="BH90" s="404">
        <f t="shared" si="47"/>
        <v>-8974911</v>
      </c>
      <c r="BI90" s="404">
        <f t="shared" si="47"/>
        <v>-8974911</v>
      </c>
      <c r="BJ90" s="404">
        <f t="shared" si="47"/>
        <v>-8974911</v>
      </c>
      <c r="BK90" s="404">
        <f t="shared" si="47"/>
        <v>-8974911</v>
      </c>
      <c r="BL90" s="404">
        <f t="shared" si="47"/>
        <v>-8974911</v>
      </c>
      <c r="BO90" s="458">
        <f t="shared" si="48"/>
        <v>0</v>
      </c>
      <c r="BP90" s="458">
        <f t="shared" si="48"/>
        <v>-1282514.7819000001</v>
      </c>
      <c r="BQ90" s="458">
        <f t="shared" si="48"/>
        <v>-1496117.6636999999</v>
      </c>
      <c r="BR90" s="458">
        <f t="shared" si="48"/>
        <v>-1794982.2000000002</v>
      </c>
      <c r="BS90" s="458">
        <f t="shared" si="48"/>
        <v>-2243727.75</v>
      </c>
      <c r="BT90" s="458">
        <f t="shared" si="48"/>
        <v>-2991337.8363000001</v>
      </c>
      <c r="BU90" s="458">
        <f t="shared" si="48"/>
        <v>-4487455.5</v>
      </c>
      <c r="BV90" s="458">
        <f t="shared" si="48"/>
        <v>-8974911</v>
      </c>
      <c r="BX90" s="404">
        <f t="shared" si="38"/>
        <v>226674245</v>
      </c>
      <c r="BY90" s="404">
        <f t="shared" si="45"/>
        <v>225391730.21810001</v>
      </c>
      <c r="BZ90" s="404">
        <f t="shared" si="45"/>
        <v>225178127.33629999</v>
      </c>
      <c r="CA90" s="404">
        <f t="shared" si="45"/>
        <v>224879262.80000001</v>
      </c>
      <c r="CB90" s="404">
        <f t="shared" si="45"/>
        <v>224430517.25</v>
      </c>
      <c r="CC90" s="404">
        <f t="shared" si="45"/>
        <v>223682907.16370001</v>
      </c>
      <c r="CD90" s="404">
        <f t="shared" si="45"/>
        <v>222186789.5</v>
      </c>
      <c r="CE90" s="404">
        <f t="shared" si="45"/>
        <v>217699334</v>
      </c>
      <c r="CG90" s="459">
        <f t="shared" si="39"/>
        <v>226674245</v>
      </c>
      <c r="CH90" s="459">
        <f t="shared" si="46"/>
        <v>226674245</v>
      </c>
      <c r="CI90" s="459">
        <f t="shared" si="46"/>
        <v>226674245</v>
      </c>
      <c r="CJ90" s="459">
        <f t="shared" si="46"/>
        <v>226674245</v>
      </c>
      <c r="CK90" s="459">
        <f t="shared" si="46"/>
        <v>226674245</v>
      </c>
      <c r="CL90" s="459">
        <f t="shared" si="46"/>
        <v>226674245</v>
      </c>
      <c r="CM90" s="459">
        <f t="shared" si="46"/>
        <v>226674245</v>
      </c>
      <c r="CN90" s="459">
        <f t="shared" si="46"/>
        <v>226674245</v>
      </c>
    </row>
    <row r="91" spans="1:92" x14ac:dyDescent="0.2">
      <c r="A91" s="354" t="s">
        <v>327</v>
      </c>
      <c r="B91" s="354"/>
      <c r="C91" s="382"/>
      <c r="D91" s="382"/>
      <c r="E91" s="382"/>
      <c r="F91" s="351">
        <v>6</v>
      </c>
      <c r="G91">
        <v>0</v>
      </c>
      <c r="H91" s="354">
        <v>65</v>
      </c>
      <c r="I91" s="351" t="s">
        <v>396</v>
      </c>
      <c r="J91" s="394"/>
      <c r="K91">
        <v>173.33</v>
      </c>
      <c r="L91"/>
      <c r="M91">
        <v>31</v>
      </c>
      <c r="N91" s="395">
        <f t="shared" si="19"/>
        <v>9.3000000000000007</v>
      </c>
      <c r="O91" s="395">
        <f t="shared" si="20"/>
        <v>104</v>
      </c>
      <c r="P91" s="395">
        <f t="shared" si="21"/>
        <v>0</v>
      </c>
      <c r="Q91" s="395">
        <f t="shared" si="22"/>
        <v>0</v>
      </c>
      <c r="R91" s="396">
        <f t="shared" si="23"/>
        <v>0.18</v>
      </c>
      <c r="S91" s="396">
        <f t="shared" ref="S91:S154" si="49">IF(R91&gt;0.6,+R91-0.6,0)</f>
        <v>0</v>
      </c>
      <c r="T91" s="395">
        <f t="shared" ref="T91:T154" si="50">ROUND(S91*K91,2)</f>
        <v>0</v>
      </c>
      <c r="U91" s="395">
        <f t="shared" si="24"/>
        <v>0</v>
      </c>
      <c r="V91">
        <v>0</v>
      </c>
      <c r="W91" s="395">
        <f t="shared" si="25"/>
        <v>0</v>
      </c>
      <c r="X91" s="371">
        <f t="shared" si="26"/>
        <v>9.3000000000000007</v>
      </c>
      <c r="Y91" s="359">
        <f t="shared" si="27"/>
        <v>182.63000000000002</v>
      </c>
      <c r="Z91" s="266">
        <v>424468737.32999998</v>
      </c>
      <c r="AA91" s="267">
        <v>1881</v>
      </c>
      <c r="AB91" s="371">
        <f t="shared" ref="AB91:AB154" si="51">ROUND(Z91/AA91,2)</f>
        <v>225661.21</v>
      </c>
      <c r="AC91" s="358">
        <f t="shared" ref="AC91:AC154" si="52">(ROUND(AB91/$AC$21,6))</f>
        <v>0.81903499999999996</v>
      </c>
      <c r="AD91" s="267">
        <v>117109</v>
      </c>
      <c r="AE91" s="358">
        <f t="shared" ref="AE91:AE154" si="53">(ROUND(AD91/$AE$21,6))</f>
        <v>0.805701</v>
      </c>
      <c r="AF91" s="358">
        <f t="shared" si="40"/>
        <v>0.18496499999999999</v>
      </c>
      <c r="AG91" s="398">
        <f t="shared" ref="AG91:AG154" si="54">IF(OR(B91=1,C91=1),MAX($L$7,AF91),MAX($L$6,AF91))</f>
        <v>0.18496499999999999</v>
      </c>
      <c r="AH91" s="399">
        <f t="shared" ref="AH91:AH154" si="55">IF(G91&gt;=1,IF(G91&lt;=5,0.06,IF(G91&lt;=10,0.05,IF(G91&lt;=15,0.04,IF(G91&lt;=19,0.03,0)))),0)</f>
        <v>0</v>
      </c>
      <c r="AI91" s="400">
        <f t="shared" si="28"/>
        <v>0.18496499999999999</v>
      </c>
      <c r="AJ91">
        <v>0</v>
      </c>
      <c r="AK91">
        <v>0</v>
      </c>
      <c r="AL91" s="370">
        <f t="shared" si="29"/>
        <v>0</v>
      </c>
      <c r="AM91">
        <v>0</v>
      </c>
      <c r="AN91">
        <v>0</v>
      </c>
      <c r="AO91" s="370">
        <f t="shared" si="30"/>
        <v>0</v>
      </c>
      <c r="AP91" s="370">
        <f t="shared" ref="AP91:AP154" si="56">ROUND(Y91*AI91*$AP$21,0)</f>
        <v>389316</v>
      </c>
      <c r="AQ91" s="370">
        <f t="shared" si="31"/>
        <v>389316</v>
      </c>
      <c r="AR91" s="397">
        <v>1327652</v>
      </c>
      <c r="AS91" s="397">
        <f t="shared" si="41"/>
        <v>389316</v>
      </c>
      <c r="AT91" s="267">
        <v>1071722</v>
      </c>
      <c r="AU91" s="370">
        <f t="shared" si="42"/>
        <v>682406</v>
      </c>
      <c r="AV91" s="401" t="str">
        <f t="shared" si="44"/>
        <v>No</v>
      </c>
      <c r="AW91" s="397">
        <f t="shared" si="32"/>
        <v>0</v>
      </c>
      <c r="AX91" s="402">
        <f t="shared" si="33"/>
        <v>1071722</v>
      </c>
      <c r="AY91" s="403">
        <f t="shared" si="43"/>
        <v>1071722</v>
      </c>
      <c r="AZ91" s="404"/>
      <c r="BA91" s="404"/>
      <c r="BB91" s="457">
        <f t="shared" si="34"/>
        <v>12143.372468701324</v>
      </c>
      <c r="BC91" s="404"/>
      <c r="BD91" s="404"/>
      <c r="BE91" s="404">
        <f t="shared" si="35"/>
        <v>-682406</v>
      </c>
      <c r="BF91" s="404">
        <f t="shared" si="47"/>
        <v>-682406</v>
      </c>
      <c r="BG91" s="404">
        <f t="shared" si="47"/>
        <v>-584890.18259999994</v>
      </c>
      <c r="BH91" s="404">
        <f t="shared" si="47"/>
        <v>-487388.98916057998</v>
      </c>
      <c r="BI91" s="404">
        <f t="shared" si="47"/>
        <v>-389911.19132846396</v>
      </c>
      <c r="BJ91" s="404">
        <f t="shared" si="47"/>
        <v>-292433.39349634794</v>
      </c>
      <c r="BK91" s="404">
        <f t="shared" si="47"/>
        <v>-194965.34344401513</v>
      </c>
      <c r="BL91" s="404">
        <f t="shared" si="47"/>
        <v>-97482.671722007566</v>
      </c>
      <c r="BO91" s="458">
        <f t="shared" si="48"/>
        <v>0</v>
      </c>
      <c r="BP91" s="458">
        <f t="shared" si="48"/>
        <v>-97515.8174</v>
      </c>
      <c r="BQ91" s="458">
        <f t="shared" si="48"/>
        <v>-97501.193439419978</v>
      </c>
      <c r="BR91" s="458">
        <f t="shared" si="48"/>
        <v>-97477.797832116004</v>
      </c>
      <c r="BS91" s="458">
        <f t="shared" si="48"/>
        <v>-97477.79783211599</v>
      </c>
      <c r="BT91" s="458">
        <f t="shared" si="48"/>
        <v>-97468.050052332765</v>
      </c>
      <c r="BU91" s="458">
        <f t="shared" si="48"/>
        <v>-97482.671722007566</v>
      </c>
      <c r="BV91" s="458">
        <f t="shared" si="48"/>
        <v>-97482.671722007566</v>
      </c>
      <c r="BX91" s="404">
        <f t="shared" si="38"/>
        <v>1071722</v>
      </c>
      <c r="BY91" s="404">
        <f t="shared" ref="BY91:CE122" si="57">CG91+BP91</f>
        <v>974206.18259999994</v>
      </c>
      <c r="BZ91" s="404">
        <f t="shared" si="57"/>
        <v>876704.98916057998</v>
      </c>
      <c r="CA91" s="404">
        <f t="shared" si="57"/>
        <v>779227.19132846396</v>
      </c>
      <c r="CB91" s="404">
        <f t="shared" si="57"/>
        <v>681749.39349634794</v>
      </c>
      <c r="CC91" s="404">
        <f t="shared" si="57"/>
        <v>584281.34344401513</v>
      </c>
      <c r="CD91" s="404">
        <f t="shared" si="57"/>
        <v>486798.67172200757</v>
      </c>
      <c r="CE91" s="404">
        <f t="shared" si="57"/>
        <v>389316</v>
      </c>
      <c r="CG91" s="459">
        <f t="shared" si="39"/>
        <v>1071722</v>
      </c>
      <c r="CH91" s="459">
        <f t="shared" ref="CH91:CN122" si="58">IF(OR($C91=1,$B91=1),MAX(BY91,CG91,$AR91),BY91)</f>
        <v>974206.18259999994</v>
      </c>
      <c r="CI91" s="459">
        <f t="shared" si="58"/>
        <v>876704.98916057998</v>
      </c>
      <c r="CJ91" s="459">
        <f t="shared" si="58"/>
        <v>779227.19132846396</v>
      </c>
      <c r="CK91" s="459">
        <f t="shared" si="58"/>
        <v>681749.39349634794</v>
      </c>
      <c r="CL91" s="459">
        <f t="shared" si="58"/>
        <v>584281.34344401513</v>
      </c>
      <c r="CM91" s="459">
        <f t="shared" si="58"/>
        <v>486798.67172200757</v>
      </c>
      <c r="CN91" s="459">
        <f t="shared" si="58"/>
        <v>389316</v>
      </c>
    </row>
    <row r="92" spans="1:92" x14ac:dyDescent="0.2">
      <c r="A92" s="354" t="s">
        <v>323</v>
      </c>
      <c r="B92" s="354"/>
      <c r="C92" s="382"/>
      <c r="D92" s="382"/>
      <c r="E92" s="382"/>
      <c r="F92" s="351">
        <v>5</v>
      </c>
      <c r="G92">
        <v>0</v>
      </c>
      <c r="H92" s="354">
        <v>66</v>
      </c>
      <c r="I92" s="351" t="s">
        <v>397</v>
      </c>
      <c r="J92" s="394"/>
      <c r="K92">
        <v>673.43</v>
      </c>
      <c r="L92"/>
      <c r="M92">
        <v>168</v>
      </c>
      <c r="N92" s="395">
        <f t="shared" ref="N92:N155" si="59">ROUND(M92*0.3,2)</f>
        <v>50.4</v>
      </c>
      <c r="O92" s="395">
        <f t="shared" ref="O92:O155" si="60">ROUND(K92*0.6,2)</f>
        <v>404.06</v>
      </c>
      <c r="P92" s="395">
        <f t="shared" ref="P92:P155" si="61">MAX(M92-O92,0)</f>
        <v>0</v>
      </c>
      <c r="Q92" s="395">
        <f t="shared" ref="Q92:Q155" si="62">ROUND(P92*0.15,2)</f>
        <v>0</v>
      </c>
      <c r="R92" s="396">
        <f t="shared" ref="R92:R155" si="63">ROUND(M92/K92,2)</f>
        <v>0.25</v>
      </c>
      <c r="S92" s="396">
        <f t="shared" si="49"/>
        <v>0</v>
      </c>
      <c r="T92" s="395">
        <f t="shared" si="50"/>
        <v>0</v>
      </c>
      <c r="U92" s="395">
        <f t="shared" ref="U92:U155" si="64">ROUND(T92*0.15,2)</f>
        <v>0</v>
      </c>
      <c r="V92">
        <v>8</v>
      </c>
      <c r="W92" s="395">
        <f t="shared" ref="W92:W155" si="65">ROUND(V92*0.25,2)</f>
        <v>2</v>
      </c>
      <c r="X92" s="371">
        <f t="shared" ref="X92:X155" si="66">ROUND(M92*$X$2,2)</f>
        <v>50.4</v>
      </c>
      <c r="Y92" s="359">
        <f t="shared" ref="Y92:Y155" si="67">+K92+N92+Q92+W92</f>
        <v>725.82999999999993</v>
      </c>
      <c r="Z92" s="266">
        <v>1174120768</v>
      </c>
      <c r="AA92" s="267">
        <v>5529</v>
      </c>
      <c r="AB92" s="371">
        <f t="shared" si="51"/>
        <v>212356.8</v>
      </c>
      <c r="AC92" s="358">
        <f t="shared" si="52"/>
        <v>0.77074699999999996</v>
      </c>
      <c r="AD92" s="267">
        <v>107440</v>
      </c>
      <c r="AE92" s="358">
        <f t="shared" si="53"/>
        <v>0.73917900000000003</v>
      </c>
      <c r="AF92" s="358">
        <f t="shared" si="40"/>
        <v>0.23872299999999999</v>
      </c>
      <c r="AG92" s="398">
        <f t="shared" si="54"/>
        <v>0.23872299999999999</v>
      </c>
      <c r="AH92" s="399">
        <f t="shared" si="55"/>
        <v>0</v>
      </c>
      <c r="AI92" s="400">
        <f t="shared" ref="AI92:AI155" si="68">+AH92+AG92</f>
        <v>0.23872299999999999</v>
      </c>
      <c r="AJ92">
        <v>674</v>
      </c>
      <c r="AK92">
        <v>13</v>
      </c>
      <c r="AL92" s="370">
        <f t="shared" ref="AL92:AL155" si="69">ROUND(AJ92*AK92*100,0)</f>
        <v>876200</v>
      </c>
      <c r="AM92">
        <v>0</v>
      </c>
      <c r="AN92">
        <v>0</v>
      </c>
      <c r="AO92" s="370">
        <f t="shared" ref="AO92:AO155" si="70">ROUND(AM92*AN92*100,0)</f>
        <v>0</v>
      </c>
      <c r="AP92" s="370">
        <f t="shared" si="56"/>
        <v>1996963</v>
      </c>
      <c r="AQ92" s="370">
        <f t="shared" ref="AQ92:AQ155" si="71">SUM(AL92+AO92+AP92)</f>
        <v>2873163</v>
      </c>
      <c r="AR92" s="397">
        <v>2708774</v>
      </c>
      <c r="AS92" s="397">
        <f t="shared" si="41"/>
        <v>2873163</v>
      </c>
      <c r="AT92" s="267">
        <v>2889911</v>
      </c>
      <c r="AU92" s="370">
        <f t="shared" si="42"/>
        <v>16748</v>
      </c>
      <c r="AV92" s="401" t="str">
        <f t="shared" si="44"/>
        <v>No</v>
      </c>
      <c r="AW92" s="397">
        <f t="shared" ref="AW92:AW155" si="72">IF(AV92="Yes",+AU92*$L$9,+AU92*$L$10)</f>
        <v>0</v>
      </c>
      <c r="AX92" s="402">
        <f t="shared" ref="AX92:AX155" si="73">IF(AV92="Yes",AT92+AW92,AT92- AW92)</f>
        <v>2889911</v>
      </c>
      <c r="AY92" s="403">
        <f t="shared" si="43"/>
        <v>2889911</v>
      </c>
      <c r="AZ92" s="404"/>
      <c r="BA92" s="404"/>
      <c r="BB92" s="457">
        <f t="shared" ref="BB92:BB155" si="74">$L$8*Y92/K92</f>
        <v>12421.767295784268</v>
      </c>
      <c r="BC92" s="404"/>
      <c r="BD92" s="404"/>
      <c r="BE92" s="404">
        <f t="shared" ref="BE92:BE155" si="75">$AQ92-AT92</f>
        <v>-16748</v>
      </c>
      <c r="BF92" s="404">
        <f t="shared" ref="BF92:BL123" si="76">$AQ92-CG92</f>
        <v>-16748</v>
      </c>
      <c r="BG92" s="404">
        <f t="shared" si="76"/>
        <v>-14354.710800000001</v>
      </c>
      <c r="BH92" s="404">
        <f t="shared" si="76"/>
        <v>-11961.780509639997</v>
      </c>
      <c r="BI92" s="404">
        <f t="shared" si="76"/>
        <v>-9569.4244077121839</v>
      </c>
      <c r="BJ92" s="404">
        <f t="shared" si="76"/>
        <v>-7177.0683057839051</v>
      </c>
      <c r="BK92" s="404">
        <f t="shared" si="76"/>
        <v>-4784.9514394663274</v>
      </c>
      <c r="BL92" s="404">
        <f t="shared" si="76"/>
        <v>-2392.4757197331637</v>
      </c>
      <c r="BO92" s="458">
        <f t="shared" si="48"/>
        <v>0</v>
      </c>
      <c r="BP92" s="458">
        <f t="shared" si="48"/>
        <v>-2393.2892000000002</v>
      </c>
      <c r="BQ92" s="458">
        <f t="shared" si="48"/>
        <v>-2392.9302903600001</v>
      </c>
      <c r="BR92" s="458">
        <f t="shared" si="48"/>
        <v>-2392.3561019279996</v>
      </c>
      <c r="BS92" s="458">
        <f t="shared" si="48"/>
        <v>-2392.356101928046</v>
      </c>
      <c r="BT92" s="458">
        <f t="shared" si="48"/>
        <v>-2392.1168663177755</v>
      </c>
      <c r="BU92" s="458">
        <f t="shared" si="48"/>
        <v>-2392.4757197331637</v>
      </c>
      <c r="BV92" s="458">
        <f t="shared" si="48"/>
        <v>-2392.4757197331637</v>
      </c>
      <c r="BX92" s="404">
        <f t="shared" ref="BX92:BX155" si="77">AT92+BO92</f>
        <v>2889911</v>
      </c>
      <c r="BY92" s="404">
        <f t="shared" si="57"/>
        <v>2887517.7108</v>
      </c>
      <c r="BZ92" s="404">
        <f t="shared" si="57"/>
        <v>2885124.78050964</v>
      </c>
      <c r="CA92" s="404">
        <f t="shared" si="57"/>
        <v>2882732.4244077122</v>
      </c>
      <c r="CB92" s="404">
        <f t="shared" si="57"/>
        <v>2880340.0683057839</v>
      </c>
      <c r="CC92" s="404">
        <f t="shared" si="57"/>
        <v>2877947.9514394663</v>
      </c>
      <c r="CD92" s="404">
        <f t="shared" si="57"/>
        <v>2875555.4757197332</v>
      </c>
      <c r="CE92" s="404">
        <f t="shared" si="57"/>
        <v>2873163</v>
      </c>
      <c r="CG92" s="459">
        <f t="shared" ref="CG92:CG155" si="78">IF(OR($C92=1,$B92=1),MAX(BX92,AT92,$AR92),BX92)</f>
        <v>2889911</v>
      </c>
      <c r="CH92" s="459">
        <f t="shared" si="58"/>
        <v>2887517.7108</v>
      </c>
      <c r="CI92" s="459">
        <f t="shared" si="58"/>
        <v>2885124.78050964</v>
      </c>
      <c r="CJ92" s="459">
        <f t="shared" si="58"/>
        <v>2882732.4244077122</v>
      </c>
      <c r="CK92" s="459">
        <f t="shared" si="58"/>
        <v>2880340.0683057839</v>
      </c>
      <c r="CL92" s="459">
        <f t="shared" si="58"/>
        <v>2877947.9514394663</v>
      </c>
      <c r="CM92" s="459">
        <f t="shared" si="58"/>
        <v>2875555.4757197332</v>
      </c>
      <c r="CN92" s="459">
        <f t="shared" si="58"/>
        <v>2873163</v>
      </c>
    </row>
    <row r="93" spans="1:92" x14ac:dyDescent="0.2">
      <c r="A93" s="354" t="s">
        <v>323</v>
      </c>
      <c r="B93" s="354"/>
      <c r="C93" s="382"/>
      <c r="D93" s="382"/>
      <c r="E93" s="382"/>
      <c r="F93" s="351">
        <v>4</v>
      </c>
      <c r="G93">
        <v>0</v>
      </c>
      <c r="H93" s="354">
        <v>67</v>
      </c>
      <c r="I93" s="351" t="s">
        <v>398</v>
      </c>
      <c r="J93" s="394"/>
      <c r="K93">
        <v>1191.05</v>
      </c>
      <c r="L93"/>
      <c r="M93">
        <v>218</v>
      </c>
      <c r="N93" s="395">
        <f t="shared" si="59"/>
        <v>65.400000000000006</v>
      </c>
      <c r="O93" s="395">
        <f t="shared" si="60"/>
        <v>714.63</v>
      </c>
      <c r="P93" s="395">
        <f t="shared" si="61"/>
        <v>0</v>
      </c>
      <c r="Q93" s="395">
        <f t="shared" si="62"/>
        <v>0</v>
      </c>
      <c r="R93" s="396">
        <f t="shared" si="63"/>
        <v>0.18</v>
      </c>
      <c r="S93" s="396">
        <f t="shared" si="49"/>
        <v>0</v>
      </c>
      <c r="T93" s="395">
        <f t="shared" si="50"/>
        <v>0</v>
      </c>
      <c r="U93" s="395">
        <f t="shared" si="64"/>
        <v>0</v>
      </c>
      <c r="V93">
        <v>1</v>
      </c>
      <c r="W93" s="395">
        <f t="shared" si="65"/>
        <v>0.25</v>
      </c>
      <c r="X93" s="371">
        <f t="shared" si="66"/>
        <v>65.400000000000006</v>
      </c>
      <c r="Y93" s="359">
        <f t="shared" si="67"/>
        <v>1256.7</v>
      </c>
      <c r="Z93" s="266">
        <v>1624852033.6700001</v>
      </c>
      <c r="AA93" s="267">
        <v>9109</v>
      </c>
      <c r="AB93" s="371">
        <f t="shared" si="51"/>
        <v>178378.75</v>
      </c>
      <c r="AC93" s="358">
        <f t="shared" si="52"/>
        <v>0.647424</v>
      </c>
      <c r="AD93" s="267">
        <v>140700</v>
      </c>
      <c r="AE93" s="358">
        <f t="shared" si="53"/>
        <v>0.968005</v>
      </c>
      <c r="AF93" s="358">
        <f t="shared" ref="AF93:AF156" si="79">ROUND(1-((AC93*$L$4)+(AE93*$L$5)),6)</f>
        <v>0.25640200000000002</v>
      </c>
      <c r="AG93" s="398">
        <f t="shared" si="54"/>
        <v>0.25640200000000002</v>
      </c>
      <c r="AH93" s="399">
        <f t="shared" si="55"/>
        <v>0</v>
      </c>
      <c r="AI93" s="400">
        <f t="shared" si="68"/>
        <v>0.25640200000000002</v>
      </c>
      <c r="AJ93">
        <v>570</v>
      </c>
      <c r="AK93">
        <v>6</v>
      </c>
      <c r="AL93" s="370">
        <f t="shared" si="69"/>
        <v>342000</v>
      </c>
      <c r="AM93">
        <v>0</v>
      </c>
      <c r="AN93">
        <v>0</v>
      </c>
      <c r="AO93" s="370">
        <f t="shared" si="70"/>
        <v>0</v>
      </c>
      <c r="AP93" s="370">
        <f t="shared" si="56"/>
        <v>3713590</v>
      </c>
      <c r="AQ93" s="370">
        <f t="shared" si="71"/>
        <v>4055590</v>
      </c>
      <c r="AR93" s="397">
        <v>6875123</v>
      </c>
      <c r="AS93" s="397">
        <f t="shared" ref="AS93:AS156" si="80">IF(C93=1, MAX(AR93, AQ93, AT93), AQ93)</f>
        <v>4055590</v>
      </c>
      <c r="AT93" s="267">
        <v>5997693</v>
      </c>
      <c r="AU93" s="370">
        <f t="shared" ref="AU93:AU156" si="81">ABS(AQ93-AT93)</f>
        <v>1942103</v>
      </c>
      <c r="AV93" s="401" t="str">
        <f t="shared" si="44"/>
        <v>No</v>
      </c>
      <c r="AW93" s="397">
        <f t="shared" si="72"/>
        <v>0</v>
      </c>
      <c r="AX93" s="402">
        <f t="shared" si="73"/>
        <v>5997693</v>
      </c>
      <c r="AY93" s="403">
        <f t="shared" ref="AY93:AY156" si="82">IF(C93=1,MAX(AX93,AR93,AT93),AX93)</f>
        <v>5997693</v>
      </c>
      <c r="AZ93" s="404"/>
      <c r="BA93" s="404"/>
      <c r="BB93" s="457">
        <f t="shared" si="74"/>
        <v>12160.25145879686</v>
      </c>
      <c r="BC93" s="404"/>
      <c r="BD93" s="404"/>
      <c r="BE93" s="404">
        <f t="shared" si="75"/>
        <v>-1942103</v>
      </c>
      <c r="BF93" s="404">
        <f t="shared" si="76"/>
        <v>-1942103</v>
      </c>
      <c r="BG93" s="404">
        <f t="shared" si="76"/>
        <v>-1664576.4813000001</v>
      </c>
      <c r="BH93" s="404">
        <f t="shared" si="76"/>
        <v>-1387091.5818672897</v>
      </c>
      <c r="BI93" s="404">
        <f t="shared" si="76"/>
        <v>-1109673.2654938316</v>
      </c>
      <c r="BJ93" s="404">
        <f t="shared" si="76"/>
        <v>-832254.94912037347</v>
      </c>
      <c r="BK93" s="404">
        <f t="shared" si="76"/>
        <v>-554864.37457855325</v>
      </c>
      <c r="BL93" s="404">
        <f t="shared" si="76"/>
        <v>-277432.18728927709</v>
      </c>
      <c r="BO93" s="458">
        <f t="shared" si="48"/>
        <v>0</v>
      </c>
      <c r="BP93" s="458">
        <f t="shared" si="48"/>
        <v>-277526.51870000002</v>
      </c>
      <c r="BQ93" s="458">
        <f t="shared" si="48"/>
        <v>-277484.89943271002</v>
      </c>
      <c r="BR93" s="458">
        <f t="shared" si="48"/>
        <v>-277418.31637345796</v>
      </c>
      <c r="BS93" s="458">
        <f t="shared" si="48"/>
        <v>-277418.3163734579</v>
      </c>
      <c r="BT93" s="458">
        <f t="shared" si="48"/>
        <v>-277390.57454182045</v>
      </c>
      <c r="BU93" s="458">
        <f t="shared" si="48"/>
        <v>-277432.18728927663</v>
      </c>
      <c r="BV93" s="458">
        <f t="shared" si="48"/>
        <v>-277432.18728927709</v>
      </c>
      <c r="BX93" s="404">
        <f t="shared" si="77"/>
        <v>5997693</v>
      </c>
      <c r="BY93" s="404">
        <f t="shared" si="57"/>
        <v>5720166.4813000001</v>
      </c>
      <c r="BZ93" s="404">
        <f t="shared" si="57"/>
        <v>5442681.5818672897</v>
      </c>
      <c r="CA93" s="404">
        <f t="shared" si="57"/>
        <v>5165263.2654938316</v>
      </c>
      <c r="CB93" s="404">
        <f t="shared" si="57"/>
        <v>4887844.9491203735</v>
      </c>
      <c r="CC93" s="404">
        <f t="shared" si="57"/>
        <v>4610454.3745785533</v>
      </c>
      <c r="CD93" s="404">
        <f t="shared" si="57"/>
        <v>4333022.1872892771</v>
      </c>
      <c r="CE93" s="404">
        <f t="shared" si="57"/>
        <v>4055590</v>
      </c>
      <c r="CG93" s="459">
        <f t="shared" si="78"/>
        <v>5997693</v>
      </c>
      <c r="CH93" s="459">
        <f t="shared" si="58"/>
        <v>5720166.4813000001</v>
      </c>
      <c r="CI93" s="459">
        <f t="shared" si="58"/>
        <v>5442681.5818672897</v>
      </c>
      <c r="CJ93" s="459">
        <f t="shared" si="58"/>
        <v>5165263.2654938316</v>
      </c>
      <c r="CK93" s="459">
        <f t="shared" si="58"/>
        <v>4887844.9491203735</v>
      </c>
      <c r="CL93" s="459">
        <f t="shared" si="58"/>
        <v>4610454.3745785533</v>
      </c>
      <c r="CM93" s="459">
        <f t="shared" si="58"/>
        <v>4333022.1872892771</v>
      </c>
      <c r="CN93" s="459">
        <f t="shared" si="58"/>
        <v>4055590</v>
      </c>
    </row>
    <row r="94" spans="1:92" x14ac:dyDescent="0.2">
      <c r="A94" s="354" t="s">
        <v>327</v>
      </c>
      <c r="B94" s="354"/>
      <c r="C94" s="382"/>
      <c r="D94" s="382"/>
      <c r="E94" s="382"/>
      <c r="F94" s="351">
        <v>2</v>
      </c>
      <c r="G94">
        <v>0</v>
      </c>
      <c r="H94" s="354">
        <v>68</v>
      </c>
      <c r="I94" s="351" t="s">
        <v>399</v>
      </c>
      <c r="J94" s="394"/>
      <c r="K94">
        <v>195.49</v>
      </c>
      <c r="L94"/>
      <c r="M94">
        <v>62</v>
      </c>
      <c r="N94" s="395">
        <f t="shared" si="59"/>
        <v>18.600000000000001</v>
      </c>
      <c r="O94" s="395">
        <f t="shared" si="60"/>
        <v>117.29</v>
      </c>
      <c r="P94" s="395">
        <f t="shared" si="61"/>
        <v>0</v>
      </c>
      <c r="Q94" s="395">
        <f t="shared" si="62"/>
        <v>0</v>
      </c>
      <c r="R94" s="396">
        <f t="shared" si="63"/>
        <v>0.32</v>
      </c>
      <c r="S94" s="396">
        <f t="shared" si="49"/>
        <v>0</v>
      </c>
      <c r="T94" s="395">
        <f t="shared" si="50"/>
        <v>0</v>
      </c>
      <c r="U94" s="395">
        <f t="shared" si="64"/>
        <v>0</v>
      </c>
      <c r="V94">
        <v>2</v>
      </c>
      <c r="W94" s="395">
        <f t="shared" si="65"/>
        <v>0.5</v>
      </c>
      <c r="X94" s="371">
        <f t="shared" si="66"/>
        <v>18.600000000000001</v>
      </c>
      <c r="Y94" s="359">
        <f t="shared" si="67"/>
        <v>214.59</v>
      </c>
      <c r="Z94" s="266">
        <v>1202116016.3299999</v>
      </c>
      <c r="AA94" s="267">
        <v>3041</v>
      </c>
      <c r="AB94" s="371">
        <f t="shared" si="51"/>
        <v>395302.87</v>
      </c>
      <c r="AC94" s="358">
        <f t="shared" si="52"/>
        <v>1.434747</v>
      </c>
      <c r="AD94" s="267">
        <v>101023</v>
      </c>
      <c r="AE94" s="358">
        <f t="shared" si="53"/>
        <v>0.69503099999999995</v>
      </c>
      <c r="AF94" s="358">
        <f t="shared" si="79"/>
        <v>-0.21283199999999999</v>
      </c>
      <c r="AG94" s="398">
        <f t="shared" si="54"/>
        <v>0.01</v>
      </c>
      <c r="AH94" s="399">
        <f t="shared" si="55"/>
        <v>0</v>
      </c>
      <c r="AI94" s="400">
        <f t="shared" si="68"/>
        <v>0.01</v>
      </c>
      <c r="AJ94">
        <v>38</v>
      </c>
      <c r="AK94">
        <v>4</v>
      </c>
      <c r="AL94" s="370">
        <f t="shared" si="69"/>
        <v>15200</v>
      </c>
      <c r="AM94">
        <v>0</v>
      </c>
      <c r="AN94">
        <v>0</v>
      </c>
      <c r="AO94" s="370">
        <f t="shared" si="70"/>
        <v>0</v>
      </c>
      <c r="AP94" s="370">
        <f t="shared" si="56"/>
        <v>24731</v>
      </c>
      <c r="AQ94" s="370">
        <f t="shared" si="71"/>
        <v>39931</v>
      </c>
      <c r="AR94" s="397">
        <v>25634</v>
      </c>
      <c r="AS94" s="397">
        <f t="shared" si="80"/>
        <v>39931</v>
      </c>
      <c r="AT94" s="267">
        <v>41751</v>
      </c>
      <c r="AU94" s="370">
        <f t="shared" si="81"/>
        <v>1820</v>
      </c>
      <c r="AV94" s="401" t="str">
        <f t="shared" ref="AV94:AV157" si="83">IF(AQ94&gt;AT94,"Yes","No")</f>
        <v>No</v>
      </c>
      <c r="AW94" s="397">
        <f t="shared" si="72"/>
        <v>0</v>
      </c>
      <c r="AX94" s="402">
        <f t="shared" si="73"/>
        <v>41751</v>
      </c>
      <c r="AY94" s="403">
        <f t="shared" si="82"/>
        <v>41751</v>
      </c>
      <c r="AZ94" s="404"/>
      <c r="BA94" s="404"/>
      <c r="BB94" s="457">
        <f t="shared" si="74"/>
        <v>12651.029464422732</v>
      </c>
      <c r="BC94" s="404"/>
      <c r="BD94" s="404"/>
      <c r="BE94" s="404">
        <f t="shared" si="75"/>
        <v>-1820</v>
      </c>
      <c r="BF94" s="404">
        <f t="shared" si="76"/>
        <v>-1820</v>
      </c>
      <c r="BG94" s="404">
        <f t="shared" si="76"/>
        <v>-1559.9219999999987</v>
      </c>
      <c r="BH94" s="404">
        <f t="shared" si="76"/>
        <v>-1299.8830025999996</v>
      </c>
      <c r="BI94" s="404">
        <f t="shared" si="76"/>
        <v>-1039.9064020799997</v>
      </c>
      <c r="BJ94" s="404">
        <f t="shared" si="76"/>
        <v>-779.92980155999976</v>
      </c>
      <c r="BK94" s="404">
        <f t="shared" si="76"/>
        <v>-519.97919870004989</v>
      </c>
      <c r="BL94" s="404">
        <f t="shared" si="76"/>
        <v>-259.98959935002495</v>
      </c>
      <c r="BO94" s="458">
        <f t="shared" si="48"/>
        <v>0</v>
      </c>
      <c r="BP94" s="458">
        <f t="shared" si="48"/>
        <v>-260.07799999999997</v>
      </c>
      <c r="BQ94" s="458">
        <f t="shared" si="48"/>
        <v>-260.03899739999974</v>
      </c>
      <c r="BR94" s="458">
        <f t="shared" si="48"/>
        <v>-259.97660051999992</v>
      </c>
      <c r="BS94" s="458">
        <f t="shared" si="48"/>
        <v>-259.97660051999992</v>
      </c>
      <c r="BT94" s="458">
        <f t="shared" si="48"/>
        <v>-259.95060285994794</v>
      </c>
      <c r="BU94" s="458">
        <f t="shared" si="48"/>
        <v>-259.98959935002495</v>
      </c>
      <c r="BV94" s="458">
        <f t="shared" si="48"/>
        <v>-259.98959935002495</v>
      </c>
      <c r="BX94" s="404">
        <f t="shared" si="77"/>
        <v>41751</v>
      </c>
      <c r="BY94" s="404">
        <f t="shared" si="57"/>
        <v>41490.921999999999</v>
      </c>
      <c r="BZ94" s="404">
        <f t="shared" si="57"/>
        <v>41230.8830026</v>
      </c>
      <c r="CA94" s="404">
        <f t="shared" si="57"/>
        <v>40970.90640208</v>
      </c>
      <c r="CB94" s="404">
        <f t="shared" si="57"/>
        <v>40710.92980156</v>
      </c>
      <c r="CC94" s="404">
        <f t="shared" si="57"/>
        <v>40450.97919870005</v>
      </c>
      <c r="CD94" s="404">
        <f t="shared" si="57"/>
        <v>40190.989599350025</v>
      </c>
      <c r="CE94" s="404">
        <f t="shared" si="57"/>
        <v>39931</v>
      </c>
      <c r="CG94" s="459">
        <f t="shared" si="78"/>
        <v>41751</v>
      </c>
      <c r="CH94" s="459">
        <f t="shared" si="58"/>
        <v>41490.921999999999</v>
      </c>
      <c r="CI94" s="459">
        <f t="shared" si="58"/>
        <v>41230.8830026</v>
      </c>
      <c r="CJ94" s="459">
        <f t="shared" si="58"/>
        <v>40970.90640208</v>
      </c>
      <c r="CK94" s="459">
        <f t="shared" si="58"/>
        <v>40710.92980156</v>
      </c>
      <c r="CL94" s="459">
        <f t="shared" si="58"/>
        <v>40450.97919870005</v>
      </c>
      <c r="CM94" s="459">
        <f t="shared" si="58"/>
        <v>40190.989599350025</v>
      </c>
      <c r="CN94" s="459">
        <f t="shared" si="58"/>
        <v>39931</v>
      </c>
    </row>
    <row r="95" spans="1:92" x14ac:dyDescent="0.2">
      <c r="A95" s="354" t="s">
        <v>338</v>
      </c>
      <c r="B95" s="354"/>
      <c r="C95" s="382">
        <v>1</v>
      </c>
      <c r="D95" s="382">
        <v>1</v>
      </c>
      <c r="E95" s="382"/>
      <c r="F95" s="351">
        <v>10</v>
      </c>
      <c r="G95">
        <v>25</v>
      </c>
      <c r="H95" s="354">
        <v>69</v>
      </c>
      <c r="I95" s="351" t="s">
        <v>400</v>
      </c>
      <c r="J95" s="394"/>
      <c r="K95">
        <v>2014.16</v>
      </c>
      <c r="L95"/>
      <c r="M95">
        <v>974</v>
      </c>
      <c r="N95" s="395">
        <f t="shared" si="59"/>
        <v>292.2</v>
      </c>
      <c r="O95" s="395">
        <f t="shared" si="60"/>
        <v>1208.5</v>
      </c>
      <c r="P95" s="395">
        <f t="shared" si="61"/>
        <v>0</v>
      </c>
      <c r="Q95" s="395">
        <f t="shared" si="62"/>
        <v>0</v>
      </c>
      <c r="R95" s="396">
        <f t="shared" si="63"/>
        <v>0.48</v>
      </c>
      <c r="S95" s="396">
        <f t="shared" si="49"/>
        <v>0</v>
      </c>
      <c r="T95" s="395">
        <f t="shared" si="50"/>
        <v>0</v>
      </c>
      <c r="U95" s="395">
        <f t="shared" si="64"/>
        <v>0</v>
      </c>
      <c r="V95">
        <v>50</v>
      </c>
      <c r="W95" s="395">
        <f t="shared" si="65"/>
        <v>12.5</v>
      </c>
      <c r="X95" s="371">
        <f t="shared" si="66"/>
        <v>292.2</v>
      </c>
      <c r="Y95" s="359">
        <f t="shared" si="67"/>
        <v>2318.86</v>
      </c>
      <c r="Z95" s="266">
        <v>3305697276.3299999</v>
      </c>
      <c r="AA95" s="267">
        <v>17785</v>
      </c>
      <c r="AB95" s="371">
        <f t="shared" si="51"/>
        <v>185869.96</v>
      </c>
      <c r="AC95" s="358">
        <f t="shared" si="52"/>
        <v>0.67461300000000002</v>
      </c>
      <c r="AD95" s="267">
        <v>81881</v>
      </c>
      <c r="AE95" s="358">
        <f t="shared" si="53"/>
        <v>0.56333500000000003</v>
      </c>
      <c r="AF95" s="358">
        <f t="shared" si="79"/>
        <v>0.35876999999999998</v>
      </c>
      <c r="AG95" s="398">
        <f t="shared" si="54"/>
        <v>0.35876999999999998</v>
      </c>
      <c r="AH95" s="399">
        <f t="shared" si="55"/>
        <v>0</v>
      </c>
      <c r="AI95" s="400">
        <f t="shared" si="68"/>
        <v>0.35876999999999998</v>
      </c>
      <c r="AJ95">
        <v>0</v>
      </c>
      <c r="AK95">
        <v>0</v>
      </c>
      <c r="AL95" s="370">
        <f t="shared" si="69"/>
        <v>0</v>
      </c>
      <c r="AM95">
        <v>0</v>
      </c>
      <c r="AN95">
        <v>0</v>
      </c>
      <c r="AO95" s="370">
        <f t="shared" si="70"/>
        <v>0</v>
      </c>
      <c r="AP95" s="370">
        <f t="shared" si="56"/>
        <v>9588079</v>
      </c>
      <c r="AQ95" s="370">
        <f t="shared" si="71"/>
        <v>9588079</v>
      </c>
      <c r="AR95" s="397">
        <v>15574402</v>
      </c>
      <c r="AS95" s="397">
        <f t="shared" si="80"/>
        <v>15574402</v>
      </c>
      <c r="AT95" s="267">
        <v>15574402</v>
      </c>
      <c r="AU95" s="370">
        <f t="shared" si="81"/>
        <v>5986323</v>
      </c>
      <c r="AV95" s="401" t="str">
        <f t="shared" si="83"/>
        <v>No</v>
      </c>
      <c r="AW95" s="397">
        <f t="shared" si="72"/>
        <v>0</v>
      </c>
      <c r="AX95" s="402">
        <f t="shared" si="73"/>
        <v>15574402</v>
      </c>
      <c r="AY95" s="403">
        <f t="shared" si="82"/>
        <v>15574402</v>
      </c>
      <c r="AZ95" s="404"/>
      <c r="BA95" s="404"/>
      <c r="BB95" s="457">
        <f t="shared" si="74"/>
        <v>13268.489841919212</v>
      </c>
      <c r="BC95" s="404"/>
      <c r="BD95" s="404"/>
      <c r="BE95" s="404">
        <f t="shared" si="75"/>
        <v>-5986323</v>
      </c>
      <c r="BF95" s="404">
        <f t="shared" si="76"/>
        <v>-5986323</v>
      </c>
      <c r="BG95" s="404">
        <f t="shared" si="76"/>
        <v>-5986323</v>
      </c>
      <c r="BH95" s="404">
        <f t="shared" si="76"/>
        <v>-5986323</v>
      </c>
      <c r="BI95" s="404">
        <f t="shared" si="76"/>
        <v>-5986323</v>
      </c>
      <c r="BJ95" s="404">
        <f t="shared" si="76"/>
        <v>-5986323</v>
      </c>
      <c r="BK95" s="404">
        <f t="shared" si="76"/>
        <v>-5986323</v>
      </c>
      <c r="BL95" s="404">
        <f t="shared" si="76"/>
        <v>-5986323</v>
      </c>
      <c r="BO95" s="458">
        <f t="shared" si="48"/>
        <v>0</v>
      </c>
      <c r="BP95" s="458">
        <f t="shared" si="48"/>
        <v>-855445.55669999996</v>
      </c>
      <c r="BQ95" s="458">
        <f t="shared" si="48"/>
        <v>-997920.04409999994</v>
      </c>
      <c r="BR95" s="458">
        <f t="shared" si="48"/>
        <v>-1197264.6000000001</v>
      </c>
      <c r="BS95" s="458">
        <f t="shared" si="48"/>
        <v>-1496580.75</v>
      </c>
      <c r="BT95" s="458">
        <f t="shared" si="48"/>
        <v>-1995241.4558999999</v>
      </c>
      <c r="BU95" s="458">
        <f t="shared" si="48"/>
        <v>-2993161.5</v>
      </c>
      <c r="BV95" s="458">
        <f t="shared" si="48"/>
        <v>-5986323</v>
      </c>
      <c r="BX95" s="404">
        <f t="shared" si="77"/>
        <v>15574402</v>
      </c>
      <c r="BY95" s="404">
        <f t="shared" si="57"/>
        <v>14718956.443299999</v>
      </c>
      <c r="BZ95" s="404">
        <f t="shared" si="57"/>
        <v>14576481.9559</v>
      </c>
      <c r="CA95" s="404">
        <f t="shared" si="57"/>
        <v>14377137.4</v>
      </c>
      <c r="CB95" s="404">
        <f t="shared" si="57"/>
        <v>14077821.25</v>
      </c>
      <c r="CC95" s="404">
        <f t="shared" si="57"/>
        <v>13579160.5441</v>
      </c>
      <c r="CD95" s="404">
        <f t="shared" si="57"/>
        <v>12581240.5</v>
      </c>
      <c r="CE95" s="404">
        <f t="shared" si="57"/>
        <v>9588079</v>
      </c>
      <c r="CG95" s="459">
        <f t="shared" si="78"/>
        <v>15574402</v>
      </c>
      <c r="CH95" s="459">
        <f t="shared" si="58"/>
        <v>15574402</v>
      </c>
      <c r="CI95" s="459">
        <f t="shared" si="58"/>
        <v>15574402</v>
      </c>
      <c r="CJ95" s="459">
        <f t="shared" si="58"/>
        <v>15574402</v>
      </c>
      <c r="CK95" s="459">
        <f t="shared" si="58"/>
        <v>15574402</v>
      </c>
      <c r="CL95" s="459">
        <f t="shared" si="58"/>
        <v>15574402</v>
      </c>
      <c r="CM95" s="459">
        <f t="shared" si="58"/>
        <v>15574402</v>
      </c>
      <c r="CN95" s="459">
        <f t="shared" si="58"/>
        <v>15574402</v>
      </c>
    </row>
    <row r="96" spans="1:92" x14ac:dyDescent="0.2">
      <c r="A96" s="354" t="s">
        <v>323</v>
      </c>
      <c r="B96" s="354"/>
      <c r="C96" s="382"/>
      <c r="D96" s="382"/>
      <c r="E96" s="382"/>
      <c r="F96" s="351">
        <v>3</v>
      </c>
      <c r="G96">
        <v>0</v>
      </c>
      <c r="H96" s="354">
        <v>70</v>
      </c>
      <c r="I96" s="351" t="s">
        <v>401</v>
      </c>
      <c r="J96" s="394"/>
      <c r="K96">
        <v>668.43</v>
      </c>
      <c r="L96"/>
      <c r="M96">
        <v>98</v>
      </c>
      <c r="N96" s="395">
        <f t="shared" si="59"/>
        <v>29.4</v>
      </c>
      <c r="O96" s="395">
        <f t="shared" si="60"/>
        <v>401.06</v>
      </c>
      <c r="P96" s="395">
        <f t="shared" si="61"/>
        <v>0</v>
      </c>
      <c r="Q96" s="395">
        <f t="shared" si="62"/>
        <v>0</v>
      </c>
      <c r="R96" s="396">
        <f t="shared" si="63"/>
        <v>0.15</v>
      </c>
      <c r="S96" s="396">
        <f t="shared" si="49"/>
        <v>0</v>
      </c>
      <c r="T96" s="395">
        <f t="shared" si="50"/>
        <v>0</v>
      </c>
      <c r="U96" s="395">
        <f t="shared" si="64"/>
        <v>0</v>
      </c>
      <c r="V96">
        <v>5</v>
      </c>
      <c r="W96" s="395">
        <f t="shared" si="65"/>
        <v>1.25</v>
      </c>
      <c r="X96" s="371">
        <f t="shared" si="66"/>
        <v>29.4</v>
      </c>
      <c r="Y96" s="359">
        <f t="shared" si="67"/>
        <v>699.07999999999993</v>
      </c>
      <c r="Z96" s="266">
        <v>1437628635.6700001</v>
      </c>
      <c r="AA96" s="267">
        <v>6219</v>
      </c>
      <c r="AB96" s="371">
        <f t="shared" si="51"/>
        <v>231167.17</v>
      </c>
      <c r="AC96" s="358">
        <f t="shared" si="52"/>
        <v>0.83901899999999996</v>
      </c>
      <c r="AD96" s="267">
        <v>132739</v>
      </c>
      <c r="AE96" s="358">
        <f t="shared" si="53"/>
        <v>0.91323399999999999</v>
      </c>
      <c r="AF96" s="358">
        <f t="shared" si="79"/>
        <v>0.13871700000000001</v>
      </c>
      <c r="AG96" s="398">
        <f t="shared" si="54"/>
        <v>0.13871700000000001</v>
      </c>
      <c r="AH96" s="399">
        <f t="shared" si="55"/>
        <v>0</v>
      </c>
      <c r="AI96" s="400">
        <f t="shared" si="68"/>
        <v>0.13871700000000001</v>
      </c>
      <c r="AJ96">
        <v>673</v>
      </c>
      <c r="AK96">
        <v>13</v>
      </c>
      <c r="AL96" s="370">
        <f t="shared" si="69"/>
        <v>874900</v>
      </c>
      <c r="AM96">
        <v>0</v>
      </c>
      <c r="AN96">
        <v>0</v>
      </c>
      <c r="AO96" s="370">
        <f t="shared" si="70"/>
        <v>0</v>
      </c>
      <c r="AP96" s="370">
        <f t="shared" si="56"/>
        <v>1117629</v>
      </c>
      <c r="AQ96" s="370">
        <f t="shared" si="71"/>
        <v>1992529</v>
      </c>
      <c r="AR96" s="397">
        <v>2173420</v>
      </c>
      <c r="AS96" s="397">
        <f t="shared" si="80"/>
        <v>1992529</v>
      </c>
      <c r="AT96" s="267">
        <v>2207225</v>
      </c>
      <c r="AU96" s="370">
        <f t="shared" si="81"/>
        <v>214696</v>
      </c>
      <c r="AV96" s="401" t="str">
        <f t="shared" si="83"/>
        <v>No</v>
      </c>
      <c r="AW96" s="397">
        <f t="shared" si="72"/>
        <v>0</v>
      </c>
      <c r="AX96" s="402">
        <f t="shared" si="73"/>
        <v>2207225</v>
      </c>
      <c r="AY96" s="403">
        <f t="shared" si="82"/>
        <v>2207225</v>
      </c>
      <c r="AZ96" s="404"/>
      <c r="BA96" s="404"/>
      <c r="BB96" s="457">
        <f t="shared" si="74"/>
        <v>12053.464087488592</v>
      </c>
      <c r="BC96" s="404"/>
      <c r="BD96" s="404"/>
      <c r="BE96" s="404">
        <f t="shared" si="75"/>
        <v>-214696</v>
      </c>
      <c r="BF96" s="404">
        <f t="shared" si="76"/>
        <v>-214696</v>
      </c>
      <c r="BG96" s="404">
        <f t="shared" si="76"/>
        <v>-184015.94160000002</v>
      </c>
      <c r="BH96" s="404">
        <f t="shared" si="76"/>
        <v>-153340.4841352799</v>
      </c>
      <c r="BI96" s="404">
        <f t="shared" si="76"/>
        <v>-122672.3873082241</v>
      </c>
      <c r="BJ96" s="404">
        <f t="shared" si="76"/>
        <v>-92004.290481168078</v>
      </c>
      <c r="BK96" s="404">
        <f t="shared" si="76"/>
        <v>-61339.260463794693</v>
      </c>
      <c r="BL96" s="404">
        <f t="shared" si="76"/>
        <v>-30669.630231897347</v>
      </c>
      <c r="BO96" s="458">
        <f t="shared" si="48"/>
        <v>0</v>
      </c>
      <c r="BP96" s="458">
        <f t="shared" si="48"/>
        <v>-30680.058399999998</v>
      </c>
      <c r="BQ96" s="458">
        <f t="shared" si="48"/>
        <v>-30675.457464720002</v>
      </c>
      <c r="BR96" s="458">
        <f t="shared" si="48"/>
        <v>-30668.096827055982</v>
      </c>
      <c r="BS96" s="458">
        <f t="shared" si="48"/>
        <v>-30668.096827056026</v>
      </c>
      <c r="BT96" s="458">
        <f t="shared" si="48"/>
        <v>-30665.030017373319</v>
      </c>
      <c r="BU96" s="458">
        <f t="shared" si="48"/>
        <v>-30669.630231897347</v>
      </c>
      <c r="BV96" s="458">
        <f t="shared" si="48"/>
        <v>-30669.630231897347</v>
      </c>
      <c r="BX96" s="404">
        <f t="shared" si="77"/>
        <v>2207225</v>
      </c>
      <c r="BY96" s="404">
        <f t="shared" si="57"/>
        <v>2176544.9416</v>
      </c>
      <c r="BZ96" s="404">
        <f t="shared" si="57"/>
        <v>2145869.4841352799</v>
      </c>
      <c r="CA96" s="404">
        <f t="shared" si="57"/>
        <v>2115201.3873082241</v>
      </c>
      <c r="CB96" s="404">
        <f t="shared" si="57"/>
        <v>2084533.2904811681</v>
      </c>
      <c r="CC96" s="404">
        <f t="shared" si="57"/>
        <v>2053868.2604637947</v>
      </c>
      <c r="CD96" s="404">
        <f t="shared" si="57"/>
        <v>2023198.6302318973</v>
      </c>
      <c r="CE96" s="404">
        <f t="shared" si="57"/>
        <v>1992529</v>
      </c>
      <c r="CG96" s="459">
        <f t="shared" si="78"/>
        <v>2207225</v>
      </c>
      <c r="CH96" s="459">
        <f t="shared" si="58"/>
        <v>2176544.9416</v>
      </c>
      <c r="CI96" s="459">
        <f t="shared" si="58"/>
        <v>2145869.4841352799</v>
      </c>
      <c r="CJ96" s="459">
        <f t="shared" si="58"/>
        <v>2115201.3873082241</v>
      </c>
      <c r="CK96" s="459">
        <f t="shared" si="58"/>
        <v>2084533.2904811681</v>
      </c>
      <c r="CL96" s="459">
        <f t="shared" si="58"/>
        <v>2053868.2604637947</v>
      </c>
      <c r="CM96" s="459">
        <f t="shared" si="58"/>
        <v>2023198.6302318973</v>
      </c>
      <c r="CN96" s="459">
        <f t="shared" si="58"/>
        <v>1992529</v>
      </c>
    </row>
    <row r="97" spans="1:92" x14ac:dyDescent="0.2">
      <c r="A97" s="354" t="s">
        <v>327</v>
      </c>
      <c r="B97" s="354"/>
      <c r="C97" s="382"/>
      <c r="D97" s="382"/>
      <c r="E97" s="382"/>
      <c r="F97" s="351">
        <v>7</v>
      </c>
      <c r="G97">
        <v>0</v>
      </c>
      <c r="H97" s="354">
        <v>71</v>
      </c>
      <c r="I97" s="351" t="s">
        <v>402</v>
      </c>
      <c r="J97" s="394"/>
      <c r="K97">
        <v>796.01</v>
      </c>
      <c r="L97"/>
      <c r="M97">
        <v>210</v>
      </c>
      <c r="N97" s="395">
        <f t="shared" si="59"/>
        <v>63</v>
      </c>
      <c r="O97" s="395">
        <f t="shared" si="60"/>
        <v>477.61</v>
      </c>
      <c r="P97" s="395">
        <f t="shared" si="61"/>
        <v>0</v>
      </c>
      <c r="Q97" s="395">
        <f t="shared" si="62"/>
        <v>0</v>
      </c>
      <c r="R97" s="396">
        <f t="shared" si="63"/>
        <v>0.26</v>
      </c>
      <c r="S97" s="396">
        <f t="shared" si="49"/>
        <v>0</v>
      </c>
      <c r="T97" s="395">
        <f t="shared" si="50"/>
        <v>0</v>
      </c>
      <c r="U97" s="395">
        <f t="shared" si="64"/>
        <v>0</v>
      </c>
      <c r="V97">
        <v>5</v>
      </c>
      <c r="W97" s="395">
        <f t="shared" si="65"/>
        <v>1.25</v>
      </c>
      <c r="X97" s="371">
        <f t="shared" si="66"/>
        <v>63</v>
      </c>
      <c r="Y97" s="359">
        <f t="shared" si="67"/>
        <v>860.26</v>
      </c>
      <c r="Z97" s="266">
        <v>1445552455.3299999</v>
      </c>
      <c r="AA97" s="267">
        <v>7137</v>
      </c>
      <c r="AB97" s="371">
        <f t="shared" si="51"/>
        <v>202543.43</v>
      </c>
      <c r="AC97" s="358">
        <f t="shared" si="52"/>
        <v>0.73512900000000003</v>
      </c>
      <c r="AD97" s="267">
        <v>106594</v>
      </c>
      <c r="AE97" s="358">
        <f t="shared" si="53"/>
        <v>0.73335899999999998</v>
      </c>
      <c r="AF97" s="358">
        <f t="shared" si="79"/>
        <v>0.26540200000000003</v>
      </c>
      <c r="AG97" s="398">
        <f t="shared" si="54"/>
        <v>0.26540200000000003</v>
      </c>
      <c r="AH97" s="399">
        <f t="shared" si="55"/>
        <v>0</v>
      </c>
      <c r="AI97" s="400">
        <f t="shared" si="68"/>
        <v>0.26540200000000003</v>
      </c>
      <c r="AJ97">
        <v>0</v>
      </c>
      <c r="AK97">
        <v>0</v>
      </c>
      <c r="AL97" s="370">
        <f t="shared" si="69"/>
        <v>0</v>
      </c>
      <c r="AM97">
        <v>0</v>
      </c>
      <c r="AN97">
        <v>0</v>
      </c>
      <c r="AO97" s="370">
        <f t="shared" si="70"/>
        <v>0</v>
      </c>
      <c r="AP97" s="370">
        <f t="shared" si="56"/>
        <v>2631327</v>
      </c>
      <c r="AQ97" s="370">
        <f t="shared" si="71"/>
        <v>2631327</v>
      </c>
      <c r="AR97" s="397">
        <v>5410404</v>
      </c>
      <c r="AS97" s="397">
        <f t="shared" si="80"/>
        <v>2631327</v>
      </c>
      <c r="AT97" s="267">
        <v>4578589</v>
      </c>
      <c r="AU97" s="370">
        <f t="shared" si="81"/>
        <v>1947262</v>
      </c>
      <c r="AV97" s="401" t="str">
        <f t="shared" si="83"/>
        <v>No</v>
      </c>
      <c r="AW97" s="397">
        <f t="shared" si="72"/>
        <v>0</v>
      </c>
      <c r="AX97" s="402">
        <f t="shared" si="73"/>
        <v>4578589</v>
      </c>
      <c r="AY97" s="403">
        <f t="shared" si="82"/>
        <v>4578589</v>
      </c>
      <c r="AZ97" s="404"/>
      <c r="BA97" s="404"/>
      <c r="BB97" s="457">
        <f t="shared" si="74"/>
        <v>12455.241140186681</v>
      </c>
      <c r="BC97" s="404"/>
      <c r="BD97" s="404"/>
      <c r="BE97" s="404">
        <f t="shared" si="75"/>
        <v>-1947262</v>
      </c>
      <c r="BF97" s="404">
        <f t="shared" si="76"/>
        <v>-1947262</v>
      </c>
      <c r="BG97" s="404">
        <f t="shared" si="76"/>
        <v>-1668998.2602000004</v>
      </c>
      <c r="BH97" s="404">
        <f t="shared" si="76"/>
        <v>-1390776.2502246602</v>
      </c>
      <c r="BI97" s="404">
        <f t="shared" si="76"/>
        <v>-1112621.000179728</v>
      </c>
      <c r="BJ97" s="404">
        <f t="shared" si="76"/>
        <v>-834465.7501347959</v>
      </c>
      <c r="BK97" s="404">
        <f t="shared" si="76"/>
        <v>-556338.31561486842</v>
      </c>
      <c r="BL97" s="404">
        <f t="shared" si="76"/>
        <v>-278169.15780743398</v>
      </c>
      <c r="BO97" s="458">
        <f t="shared" si="48"/>
        <v>0</v>
      </c>
      <c r="BP97" s="458">
        <f t="shared" si="48"/>
        <v>-278263.73979999998</v>
      </c>
      <c r="BQ97" s="458">
        <f t="shared" si="48"/>
        <v>-278222.00997534004</v>
      </c>
      <c r="BR97" s="458">
        <f t="shared" si="48"/>
        <v>-278155.25004493207</v>
      </c>
      <c r="BS97" s="458">
        <f t="shared" si="48"/>
        <v>-278155.25004493201</v>
      </c>
      <c r="BT97" s="458">
        <f t="shared" si="48"/>
        <v>-278127.43451992748</v>
      </c>
      <c r="BU97" s="458">
        <f t="shared" si="48"/>
        <v>-278169.15780743421</v>
      </c>
      <c r="BV97" s="458">
        <f t="shared" si="48"/>
        <v>-278169.15780743398</v>
      </c>
      <c r="BX97" s="404">
        <f t="shared" si="77"/>
        <v>4578589</v>
      </c>
      <c r="BY97" s="404">
        <f t="shared" si="57"/>
        <v>4300325.2602000004</v>
      </c>
      <c r="BZ97" s="404">
        <f t="shared" si="57"/>
        <v>4022103.2502246602</v>
      </c>
      <c r="CA97" s="404">
        <f t="shared" si="57"/>
        <v>3743948.000179728</v>
      </c>
      <c r="CB97" s="404">
        <f t="shared" si="57"/>
        <v>3465792.7501347959</v>
      </c>
      <c r="CC97" s="404">
        <f t="shared" si="57"/>
        <v>3187665.3156148684</v>
      </c>
      <c r="CD97" s="404">
        <f t="shared" si="57"/>
        <v>2909496.157807434</v>
      </c>
      <c r="CE97" s="404">
        <f t="shared" si="57"/>
        <v>2631327</v>
      </c>
      <c r="CG97" s="459">
        <f t="shared" si="78"/>
        <v>4578589</v>
      </c>
      <c r="CH97" s="459">
        <f t="shared" si="58"/>
        <v>4300325.2602000004</v>
      </c>
      <c r="CI97" s="459">
        <f t="shared" si="58"/>
        <v>4022103.2502246602</v>
      </c>
      <c r="CJ97" s="459">
        <f t="shared" si="58"/>
        <v>3743948.000179728</v>
      </c>
      <c r="CK97" s="459">
        <f t="shared" si="58"/>
        <v>3465792.7501347959</v>
      </c>
      <c r="CL97" s="459">
        <f t="shared" si="58"/>
        <v>3187665.3156148684</v>
      </c>
      <c r="CM97" s="459">
        <f t="shared" si="58"/>
        <v>2909496.157807434</v>
      </c>
      <c r="CN97" s="459">
        <f t="shared" si="58"/>
        <v>2631327</v>
      </c>
    </row>
    <row r="98" spans="1:92" x14ac:dyDescent="0.2">
      <c r="A98" s="354" t="s">
        <v>333</v>
      </c>
      <c r="B98" s="354"/>
      <c r="C98" s="382"/>
      <c r="D98" s="382"/>
      <c r="E98" s="382"/>
      <c r="F98" s="351">
        <v>7</v>
      </c>
      <c r="G98">
        <v>0</v>
      </c>
      <c r="H98" s="354">
        <v>72</v>
      </c>
      <c r="I98" s="351" t="s">
        <v>403</v>
      </c>
      <c r="J98" s="394"/>
      <c r="K98">
        <v>2248.0100000000002</v>
      </c>
      <c r="L98"/>
      <c r="M98">
        <v>573</v>
      </c>
      <c r="N98" s="395">
        <f t="shared" si="59"/>
        <v>171.9</v>
      </c>
      <c r="O98" s="395">
        <f t="shared" si="60"/>
        <v>1348.81</v>
      </c>
      <c r="P98" s="395">
        <f t="shared" si="61"/>
        <v>0</v>
      </c>
      <c r="Q98" s="395">
        <f t="shared" si="62"/>
        <v>0</v>
      </c>
      <c r="R98" s="396">
        <f t="shared" si="63"/>
        <v>0.25</v>
      </c>
      <c r="S98" s="396">
        <f t="shared" si="49"/>
        <v>0</v>
      </c>
      <c r="T98" s="395">
        <f t="shared" si="50"/>
        <v>0</v>
      </c>
      <c r="U98" s="395">
        <f t="shared" si="64"/>
        <v>0</v>
      </c>
      <c r="V98">
        <v>42</v>
      </c>
      <c r="W98" s="395">
        <f t="shared" si="65"/>
        <v>10.5</v>
      </c>
      <c r="X98" s="371">
        <f t="shared" si="66"/>
        <v>171.9</v>
      </c>
      <c r="Y98" s="359">
        <f t="shared" si="67"/>
        <v>2430.4100000000003</v>
      </c>
      <c r="Z98" s="266">
        <v>2515834785.3299999</v>
      </c>
      <c r="AA98" s="267">
        <v>15394</v>
      </c>
      <c r="AB98" s="371">
        <f t="shared" si="51"/>
        <v>163429.57</v>
      </c>
      <c r="AC98" s="358">
        <f t="shared" si="52"/>
        <v>0.59316599999999997</v>
      </c>
      <c r="AD98" s="267">
        <v>107774</v>
      </c>
      <c r="AE98" s="358">
        <f t="shared" si="53"/>
        <v>0.74147700000000005</v>
      </c>
      <c r="AF98" s="358">
        <f t="shared" si="79"/>
        <v>0.36234100000000002</v>
      </c>
      <c r="AG98" s="398">
        <f t="shared" si="54"/>
        <v>0.36234100000000002</v>
      </c>
      <c r="AH98" s="399">
        <f t="shared" si="55"/>
        <v>0</v>
      </c>
      <c r="AI98" s="400">
        <f t="shared" si="68"/>
        <v>0.36234100000000002</v>
      </c>
      <c r="AJ98">
        <v>0</v>
      </c>
      <c r="AK98">
        <v>0</v>
      </c>
      <c r="AL98" s="370">
        <f t="shared" si="69"/>
        <v>0</v>
      </c>
      <c r="AM98">
        <v>0</v>
      </c>
      <c r="AN98">
        <v>0</v>
      </c>
      <c r="AO98" s="370">
        <f t="shared" si="70"/>
        <v>0</v>
      </c>
      <c r="AP98" s="370">
        <f t="shared" si="56"/>
        <v>10149344</v>
      </c>
      <c r="AQ98" s="370">
        <f t="shared" si="71"/>
        <v>10149344</v>
      </c>
      <c r="AR98" s="397">
        <v>11977384</v>
      </c>
      <c r="AS98" s="397">
        <f t="shared" si="80"/>
        <v>10149344</v>
      </c>
      <c r="AT98" s="267">
        <v>12032619</v>
      </c>
      <c r="AU98" s="370">
        <f t="shared" si="81"/>
        <v>1883275</v>
      </c>
      <c r="AV98" s="401" t="str">
        <f t="shared" si="83"/>
        <v>No</v>
      </c>
      <c r="AW98" s="397">
        <f t="shared" si="72"/>
        <v>0</v>
      </c>
      <c r="AX98" s="402">
        <f t="shared" si="73"/>
        <v>12032619</v>
      </c>
      <c r="AY98" s="403">
        <f t="shared" si="82"/>
        <v>12032619</v>
      </c>
      <c r="AZ98" s="404"/>
      <c r="BA98" s="404"/>
      <c r="BB98" s="457">
        <f t="shared" si="74"/>
        <v>12460.120395371907</v>
      </c>
      <c r="BC98" s="404"/>
      <c r="BD98" s="404"/>
      <c r="BE98" s="404">
        <f t="shared" si="75"/>
        <v>-1883275</v>
      </c>
      <c r="BF98" s="404">
        <f t="shared" si="76"/>
        <v>-1883275</v>
      </c>
      <c r="BG98" s="404">
        <f t="shared" si="76"/>
        <v>-1614155.0024999995</v>
      </c>
      <c r="BH98" s="404">
        <f t="shared" si="76"/>
        <v>-1345075.36358325</v>
      </c>
      <c r="BI98" s="404">
        <f t="shared" si="76"/>
        <v>-1076060.2908666003</v>
      </c>
      <c r="BJ98" s="404">
        <f t="shared" si="76"/>
        <v>-807045.21814995073</v>
      </c>
      <c r="BK98" s="404">
        <f t="shared" si="76"/>
        <v>-538057.04694057256</v>
      </c>
      <c r="BL98" s="404">
        <f t="shared" si="76"/>
        <v>-269028.52347028628</v>
      </c>
      <c r="BO98" s="458">
        <f t="shared" si="48"/>
        <v>0</v>
      </c>
      <c r="BP98" s="458">
        <f t="shared" si="48"/>
        <v>-269119.9975</v>
      </c>
      <c r="BQ98" s="458">
        <f t="shared" si="48"/>
        <v>-269079.63891674991</v>
      </c>
      <c r="BR98" s="458">
        <f t="shared" si="48"/>
        <v>-269015.07271665003</v>
      </c>
      <c r="BS98" s="458">
        <f t="shared" si="48"/>
        <v>-269015.07271665009</v>
      </c>
      <c r="BT98" s="458">
        <f t="shared" si="48"/>
        <v>-268988.17120937858</v>
      </c>
      <c r="BU98" s="458">
        <f t="shared" si="48"/>
        <v>-269028.52347028628</v>
      </c>
      <c r="BV98" s="458">
        <f t="shared" si="48"/>
        <v>-269028.52347028628</v>
      </c>
      <c r="BX98" s="404">
        <f t="shared" si="77"/>
        <v>12032619</v>
      </c>
      <c r="BY98" s="404">
        <f t="shared" si="57"/>
        <v>11763499.002499999</v>
      </c>
      <c r="BZ98" s="404">
        <f t="shared" si="57"/>
        <v>11494419.36358325</v>
      </c>
      <c r="CA98" s="404">
        <f t="shared" si="57"/>
        <v>11225404.2908666</v>
      </c>
      <c r="CB98" s="404">
        <f t="shared" si="57"/>
        <v>10956389.218149951</v>
      </c>
      <c r="CC98" s="404">
        <f t="shared" si="57"/>
        <v>10687401.046940573</v>
      </c>
      <c r="CD98" s="404">
        <f t="shared" si="57"/>
        <v>10418372.523470286</v>
      </c>
      <c r="CE98" s="404">
        <f t="shared" si="57"/>
        <v>10149344</v>
      </c>
      <c r="CG98" s="459">
        <f t="shared" si="78"/>
        <v>12032619</v>
      </c>
      <c r="CH98" s="459">
        <f t="shared" si="58"/>
        <v>11763499.002499999</v>
      </c>
      <c r="CI98" s="459">
        <f t="shared" si="58"/>
        <v>11494419.36358325</v>
      </c>
      <c r="CJ98" s="459">
        <f t="shared" si="58"/>
        <v>11225404.2908666</v>
      </c>
      <c r="CK98" s="459">
        <f t="shared" si="58"/>
        <v>10956389.218149951</v>
      </c>
      <c r="CL98" s="459">
        <f t="shared" si="58"/>
        <v>10687401.046940573</v>
      </c>
      <c r="CM98" s="459">
        <f t="shared" si="58"/>
        <v>10418372.523470286</v>
      </c>
      <c r="CN98" s="459">
        <f t="shared" si="58"/>
        <v>10149344</v>
      </c>
    </row>
    <row r="99" spans="1:92" x14ac:dyDescent="0.2">
      <c r="A99" s="354" t="s">
        <v>327</v>
      </c>
      <c r="B99" s="354"/>
      <c r="C99" s="382"/>
      <c r="D99" s="382"/>
      <c r="E99" s="382"/>
      <c r="F99" s="351">
        <v>7</v>
      </c>
      <c r="G99">
        <v>42</v>
      </c>
      <c r="H99" s="354">
        <v>73</v>
      </c>
      <c r="I99" s="351" t="s">
        <v>404</v>
      </c>
      <c r="J99" s="394"/>
      <c r="K99">
        <v>540.39</v>
      </c>
      <c r="L99"/>
      <c r="M99">
        <v>189</v>
      </c>
      <c r="N99" s="395">
        <f t="shared" si="59"/>
        <v>56.7</v>
      </c>
      <c r="O99" s="395">
        <f t="shared" si="60"/>
        <v>324.23</v>
      </c>
      <c r="P99" s="395">
        <f t="shared" si="61"/>
        <v>0</v>
      </c>
      <c r="Q99" s="395">
        <f t="shared" si="62"/>
        <v>0</v>
      </c>
      <c r="R99" s="396">
        <f t="shared" si="63"/>
        <v>0.35</v>
      </c>
      <c r="S99" s="396">
        <f t="shared" si="49"/>
        <v>0</v>
      </c>
      <c r="T99" s="395">
        <f t="shared" si="50"/>
        <v>0</v>
      </c>
      <c r="U99" s="395">
        <f t="shared" si="64"/>
        <v>0</v>
      </c>
      <c r="V99">
        <v>12</v>
      </c>
      <c r="W99" s="395">
        <f t="shared" si="65"/>
        <v>3</v>
      </c>
      <c r="X99" s="371">
        <f t="shared" si="66"/>
        <v>56.7</v>
      </c>
      <c r="Y99" s="359">
        <f t="shared" si="67"/>
        <v>600.09</v>
      </c>
      <c r="Z99" s="266">
        <v>796006603.66999996</v>
      </c>
      <c r="AA99" s="267">
        <v>4213</v>
      </c>
      <c r="AB99" s="371">
        <f t="shared" si="51"/>
        <v>188940.57</v>
      </c>
      <c r="AC99" s="358">
        <f t="shared" si="52"/>
        <v>0.68575799999999998</v>
      </c>
      <c r="AD99" s="267">
        <v>94302</v>
      </c>
      <c r="AE99" s="358">
        <f t="shared" si="53"/>
        <v>0.64879100000000001</v>
      </c>
      <c r="AF99" s="358">
        <f t="shared" si="79"/>
        <v>0.32533200000000001</v>
      </c>
      <c r="AG99" s="398">
        <f t="shared" si="54"/>
        <v>0.32533200000000001</v>
      </c>
      <c r="AH99" s="399">
        <f t="shared" si="55"/>
        <v>0</v>
      </c>
      <c r="AI99" s="400">
        <f t="shared" si="68"/>
        <v>0.32533200000000001</v>
      </c>
      <c r="AJ99">
        <v>0</v>
      </c>
      <c r="AK99">
        <v>0</v>
      </c>
      <c r="AL99" s="370">
        <f t="shared" si="69"/>
        <v>0</v>
      </c>
      <c r="AM99">
        <v>100</v>
      </c>
      <c r="AN99">
        <v>4</v>
      </c>
      <c r="AO99" s="370">
        <f t="shared" si="70"/>
        <v>40000</v>
      </c>
      <c r="AP99" s="370">
        <f t="shared" si="56"/>
        <v>2250008</v>
      </c>
      <c r="AQ99" s="370">
        <f t="shared" si="71"/>
        <v>2290008</v>
      </c>
      <c r="AR99" s="397">
        <v>3518715</v>
      </c>
      <c r="AS99" s="397">
        <f t="shared" si="80"/>
        <v>2290008</v>
      </c>
      <c r="AT99" s="267">
        <v>2899516</v>
      </c>
      <c r="AU99" s="370">
        <f t="shared" si="81"/>
        <v>609508</v>
      </c>
      <c r="AV99" s="401" t="str">
        <f t="shared" si="83"/>
        <v>No</v>
      </c>
      <c r="AW99" s="397">
        <f t="shared" si="72"/>
        <v>0</v>
      </c>
      <c r="AX99" s="402">
        <f t="shared" si="73"/>
        <v>2899516</v>
      </c>
      <c r="AY99" s="403">
        <f t="shared" si="82"/>
        <v>2899516</v>
      </c>
      <c r="AZ99" s="404"/>
      <c r="BA99" s="404"/>
      <c r="BB99" s="457">
        <f t="shared" si="74"/>
        <v>12798.233220451897</v>
      </c>
      <c r="BC99" s="404"/>
      <c r="BD99" s="404"/>
      <c r="BE99" s="404">
        <f t="shared" si="75"/>
        <v>-609508</v>
      </c>
      <c r="BF99" s="404">
        <f t="shared" si="76"/>
        <v>-609508</v>
      </c>
      <c r="BG99" s="404">
        <f t="shared" si="76"/>
        <v>-522409.3067999999</v>
      </c>
      <c r="BH99" s="404">
        <f t="shared" si="76"/>
        <v>-435323.67535643978</v>
      </c>
      <c r="BI99" s="404">
        <f t="shared" si="76"/>
        <v>-348258.94028515182</v>
      </c>
      <c r="BJ99" s="404">
        <f t="shared" si="76"/>
        <v>-261194.20521386387</v>
      </c>
      <c r="BK99" s="404">
        <f t="shared" si="76"/>
        <v>-174138.1766160829</v>
      </c>
      <c r="BL99" s="404">
        <f t="shared" si="76"/>
        <v>-87069.08830804145</v>
      </c>
      <c r="BO99" s="458">
        <f t="shared" si="48"/>
        <v>0</v>
      </c>
      <c r="BP99" s="458">
        <f t="shared" si="48"/>
        <v>-87098.693199999994</v>
      </c>
      <c r="BQ99" s="458">
        <f t="shared" si="48"/>
        <v>-87085.631443559978</v>
      </c>
      <c r="BR99" s="458">
        <f t="shared" si="48"/>
        <v>-87064.735071287956</v>
      </c>
      <c r="BS99" s="458">
        <f t="shared" si="48"/>
        <v>-87064.735071287956</v>
      </c>
      <c r="BT99" s="458">
        <f t="shared" si="48"/>
        <v>-87056.028597780823</v>
      </c>
      <c r="BU99" s="458">
        <f t="shared" si="48"/>
        <v>-87069.08830804145</v>
      </c>
      <c r="BV99" s="458">
        <f t="shared" si="48"/>
        <v>-87069.08830804145</v>
      </c>
      <c r="BX99" s="404">
        <f t="shared" si="77"/>
        <v>2899516</v>
      </c>
      <c r="BY99" s="404">
        <f t="shared" si="57"/>
        <v>2812417.3067999999</v>
      </c>
      <c r="BZ99" s="404">
        <f t="shared" si="57"/>
        <v>2725331.6753564398</v>
      </c>
      <c r="CA99" s="404">
        <f t="shared" si="57"/>
        <v>2638266.9402851518</v>
      </c>
      <c r="CB99" s="404">
        <f t="shared" si="57"/>
        <v>2551202.2052138639</v>
      </c>
      <c r="CC99" s="404">
        <f t="shared" si="57"/>
        <v>2464146.1766160829</v>
      </c>
      <c r="CD99" s="404">
        <f t="shared" si="57"/>
        <v>2377077.0883080414</v>
      </c>
      <c r="CE99" s="404">
        <f t="shared" si="57"/>
        <v>2290008</v>
      </c>
      <c r="CG99" s="459">
        <f t="shared" si="78"/>
        <v>2899516</v>
      </c>
      <c r="CH99" s="459">
        <f t="shared" si="58"/>
        <v>2812417.3067999999</v>
      </c>
      <c r="CI99" s="459">
        <f t="shared" si="58"/>
        <v>2725331.6753564398</v>
      </c>
      <c r="CJ99" s="459">
        <f t="shared" si="58"/>
        <v>2638266.9402851518</v>
      </c>
      <c r="CK99" s="459">
        <f t="shared" si="58"/>
        <v>2551202.2052138639</v>
      </c>
      <c r="CL99" s="459">
        <f t="shared" si="58"/>
        <v>2464146.1766160829</v>
      </c>
      <c r="CM99" s="459">
        <f t="shared" si="58"/>
        <v>2377077.0883080414</v>
      </c>
      <c r="CN99" s="459">
        <f t="shared" si="58"/>
        <v>2290008</v>
      </c>
    </row>
    <row r="100" spans="1:92" x14ac:dyDescent="0.2">
      <c r="A100" s="354" t="s">
        <v>327</v>
      </c>
      <c r="B100" s="354"/>
      <c r="C100" s="382"/>
      <c r="D100" s="382"/>
      <c r="E100" s="382"/>
      <c r="F100" s="351">
        <v>4</v>
      </c>
      <c r="G100">
        <v>0</v>
      </c>
      <c r="H100" s="354">
        <v>74</v>
      </c>
      <c r="I100" s="351" t="s">
        <v>405</v>
      </c>
      <c r="J100" s="394"/>
      <c r="K100">
        <v>789.12</v>
      </c>
      <c r="L100"/>
      <c r="M100">
        <v>205</v>
      </c>
      <c r="N100" s="395">
        <f t="shared" si="59"/>
        <v>61.5</v>
      </c>
      <c r="O100" s="395">
        <f t="shared" si="60"/>
        <v>473.47</v>
      </c>
      <c r="P100" s="395">
        <f t="shared" si="61"/>
        <v>0</v>
      </c>
      <c r="Q100" s="395">
        <f t="shared" si="62"/>
        <v>0</v>
      </c>
      <c r="R100" s="396">
        <f t="shared" si="63"/>
        <v>0.26</v>
      </c>
      <c r="S100" s="396">
        <f t="shared" si="49"/>
        <v>0</v>
      </c>
      <c r="T100" s="395">
        <f t="shared" si="50"/>
        <v>0</v>
      </c>
      <c r="U100" s="395">
        <f t="shared" si="64"/>
        <v>0</v>
      </c>
      <c r="V100">
        <v>5</v>
      </c>
      <c r="W100" s="395">
        <f t="shared" si="65"/>
        <v>1.25</v>
      </c>
      <c r="X100" s="371">
        <f t="shared" si="66"/>
        <v>61.5</v>
      </c>
      <c r="Y100" s="359">
        <f t="shared" si="67"/>
        <v>851.87</v>
      </c>
      <c r="Z100" s="266">
        <v>2229512997</v>
      </c>
      <c r="AA100" s="267">
        <v>8249</v>
      </c>
      <c r="AB100" s="371">
        <f t="shared" si="51"/>
        <v>270276.76</v>
      </c>
      <c r="AC100" s="358">
        <f t="shared" si="52"/>
        <v>0.98096700000000003</v>
      </c>
      <c r="AD100" s="267">
        <v>106912</v>
      </c>
      <c r="AE100" s="358">
        <f t="shared" si="53"/>
        <v>0.73554600000000003</v>
      </c>
      <c r="AF100" s="358">
        <f t="shared" si="79"/>
        <v>9.2659000000000005E-2</v>
      </c>
      <c r="AG100" s="398">
        <f t="shared" si="54"/>
        <v>9.2659000000000005E-2</v>
      </c>
      <c r="AH100" s="399">
        <f t="shared" si="55"/>
        <v>0</v>
      </c>
      <c r="AI100" s="400">
        <f t="shared" si="68"/>
        <v>9.2659000000000005E-2</v>
      </c>
      <c r="AJ100">
        <v>786</v>
      </c>
      <c r="AK100">
        <v>13</v>
      </c>
      <c r="AL100" s="370">
        <f t="shared" si="69"/>
        <v>1021800</v>
      </c>
      <c r="AM100">
        <v>0</v>
      </c>
      <c r="AN100">
        <v>0</v>
      </c>
      <c r="AO100" s="370">
        <f t="shared" si="70"/>
        <v>0</v>
      </c>
      <c r="AP100" s="370">
        <f t="shared" si="56"/>
        <v>909708</v>
      </c>
      <c r="AQ100" s="370">
        <f t="shared" si="71"/>
        <v>1931508</v>
      </c>
      <c r="AR100" s="397">
        <v>1446598</v>
      </c>
      <c r="AS100" s="397">
        <f t="shared" si="80"/>
        <v>1931508</v>
      </c>
      <c r="AT100" s="267">
        <v>1557217</v>
      </c>
      <c r="AU100" s="370">
        <f t="shared" si="81"/>
        <v>374291</v>
      </c>
      <c r="AV100" s="401" t="str">
        <f t="shared" si="83"/>
        <v>Yes</v>
      </c>
      <c r="AW100" s="397">
        <f t="shared" si="72"/>
        <v>374291</v>
      </c>
      <c r="AX100" s="402">
        <f t="shared" si="73"/>
        <v>1931508</v>
      </c>
      <c r="AY100" s="403">
        <f t="shared" si="82"/>
        <v>1931508</v>
      </c>
      <c r="AZ100" s="404"/>
      <c r="BA100" s="404"/>
      <c r="BB100" s="457">
        <f t="shared" si="74"/>
        <v>12441.455988949716</v>
      </c>
      <c r="BC100" s="404"/>
      <c r="BD100" s="404"/>
      <c r="BE100" s="404">
        <f t="shared" si="75"/>
        <v>374291</v>
      </c>
      <c r="BF100" s="404">
        <f t="shared" si="76"/>
        <v>0</v>
      </c>
      <c r="BG100" s="404">
        <f t="shared" si="76"/>
        <v>0</v>
      </c>
      <c r="BH100" s="404">
        <f t="shared" si="76"/>
        <v>0</v>
      </c>
      <c r="BI100" s="404">
        <f t="shared" si="76"/>
        <v>0</v>
      </c>
      <c r="BJ100" s="404">
        <f t="shared" si="76"/>
        <v>0</v>
      </c>
      <c r="BK100" s="404">
        <f t="shared" si="76"/>
        <v>0</v>
      </c>
      <c r="BL100" s="404">
        <f t="shared" si="76"/>
        <v>0</v>
      </c>
      <c r="BO100" s="458">
        <f t="shared" si="48"/>
        <v>374291</v>
      </c>
      <c r="BP100" s="458">
        <f t="shared" si="48"/>
        <v>0</v>
      </c>
      <c r="BQ100" s="458">
        <f t="shared" si="48"/>
        <v>0</v>
      </c>
      <c r="BR100" s="458">
        <f t="shared" si="48"/>
        <v>0</v>
      </c>
      <c r="BS100" s="458">
        <f t="shared" si="48"/>
        <v>0</v>
      </c>
      <c r="BT100" s="458">
        <f t="shared" si="48"/>
        <v>0</v>
      </c>
      <c r="BU100" s="458">
        <f t="shared" si="48"/>
        <v>0</v>
      </c>
      <c r="BV100" s="458">
        <f t="shared" si="48"/>
        <v>0</v>
      </c>
      <c r="BX100" s="404">
        <f t="shared" si="77"/>
        <v>1931508</v>
      </c>
      <c r="BY100" s="404">
        <f t="shared" si="57"/>
        <v>1931508</v>
      </c>
      <c r="BZ100" s="404">
        <f t="shared" si="57"/>
        <v>1931508</v>
      </c>
      <c r="CA100" s="404">
        <f t="shared" si="57"/>
        <v>1931508</v>
      </c>
      <c r="CB100" s="404">
        <f t="shared" si="57"/>
        <v>1931508</v>
      </c>
      <c r="CC100" s="404">
        <f t="shared" si="57"/>
        <v>1931508</v>
      </c>
      <c r="CD100" s="404">
        <f t="shared" si="57"/>
        <v>1931508</v>
      </c>
      <c r="CE100" s="404">
        <f t="shared" si="57"/>
        <v>1931508</v>
      </c>
      <c r="CG100" s="459">
        <f t="shared" si="78"/>
        <v>1931508</v>
      </c>
      <c r="CH100" s="459">
        <f t="shared" si="58"/>
        <v>1931508</v>
      </c>
      <c r="CI100" s="459">
        <f t="shared" si="58"/>
        <v>1931508</v>
      </c>
      <c r="CJ100" s="459">
        <f t="shared" si="58"/>
        <v>1931508</v>
      </c>
      <c r="CK100" s="459">
        <f t="shared" si="58"/>
        <v>1931508</v>
      </c>
      <c r="CL100" s="459">
        <f t="shared" si="58"/>
        <v>1931508</v>
      </c>
      <c r="CM100" s="459">
        <f t="shared" si="58"/>
        <v>1931508</v>
      </c>
      <c r="CN100" s="459">
        <f t="shared" si="58"/>
        <v>1931508</v>
      </c>
    </row>
    <row r="101" spans="1:92" x14ac:dyDescent="0.2">
      <c r="A101" s="354" t="s">
        <v>323</v>
      </c>
      <c r="B101" s="354"/>
      <c r="C101" s="382"/>
      <c r="D101" s="382"/>
      <c r="E101" s="382"/>
      <c r="F101" s="351">
        <v>1</v>
      </c>
      <c r="G101">
        <v>0</v>
      </c>
      <c r="H101" s="354">
        <v>75</v>
      </c>
      <c r="I101" s="351" t="s">
        <v>406</v>
      </c>
      <c r="J101" s="394"/>
      <c r="K101">
        <v>212.55</v>
      </c>
      <c r="L101"/>
      <c r="M101">
        <v>32</v>
      </c>
      <c r="N101" s="395">
        <f t="shared" si="59"/>
        <v>9.6</v>
      </c>
      <c r="O101" s="395">
        <f t="shared" si="60"/>
        <v>127.53</v>
      </c>
      <c r="P101" s="395">
        <f t="shared" si="61"/>
        <v>0</v>
      </c>
      <c r="Q101" s="395">
        <f t="shared" si="62"/>
        <v>0</v>
      </c>
      <c r="R101" s="396">
        <f t="shared" si="63"/>
        <v>0.15</v>
      </c>
      <c r="S101" s="396">
        <f t="shared" si="49"/>
        <v>0</v>
      </c>
      <c r="T101" s="395">
        <f t="shared" si="50"/>
        <v>0</v>
      </c>
      <c r="U101" s="395">
        <f t="shared" si="64"/>
        <v>0</v>
      </c>
      <c r="V101">
        <v>2</v>
      </c>
      <c r="W101" s="395">
        <f t="shared" si="65"/>
        <v>0.5</v>
      </c>
      <c r="X101" s="371">
        <f t="shared" si="66"/>
        <v>9.6</v>
      </c>
      <c r="Y101" s="359">
        <f t="shared" si="67"/>
        <v>222.65</v>
      </c>
      <c r="Z101" s="266">
        <v>1051820854.33</v>
      </c>
      <c r="AA101" s="267">
        <v>2356</v>
      </c>
      <c r="AB101" s="371">
        <f t="shared" si="51"/>
        <v>446443.49</v>
      </c>
      <c r="AC101" s="358">
        <f t="shared" si="52"/>
        <v>1.6203620000000001</v>
      </c>
      <c r="AD101" s="267">
        <v>139000</v>
      </c>
      <c r="AE101" s="358">
        <f t="shared" si="53"/>
        <v>0.95630899999999996</v>
      </c>
      <c r="AF101" s="358">
        <f t="shared" si="79"/>
        <v>-0.42114600000000002</v>
      </c>
      <c r="AG101" s="398">
        <f t="shared" si="54"/>
        <v>0.01</v>
      </c>
      <c r="AH101" s="399">
        <f t="shared" si="55"/>
        <v>0</v>
      </c>
      <c r="AI101" s="400">
        <f t="shared" si="68"/>
        <v>0.01</v>
      </c>
      <c r="AJ101">
        <v>209</v>
      </c>
      <c r="AK101">
        <v>13</v>
      </c>
      <c r="AL101" s="370">
        <f t="shared" si="69"/>
        <v>271700</v>
      </c>
      <c r="AM101">
        <v>0</v>
      </c>
      <c r="AN101">
        <v>0</v>
      </c>
      <c r="AO101" s="370">
        <f t="shared" si="70"/>
        <v>0</v>
      </c>
      <c r="AP101" s="370">
        <f t="shared" si="56"/>
        <v>25660</v>
      </c>
      <c r="AQ101" s="370">
        <f t="shared" si="71"/>
        <v>297360</v>
      </c>
      <c r="AR101" s="397">
        <v>63069</v>
      </c>
      <c r="AS101" s="397">
        <f t="shared" si="80"/>
        <v>297360</v>
      </c>
      <c r="AT101" s="267">
        <v>321391</v>
      </c>
      <c r="AU101" s="370">
        <f t="shared" si="81"/>
        <v>24031</v>
      </c>
      <c r="AV101" s="401" t="str">
        <f t="shared" si="83"/>
        <v>No</v>
      </c>
      <c r="AW101" s="397">
        <f t="shared" si="72"/>
        <v>0</v>
      </c>
      <c r="AX101" s="402">
        <f t="shared" si="73"/>
        <v>321391</v>
      </c>
      <c r="AY101" s="403">
        <f t="shared" si="82"/>
        <v>321391</v>
      </c>
      <c r="AZ101" s="404"/>
      <c r="BA101" s="404"/>
      <c r="BB101" s="457">
        <f t="shared" si="74"/>
        <v>12072.647612326511</v>
      </c>
      <c r="BC101" s="404"/>
      <c r="BD101" s="404"/>
      <c r="BE101" s="404">
        <f t="shared" si="75"/>
        <v>-24031</v>
      </c>
      <c r="BF101" s="404">
        <f t="shared" si="76"/>
        <v>-24031</v>
      </c>
      <c r="BG101" s="404">
        <f t="shared" si="76"/>
        <v>-20596.970099999977</v>
      </c>
      <c r="BH101" s="404">
        <f t="shared" si="76"/>
        <v>-17163.45518433</v>
      </c>
      <c r="BI101" s="404">
        <f t="shared" si="76"/>
        <v>-13730.764147464011</v>
      </c>
      <c r="BJ101" s="404">
        <f t="shared" si="76"/>
        <v>-10298.073110598023</v>
      </c>
      <c r="BK101" s="404">
        <f t="shared" si="76"/>
        <v>-6865.7253428357071</v>
      </c>
      <c r="BL101" s="404">
        <f t="shared" si="76"/>
        <v>-3432.8626714178827</v>
      </c>
      <c r="BO101" s="458">
        <f t="shared" si="48"/>
        <v>0</v>
      </c>
      <c r="BP101" s="458">
        <f t="shared" si="48"/>
        <v>-3434.0299</v>
      </c>
      <c r="BQ101" s="458">
        <f t="shared" si="48"/>
        <v>-3433.5149156699958</v>
      </c>
      <c r="BR101" s="458">
        <f t="shared" si="48"/>
        <v>-3432.6910368660001</v>
      </c>
      <c r="BS101" s="458">
        <f t="shared" si="48"/>
        <v>-3432.6910368660028</v>
      </c>
      <c r="BT101" s="458">
        <f t="shared" si="48"/>
        <v>-3432.3477677623209</v>
      </c>
      <c r="BU101" s="458">
        <f t="shared" si="48"/>
        <v>-3432.8626714178536</v>
      </c>
      <c r="BV101" s="458">
        <f t="shared" si="48"/>
        <v>-3432.8626714178827</v>
      </c>
      <c r="BX101" s="404">
        <f t="shared" si="77"/>
        <v>321391</v>
      </c>
      <c r="BY101" s="404">
        <f t="shared" si="57"/>
        <v>317956.97009999998</v>
      </c>
      <c r="BZ101" s="404">
        <f t="shared" si="57"/>
        <v>314523.45518433</v>
      </c>
      <c r="CA101" s="404">
        <f t="shared" si="57"/>
        <v>311090.76414746401</v>
      </c>
      <c r="CB101" s="404">
        <f t="shared" si="57"/>
        <v>307658.07311059802</v>
      </c>
      <c r="CC101" s="404">
        <f t="shared" si="57"/>
        <v>304225.72534283571</v>
      </c>
      <c r="CD101" s="404">
        <f t="shared" si="57"/>
        <v>300792.86267141788</v>
      </c>
      <c r="CE101" s="404">
        <f t="shared" si="57"/>
        <v>297360</v>
      </c>
      <c r="CG101" s="459">
        <f t="shared" si="78"/>
        <v>321391</v>
      </c>
      <c r="CH101" s="459">
        <f t="shared" si="58"/>
        <v>317956.97009999998</v>
      </c>
      <c r="CI101" s="459">
        <f t="shared" si="58"/>
        <v>314523.45518433</v>
      </c>
      <c r="CJ101" s="459">
        <f t="shared" si="58"/>
        <v>311090.76414746401</v>
      </c>
      <c r="CK101" s="459">
        <f t="shared" si="58"/>
        <v>307658.07311059802</v>
      </c>
      <c r="CL101" s="459">
        <f t="shared" si="58"/>
        <v>304225.72534283571</v>
      </c>
      <c r="CM101" s="459">
        <f t="shared" si="58"/>
        <v>300792.86267141788</v>
      </c>
      <c r="CN101" s="459">
        <f t="shared" si="58"/>
        <v>297360</v>
      </c>
    </row>
    <row r="102" spans="1:92" x14ac:dyDescent="0.2">
      <c r="A102" s="354" t="s">
        <v>329</v>
      </c>
      <c r="B102" s="354"/>
      <c r="C102" s="382"/>
      <c r="D102" s="382"/>
      <c r="E102" s="382"/>
      <c r="F102" s="351">
        <v>2</v>
      </c>
      <c r="G102">
        <v>0</v>
      </c>
      <c r="H102" s="354">
        <v>76</v>
      </c>
      <c r="I102" s="351" t="s">
        <v>407</v>
      </c>
      <c r="J102" s="394"/>
      <c r="K102">
        <v>2454.39</v>
      </c>
      <c r="L102"/>
      <c r="M102">
        <v>115</v>
      </c>
      <c r="N102" s="395">
        <f t="shared" si="59"/>
        <v>34.5</v>
      </c>
      <c r="O102" s="395">
        <f t="shared" si="60"/>
        <v>1472.63</v>
      </c>
      <c r="P102" s="395">
        <f t="shared" si="61"/>
        <v>0</v>
      </c>
      <c r="Q102" s="395">
        <f t="shared" si="62"/>
        <v>0</v>
      </c>
      <c r="R102" s="396">
        <f t="shared" si="63"/>
        <v>0.05</v>
      </c>
      <c r="S102" s="396">
        <f t="shared" si="49"/>
        <v>0</v>
      </c>
      <c r="T102" s="395">
        <f t="shared" si="50"/>
        <v>0</v>
      </c>
      <c r="U102" s="395">
        <f t="shared" si="64"/>
        <v>0</v>
      </c>
      <c r="V102">
        <v>33</v>
      </c>
      <c r="W102" s="395">
        <f t="shared" si="65"/>
        <v>8.25</v>
      </c>
      <c r="X102" s="371">
        <f t="shared" si="66"/>
        <v>34.5</v>
      </c>
      <c r="Y102" s="359">
        <f t="shared" si="67"/>
        <v>2497.14</v>
      </c>
      <c r="Z102" s="266">
        <v>6094028849.6700001</v>
      </c>
      <c r="AA102" s="267">
        <v>17577</v>
      </c>
      <c r="AB102" s="371">
        <f t="shared" si="51"/>
        <v>346704.72</v>
      </c>
      <c r="AC102" s="358">
        <f t="shared" si="52"/>
        <v>1.2583610000000001</v>
      </c>
      <c r="AD102" s="267">
        <v>168341</v>
      </c>
      <c r="AE102" s="358">
        <f t="shared" si="53"/>
        <v>1.1581729999999999</v>
      </c>
      <c r="AF102" s="358">
        <f t="shared" si="79"/>
        <v>-0.22830500000000001</v>
      </c>
      <c r="AG102" s="398">
        <f t="shared" si="54"/>
        <v>0.01</v>
      </c>
      <c r="AH102" s="399">
        <f t="shared" si="55"/>
        <v>0</v>
      </c>
      <c r="AI102" s="400">
        <f t="shared" si="68"/>
        <v>0.01</v>
      </c>
      <c r="AJ102">
        <v>0</v>
      </c>
      <c r="AK102">
        <v>0</v>
      </c>
      <c r="AL102" s="370">
        <f t="shared" si="69"/>
        <v>0</v>
      </c>
      <c r="AM102">
        <v>0</v>
      </c>
      <c r="AN102">
        <v>0</v>
      </c>
      <c r="AO102" s="370">
        <f t="shared" si="70"/>
        <v>0</v>
      </c>
      <c r="AP102" s="370">
        <f t="shared" si="56"/>
        <v>287795</v>
      </c>
      <c r="AQ102" s="370">
        <f t="shared" si="71"/>
        <v>287795</v>
      </c>
      <c r="AR102" s="397">
        <v>446496</v>
      </c>
      <c r="AS102" s="397">
        <f t="shared" si="80"/>
        <v>287795</v>
      </c>
      <c r="AT102" s="267">
        <v>395466</v>
      </c>
      <c r="AU102" s="370">
        <f t="shared" si="81"/>
        <v>107671</v>
      </c>
      <c r="AV102" s="401" t="str">
        <f t="shared" si="83"/>
        <v>No</v>
      </c>
      <c r="AW102" s="397">
        <f t="shared" si="72"/>
        <v>0</v>
      </c>
      <c r="AX102" s="402">
        <f t="shared" si="73"/>
        <v>395466</v>
      </c>
      <c r="AY102" s="403">
        <f t="shared" si="82"/>
        <v>395466</v>
      </c>
      <c r="AZ102" s="404"/>
      <c r="BA102" s="404"/>
      <c r="BB102" s="457">
        <f t="shared" si="74"/>
        <v>11725.739796853801</v>
      </c>
      <c r="BC102" s="404"/>
      <c r="BD102" s="404"/>
      <c r="BE102" s="404">
        <f t="shared" si="75"/>
        <v>-107671</v>
      </c>
      <c r="BF102" s="404">
        <f t="shared" si="76"/>
        <v>-107671</v>
      </c>
      <c r="BG102" s="404">
        <f t="shared" si="76"/>
        <v>-92284.814100000018</v>
      </c>
      <c r="BH102" s="404">
        <f t="shared" si="76"/>
        <v>-76900.93558953004</v>
      </c>
      <c r="BI102" s="404">
        <f t="shared" si="76"/>
        <v>-61520.748471624043</v>
      </c>
      <c r="BJ102" s="404">
        <f t="shared" si="76"/>
        <v>-46140.561353718047</v>
      </c>
      <c r="BK102" s="404">
        <f t="shared" si="76"/>
        <v>-30761.912254523835</v>
      </c>
      <c r="BL102" s="404">
        <f t="shared" si="76"/>
        <v>-15380.956127261918</v>
      </c>
      <c r="BO102" s="458">
        <f t="shared" si="48"/>
        <v>0</v>
      </c>
      <c r="BP102" s="458">
        <f t="shared" si="48"/>
        <v>-15386.1859</v>
      </c>
      <c r="BQ102" s="458">
        <f t="shared" si="48"/>
        <v>-15383.878510470002</v>
      </c>
      <c r="BR102" s="458">
        <f t="shared" si="48"/>
        <v>-15380.187117906009</v>
      </c>
      <c r="BS102" s="458">
        <f t="shared" si="48"/>
        <v>-15380.187117906011</v>
      </c>
      <c r="BT102" s="458">
        <f t="shared" si="48"/>
        <v>-15378.649099194225</v>
      </c>
      <c r="BU102" s="458">
        <f t="shared" si="48"/>
        <v>-15380.956127261918</v>
      </c>
      <c r="BV102" s="458">
        <f t="shared" si="48"/>
        <v>-15380.956127261918</v>
      </c>
      <c r="BX102" s="404">
        <f t="shared" si="77"/>
        <v>395466</v>
      </c>
      <c r="BY102" s="404">
        <f t="shared" si="57"/>
        <v>380079.81410000002</v>
      </c>
      <c r="BZ102" s="404">
        <f t="shared" si="57"/>
        <v>364695.93558953004</v>
      </c>
      <c r="CA102" s="404">
        <f t="shared" si="57"/>
        <v>349315.74847162404</v>
      </c>
      <c r="CB102" s="404">
        <f t="shared" si="57"/>
        <v>333935.56135371805</v>
      </c>
      <c r="CC102" s="404">
        <f t="shared" si="57"/>
        <v>318556.91225452384</v>
      </c>
      <c r="CD102" s="404">
        <f t="shared" si="57"/>
        <v>303175.95612726192</v>
      </c>
      <c r="CE102" s="404">
        <f t="shared" si="57"/>
        <v>287795</v>
      </c>
      <c r="CG102" s="459">
        <f t="shared" si="78"/>
        <v>395466</v>
      </c>
      <c r="CH102" s="459">
        <f t="shared" si="58"/>
        <v>380079.81410000002</v>
      </c>
      <c r="CI102" s="459">
        <f t="shared" si="58"/>
        <v>364695.93558953004</v>
      </c>
      <c r="CJ102" s="459">
        <f t="shared" si="58"/>
        <v>349315.74847162404</v>
      </c>
      <c r="CK102" s="459">
        <f t="shared" si="58"/>
        <v>333935.56135371805</v>
      </c>
      <c r="CL102" s="459">
        <f t="shared" si="58"/>
        <v>318556.91225452384</v>
      </c>
      <c r="CM102" s="459">
        <f t="shared" si="58"/>
        <v>303175.95612726192</v>
      </c>
      <c r="CN102" s="459">
        <f t="shared" si="58"/>
        <v>287795</v>
      </c>
    </row>
    <row r="103" spans="1:92" x14ac:dyDescent="0.2">
      <c r="A103" s="354" t="s">
        <v>338</v>
      </c>
      <c r="B103" s="407">
        <v>1</v>
      </c>
      <c r="C103" s="382">
        <v>1</v>
      </c>
      <c r="D103" s="382">
        <v>0</v>
      </c>
      <c r="E103" s="382">
        <v>1</v>
      </c>
      <c r="F103" s="351">
        <v>9</v>
      </c>
      <c r="G103">
        <v>13</v>
      </c>
      <c r="H103" s="354">
        <v>77</v>
      </c>
      <c r="I103" s="351" t="s">
        <v>408</v>
      </c>
      <c r="J103" s="394"/>
      <c r="K103">
        <v>7184.4</v>
      </c>
      <c r="L103"/>
      <c r="M103">
        <v>4412</v>
      </c>
      <c r="N103" s="395">
        <f t="shared" si="59"/>
        <v>1323.6</v>
      </c>
      <c r="O103" s="395">
        <f t="shared" si="60"/>
        <v>4310.6400000000003</v>
      </c>
      <c r="P103" s="395">
        <f t="shared" si="61"/>
        <v>101.35999999999967</v>
      </c>
      <c r="Q103" s="395">
        <f t="shared" si="62"/>
        <v>15.2</v>
      </c>
      <c r="R103" s="396">
        <f t="shared" si="63"/>
        <v>0.61</v>
      </c>
      <c r="S103" s="396">
        <f t="shared" si="49"/>
        <v>1.0000000000000009E-2</v>
      </c>
      <c r="T103" s="395">
        <f t="shared" si="50"/>
        <v>71.84</v>
      </c>
      <c r="U103" s="395">
        <f t="shared" si="64"/>
        <v>10.78</v>
      </c>
      <c r="V103">
        <v>644</v>
      </c>
      <c r="W103" s="395">
        <f t="shared" si="65"/>
        <v>161</v>
      </c>
      <c r="X103" s="371">
        <f t="shared" si="66"/>
        <v>1323.6</v>
      </c>
      <c r="Y103" s="359">
        <f t="shared" si="67"/>
        <v>8684.2000000000007</v>
      </c>
      <c r="Z103" s="266">
        <v>8401473886.6700001</v>
      </c>
      <c r="AA103" s="267">
        <v>59473</v>
      </c>
      <c r="AB103" s="371">
        <f t="shared" si="51"/>
        <v>141265.35</v>
      </c>
      <c r="AC103" s="358">
        <f t="shared" si="52"/>
        <v>0.51272099999999998</v>
      </c>
      <c r="AD103" s="267">
        <v>87213</v>
      </c>
      <c r="AE103" s="358">
        <f t="shared" si="53"/>
        <v>0.60001899999999997</v>
      </c>
      <c r="AF103" s="358">
        <f t="shared" si="79"/>
        <v>0.46109</v>
      </c>
      <c r="AG103" s="398">
        <f t="shared" si="54"/>
        <v>0.46109</v>
      </c>
      <c r="AH103" s="399">
        <f t="shared" si="55"/>
        <v>0.04</v>
      </c>
      <c r="AI103" s="400">
        <f t="shared" si="68"/>
        <v>0.50109000000000004</v>
      </c>
      <c r="AJ103">
        <v>0</v>
      </c>
      <c r="AK103">
        <v>0</v>
      </c>
      <c r="AL103" s="370">
        <f t="shared" si="69"/>
        <v>0</v>
      </c>
      <c r="AM103">
        <v>0</v>
      </c>
      <c r="AN103">
        <v>0</v>
      </c>
      <c r="AO103" s="370">
        <f t="shared" si="70"/>
        <v>0</v>
      </c>
      <c r="AP103" s="370">
        <f t="shared" si="56"/>
        <v>50151796</v>
      </c>
      <c r="AQ103" s="370">
        <f t="shared" si="71"/>
        <v>50151796</v>
      </c>
      <c r="AR103" s="397">
        <v>34440424</v>
      </c>
      <c r="AS103" s="397">
        <f t="shared" si="80"/>
        <v>51701477</v>
      </c>
      <c r="AT103" s="267">
        <v>51701477</v>
      </c>
      <c r="AU103" s="370">
        <f t="shared" si="81"/>
        <v>1549681</v>
      </c>
      <c r="AV103" s="401" t="str">
        <f t="shared" si="83"/>
        <v>No</v>
      </c>
      <c r="AW103" s="397">
        <f t="shared" si="72"/>
        <v>0</v>
      </c>
      <c r="AX103" s="402">
        <f t="shared" si="73"/>
        <v>51701477</v>
      </c>
      <c r="AY103" s="403">
        <f t="shared" si="82"/>
        <v>51701477</v>
      </c>
      <c r="AZ103" s="404"/>
      <c r="BA103" s="404"/>
      <c r="BB103" s="457">
        <f t="shared" si="74"/>
        <v>13930.934385613276</v>
      </c>
      <c r="BC103" s="404"/>
      <c r="BD103" s="404"/>
      <c r="BE103" s="404">
        <f t="shared" si="75"/>
        <v>-1549681</v>
      </c>
      <c r="BF103" s="404">
        <f t="shared" si="76"/>
        <v>-1549681</v>
      </c>
      <c r="BG103" s="404">
        <f t="shared" si="76"/>
        <v>-1549681</v>
      </c>
      <c r="BH103" s="404">
        <f t="shared" si="76"/>
        <v>-1549681</v>
      </c>
      <c r="BI103" s="404">
        <f t="shared" si="76"/>
        <v>-1549681</v>
      </c>
      <c r="BJ103" s="404">
        <f t="shared" si="76"/>
        <v>-1549681</v>
      </c>
      <c r="BK103" s="404">
        <f t="shared" si="76"/>
        <v>-1549681</v>
      </c>
      <c r="BL103" s="404">
        <f t="shared" si="76"/>
        <v>-1549681</v>
      </c>
      <c r="BO103" s="458">
        <f t="shared" si="48"/>
        <v>0</v>
      </c>
      <c r="BP103" s="458">
        <f t="shared" si="48"/>
        <v>-221449.4149</v>
      </c>
      <c r="BQ103" s="458">
        <f t="shared" si="48"/>
        <v>-258331.82269999999</v>
      </c>
      <c r="BR103" s="458">
        <f t="shared" si="48"/>
        <v>-309936.2</v>
      </c>
      <c r="BS103" s="458">
        <f t="shared" si="48"/>
        <v>-387420.25</v>
      </c>
      <c r="BT103" s="458">
        <f t="shared" si="48"/>
        <v>-516508.67729999998</v>
      </c>
      <c r="BU103" s="458">
        <f t="shared" si="48"/>
        <v>-774840.5</v>
      </c>
      <c r="BV103" s="458">
        <f t="shared" si="48"/>
        <v>-1549681</v>
      </c>
      <c r="BX103" s="404">
        <f t="shared" si="77"/>
        <v>51701477</v>
      </c>
      <c r="BY103" s="404">
        <f t="shared" si="57"/>
        <v>51480027.585100003</v>
      </c>
      <c r="BZ103" s="404">
        <f t="shared" si="57"/>
        <v>51443145.177299999</v>
      </c>
      <c r="CA103" s="404">
        <f t="shared" si="57"/>
        <v>51391540.799999997</v>
      </c>
      <c r="CB103" s="404">
        <f t="shared" si="57"/>
        <v>51314056.75</v>
      </c>
      <c r="CC103" s="404">
        <f t="shared" si="57"/>
        <v>51184968.322700001</v>
      </c>
      <c r="CD103" s="404">
        <f t="shared" si="57"/>
        <v>50926636.5</v>
      </c>
      <c r="CE103" s="404">
        <f t="shared" si="57"/>
        <v>50151796</v>
      </c>
      <c r="CG103" s="459">
        <f t="shared" si="78"/>
        <v>51701477</v>
      </c>
      <c r="CH103" s="459">
        <f t="shared" si="58"/>
        <v>51701477</v>
      </c>
      <c r="CI103" s="459">
        <f t="shared" si="58"/>
        <v>51701477</v>
      </c>
      <c r="CJ103" s="459">
        <f t="shared" si="58"/>
        <v>51701477</v>
      </c>
      <c r="CK103" s="459">
        <f t="shared" si="58"/>
        <v>51701477</v>
      </c>
      <c r="CL103" s="459">
        <f t="shared" si="58"/>
        <v>51701477</v>
      </c>
      <c r="CM103" s="459">
        <f t="shared" si="58"/>
        <v>51701477</v>
      </c>
      <c r="CN103" s="459">
        <f t="shared" si="58"/>
        <v>51701477</v>
      </c>
    </row>
    <row r="104" spans="1:92" x14ac:dyDescent="0.2">
      <c r="A104" s="354" t="s">
        <v>323</v>
      </c>
      <c r="B104" s="354"/>
      <c r="C104" s="382"/>
      <c r="D104" s="382"/>
      <c r="E104" s="382"/>
      <c r="F104" s="351">
        <v>8</v>
      </c>
      <c r="G104">
        <v>32</v>
      </c>
      <c r="H104" s="354">
        <v>78</v>
      </c>
      <c r="I104" s="351" t="s">
        <v>409</v>
      </c>
      <c r="J104" s="394"/>
      <c r="K104">
        <v>1432.21</v>
      </c>
      <c r="L104"/>
      <c r="M104">
        <v>456</v>
      </c>
      <c r="N104" s="395">
        <f t="shared" si="59"/>
        <v>136.80000000000001</v>
      </c>
      <c r="O104" s="395">
        <f t="shared" si="60"/>
        <v>859.33</v>
      </c>
      <c r="P104" s="395">
        <f t="shared" si="61"/>
        <v>0</v>
      </c>
      <c r="Q104" s="395">
        <f t="shared" si="62"/>
        <v>0</v>
      </c>
      <c r="R104" s="396">
        <f t="shared" si="63"/>
        <v>0.32</v>
      </c>
      <c r="S104" s="396">
        <f t="shared" si="49"/>
        <v>0</v>
      </c>
      <c r="T104" s="395">
        <f t="shared" si="50"/>
        <v>0</v>
      </c>
      <c r="U104" s="395">
        <f t="shared" si="64"/>
        <v>0</v>
      </c>
      <c r="V104">
        <v>74</v>
      </c>
      <c r="W104" s="395">
        <f t="shared" si="65"/>
        <v>18.5</v>
      </c>
      <c r="X104" s="371">
        <f t="shared" si="66"/>
        <v>136.80000000000001</v>
      </c>
      <c r="Y104" s="359">
        <f t="shared" si="67"/>
        <v>1587.51</v>
      </c>
      <c r="Z104" s="266">
        <v>2382966005</v>
      </c>
      <c r="AA104" s="267">
        <v>10792</v>
      </c>
      <c r="AB104" s="371">
        <f t="shared" si="51"/>
        <v>220808.56</v>
      </c>
      <c r="AC104" s="358">
        <f t="shared" si="52"/>
        <v>0.80142199999999997</v>
      </c>
      <c r="AD104" s="267">
        <v>67321</v>
      </c>
      <c r="AE104" s="358">
        <f t="shared" si="53"/>
        <v>0.46316299999999999</v>
      </c>
      <c r="AF104" s="358">
        <f t="shared" si="79"/>
        <v>0.30005599999999999</v>
      </c>
      <c r="AG104" s="398">
        <f t="shared" si="54"/>
        <v>0.30005599999999999</v>
      </c>
      <c r="AH104" s="399">
        <f t="shared" si="55"/>
        <v>0</v>
      </c>
      <c r="AI104" s="400">
        <f t="shared" si="68"/>
        <v>0.30005599999999999</v>
      </c>
      <c r="AJ104">
        <v>461</v>
      </c>
      <c r="AK104">
        <v>4</v>
      </c>
      <c r="AL104" s="370">
        <f t="shared" si="69"/>
        <v>184400</v>
      </c>
      <c r="AM104">
        <v>0</v>
      </c>
      <c r="AN104">
        <v>0</v>
      </c>
      <c r="AO104" s="370">
        <f t="shared" si="70"/>
        <v>0</v>
      </c>
      <c r="AP104" s="370">
        <f t="shared" si="56"/>
        <v>5489840</v>
      </c>
      <c r="AQ104" s="370">
        <f t="shared" si="71"/>
        <v>5674240</v>
      </c>
      <c r="AR104" s="397">
        <v>9947410</v>
      </c>
      <c r="AS104" s="397">
        <f t="shared" si="80"/>
        <v>5674240</v>
      </c>
      <c r="AT104" s="267">
        <v>13112190</v>
      </c>
      <c r="AU104" s="370">
        <f t="shared" si="81"/>
        <v>7437950</v>
      </c>
      <c r="AV104" s="401" t="str">
        <f t="shared" si="83"/>
        <v>No</v>
      </c>
      <c r="AW104" s="397">
        <f t="shared" si="72"/>
        <v>0</v>
      </c>
      <c r="AX104" s="402">
        <f t="shared" si="73"/>
        <v>13112190</v>
      </c>
      <c r="AY104" s="403">
        <f t="shared" si="82"/>
        <v>13112190</v>
      </c>
      <c r="AZ104" s="404"/>
      <c r="BA104" s="404"/>
      <c r="BB104" s="457">
        <f t="shared" si="74"/>
        <v>12774.699764699311</v>
      </c>
      <c r="BC104" s="404"/>
      <c r="BD104" s="404"/>
      <c r="BE104" s="404">
        <f t="shared" si="75"/>
        <v>-7437950</v>
      </c>
      <c r="BF104" s="404">
        <f t="shared" si="76"/>
        <v>-7437950</v>
      </c>
      <c r="BG104" s="404">
        <f t="shared" si="76"/>
        <v>-6375066.9450000003</v>
      </c>
      <c r="BH104" s="404">
        <f t="shared" si="76"/>
        <v>-5312343.2852685004</v>
      </c>
      <c r="BI104" s="404">
        <f t="shared" si="76"/>
        <v>-4249874.6282148007</v>
      </c>
      <c r="BJ104" s="404">
        <f t="shared" si="76"/>
        <v>-3187405.971161101</v>
      </c>
      <c r="BK104" s="404">
        <f t="shared" si="76"/>
        <v>-2125043.560973106</v>
      </c>
      <c r="BL104" s="404">
        <f t="shared" si="76"/>
        <v>-1062521.780486553</v>
      </c>
      <c r="BO104" s="458">
        <f t="shared" si="48"/>
        <v>0</v>
      </c>
      <c r="BP104" s="458">
        <f t="shared" si="48"/>
        <v>-1062883.0549999999</v>
      </c>
      <c r="BQ104" s="458">
        <f t="shared" si="48"/>
        <v>-1062723.6597315001</v>
      </c>
      <c r="BR104" s="458">
        <f t="shared" si="48"/>
        <v>-1062468.6570537002</v>
      </c>
      <c r="BS104" s="458">
        <f t="shared" si="48"/>
        <v>-1062468.6570537002</v>
      </c>
      <c r="BT104" s="458">
        <f t="shared" si="48"/>
        <v>-1062362.4101879948</v>
      </c>
      <c r="BU104" s="458">
        <f t="shared" si="48"/>
        <v>-1062521.780486553</v>
      </c>
      <c r="BV104" s="458">
        <f t="shared" ref="BV104:BV167" si="84">IF(BL104&gt;0, BL104*BV$15, BL104*BV$16)</f>
        <v>-1062521.780486553</v>
      </c>
      <c r="BX104" s="404">
        <f t="shared" si="77"/>
        <v>13112190</v>
      </c>
      <c r="BY104" s="404">
        <f t="shared" si="57"/>
        <v>12049306.945</v>
      </c>
      <c r="BZ104" s="404">
        <f t="shared" si="57"/>
        <v>10986583.2852685</v>
      </c>
      <c r="CA104" s="404">
        <f t="shared" si="57"/>
        <v>9924114.6282148007</v>
      </c>
      <c r="CB104" s="404">
        <f t="shared" si="57"/>
        <v>8861645.971161101</v>
      </c>
      <c r="CC104" s="404">
        <f t="shared" si="57"/>
        <v>7799283.560973106</v>
      </c>
      <c r="CD104" s="404">
        <f t="shared" si="57"/>
        <v>6736761.780486553</v>
      </c>
      <c r="CE104" s="404">
        <f t="shared" si="57"/>
        <v>5674240</v>
      </c>
      <c r="CG104" s="459">
        <f t="shared" si="78"/>
        <v>13112190</v>
      </c>
      <c r="CH104" s="459">
        <f t="shared" si="58"/>
        <v>12049306.945</v>
      </c>
      <c r="CI104" s="459">
        <f t="shared" si="58"/>
        <v>10986583.2852685</v>
      </c>
      <c r="CJ104" s="459">
        <f t="shared" si="58"/>
        <v>9924114.6282148007</v>
      </c>
      <c r="CK104" s="459">
        <f t="shared" si="58"/>
        <v>8861645.971161101</v>
      </c>
      <c r="CL104" s="459">
        <f t="shared" si="58"/>
        <v>7799283.560973106</v>
      </c>
      <c r="CM104" s="459">
        <f t="shared" si="58"/>
        <v>6736761.780486553</v>
      </c>
      <c r="CN104" s="459">
        <f t="shared" si="58"/>
        <v>5674240</v>
      </c>
    </row>
    <row r="105" spans="1:92" x14ac:dyDescent="0.2">
      <c r="A105" s="354" t="s">
        <v>323</v>
      </c>
      <c r="B105" s="354"/>
      <c r="C105" s="382"/>
      <c r="D105" s="382"/>
      <c r="E105" s="382"/>
      <c r="F105" s="351">
        <v>4</v>
      </c>
      <c r="G105">
        <v>0</v>
      </c>
      <c r="H105" s="354">
        <v>79</v>
      </c>
      <c r="I105" s="351" t="s">
        <v>410</v>
      </c>
      <c r="J105" s="394"/>
      <c r="K105">
        <v>819.21</v>
      </c>
      <c r="L105"/>
      <c r="M105">
        <v>158</v>
      </c>
      <c r="N105" s="395">
        <f t="shared" si="59"/>
        <v>47.4</v>
      </c>
      <c r="O105" s="395">
        <f t="shared" si="60"/>
        <v>491.53</v>
      </c>
      <c r="P105" s="395">
        <f t="shared" si="61"/>
        <v>0</v>
      </c>
      <c r="Q105" s="395">
        <f t="shared" si="62"/>
        <v>0</v>
      </c>
      <c r="R105" s="396">
        <f t="shared" si="63"/>
        <v>0.19</v>
      </c>
      <c r="S105" s="396">
        <f t="shared" si="49"/>
        <v>0</v>
      </c>
      <c r="T105" s="395">
        <f t="shared" si="50"/>
        <v>0</v>
      </c>
      <c r="U105" s="395">
        <f t="shared" si="64"/>
        <v>0</v>
      </c>
      <c r="V105">
        <v>11</v>
      </c>
      <c r="W105" s="395">
        <f t="shared" si="65"/>
        <v>2.75</v>
      </c>
      <c r="X105" s="371">
        <f t="shared" si="66"/>
        <v>47.4</v>
      </c>
      <c r="Y105" s="359">
        <f t="shared" si="67"/>
        <v>869.36</v>
      </c>
      <c r="Z105" s="266">
        <v>1203615892</v>
      </c>
      <c r="AA105" s="267">
        <v>6106</v>
      </c>
      <c r="AB105" s="371">
        <f t="shared" si="51"/>
        <v>197120.19</v>
      </c>
      <c r="AC105" s="358">
        <f t="shared" si="52"/>
        <v>0.71544600000000003</v>
      </c>
      <c r="AD105" s="267">
        <v>140022</v>
      </c>
      <c r="AE105" s="358">
        <f t="shared" si="53"/>
        <v>0.963341</v>
      </c>
      <c r="AF105" s="358">
        <f t="shared" si="79"/>
        <v>0.21018600000000001</v>
      </c>
      <c r="AG105" s="398">
        <f t="shared" si="54"/>
        <v>0.21018600000000001</v>
      </c>
      <c r="AH105" s="399">
        <f t="shared" si="55"/>
        <v>0</v>
      </c>
      <c r="AI105" s="400">
        <f t="shared" si="68"/>
        <v>0.21018600000000001</v>
      </c>
      <c r="AJ105">
        <v>356</v>
      </c>
      <c r="AK105">
        <v>6</v>
      </c>
      <c r="AL105" s="370">
        <f t="shared" si="69"/>
        <v>213600</v>
      </c>
      <c r="AM105">
        <v>0</v>
      </c>
      <c r="AN105">
        <v>0</v>
      </c>
      <c r="AO105" s="370">
        <f t="shared" si="70"/>
        <v>0</v>
      </c>
      <c r="AP105" s="370">
        <f t="shared" si="56"/>
        <v>2105932</v>
      </c>
      <c r="AQ105" s="370">
        <f t="shared" si="71"/>
        <v>2319532</v>
      </c>
      <c r="AR105" s="397">
        <v>3154015</v>
      </c>
      <c r="AS105" s="397">
        <f t="shared" si="80"/>
        <v>2319532</v>
      </c>
      <c r="AT105" s="267">
        <v>2952086</v>
      </c>
      <c r="AU105" s="370">
        <f t="shared" si="81"/>
        <v>632554</v>
      </c>
      <c r="AV105" s="401" t="str">
        <f t="shared" si="83"/>
        <v>No</v>
      </c>
      <c r="AW105" s="397">
        <f t="shared" si="72"/>
        <v>0</v>
      </c>
      <c r="AX105" s="402">
        <f t="shared" si="73"/>
        <v>2952086</v>
      </c>
      <c r="AY105" s="403">
        <f t="shared" si="82"/>
        <v>2952086</v>
      </c>
      <c r="AZ105" s="404"/>
      <c r="BA105" s="404"/>
      <c r="BB105" s="457">
        <f t="shared" si="74"/>
        <v>12230.531853859206</v>
      </c>
      <c r="BC105" s="404"/>
      <c r="BD105" s="404"/>
      <c r="BE105" s="404">
        <f t="shared" si="75"/>
        <v>-632554</v>
      </c>
      <c r="BF105" s="404">
        <f t="shared" si="76"/>
        <v>-632554</v>
      </c>
      <c r="BG105" s="404">
        <f t="shared" si="76"/>
        <v>-542162.03340000007</v>
      </c>
      <c r="BH105" s="404">
        <f t="shared" si="76"/>
        <v>-451783.62243222026</v>
      </c>
      <c r="BI105" s="404">
        <f t="shared" si="76"/>
        <v>-361426.89794577612</v>
      </c>
      <c r="BJ105" s="404">
        <f t="shared" si="76"/>
        <v>-271070.17345933197</v>
      </c>
      <c r="BK105" s="404">
        <f t="shared" si="76"/>
        <v>-180722.48464533687</v>
      </c>
      <c r="BL105" s="404">
        <f t="shared" si="76"/>
        <v>-90361.242322668433</v>
      </c>
      <c r="BO105" s="458">
        <f t="shared" ref="BO105:BU141" si="85">IF(BE105&gt;0, BE105*BO$15, BE105*BO$16)</f>
        <v>0</v>
      </c>
      <c r="BP105" s="458">
        <f t="shared" si="85"/>
        <v>-90391.9666</v>
      </c>
      <c r="BQ105" s="458">
        <f t="shared" si="85"/>
        <v>-90378.410967780001</v>
      </c>
      <c r="BR105" s="458">
        <f t="shared" si="85"/>
        <v>-90356.724486444058</v>
      </c>
      <c r="BS105" s="458">
        <f t="shared" si="85"/>
        <v>-90356.724486444029</v>
      </c>
      <c r="BT105" s="458">
        <f t="shared" si="85"/>
        <v>-90347.688813995337</v>
      </c>
      <c r="BU105" s="458">
        <f t="shared" si="85"/>
        <v>-90361.242322668433</v>
      </c>
      <c r="BV105" s="458">
        <f t="shared" si="84"/>
        <v>-90361.242322668433</v>
      </c>
      <c r="BX105" s="404">
        <f t="shared" si="77"/>
        <v>2952086</v>
      </c>
      <c r="BY105" s="404">
        <f t="shared" si="57"/>
        <v>2861694.0334000001</v>
      </c>
      <c r="BZ105" s="404">
        <f t="shared" si="57"/>
        <v>2771315.6224322203</v>
      </c>
      <c r="CA105" s="404">
        <f t="shared" si="57"/>
        <v>2680958.8979457761</v>
      </c>
      <c r="CB105" s="404">
        <f t="shared" si="57"/>
        <v>2590602.173459332</v>
      </c>
      <c r="CC105" s="404">
        <f t="shared" si="57"/>
        <v>2500254.4846453369</v>
      </c>
      <c r="CD105" s="404">
        <f t="shared" si="57"/>
        <v>2409893.2423226684</v>
      </c>
      <c r="CE105" s="404">
        <f t="shared" si="57"/>
        <v>2319532</v>
      </c>
      <c r="CG105" s="459">
        <f t="shared" si="78"/>
        <v>2952086</v>
      </c>
      <c r="CH105" s="459">
        <f t="shared" si="58"/>
        <v>2861694.0334000001</v>
      </c>
      <c r="CI105" s="459">
        <f t="shared" si="58"/>
        <v>2771315.6224322203</v>
      </c>
      <c r="CJ105" s="459">
        <f t="shared" si="58"/>
        <v>2680958.8979457761</v>
      </c>
      <c r="CK105" s="459">
        <f t="shared" si="58"/>
        <v>2590602.173459332</v>
      </c>
      <c r="CL105" s="459">
        <f t="shared" si="58"/>
        <v>2500254.4846453369</v>
      </c>
      <c r="CM105" s="459">
        <f t="shared" si="58"/>
        <v>2409893.2423226684</v>
      </c>
      <c r="CN105" s="459">
        <f t="shared" si="58"/>
        <v>2319532</v>
      </c>
    </row>
    <row r="106" spans="1:92" x14ac:dyDescent="0.2">
      <c r="A106" s="354" t="s">
        <v>325</v>
      </c>
      <c r="B106" s="354">
        <v>1</v>
      </c>
      <c r="C106" s="382">
        <v>1</v>
      </c>
      <c r="D106" s="382">
        <v>1</v>
      </c>
      <c r="E106" s="382">
        <v>0</v>
      </c>
      <c r="F106" s="351">
        <v>10</v>
      </c>
      <c r="G106">
        <v>8</v>
      </c>
      <c r="H106" s="354">
        <v>80</v>
      </c>
      <c r="I106" s="351" t="s">
        <v>411</v>
      </c>
      <c r="J106" s="394"/>
      <c r="K106">
        <v>8638.8799999999992</v>
      </c>
      <c r="L106"/>
      <c r="M106">
        <v>6705</v>
      </c>
      <c r="N106" s="395">
        <f t="shared" si="59"/>
        <v>2011.5</v>
      </c>
      <c r="O106" s="395">
        <f t="shared" si="60"/>
        <v>5183.33</v>
      </c>
      <c r="P106" s="395">
        <f t="shared" si="61"/>
        <v>1521.67</v>
      </c>
      <c r="Q106" s="395">
        <f t="shared" si="62"/>
        <v>228.25</v>
      </c>
      <c r="R106" s="396">
        <f t="shared" si="63"/>
        <v>0.78</v>
      </c>
      <c r="S106" s="396">
        <f t="shared" si="49"/>
        <v>0.18000000000000005</v>
      </c>
      <c r="T106" s="395">
        <f t="shared" si="50"/>
        <v>1555</v>
      </c>
      <c r="U106" s="395">
        <f t="shared" si="64"/>
        <v>233.25</v>
      </c>
      <c r="V106">
        <v>1694</v>
      </c>
      <c r="W106" s="395">
        <f t="shared" si="65"/>
        <v>423.5</v>
      </c>
      <c r="X106" s="371">
        <f t="shared" si="66"/>
        <v>2011.5</v>
      </c>
      <c r="Y106" s="359">
        <f t="shared" si="67"/>
        <v>11302.13</v>
      </c>
      <c r="Z106" s="266">
        <v>6896803736.6700001</v>
      </c>
      <c r="AA106" s="267">
        <v>60418</v>
      </c>
      <c r="AB106" s="371">
        <f t="shared" si="51"/>
        <v>114151.47</v>
      </c>
      <c r="AC106" s="358">
        <f t="shared" si="52"/>
        <v>0.41431200000000001</v>
      </c>
      <c r="AD106" s="267">
        <v>68617</v>
      </c>
      <c r="AE106" s="358">
        <f t="shared" si="53"/>
        <v>0.47208</v>
      </c>
      <c r="AF106" s="358">
        <f t="shared" si="79"/>
        <v>0.56835800000000003</v>
      </c>
      <c r="AG106" s="398">
        <f t="shared" si="54"/>
        <v>0.56835800000000003</v>
      </c>
      <c r="AH106" s="399">
        <f t="shared" si="55"/>
        <v>0.05</v>
      </c>
      <c r="AI106" s="400">
        <f t="shared" si="68"/>
        <v>0.61835800000000007</v>
      </c>
      <c r="AJ106">
        <v>0</v>
      </c>
      <c r="AK106">
        <v>0</v>
      </c>
      <c r="AL106" s="370">
        <f t="shared" si="69"/>
        <v>0</v>
      </c>
      <c r="AM106">
        <v>0</v>
      </c>
      <c r="AN106">
        <v>0</v>
      </c>
      <c r="AO106" s="370">
        <f t="shared" si="70"/>
        <v>0</v>
      </c>
      <c r="AP106" s="370">
        <f t="shared" si="56"/>
        <v>80545488</v>
      </c>
      <c r="AQ106" s="370">
        <f t="shared" si="71"/>
        <v>80545488</v>
      </c>
      <c r="AR106" s="397">
        <v>60258395</v>
      </c>
      <c r="AS106" s="397">
        <f t="shared" si="80"/>
        <v>83706615</v>
      </c>
      <c r="AT106" s="267">
        <v>83706615</v>
      </c>
      <c r="AU106" s="370">
        <f t="shared" si="81"/>
        <v>3161127</v>
      </c>
      <c r="AV106" s="401" t="str">
        <f t="shared" si="83"/>
        <v>No</v>
      </c>
      <c r="AW106" s="397">
        <f t="shared" si="72"/>
        <v>0</v>
      </c>
      <c r="AX106" s="402">
        <f t="shared" si="73"/>
        <v>83706615</v>
      </c>
      <c r="AY106" s="403">
        <f t="shared" si="82"/>
        <v>83706615</v>
      </c>
      <c r="AZ106" s="404"/>
      <c r="BA106" s="404"/>
      <c r="BB106" s="457">
        <f t="shared" si="74"/>
        <v>15078.001806947197</v>
      </c>
      <c r="BC106" s="404"/>
      <c r="BD106" s="404"/>
      <c r="BE106" s="404">
        <f t="shared" si="75"/>
        <v>-3161127</v>
      </c>
      <c r="BF106" s="404">
        <f t="shared" si="76"/>
        <v>-3161127</v>
      </c>
      <c r="BG106" s="404">
        <f t="shared" si="76"/>
        <v>-3161127</v>
      </c>
      <c r="BH106" s="404">
        <f t="shared" si="76"/>
        <v>-3161127</v>
      </c>
      <c r="BI106" s="404">
        <f t="shared" si="76"/>
        <v>-3161127</v>
      </c>
      <c r="BJ106" s="404">
        <f t="shared" si="76"/>
        <v>-3161127</v>
      </c>
      <c r="BK106" s="404">
        <f t="shared" si="76"/>
        <v>-3161127</v>
      </c>
      <c r="BL106" s="404">
        <f t="shared" si="76"/>
        <v>-3161127</v>
      </c>
      <c r="BO106" s="458">
        <f t="shared" si="85"/>
        <v>0</v>
      </c>
      <c r="BP106" s="458">
        <f t="shared" si="85"/>
        <v>-451725.04830000002</v>
      </c>
      <c r="BQ106" s="458">
        <f t="shared" si="85"/>
        <v>-526959.87089999998</v>
      </c>
      <c r="BR106" s="458">
        <f t="shared" si="85"/>
        <v>-632225.4</v>
      </c>
      <c r="BS106" s="458">
        <f t="shared" si="85"/>
        <v>-790281.75</v>
      </c>
      <c r="BT106" s="458">
        <f t="shared" si="85"/>
        <v>-1053603.6291</v>
      </c>
      <c r="BU106" s="458">
        <f t="shared" si="85"/>
        <v>-1580563.5</v>
      </c>
      <c r="BV106" s="458">
        <f t="shared" si="84"/>
        <v>-3161127</v>
      </c>
      <c r="BX106" s="404">
        <f t="shared" si="77"/>
        <v>83706615</v>
      </c>
      <c r="BY106" s="404">
        <f t="shared" si="57"/>
        <v>83254889.951700002</v>
      </c>
      <c r="BZ106" s="404">
        <f t="shared" si="57"/>
        <v>83179655.129099995</v>
      </c>
      <c r="CA106" s="404">
        <f t="shared" si="57"/>
        <v>83074389.599999994</v>
      </c>
      <c r="CB106" s="404">
        <f t="shared" si="57"/>
        <v>82916333.25</v>
      </c>
      <c r="CC106" s="404">
        <f t="shared" si="57"/>
        <v>82653011.370900005</v>
      </c>
      <c r="CD106" s="404">
        <f t="shared" si="57"/>
        <v>82126051.5</v>
      </c>
      <c r="CE106" s="404">
        <f t="shared" si="57"/>
        <v>80545488</v>
      </c>
      <c r="CG106" s="459">
        <f t="shared" si="78"/>
        <v>83706615</v>
      </c>
      <c r="CH106" s="459">
        <f t="shared" si="58"/>
        <v>83706615</v>
      </c>
      <c r="CI106" s="459">
        <f t="shared" si="58"/>
        <v>83706615</v>
      </c>
      <c r="CJ106" s="459">
        <f t="shared" si="58"/>
        <v>83706615</v>
      </c>
      <c r="CK106" s="459">
        <f t="shared" si="58"/>
        <v>83706615</v>
      </c>
      <c r="CL106" s="459">
        <f t="shared" si="58"/>
        <v>83706615</v>
      </c>
      <c r="CM106" s="459">
        <f t="shared" si="58"/>
        <v>83706615</v>
      </c>
      <c r="CN106" s="459">
        <f t="shared" si="58"/>
        <v>83706615</v>
      </c>
    </row>
    <row r="107" spans="1:92" x14ac:dyDescent="0.2">
      <c r="A107" s="354" t="s">
        <v>329</v>
      </c>
      <c r="B107" s="354"/>
      <c r="C107" s="382"/>
      <c r="D107" s="382"/>
      <c r="E107" s="382"/>
      <c r="F107" s="351">
        <v>3</v>
      </c>
      <c r="G107">
        <v>0</v>
      </c>
      <c r="H107" s="354">
        <v>81</v>
      </c>
      <c r="I107" s="351" t="s">
        <v>412</v>
      </c>
      <c r="J107" s="394"/>
      <c r="K107">
        <v>1124.33</v>
      </c>
      <c r="L107"/>
      <c r="M107">
        <v>174</v>
      </c>
      <c r="N107" s="395">
        <f t="shared" si="59"/>
        <v>52.2</v>
      </c>
      <c r="O107" s="395">
        <f t="shared" si="60"/>
        <v>674.6</v>
      </c>
      <c r="P107" s="395">
        <f t="shared" si="61"/>
        <v>0</v>
      </c>
      <c r="Q107" s="395">
        <f t="shared" si="62"/>
        <v>0</v>
      </c>
      <c r="R107" s="396">
        <f t="shared" si="63"/>
        <v>0.15</v>
      </c>
      <c r="S107" s="396">
        <f t="shared" si="49"/>
        <v>0</v>
      </c>
      <c r="T107" s="395">
        <f t="shared" si="50"/>
        <v>0</v>
      </c>
      <c r="U107" s="395">
        <f t="shared" si="64"/>
        <v>0</v>
      </c>
      <c r="V107">
        <v>25</v>
      </c>
      <c r="W107" s="395">
        <f t="shared" si="65"/>
        <v>6.25</v>
      </c>
      <c r="X107" s="371">
        <f t="shared" si="66"/>
        <v>52.2</v>
      </c>
      <c r="Y107" s="359">
        <f t="shared" si="67"/>
        <v>1182.78</v>
      </c>
      <c r="Z107" s="266">
        <v>1929109379.3299999</v>
      </c>
      <c r="AA107" s="267">
        <v>7736</v>
      </c>
      <c r="AB107" s="371">
        <f t="shared" si="51"/>
        <v>249367.81</v>
      </c>
      <c r="AC107" s="358">
        <f t="shared" si="52"/>
        <v>0.90507800000000005</v>
      </c>
      <c r="AD107" s="267">
        <v>142750</v>
      </c>
      <c r="AE107" s="358">
        <f t="shared" si="53"/>
        <v>0.98210900000000001</v>
      </c>
      <c r="AF107" s="358">
        <f t="shared" si="79"/>
        <v>7.1813000000000002E-2</v>
      </c>
      <c r="AG107" s="398">
        <f t="shared" si="54"/>
        <v>7.1813000000000002E-2</v>
      </c>
      <c r="AH107" s="399">
        <f t="shared" si="55"/>
        <v>0</v>
      </c>
      <c r="AI107" s="400">
        <f t="shared" si="68"/>
        <v>7.1813000000000002E-2</v>
      </c>
      <c r="AJ107">
        <v>1124</v>
      </c>
      <c r="AK107">
        <v>13</v>
      </c>
      <c r="AL107" s="370">
        <f t="shared" si="69"/>
        <v>1461200</v>
      </c>
      <c r="AM107">
        <v>0</v>
      </c>
      <c r="AN107">
        <v>0</v>
      </c>
      <c r="AO107" s="370">
        <f t="shared" si="70"/>
        <v>0</v>
      </c>
      <c r="AP107" s="370">
        <f t="shared" si="56"/>
        <v>978922</v>
      </c>
      <c r="AQ107" s="370">
        <f t="shared" si="71"/>
        <v>2440122</v>
      </c>
      <c r="AR107" s="397">
        <v>855086</v>
      </c>
      <c r="AS107" s="397">
        <f t="shared" si="80"/>
        <v>2440122</v>
      </c>
      <c r="AT107" s="267">
        <v>2744963</v>
      </c>
      <c r="AU107" s="370">
        <f t="shared" si="81"/>
        <v>304841</v>
      </c>
      <c r="AV107" s="401" t="str">
        <f t="shared" si="83"/>
        <v>No</v>
      </c>
      <c r="AW107" s="397">
        <f t="shared" si="72"/>
        <v>0</v>
      </c>
      <c r="AX107" s="402">
        <f t="shared" si="73"/>
        <v>2744963</v>
      </c>
      <c r="AY107" s="403">
        <f t="shared" si="82"/>
        <v>2744963</v>
      </c>
      <c r="AZ107" s="404"/>
      <c r="BA107" s="404"/>
      <c r="BB107" s="457">
        <f t="shared" si="74"/>
        <v>12124.144601673886</v>
      </c>
      <c r="BC107" s="404"/>
      <c r="BD107" s="404"/>
      <c r="BE107" s="404">
        <f t="shared" si="75"/>
        <v>-304841</v>
      </c>
      <c r="BF107" s="404">
        <f t="shared" si="76"/>
        <v>-304841</v>
      </c>
      <c r="BG107" s="404">
        <f t="shared" si="76"/>
        <v>-261279.2211000002</v>
      </c>
      <c r="BH107" s="404">
        <f t="shared" si="76"/>
        <v>-217723.97494263016</v>
      </c>
      <c r="BI107" s="404">
        <f t="shared" si="76"/>
        <v>-174179.17995410413</v>
      </c>
      <c r="BJ107" s="404">
        <f t="shared" si="76"/>
        <v>-130634.38496557809</v>
      </c>
      <c r="BK107" s="404">
        <f t="shared" si="76"/>
        <v>-87093.944456550758</v>
      </c>
      <c r="BL107" s="404">
        <f t="shared" si="76"/>
        <v>-43546.972228275612</v>
      </c>
      <c r="BO107" s="458">
        <f t="shared" si="85"/>
        <v>0</v>
      </c>
      <c r="BP107" s="458">
        <f t="shared" si="85"/>
        <v>-43561.778899999998</v>
      </c>
      <c r="BQ107" s="458">
        <f t="shared" si="85"/>
        <v>-43555.246157370028</v>
      </c>
      <c r="BR107" s="458">
        <f t="shared" si="85"/>
        <v>-43544.794988526031</v>
      </c>
      <c r="BS107" s="458">
        <f t="shared" si="85"/>
        <v>-43544.794988526031</v>
      </c>
      <c r="BT107" s="458">
        <f t="shared" si="85"/>
        <v>-43540.440509027176</v>
      </c>
      <c r="BU107" s="458">
        <f t="shared" si="85"/>
        <v>-43546.972228275379</v>
      </c>
      <c r="BV107" s="458">
        <f t="shared" si="84"/>
        <v>-43546.972228275612</v>
      </c>
      <c r="BX107" s="404">
        <f t="shared" si="77"/>
        <v>2744963</v>
      </c>
      <c r="BY107" s="404">
        <f t="shared" si="57"/>
        <v>2701401.2211000002</v>
      </c>
      <c r="BZ107" s="404">
        <f t="shared" si="57"/>
        <v>2657845.9749426302</v>
      </c>
      <c r="CA107" s="404">
        <f t="shared" si="57"/>
        <v>2614301.1799541041</v>
      </c>
      <c r="CB107" s="404">
        <f t="shared" si="57"/>
        <v>2570756.3849655781</v>
      </c>
      <c r="CC107" s="404">
        <f t="shared" si="57"/>
        <v>2527215.9444565508</v>
      </c>
      <c r="CD107" s="404">
        <f t="shared" si="57"/>
        <v>2483668.9722282756</v>
      </c>
      <c r="CE107" s="404">
        <f t="shared" si="57"/>
        <v>2440122</v>
      </c>
      <c r="CG107" s="459">
        <f t="shared" si="78"/>
        <v>2744963</v>
      </c>
      <c r="CH107" s="459">
        <f t="shared" si="58"/>
        <v>2701401.2211000002</v>
      </c>
      <c r="CI107" s="459">
        <f t="shared" si="58"/>
        <v>2657845.9749426302</v>
      </c>
      <c r="CJ107" s="459">
        <f t="shared" si="58"/>
        <v>2614301.1799541041</v>
      </c>
      <c r="CK107" s="459">
        <f t="shared" si="58"/>
        <v>2570756.3849655781</v>
      </c>
      <c r="CL107" s="459">
        <f t="shared" si="58"/>
        <v>2527215.9444565508</v>
      </c>
      <c r="CM107" s="459">
        <f t="shared" si="58"/>
        <v>2483668.9722282756</v>
      </c>
      <c r="CN107" s="459">
        <f t="shared" si="58"/>
        <v>2440122</v>
      </c>
    </row>
    <row r="108" spans="1:92" x14ac:dyDescent="0.2">
      <c r="A108" s="354" t="s">
        <v>323</v>
      </c>
      <c r="B108" s="354"/>
      <c r="C108" s="382"/>
      <c r="D108" s="382"/>
      <c r="E108" s="382"/>
      <c r="F108" s="351">
        <v>6</v>
      </c>
      <c r="G108">
        <v>0</v>
      </c>
      <c r="H108" s="354">
        <v>82</v>
      </c>
      <c r="I108" s="351" t="s">
        <v>413</v>
      </c>
      <c r="J108" s="394"/>
      <c r="K108">
        <v>444.94</v>
      </c>
      <c r="L108"/>
      <c r="M108">
        <v>83</v>
      </c>
      <c r="N108" s="395">
        <f t="shared" si="59"/>
        <v>24.9</v>
      </c>
      <c r="O108" s="395">
        <f t="shared" si="60"/>
        <v>266.95999999999998</v>
      </c>
      <c r="P108" s="395">
        <f t="shared" si="61"/>
        <v>0</v>
      </c>
      <c r="Q108" s="395">
        <f t="shared" si="62"/>
        <v>0</v>
      </c>
      <c r="R108" s="396">
        <f t="shared" si="63"/>
        <v>0.19</v>
      </c>
      <c r="S108" s="396">
        <f t="shared" si="49"/>
        <v>0</v>
      </c>
      <c r="T108" s="395">
        <f t="shared" si="50"/>
        <v>0</v>
      </c>
      <c r="U108" s="395">
        <f t="shared" si="64"/>
        <v>0</v>
      </c>
      <c r="V108">
        <v>11</v>
      </c>
      <c r="W108" s="395">
        <f t="shared" si="65"/>
        <v>2.75</v>
      </c>
      <c r="X108" s="371">
        <f t="shared" si="66"/>
        <v>24.9</v>
      </c>
      <c r="Y108" s="359">
        <f t="shared" si="67"/>
        <v>472.59</v>
      </c>
      <c r="Z108" s="266">
        <v>889763888.33000004</v>
      </c>
      <c r="AA108" s="267">
        <v>4236</v>
      </c>
      <c r="AB108" s="371">
        <f t="shared" si="51"/>
        <v>210048.13</v>
      </c>
      <c r="AC108" s="358">
        <f t="shared" si="52"/>
        <v>0.76236700000000002</v>
      </c>
      <c r="AD108" s="267">
        <v>113750</v>
      </c>
      <c r="AE108" s="358">
        <f t="shared" si="53"/>
        <v>0.78259100000000004</v>
      </c>
      <c r="AF108" s="358">
        <f t="shared" si="79"/>
        <v>0.23156599999999999</v>
      </c>
      <c r="AG108" s="398">
        <f t="shared" si="54"/>
        <v>0.23156599999999999</v>
      </c>
      <c r="AH108" s="399">
        <f t="shared" si="55"/>
        <v>0</v>
      </c>
      <c r="AI108" s="400">
        <f t="shared" si="68"/>
        <v>0.23156599999999999</v>
      </c>
      <c r="AJ108">
        <v>447</v>
      </c>
      <c r="AK108">
        <v>13</v>
      </c>
      <c r="AL108" s="370">
        <f t="shared" si="69"/>
        <v>581100</v>
      </c>
      <c r="AM108">
        <v>0</v>
      </c>
      <c r="AN108">
        <v>0</v>
      </c>
      <c r="AO108" s="370">
        <f t="shared" si="70"/>
        <v>0</v>
      </c>
      <c r="AP108" s="370">
        <f t="shared" si="56"/>
        <v>1261247</v>
      </c>
      <c r="AQ108" s="370">
        <f t="shared" si="71"/>
        <v>1842347</v>
      </c>
      <c r="AR108" s="397">
        <v>2099315</v>
      </c>
      <c r="AS108" s="397">
        <f t="shared" si="80"/>
        <v>1842347</v>
      </c>
      <c r="AT108" s="267">
        <v>2100359</v>
      </c>
      <c r="AU108" s="370">
        <f t="shared" si="81"/>
        <v>258012</v>
      </c>
      <c r="AV108" s="401" t="str">
        <f t="shared" si="83"/>
        <v>No</v>
      </c>
      <c r="AW108" s="397">
        <f t="shared" si="72"/>
        <v>0</v>
      </c>
      <c r="AX108" s="402">
        <f t="shared" si="73"/>
        <v>2100359</v>
      </c>
      <c r="AY108" s="403">
        <f t="shared" si="82"/>
        <v>2100359</v>
      </c>
      <c r="AZ108" s="404"/>
      <c r="BA108" s="404"/>
      <c r="BB108" s="457">
        <f t="shared" si="74"/>
        <v>12241.200498943677</v>
      </c>
      <c r="BC108" s="404"/>
      <c r="BD108" s="404"/>
      <c r="BE108" s="404">
        <f t="shared" si="75"/>
        <v>-258012</v>
      </c>
      <c r="BF108" s="404">
        <f t="shared" si="76"/>
        <v>-258012</v>
      </c>
      <c r="BG108" s="404">
        <f t="shared" si="76"/>
        <v>-221142.08520000009</v>
      </c>
      <c r="BH108" s="404">
        <f t="shared" si="76"/>
        <v>-184277.6995971601</v>
      </c>
      <c r="BI108" s="404">
        <f t="shared" si="76"/>
        <v>-147422.15967772808</v>
      </c>
      <c r="BJ108" s="404">
        <f t="shared" si="76"/>
        <v>-110566.61975829606</v>
      </c>
      <c r="BK108" s="404">
        <f t="shared" si="76"/>
        <v>-73714.765392855974</v>
      </c>
      <c r="BL108" s="404">
        <f t="shared" si="76"/>
        <v>-36857.382696427871</v>
      </c>
      <c r="BO108" s="458">
        <f t="shared" si="85"/>
        <v>0</v>
      </c>
      <c r="BP108" s="458">
        <f t="shared" si="85"/>
        <v>-36869.914799999999</v>
      </c>
      <c r="BQ108" s="458">
        <f t="shared" si="85"/>
        <v>-36864.385602840011</v>
      </c>
      <c r="BR108" s="458">
        <f t="shared" si="85"/>
        <v>-36855.53991943202</v>
      </c>
      <c r="BS108" s="458">
        <f t="shared" si="85"/>
        <v>-36855.53991943202</v>
      </c>
      <c r="BT108" s="458">
        <f t="shared" si="85"/>
        <v>-36851.854365440078</v>
      </c>
      <c r="BU108" s="458">
        <f t="shared" si="85"/>
        <v>-36857.382696427987</v>
      </c>
      <c r="BV108" s="458">
        <f t="shared" si="84"/>
        <v>-36857.382696427871</v>
      </c>
      <c r="BX108" s="404">
        <f t="shared" si="77"/>
        <v>2100359</v>
      </c>
      <c r="BY108" s="404">
        <f t="shared" si="57"/>
        <v>2063489.0852000001</v>
      </c>
      <c r="BZ108" s="404">
        <f t="shared" si="57"/>
        <v>2026624.6995971601</v>
      </c>
      <c r="CA108" s="404">
        <f t="shared" si="57"/>
        <v>1989769.1596777281</v>
      </c>
      <c r="CB108" s="404">
        <f t="shared" si="57"/>
        <v>1952913.6197582961</v>
      </c>
      <c r="CC108" s="404">
        <f t="shared" si="57"/>
        <v>1916061.765392856</v>
      </c>
      <c r="CD108" s="404">
        <f t="shared" si="57"/>
        <v>1879204.3826964279</v>
      </c>
      <c r="CE108" s="404">
        <f t="shared" si="57"/>
        <v>1842347</v>
      </c>
      <c r="CG108" s="459">
        <f t="shared" si="78"/>
        <v>2100359</v>
      </c>
      <c r="CH108" s="459">
        <f t="shared" si="58"/>
        <v>2063489.0852000001</v>
      </c>
      <c r="CI108" s="459">
        <f t="shared" si="58"/>
        <v>2026624.6995971601</v>
      </c>
      <c r="CJ108" s="459">
        <f t="shared" si="58"/>
        <v>1989769.1596777281</v>
      </c>
      <c r="CK108" s="459">
        <f t="shared" si="58"/>
        <v>1952913.6197582961</v>
      </c>
      <c r="CL108" s="459">
        <f t="shared" si="58"/>
        <v>1916061.765392856</v>
      </c>
      <c r="CM108" s="459">
        <f t="shared" si="58"/>
        <v>1879204.3826964279</v>
      </c>
      <c r="CN108" s="459">
        <f t="shared" si="58"/>
        <v>1842347</v>
      </c>
    </row>
    <row r="109" spans="1:92" x14ac:dyDescent="0.2">
      <c r="A109" s="354" t="s">
        <v>338</v>
      </c>
      <c r="B109" s="354"/>
      <c r="C109" s="382">
        <v>1</v>
      </c>
      <c r="D109" s="382">
        <v>1</v>
      </c>
      <c r="E109" s="382"/>
      <c r="F109" s="351">
        <v>9</v>
      </c>
      <c r="G109">
        <v>26</v>
      </c>
      <c r="H109" s="354">
        <v>83</v>
      </c>
      <c r="I109" s="351" t="s">
        <v>414</v>
      </c>
      <c r="J109" s="394"/>
      <c r="K109">
        <v>4450.82</v>
      </c>
      <c r="L109"/>
      <c r="M109">
        <v>2102</v>
      </c>
      <c r="N109" s="395">
        <f t="shared" si="59"/>
        <v>630.6</v>
      </c>
      <c r="O109" s="395">
        <f t="shared" si="60"/>
        <v>2670.49</v>
      </c>
      <c r="P109" s="395">
        <f t="shared" si="61"/>
        <v>0</v>
      </c>
      <c r="Q109" s="395">
        <f t="shared" si="62"/>
        <v>0</v>
      </c>
      <c r="R109" s="396">
        <f t="shared" si="63"/>
        <v>0.47</v>
      </c>
      <c r="S109" s="396">
        <f t="shared" si="49"/>
        <v>0</v>
      </c>
      <c r="T109" s="395">
        <f t="shared" si="50"/>
        <v>0</v>
      </c>
      <c r="U109" s="395">
        <f t="shared" si="64"/>
        <v>0</v>
      </c>
      <c r="V109">
        <v>313</v>
      </c>
      <c r="W109" s="395">
        <f t="shared" si="65"/>
        <v>78.25</v>
      </c>
      <c r="X109" s="371">
        <f t="shared" si="66"/>
        <v>630.6</v>
      </c>
      <c r="Y109" s="359">
        <f t="shared" si="67"/>
        <v>5159.67</v>
      </c>
      <c r="Z109" s="266">
        <v>7324767729.6700001</v>
      </c>
      <c r="AA109" s="267">
        <v>47646</v>
      </c>
      <c r="AB109" s="371">
        <f t="shared" si="51"/>
        <v>153733.10999999999</v>
      </c>
      <c r="AC109" s="358">
        <f t="shared" si="52"/>
        <v>0.55797300000000005</v>
      </c>
      <c r="AD109" s="267">
        <v>73979</v>
      </c>
      <c r="AE109" s="358">
        <f t="shared" si="53"/>
        <v>0.50897000000000003</v>
      </c>
      <c r="AF109" s="358">
        <f t="shared" si="79"/>
        <v>0.45672800000000002</v>
      </c>
      <c r="AG109" s="398">
        <f t="shared" si="54"/>
        <v>0.45672800000000002</v>
      </c>
      <c r="AH109" s="399">
        <f t="shared" si="55"/>
        <v>0</v>
      </c>
      <c r="AI109" s="400">
        <f t="shared" si="68"/>
        <v>0.45672800000000002</v>
      </c>
      <c r="AJ109">
        <v>0</v>
      </c>
      <c r="AK109">
        <v>0</v>
      </c>
      <c r="AL109" s="370">
        <f t="shared" si="69"/>
        <v>0</v>
      </c>
      <c r="AM109">
        <v>0</v>
      </c>
      <c r="AN109">
        <v>0</v>
      </c>
      <c r="AO109" s="370">
        <f t="shared" si="70"/>
        <v>0</v>
      </c>
      <c r="AP109" s="370">
        <f t="shared" si="56"/>
        <v>27159420</v>
      </c>
      <c r="AQ109" s="370">
        <f t="shared" si="71"/>
        <v>27159420</v>
      </c>
      <c r="AR109" s="397">
        <v>19515825</v>
      </c>
      <c r="AS109" s="397">
        <f t="shared" si="80"/>
        <v>28184338</v>
      </c>
      <c r="AT109" s="267">
        <v>28184338</v>
      </c>
      <c r="AU109" s="370">
        <f t="shared" si="81"/>
        <v>1024918</v>
      </c>
      <c r="AV109" s="401" t="str">
        <f t="shared" si="83"/>
        <v>No</v>
      </c>
      <c r="AW109" s="397">
        <f t="shared" si="72"/>
        <v>0</v>
      </c>
      <c r="AX109" s="402">
        <f t="shared" si="73"/>
        <v>28184338</v>
      </c>
      <c r="AY109" s="403">
        <f t="shared" si="82"/>
        <v>28184338</v>
      </c>
      <c r="AZ109" s="404"/>
      <c r="BA109" s="404"/>
      <c r="BB109" s="457">
        <f t="shared" si="74"/>
        <v>13360.503626298076</v>
      </c>
      <c r="BC109" s="404"/>
      <c r="BD109" s="404"/>
      <c r="BE109" s="404">
        <f t="shared" si="75"/>
        <v>-1024918</v>
      </c>
      <c r="BF109" s="404">
        <f t="shared" si="76"/>
        <v>-1024918</v>
      </c>
      <c r="BG109" s="404">
        <f t="shared" si="76"/>
        <v>-1024918</v>
      </c>
      <c r="BH109" s="404">
        <f t="shared" si="76"/>
        <v>-1024918</v>
      </c>
      <c r="BI109" s="404">
        <f t="shared" si="76"/>
        <v>-1024918</v>
      </c>
      <c r="BJ109" s="404">
        <f t="shared" si="76"/>
        <v>-1024918</v>
      </c>
      <c r="BK109" s="404">
        <f t="shared" si="76"/>
        <v>-1024918</v>
      </c>
      <c r="BL109" s="404">
        <f t="shared" si="76"/>
        <v>-1024918</v>
      </c>
      <c r="BO109" s="458">
        <f t="shared" si="85"/>
        <v>0</v>
      </c>
      <c r="BP109" s="458">
        <f t="shared" si="85"/>
        <v>-146460.78219999999</v>
      </c>
      <c r="BQ109" s="458">
        <f t="shared" si="85"/>
        <v>-170853.83059999999</v>
      </c>
      <c r="BR109" s="458">
        <f t="shared" si="85"/>
        <v>-204983.6</v>
      </c>
      <c r="BS109" s="458">
        <f t="shared" si="85"/>
        <v>-256229.5</v>
      </c>
      <c r="BT109" s="458">
        <f t="shared" si="85"/>
        <v>-341605.16940000001</v>
      </c>
      <c r="BU109" s="458">
        <f t="shared" si="85"/>
        <v>-512459</v>
      </c>
      <c r="BV109" s="458">
        <f t="shared" si="84"/>
        <v>-1024918</v>
      </c>
      <c r="BX109" s="404">
        <f t="shared" si="77"/>
        <v>28184338</v>
      </c>
      <c r="BY109" s="404">
        <f t="shared" si="57"/>
        <v>28037877.217799999</v>
      </c>
      <c r="BZ109" s="404">
        <f t="shared" si="57"/>
        <v>28013484.169399999</v>
      </c>
      <c r="CA109" s="404">
        <f t="shared" si="57"/>
        <v>27979354.399999999</v>
      </c>
      <c r="CB109" s="404">
        <f t="shared" si="57"/>
        <v>27928108.5</v>
      </c>
      <c r="CC109" s="404">
        <f t="shared" si="57"/>
        <v>27842732.830600001</v>
      </c>
      <c r="CD109" s="404">
        <f t="shared" si="57"/>
        <v>27671879</v>
      </c>
      <c r="CE109" s="404">
        <f t="shared" si="57"/>
        <v>27159420</v>
      </c>
      <c r="CG109" s="459">
        <f t="shared" si="78"/>
        <v>28184338</v>
      </c>
      <c r="CH109" s="459">
        <f t="shared" si="58"/>
        <v>28184338</v>
      </c>
      <c r="CI109" s="459">
        <f t="shared" si="58"/>
        <v>28184338</v>
      </c>
      <c r="CJ109" s="459">
        <f t="shared" si="58"/>
        <v>28184338</v>
      </c>
      <c r="CK109" s="459">
        <f t="shared" si="58"/>
        <v>28184338</v>
      </c>
      <c r="CL109" s="459">
        <f t="shared" si="58"/>
        <v>28184338</v>
      </c>
      <c r="CM109" s="459">
        <f t="shared" si="58"/>
        <v>28184338</v>
      </c>
      <c r="CN109" s="459">
        <f t="shared" si="58"/>
        <v>28184338</v>
      </c>
    </row>
    <row r="110" spans="1:92" x14ac:dyDescent="0.2">
      <c r="A110" s="354" t="s">
        <v>333</v>
      </c>
      <c r="B110" s="354"/>
      <c r="C110" s="382"/>
      <c r="D110" s="382"/>
      <c r="E110" s="382"/>
      <c r="F110" s="351">
        <v>6</v>
      </c>
      <c r="G110">
        <v>0</v>
      </c>
      <c r="H110" s="354">
        <v>84</v>
      </c>
      <c r="I110" s="351" t="s">
        <v>415</v>
      </c>
      <c r="J110" s="394"/>
      <c r="K110">
        <v>5162.91</v>
      </c>
      <c r="L110"/>
      <c r="M110">
        <v>1512</v>
      </c>
      <c r="N110" s="395">
        <f t="shared" si="59"/>
        <v>453.6</v>
      </c>
      <c r="O110" s="395">
        <f t="shared" si="60"/>
        <v>3097.75</v>
      </c>
      <c r="P110" s="395">
        <f t="shared" si="61"/>
        <v>0</v>
      </c>
      <c r="Q110" s="395">
        <f t="shared" si="62"/>
        <v>0</v>
      </c>
      <c r="R110" s="396">
        <f t="shared" si="63"/>
        <v>0.28999999999999998</v>
      </c>
      <c r="S110" s="396">
        <f t="shared" si="49"/>
        <v>0</v>
      </c>
      <c r="T110" s="395">
        <f t="shared" si="50"/>
        <v>0</v>
      </c>
      <c r="U110" s="395">
        <f t="shared" si="64"/>
        <v>0</v>
      </c>
      <c r="V110">
        <v>164</v>
      </c>
      <c r="W110" s="395">
        <f t="shared" si="65"/>
        <v>41</v>
      </c>
      <c r="X110" s="371">
        <f t="shared" si="66"/>
        <v>453.6</v>
      </c>
      <c r="Y110" s="359">
        <f t="shared" si="67"/>
        <v>5657.51</v>
      </c>
      <c r="Z110" s="266">
        <v>13507253692</v>
      </c>
      <c r="AA110" s="267">
        <v>52340</v>
      </c>
      <c r="AB110" s="371">
        <f t="shared" si="51"/>
        <v>258067.51</v>
      </c>
      <c r="AC110" s="358">
        <f t="shared" si="52"/>
        <v>0.93665299999999996</v>
      </c>
      <c r="AD110" s="267">
        <v>109580</v>
      </c>
      <c r="AE110" s="358">
        <f t="shared" si="53"/>
        <v>0.75390199999999996</v>
      </c>
      <c r="AF110" s="358">
        <f t="shared" si="79"/>
        <v>0.118172</v>
      </c>
      <c r="AG110" s="398">
        <f t="shared" si="54"/>
        <v>0.118172</v>
      </c>
      <c r="AH110" s="399">
        <f t="shared" si="55"/>
        <v>0</v>
      </c>
      <c r="AI110" s="400">
        <f t="shared" si="68"/>
        <v>0.118172</v>
      </c>
      <c r="AJ110">
        <v>0</v>
      </c>
      <c r="AK110">
        <v>0</v>
      </c>
      <c r="AL110" s="370">
        <f t="shared" si="69"/>
        <v>0</v>
      </c>
      <c r="AM110">
        <v>0</v>
      </c>
      <c r="AN110">
        <v>0</v>
      </c>
      <c r="AO110" s="370">
        <f t="shared" si="70"/>
        <v>0</v>
      </c>
      <c r="AP110" s="370">
        <f t="shared" si="56"/>
        <v>7705146</v>
      </c>
      <c r="AQ110" s="370">
        <f t="shared" si="71"/>
        <v>7705146</v>
      </c>
      <c r="AR110" s="397">
        <v>10849101</v>
      </c>
      <c r="AS110" s="397">
        <f t="shared" si="80"/>
        <v>7705146</v>
      </c>
      <c r="AT110" s="267">
        <v>9673235</v>
      </c>
      <c r="AU110" s="370">
        <f t="shared" si="81"/>
        <v>1968089</v>
      </c>
      <c r="AV110" s="401" t="str">
        <f t="shared" si="83"/>
        <v>No</v>
      </c>
      <c r="AW110" s="397">
        <f t="shared" si="72"/>
        <v>0</v>
      </c>
      <c r="AX110" s="402">
        <f t="shared" si="73"/>
        <v>9673235</v>
      </c>
      <c r="AY110" s="403">
        <f t="shared" si="82"/>
        <v>9673235</v>
      </c>
      <c r="AZ110" s="404"/>
      <c r="BA110" s="404"/>
      <c r="BB110" s="457">
        <f t="shared" si="74"/>
        <v>12629.079869685895</v>
      </c>
      <c r="BC110" s="404"/>
      <c r="BD110" s="404"/>
      <c r="BE110" s="404">
        <f t="shared" si="75"/>
        <v>-1968089</v>
      </c>
      <c r="BF110" s="404">
        <f t="shared" si="76"/>
        <v>-1968089</v>
      </c>
      <c r="BG110" s="404">
        <f t="shared" si="76"/>
        <v>-1686849.0819000006</v>
      </c>
      <c r="BH110" s="404">
        <f t="shared" si="76"/>
        <v>-1405651.3399472702</v>
      </c>
      <c r="BI110" s="404">
        <f t="shared" si="76"/>
        <v>-1124521.0719578154</v>
      </c>
      <c r="BJ110" s="404">
        <f t="shared" si="76"/>
        <v>-843390.80396836251</v>
      </c>
      <c r="BK110" s="404">
        <f t="shared" si="76"/>
        <v>-562288.64900570735</v>
      </c>
      <c r="BL110" s="404">
        <f t="shared" si="76"/>
        <v>-281144.32450285368</v>
      </c>
      <c r="BO110" s="458">
        <f t="shared" si="85"/>
        <v>0</v>
      </c>
      <c r="BP110" s="458">
        <f t="shared" si="85"/>
        <v>-281239.91810000001</v>
      </c>
      <c r="BQ110" s="458">
        <f t="shared" si="85"/>
        <v>-281197.74195273005</v>
      </c>
      <c r="BR110" s="458">
        <f t="shared" si="85"/>
        <v>-281130.26798945403</v>
      </c>
      <c r="BS110" s="458">
        <f t="shared" si="85"/>
        <v>-281130.26798945386</v>
      </c>
      <c r="BT110" s="458">
        <f t="shared" si="85"/>
        <v>-281102.15496265522</v>
      </c>
      <c r="BU110" s="458">
        <f t="shared" si="85"/>
        <v>-281144.32450285368</v>
      </c>
      <c r="BV110" s="458">
        <f t="shared" si="84"/>
        <v>-281144.32450285368</v>
      </c>
      <c r="BX110" s="404">
        <f t="shared" si="77"/>
        <v>9673235</v>
      </c>
      <c r="BY110" s="404">
        <f t="shared" si="57"/>
        <v>9391995.0819000006</v>
      </c>
      <c r="BZ110" s="404">
        <f t="shared" si="57"/>
        <v>9110797.3399472702</v>
      </c>
      <c r="CA110" s="404">
        <f t="shared" si="57"/>
        <v>8829667.0719578154</v>
      </c>
      <c r="CB110" s="404">
        <f t="shared" si="57"/>
        <v>8548536.8039683625</v>
      </c>
      <c r="CC110" s="404">
        <f t="shared" si="57"/>
        <v>8267434.6490057074</v>
      </c>
      <c r="CD110" s="404">
        <f t="shared" si="57"/>
        <v>7986290.3245028537</v>
      </c>
      <c r="CE110" s="404">
        <f t="shared" si="57"/>
        <v>7705146</v>
      </c>
      <c r="CG110" s="459">
        <f t="shared" si="78"/>
        <v>9673235</v>
      </c>
      <c r="CH110" s="459">
        <f t="shared" si="58"/>
        <v>9391995.0819000006</v>
      </c>
      <c r="CI110" s="459">
        <f t="shared" si="58"/>
        <v>9110797.3399472702</v>
      </c>
      <c r="CJ110" s="459">
        <f t="shared" si="58"/>
        <v>8829667.0719578154</v>
      </c>
      <c r="CK110" s="459">
        <f t="shared" si="58"/>
        <v>8548536.8039683625</v>
      </c>
      <c r="CL110" s="459">
        <f t="shared" si="58"/>
        <v>8267434.6490057074</v>
      </c>
      <c r="CM110" s="459">
        <f t="shared" si="58"/>
        <v>7986290.3245028537</v>
      </c>
      <c r="CN110" s="459">
        <f t="shared" si="58"/>
        <v>7705146</v>
      </c>
    </row>
    <row r="111" spans="1:92" x14ac:dyDescent="0.2">
      <c r="A111" s="354" t="s">
        <v>329</v>
      </c>
      <c r="B111" s="354"/>
      <c r="C111" s="382"/>
      <c r="D111" s="382"/>
      <c r="E111" s="382"/>
      <c r="F111" s="351">
        <v>3</v>
      </c>
      <c r="G111">
        <v>0</v>
      </c>
      <c r="H111" s="354">
        <v>85</v>
      </c>
      <c r="I111" s="351" t="s">
        <v>416</v>
      </c>
      <c r="J111" s="394"/>
      <c r="K111">
        <v>3430.73</v>
      </c>
      <c r="L111"/>
      <c r="M111">
        <v>460</v>
      </c>
      <c r="N111" s="395">
        <f t="shared" si="59"/>
        <v>138</v>
      </c>
      <c r="O111" s="395">
        <f t="shared" si="60"/>
        <v>2058.44</v>
      </c>
      <c r="P111" s="395">
        <f t="shared" si="61"/>
        <v>0</v>
      </c>
      <c r="Q111" s="395">
        <f t="shared" si="62"/>
        <v>0</v>
      </c>
      <c r="R111" s="396">
        <f t="shared" si="63"/>
        <v>0.13</v>
      </c>
      <c r="S111" s="396">
        <f t="shared" si="49"/>
        <v>0</v>
      </c>
      <c r="T111" s="395">
        <f t="shared" si="50"/>
        <v>0</v>
      </c>
      <c r="U111" s="395">
        <f t="shared" si="64"/>
        <v>0</v>
      </c>
      <c r="V111">
        <v>103</v>
      </c>
      <c r="W111" s="395">
        <f t="shared" si="65"/>
        <v>25.75</v>
      </c>
      <c r="X111" s="371">
        <f t="shared" si="66"/>
        <v>138</v>
      </c>
      <c r="Y111" s="359">
        <f t="shared" si="67"/>
        <v>3594.48</v>
      </c>
      <c r="Z111" s="266">
        <v>4628365471</v>
      </c>
      <c r="AA111" s="267">
        <v>18833</v>
      </c>
      <c r="AB111" s="371">
        <f t="shared" si="51"/>
        <v>245758.27</v>
      </c>
      <c r="AC111" s="358">
        <f t="shared" si="52"/>
        <v>0.89197700000000002</v>
      </c>
      <c r="AD111" s="267">
        <v>156731</v>
      </c>
      <c r="AE111" s="358">
        <f t="shared" si="53"/>
        <v>1.0782970000000001</v>
      </c>
      <c r="AF111" s="358">
        <f t="shared" si="79"/>
        <v>5.2127E-2</v>
      </c>
      <c r="AG111" s="398">
        <f t="shared" si="54"/>
        <v>5.2127E-2</v>
      </c>
      <c r="AH111" s="399">
        <f t="shared" si="55"/>
        <v>0</v>
      </c>
      <c r="AI111" s="400">
        <f t="shared" si="68"/>
        <v>5.2127E-2</v>
      </c>
      <c r="AJ111">
        <v>0</v>
      </c>
      <c r="AK111">
        <v>0</v>
      </c>
      <c r="AL111" s="370">
        <f t="shared" si="69"/>
        <v>0</v>
      </c>
      <c r="AM111">
        <v>0</v>
      </c>
      <c r="AN111">
        <v>0</v>
      </c>
      <c r="AO111" s="370">
        <f t="shared" si="70"/>
        <v>0</v>
      </c>
      <c r="AP111" s="370">
        <f t="shared" si="56"/>
        <v>2159433</v>
      </c>
      <c r="AQ111" s="370">
        <f t="shared" si="71"/>
        <v>2159433</v>
      </c>
      <c r="AR111" s="397">
        <v>6394518</v>
      </c>
      <c r="AS111" s="397">
        <f t="shared" si="80"/>
        <v>2159433</v>
      </c>
      <c r="AT111" s="267">
        <v>5272935</v>
      </c>
      <c r="AU111" s="370">
        <f t="shared" si="81"/>
        <v>3113502</v>
      </c>
      <c r="AV111" s="401" t="str">
        <f t="shared" si="83"/>
        <v>No</v>
      </c>
      <c r="AW111" s="397">
        <f t="shared" si="72"/>
        <v>0</v>
      </c>
      <c r="AX111" s="402">
        <f t="shared" si="73"/>
        <v>5272935</v>
      </c>
      <c r="AY111" s="403">
        <f t="shared" si="82"/>
        <v>5272935</v>
      </c>
      <c r="AZ111" s="404"/>
      <c r="BA111" s="404"/>
      <c r="BB111" s="457">
        <f t="shared" si="74"/>
        <v>12075.092473030521</v>
      </c>
      <c r="BC111" s="404"/>
      <c r="BD111" s="404"/>
      <c r="BE111" s="404">
        <f t="shared" si="75"/>
        <v>-3113502</v>
      </c>
      <c r="BF111" s="404">
        <f t="shared" si="76"/>
        <v>-3113502</v>
      </c>
      <c r="BG111" s="404">
        <f t="shared" si="76"/>
        <v>-2668582.5641999999</v>
      </c>
      <c r="BH111" s="404">
        <f t="shared" si="76"/>
        <v>-2223729.85074786</v>
      </c>
      <c r="BI111" s="404">
        <f t="shared" si="76"/>
        <v>-1778983.880598288</v>
      </c>
      <c r="BJ111" s="404">
        <f t="shared" si="76"/>
        <v>-1334237.910448716</v>
      </c>
      <c r="BK111" s="404">
        <f t="shared" si="76"/>
        <v>-889536.41489615897</v>
      </c>
      <c r="BL111" s="404">
        <f t="shared" si="76"/>
        <v>-444768.20744807925</v>
      </c>
      <c r="BO111" s="458">
        <f t="shared" si="85"/>
        <v>0</v>
      </c>
      <c r="BP111" s="458">
        <f t="shared" si="85"/>
        <v>-444919.43579999998</v>
      </c>
      <c r="BQ111" s="458">
        <f t="shared" si="85"/>
        <v>-444852.71345213993</v>
      </c>
      <c r="BR111" s="458">
        <f t="shared" si="85"/>
        <v>-444745.97014957201</v>
      </c>
      <c r="BS111" s="458">
        <f t="shared" si="85"/>
        <v>-444745.97014957201</v>
      </c>
      <c r="BT111" s="458">
        <f t="shared" si="85"/>
        <v>-444701.49555255705</v>
      </c>
      <c r="BU111" s="458">
        <f t="shared" si="85"/>
        <v>-444768.20744807948</v>
      </c>
      <c r="BV111" s="458">
        <f t="shared" si="84"/>
        <v>-444768.20744807925</v>
      </c>
      <c r="BX111" s="404">
        <f t="shared" si="77"/>
        <v>5272935</v>
      </c>
      <c r="BY111" s="404">
        <f t="shared" si="57"/>
        <v>4828015.5641999999</v>
      </c>
      <c r="BZ111" s="404">
        <f t="shared" si="57"/>
        <v>4383162.85074786</v>
      </c>
      <c r="CA111" s="404">
        <f t="shared" si="57"/>
        <v>3938416.880598288</v>
      </c>
      <c r="CB111" s="404">
        <f t="shared" si="57"/>
        <v>3493670.910448716</v>
      </c>
      <c r="CC111" s="404">
        <f t="shared" si="57"/>
        <v>3048969.414896159</v>
      </c>
      <c r="CD111" s="404">
        <f t="shared" si="57"/>
        <v>2604201.2074480793</v>
      </c>
      <c r="CE111" s="404">
        <f t="shared" si="57"/>
        <v>2159433</v>
      </c>
      <c r="CG111" s="459">
        <f t="shared" si="78"/>
        <v>5272935</v>
      </c>
      <c r="CH111" s="459">
        <f t="shared" si="58"/>
        <v>4828015.5641999999</v>
      </c>
      <c r="CI111" s="459">
        <f t="shared" si="58"/>
        <v>4383162.85074786</v>
      </c>
      <c r="CJ111" s="459">
        <f t="shared" si="58"/>
        <v>3938416.880598288</v>
      </c>
      <c r="CK111" s="459">
        <f t="shared" si="58"/>
        <v>3493670.910448716</v>
      </c>
      <c r="CL111" s="459">
        <f t="shared" si="58"/>
        <v>3048969.414896159</v>
      </c>
      <c r="CM111" s="459">
        <f t="shared" si="58"/>
        <v>2604201.2074480793</v>
      </c>
      <c r="CN111" s="459">
        <f t="shared" si="58"/>
        <v>2159433</v>
      </c>
    </row>
    <row r="112" spans="1:92" x14ac:dyDescent="0.2">
      <c r="A112" s="354" t="s">
        <v>351</v>
      </c>
      <c r="B112" s="354"/>
      <c r="C112" s="382"/>
      <c r="D112" s="382"/>
      <c r="E112" s="382"/>
      <c r="F112" s="351">
        <v>8</v>
      </c>
      <c r="G112">
        <v>0</v>
      </c>
      <c r="H112" s="354">
        <v>86</v>
      </c>
      <c r="I112" s="351" t="s">
        <v>417</v>
      </c>
      <c r="J112" s="394"/>
      <c r="K112">
        <v>2075.59</v>
      </c>
      <c r="L112"/>
      <c r="M112">
        <v>941</v>
      </c>
      <c r="N112" s="395">
        <f t="shared" si="59"/>
        <v>282.3</v>
      </c>
      <c r="O112" s="395">
        <f t="shared" si="60"/>
        <v>1245.3499999999999</v>
      </c>
      <c r="P112" s="395">
        <f t="shared" si="61"/>
        <v>0</v>
      </c>
      <c r="Q112" s="395">
        <f t="shared" si="62"/>
        <v>0</v>
      </c>
      <c r="R112" s="396">
        <f t="shared" si="63"/>
        <v>0.45</v>
      </c>
      <c r="S112" s="396">
        <f t="shared" si="49"/>
        <v>0</v>
      </c>
      <c r="T112" s="395">
        <f t="shared" si="50"/>
        <v>0</v>
      </c>
      <c r="U112" s="395">
        <f t="shared" si="64"/>
        <v>0</v>
      </c>
      <c r="V112">
        <v>90</v>
      </c>
      <c r="W112" s="395">
        <f t="shared" si="65"/>
        <v>22.5</v>
      </c>
      <c r="X112" s="371">
        <f t="shared" si="66"/>
        <v>282.3</v>
      </c>
      <c r="Y112" s="359">
        <f t="shared" si="67"/>
        <v>2380.3900000000003</v>
      </c>
      <c r="Z112" s="266">
        <v>2845068250</v>
      </c>
      <c r="AA112" s="267">
        <v>18006</v>
      </c>
      <c r="AB112" s="371">
        <f t="shared" si="51"/>
        <v>158006.68</v>
      </c>
      <c r="AC112" s="358">
        <f t="shared" si="52"/>
        <v>0.57348399999999999</v>
      </c>
      <c r="AD112" s="267">
        <v>87752</v>
      </c>
      <c r="AE112" s="358">
        <f t="shared" si="53"/>
        <v>0.60372700000000001</v>
      </c>
      <c r="AF112" s="358">
        <f t="shared" si="79"/>
        <v>0.41744300000000001</v>
      </c>
      <c r="AG112" s="398">
        <f t="shared" si="54"/>
        <v>0.41744300000000001</v>
      </c>
      <c r="AH112" s="399">
        <f t="shared" si="55"/>
        <v>0</v>
      </c>
      <c r="AI112" s="400">
        <f t="shared" si="68"/>
        <v>0.41744300000000001</v>
      </c>
      <c r="AJ112">
        <v>0</v>
      </c>
      <c r="AK112">
        <v>0</v>
      </c>
      <c r="AL112" s="370">
        <f t="shared" si="69"/>
        <v>0</v>
      </c>
      <c r="AM112">
        <v>0</v>
      </c>
      <c r="AN112">
        <v>0</v>
      </c>
      <c r="AO112" s="370">
        <f t="shared" si="70"/>
        <v>0</v>
      </c>
      <c r="AP112" s="370">
        <f t="shared" si="56"/>
        <v>11452129</v>
      </c>
      <c r="AQ112" s="370">
        <f t="shared" si="71"/>
        <v>11452129</v>
      </c>
      <c r="AR112" s="397">
        <v>12589621</v>
      </c>
      <c r="AS112" s="397">
        <f t="shared" si="80"/>
        <v>11452129</v>
      </c>
      <c r="AT112" s="267">
        <v>12802864</v>
      </c>
      <c r="AU112" s="370">
        <f t="shared" si="81"/>
        <v>1350735</v>
      </c>
      <c r="AV112" s="401" t="str">
        <f t="shared" si="83"/>
        <v>No</v>
      </c>
      <c r="AW112" s="397">
        <f t="shared" si="72"/>
        <v>0</v>
      </c>
      <c r="AX112" s="402">
        <f t="shared" si="73"/>
        <v>12802864</v>
      </c>
      <c r="AY112" s="403">
        <f t="shared" si="82"/>
        <v>12802864</v>
      </c>
      <c r="AZ112" s="404"/>
      <c r="BA112" s="404"/>
      <c r="BB112" s="457">
        <f t="shared" si="74"/>
        <v>13217.444076142207</v>
      </c>
      <c r="BC112" s="404"/>
      <c r="BD112" s="404"/>
      <c r="BE112" s="404">
        <f t="shared" si="75"/>
        <v>-1350735</v>
      </c>
      <c r="BF112" s="404">
        <f t="shared" si="76"/>
        <v>-1350735</v>
      </c>
      <c r="BG112" s="404">
        <f t="shared" si="76"/>
        <v>-1157714.9684999995</v>
      </c>
      <c r="BH112" s="404">
        <f t="shared" si="76"/>
        <v>-964723.88325105049</v>
      </c>
      <c r="BI112" s="404">
        <f t="shared" si="76"/>
        <v>-771779.10660083964</v>
      </c>
      <c r="BJ112" s="404">
        <f t="shared" si="76"/>
        <v>-578834.32995063066</v>
      </c>
      <c r="BK112" s="404">
        <f t="shared" si="76"/>
        <v>-385908.84777808562</v>
      </c>
      <c r="BL112" s="404">
        <f t="shared" si="76"/>
        <v>-192954.42388904281</v>
      </c>
      <c r="BO112" s="458">
        <f t="shared" si="85"/>
        <v>0</v>
      </c>
      <c r="BP112" s="458">
        <f t="shared" si="85"/>
        <v>-193020.03150000001</v>
      </c>
      <c r="BQ112" s="458">
        <f t="shared" si="85"/>
        <v>-192991.08524894991</v>
      </c>
      <c r="BR112" s="458">
        <f t="shared" si="85"/>
        <v>-192944.77665021011</v>
      </c>
      <c r="BS112" s="458">
        <f t="shared" si="85"/>
        <v>-192944.77665020991</v>
      </c>
      <c r="BT112" s="458">
        <f t="shared" si="85"/>
        <v>-192925.48217254519</v>
      </c>
      <c r="BU112" s="458">
        <f t="shared" si="85"/>
        <v>-192954.42388904281</v>
      </c>
      <c r="BV112" s="458">
        <f t="shared" si="84"/>
        <v>-192954.42388904281</v>
      </c>
      <c r="BX112" s="404">
        <f t="shared" si="77"/>
        <v>12802864</v>
      </c>
      <c r="BY112" s="404">
        <f t="shared" si="57"/>
        <v>12609843.968499999</v>
      </c>
      <c r="BZ112" s="404">
        <f t="shared" si="57"/>
        <v>12416852.88325105</v>
      </c>
      <c r="CA112" s="404">
        <f t="shared" si="57"/>
        <v>12223908.10660084</v>
      </c>
      <c r="CB112" s="404">
        <f t="shared" si="57"/>
        <v>12030963.329950631</v>
      </c>
      <c r="CC112" s="404">
        <f t="shared" si="57"/>
        <v>11838037.847778086</v>
      </c>
      <c r="CD112" s="404">
        <f t="shared" si="57"/>
        <v>11645083.423889043</v>
      </c>
      <c r="CE112" s="404">
        <f t="shared" si="57"/>
        <v>11452129</v>
      </c>
      <c r="CG112" s="459">
        <f t="shared" si="78"/>
        <v>12802864</v>
      </c>
      <c r="CH112" s="459">
        <f t="shared" si="58"/>
        <v>12609843.968499999</v>
      </c>
      <c r="CI112" s="459">
        <f t="shared" si="58"/>
        <v>12416852.88325105</v>
      </c>
      <c r="CJ112" s="459">
        <f t="shared" si="58"/>
        <v>12223908.10660084</v>
      </c>
      <c r="CK112" s="459">
        <f t="shared" si="58"/>
        <v>12030963.329950631</v>
      </c>
      <c r="CL112" s="459">
        <f t="shared" si="58"/>
        <v>11838037.847778086</v>
      </c>
      <c r="CM112" s="459">
        <f t="shared" si="58"/>
        <v>11645083.423889043</v>
      </c>
      <c r="CN112" s="459">
        <f t="shared" si="58"/>
        <v>11452129</v>
      </c>
    </row>
    <row r="113" spans="1:92" x14ac:dyDescent="0.2">
      <c r="A113" s="354" t="s">
        <v>327</v>
      </c>
      <c r="B113" s="354"/>
      <c r="C113" s="382"/>
      <c r="D113" s="382"/>
      <c r="E113" s="382"/>
      <c r="F113" s="351">
        <v>3</v>
      </c>
      <c r="G113">
        <v>0</v>
      </c>
      <c r="H113" s="354">
        <v>87</v>
      </c>
      <c r="I113" s="351" t="s">
        <v>418</v>
      </c>
      <c r="J113" s="394"/>
      <c r="K113">
        <v>218.86</v>
      </c>
      <c r="L113"/>
      <c r="M113">
        <v>68</v>
      </c>
      <c r="N113" s="395">
        <f t="shared" si="59"/>
        <v>20.399999999999999</v>
      </c>
      <c r="O113" s="395">
        <f t="shared" si="60"/>
        <v>131.32</v>
      </c>
      <c r="P113" s="395">
        <f t="shared" si="61"/>
        <v>0</v>
      </c>
      <c r="Q113" s="395">
        <f t="shared" si="62"/>
        <v>0</v>
      </c>
      <c r="R113" s="396">
        <f t="shared" si="63"/>
        <v>0.31</v>
      </c>
      <c r="S113" s="396">
        <f t="shared" si="49"/>
        <v>0</v>
      </c>
      <c r="T113" s="395">
        <f t="shared" si="50"/>
        <v>0</v>
      </c>
      <c r="U113" s="395">
        <f t="shared" si="64"/>
        <v>0</v>
      </c>
      <c r="V113">
        <v>10</v>
      </c>
      <c r="W113" s="395">
        <f t="shared" si="65"/>
        <v>2.5</v>
      </c>
      <c r="X113" s="371">
        <f t="shared" si="66"/>
        <v>20.399999999999999</v>
      </c>
      <c r="Y113" s="359">
        <f t="shared" si="67"/>
        <v>241.76000000000002</v>
      </c>
      <c r="Z113" s="266">
        <v>738974293.66999996</v>
      </c>
      <c r="AA113" s="267">
        <v>2100</v>
      </c>
      <c r="AB113" s="371">
        <f t="shared" si="51"/>
        <v>351892.52</v>
      </c>
      <c r="AC113" s="358">
        <f t="shared" si="52"/>
        <v>1.27719</v>
      </c>
      <c r="AD113" s="267">
        <v>111000</v>
      </c>
      <c r="AE113" s="358">
        <f t="shared" si="53"/>
        <v>0.76367200000000002</v>
      </c>
      <c r="AF113" s="358">
        <f t="shared" si="79"/>
        <v>-0.12313499999999999</v>
      </c>
      <c r="AG113" s="398">
        <f t="shared" si="54"/>
        <v>0.01</v>
      </c>
      <c r="AH113" s="399">
        <f t="shared" si="55"/>
        <v>0</v>
      </c>
      <c r="AI113" s="400">
        <f t="shared" si="68"/>
        <v>0.01</v>
      </c>
      <c r="AJ113">
        <v>218</v>
      </c>
      <c r="AK113">
        <v>13</v>
      </c>
      <c r="AL113" s="370">
        <f t="shared" si="69"/>
        <v>283400</v>
      </c>
      <c r="AM113">
        <v>0</v>
      </c>
      <c r="AN113">
        <v>0</v>
      </c>
      <c r="AO113" s="370">
        <f t="shared" si="70"/>
        <v>0</v>
      </c>
      <c r="AP113" s="370">
        <f t="shared" si="56"/>
        <v>27863</v>
      </c>
      <c r="AQ113" s="370">
        <f t="shared" si="71"/>
        <v>311263</v>
      </c>
      <c r="AR113" s="397">
        <v>102178</v>
      </c>
      <c r="AS113" s="397">
        <f t="shared" si="80"/>
        <v>311263</v>
      </c>
      <c r="AT113" s="267">
        <v>311169</v>
      </c>
      <c r="AU113" s="370">
        <f t="shared" si="81"/>
        <v>94</v>
      </c>
      <c r="AV113" s="401" t="str">
        <f t="shared" si="83"/>
        <v>Yes</v>
      </c>
      <c r="AW113" s="397">
        <f t="shared" si="72"/>
        <v>94</v>
      </c>
      <c r="AX113" s="402">
        <f t="shared" si="73"/>
        <v>311263</v>
      </c>
      <c r="AY113" s="403">
        <f t="shared" si="82"/>
        <v>311263</v>
      </c>
      <c r="AZ113" s="404"/>
      <c r="BA113" s="404"/>
      <c r="BB113" s="457">
        <f t="shared" si="74"/>
        <v>12730.896463492643</v>
      </c>
      <c r="BC113" s="404"/>
      <c r="BD113" s="404"/>
      <c r="BE113" s="404">
        <f t="shared" si="75"/>
        <v>94</v>
      </c>
      <c r="BF113" s="404">
        <f t="shared" si="76"/>
        <v>0</v>
      </c>
      <c r="BG113" s="404">
        <f t="shared" si="76"/>
        <v>0</v>
      </c>
      <c r="BH113" s="404">
        <f t="shared" si="76"/>
        <v>0</v>
      </c>
      <c r="BI113" s="404">
        <f t="shared" si="76"/>
        <v>0</v>
      </c>
      <c r="BJ113" s="404">
        <f t="shared" si="76"/>
        <v>0</v>
      </c>
      <c r="BK113" s="404">
        <f t="shared" si="76"/>
        <v>0</v>
      </c>
      <c r="BL113" s="404">
        <f t="shared" si="76"/>
        <v>0</v>
      </c>
      <c r="BO113" s="458">
        <f t="shared" si="85"/>
        <v>94</v>
      </c>
      <c r="BP113" s="458">
        <f t="shared" si="85"/>
        <v>0</v>
      </c>
      <c r="BQ113" s="458">
        <f t="shared" si="85"/>
        <v>0</v>
      </c>
      <c r="BR113" s="458">
        <f t="shared" si="85"/>
        <v>0</v>
      </c>
      <c r="BS113" s="458">
        <f t="shared" si="85"/>
        <v>0</v>
      </c>
      <c r="BT113" s="458">
        <f t="shared" si="85"/>
        <v>0</v>
      </c>
      <c r="BU113" s="458">
        <f t="shared" si="85"/>
        <v>0</v>
      </c>
      <c r="BV113" s="458">
        <f t="shared" si="84"/>
        <v>0</v>
      </c>
      <c r="BX113" s="404">
        <f t="shared" si="77"/>
        <v>311263</v>
      </c>
      <c r="BY113" s="404">
        <f t="shared" si="57"/>
        <v>311263</v>
      </c>
      <c r="BZ113" s="404">
        <f t="shared" si="57"/>
        <v>311263</v>
      </c>
      <c r="CA113" s="404">
        <f t="shared" si="57"/>
        <v>311263</v>
      </c>
      <c r="CB113" s="404">
        <f t="shared" si="57"/>
        <v>311263</v>
      </c>
      <c r="CC113" s="404">
        <f t="shared" si="57"/>
        <v>311263</v>
      </c>
      <c r="CD113" s="404">
        <f t="shared" si="57"/>
        <v>311263</v>
      </c>
      <c r="CE113" s="404">
        <f t="shared" si="57"/>
        <v>311263</v>
      </c>
      <c r="CG113" s="459">
        <f t="shared" si="78"/>
        <v>311263</v>
      </c>
      <c r="CH113" s="459">
        <f t="shared" si="58"/>
        <v>311263</v>
      </c>
      <c r="CI113" s="459">
        <f t="shared" si="58"/>
        <v>311263</v>
      </c>
      <c r="CJ113" s="459">
        <f t="shared" si="58"/>
        <v>311263</v>
      </c>
      <c r="CK113" s="459">
        <f t="shared" si="58"/>
        <v>311263</v>
      </c>
      <c r="CL113" s="459">
        <f t="shared" si="58"/>
        <v>311263</v>
      </c>
      <c r="CM113" s="459">
        <f t="shared" si="58"/>
        <v>311263</v>
      </c>
      <c r="CN113" s="459">
        <f t="shared" si="58"/>
        <v>311263</v>
      </c>
    </row>
    <row r="114" spans="1:92" x14ac:dyDescent="0.2">
      <c r="A114" s="354" t="s">
        <v>338</v>
      </c>
      <c r="B114" s="354"/>
      <c r="C114" s="382">
        <v>1</v>
      </c>
      <c r="D114" s="382">
        <v>1</v>
      </c>
      <c r="E114" s="382"/>
      <c r="F114" s="351">
        <v>10</v>
      </c>
      <c r="G114">
        <v>21</v>
      </c>
      <c r="H114" s="354">
        <v>88</v>
      </c>
      <c r="I114" s="351" t="s">
        <v>419</v>
      </c>
      <c r="J114" s="394"/>
      <c r="K114">
        <v>4426.9799999999996</v>
      </c>
      <c r="L114"/>
      <c r="M114">
        <v>2454</v>
      </c>
      <c r="N114" s="395">
        <f t="shared" si="59"/>
        <v>736.2</v>
      </c>
      <c r="O114" s="395">
        <f t="shared" si="60"/>
        <v>2656.19</v>
      </c>
      <c r="P114" s="395">
        <f t="shared" si="61"/>
        <v>0</v>
      </c>
      <c r="Q114" s="395">
        <f t="shared" si="62"/>
        <v>0</v>
      </c>
      <c r="R114" s="396">
        <f t="shared" si="63"/>
        <v>0.55000000000000004</v>
      </c>
      <c r="S114" s="396">
        <f t="shared" si="49"/>
        <v>0</v>
      </c>
      <c r="T114" s="395">
        <f t="shared" si="50"/>
        <v>0</v>
      </c>
      <c r="U114" s="395">
        <f t="shared" si="64"/>
        <v>0</v>
      </c>
      <c r="V114">
        <v>587</v>
      </c>
      <c r="W114" s="395">
        <f t="shared" si="65"/>
        <v>146.75</v>
      </c>
      <c r="X114" s="371">
        <f t="shared" si="66"/>
        <v>736.2</v>
      </c>
      <c r="Y114" s="359">
        <f t="shared" si="67"/>
        <v>5309.9299999999994</v>
      </c>
      <c r="Z114" s="266">
        <v>3715175263.3299999</v>
      </c>
      <c r="AA114" s="267">
        <v>31634</v>
      </c>
      <c r="AB114" s="371">
        <f t="shared" si="51"/>
        <v>117442.48</v>
      </c>
      <c r="AC114" s="358">
        <f t="shared" si="52"/>
        <v>0.42625600000000002</v>
      </c>
      <c r="AD114" s="267">
        <v>92184</v>
      </c>
      <c r="AE114" s="358">
        <f t="shared" si="53"/>
        <v>0.63421899999999998</v>
      </c>
      <c r="AF114" s="358">
        <f t="shared" si="79"/>
        <v>0.511355</v>
      </c>
      <c r="AG114" s="398">
        <f t="shared" si="54"/>
        <v>0.511355</v>
      </c>
      <c r="AH114" s="399">
        <f t="shared" si="55"/>
        <v>0</v>
      </c>
      <c r="AI114" s="400">
        <f t="shared" si="68"/>
        <v>0.511355</v>
      </c>
      <c r="AJ114">
        <v>0</v>
      </c>
      <c r="AK114">
        <v>0</v>
      </c>
      <c r="AL114" s="370">
        <f t="shared" si="69"/>
        <v>0</v>
      </c>
      <c r="AM114">
        <v>0</v>
      </c>
      <c r="AN114">
        <v>0</v>
      </c>
      <c r="AO114" s="370">
        <f t="shared" si="70"/>
        <v>0</v>
      </c>
      <c r="AP114" s="370">
        <f t="shared" si="56"/>
        <v>31293363</v>
      </c>
      <c r="AQ114" s="370">
        <f t="shared" si="71"/>
        <v>31293363</v>
      </c>
      <c r="AR114" s="397">
        <v>30280380</v>
      </c>
      <c r="AS114" s="397">
        <f t="shared" si="80"/>
        <v>34096586</v>
      </c>
      <c r="AT114" s="267">
        <v>34096586</v>
      </c>
      <c r="AU114" s="370">
        <f t="shared" si="81"/>
        <v>2803223</v>
      </c>
      <c r="AV114" s="401" t="str">
        <f t="shared" si="83"/>
        <v>No</v>
      </c>
      <c r="AW114" s="397">
        <f t="shared" si="72"/>
        <v>0</v>
      </c>
      <c r="AX114" s="402">
        <f t="shared" si="73"/>
        <v>34096586</v>
      </c>
      <c r="AY114" s="403">
        <f t="shared" si="82"/>
        <v>34096586</v>
      </c>
      <c r="AZ114" s="404"/>
      <c r="BA114" s="404"/>
      <c r="BB114" s="457">
        <f t="shared" si="74"/>
        <v>13823.632193956151</v>
      </c>
      <c r="BC114" s="404"/>
      <c r="BD114" s="404"/>
      <c r="BE114" s="404">
        <f t="shared" si="75"/>
        <v>-2803223</v>
      </c>
      <c r="BF114" s="404">
        <f t="shared" si="76"/>
        <v>-2803223</v>
      </c>
      <c r="BG114" s="404">
        <f t="shared" si="76"/>
        <v>-2803223</v>
      </c>
      <c r="BH114" s="404">
        <f t="shared" si="76"/>
        <v>-2803223</v>
      </c>
      <c r="BI114" s="404">
        <f t="shared" si="76"/>
        <v>-2803223</v>
      </c>
      <c r="BJ114" s="404">
        <f t="shared" si="76"/>
        <v>-2803223</v>
      </c>
      <c r="BK114" s="404">
        <f t="shared" si="76"/>
        <v>-2803223</v>
      </c>
      <c r="BL114" s="404">
        <f t="shared" si="76"/>
        <v>-2803223</v>
      </c>
      <c r="BO114" s="458">
        <f t="shared" si="85"/>
        <v>0</v>
      </c>
      <c r="BP114" s="458">
        <f t="shared" si="85"/>
        <v>-400580.56670000002</v>
      </c>
      <c r="BQ114" s="458">
        <f t="shared" si="85"/>
        <v>-467297.27409999998</v>
      </c>
      <c r="BR114" s="458">
        <f t="shared" si="85"/>
        <v>-560644.6</v>
      </c>
      <c r="BS114" s="458">
        <f t="shared" si="85"/>
        <v>-700805.75</v>
      </c>
      <c r="BT114" s="458">
        <f t="shared" si="85"/>
        <v>-934314.22589999996</v>
      </c>
      <c r="BU114" s="458">
        <f t="shared" si="85"/>
        <v>-1401611.5</v>
      </c>
      <c r="BV114" s="458">
        <f t="shared" si="84"/>
        <v>-2803223</v>
      </c>
      <c r="BX114" s="404">
        <f t="shared" si="77"/>
        <v>34096586</v>
      </c>
      <c r="BY114" s="404">
        <f t="shared" si="57"/>
        <v>33696005.433300003</v>
      </c>
      <c r="BZ114" s="404">
        <f t="shared" si="57"/>
        <v>33629288.725900002</v>
      </c>
      <c r="CA114" s="404">
        <f t="shared" si="57"/>
        <v>33535941.399999999</v>
      </c>
      <c r="CB114" s="404">
        <f t="shared" si="57"/>
        <v>33395780.25</v>
      </c>
      <c r="CC114" s="404">
        <f t="shared" si="57"/>
        <v>33162271.774099998</v>
      </c>
      <c r="CD114" s="404">
        <f t="shared" si="57"/>
        <v>32694974.5</v>
      </c>
      <c r="CE114" s="404">
        <f t="shared" si="57"/>
        <v>31293363</v>
      </c>
      <c r="CG114" s="459">
        <f t="shared" si="78"/>
        <v>34096586</v>
      </c>
      <c r="CH114" s="459">
        <f t="shared" si="58"/>
        <v>34096586</v>
      </c>
      <c r="CI114" s="459">
        <f t="shared" si="58"/>
        <v>34096586</v>
      </c>
      <c r="CJ114" s="459">
        <f t="shared" si="58"/>
        <v>34096586</v>
      </c>
      <c r="CK114" s="459">
        <f t="shared" si="58"/>
        <v>34096586</v>
      </c>
      <c r="CL114" s="459">
        <f t="shared" si="58"/>
        <v>34096586</v>
      </c>
      <c r="CM114" s="459">
        <f t="shared" si="58"/>
        <v>34096586</v>
      </c>
      <c r="CN114" s="459">
        <f t="shared" si="58"/>
        <v>34096586</v>
      </c>
    </row>
    <row r="115" spans="1:92" x14ac:dyDescent="0.2">
      <c r="A115" s="354" t="s">
        <v>343</v>
      </c>
      <c r="B115" s="354">
        <v>1</v>
      </c>
      <c r="C115" s="382">
        <v>1</v>
      </c>
      <c r="D115" s="382">
        <v>0</v>
      </c>
      <c r="E115" s="382">
        <v>1</v>
      </c>
      <c r="F115" s="351">
        <v>10</v>
      </c>
      <c r="G115">
        <v>3</v>
      </c>
      <c r="H115" s="354">
        <v>89</v>
      </c>
      <c r="I115" s="351" t="s">
        <v>420</v>
      </c>
      <c r="J115" s="394"/>
      <c r="K115">
        <v>11161.52</v>
      </c>
      <c r="L115"/>
      <c r="M115">
        <v>8300</v>
      </c>
      <c r="N115" s="395">
        <f t="shared" si="59"/>
        <v>2490</v>
      </c>
      <c r="O115" s="395">
        <f t="shared" si="60"/>
        <v>6696.91</v>
      </c>
      <c r="P115" s="395">
        <f t="shared" si="61"/>
        <v>1603.0900000000001</v>
      </c>
      <c r="Q115" s="395">
        <f t="shared" si="62"/>
        <v>240.46</v>
      </c>
      <c r="R115" s="396">
        <f t="shared" si="63"/>
        <v>0.74</v>
      </c>
      <c r="S115" s="396">
        <f t="shared" si="49"/>
        <v>0.14000000000000001</v>
      </c>
      <c r="T115" s="395">
        <f t="shared" si="50"/>
        <v>1562.61</v>
      </c>
      <c r="U115" s="395">
        <f t="shared" si="64"/>
        <v>234.39</v>
      </c>
      <c r="V115">
        <v>2127</v>
      </c>
      <c r="W115" s="395">
        <f t="shared" si="65"/>
        <v>531.75</v>
      </c>
      <c r="X115" s="371">
        <f t="shared" si="66"/>
        <v>2490</v>
      </c>
      <c r="Y115" s="359">
        <f t="shared" si="67"/>
        <v>14423.73</v>
      </c>
      <c r="Z115" s="266">
        <v>6126566265.3299999</v>
      </c>
      <c r="AA115" s="267">
        <v>73301</v>
      </c>
      <c r="AB115" s="371">
        <f t="shared" si="51"/>
        <v>83580.94</v>
      </c>
      <c r="AC115" s="358">
        <f t="shared" si="52"/>
        <v>0.30335600000000001</v>
      </c>
      <c r="AD115" s="267">
        <v>57036</v>
      </c>
      <c r="AE115" s="358">
        <f t="shared" si="53"/>
        <v>0.392403</v>
      </c>
      <c r="AF115" s="358">
        <f t="shared" si="79"/>
        <v>0.66993000000000003</v>
      </c>
      <c r="AG115" s="398">
        <f t="shared" si="54"/>
        <v>0.66993000000000003</v>
      </c>
      <c r="AH115" s="399">
        <f t="shared" si="55"/>
        <v>0.06</v>
      </c>
      <c r="AI115" s="400">
        <f t="shared" si="68"/>
        <v>0.72992999999999997</v>
      </c>
      <c r="AJ115">
        <v>0</v>
      </c>
      <c r="AK115">
        <v>0</v>
      </c>
      <c r="AL115" s="370">
        <f t="shared" si="69"/>
        <v>0</v>
      </c>
      <c r="AM115">
        <v>0</v>
      </c>
      <c r="AN115">
        <v>0</v>
      </c>
      <c r="AO115" s="370">
        <f t="shared" si="70"/>
        <v>0</v>
      </c>
      <c r="AP115" s="370">
        <f t="shared" si="56"/>
        <v>121338810</v>
      </c>
      <c r="AQ115" s="370">
        <f t="shared" si="71"/>
        <v>121338810</v>
      </c>
      <c r="AR115" s="397">
        <v>86195269</v>
      </c>
      <c r="AS115" s="397">
        <f t="shared" si="80"/>
        <v>124491915</v>
      </c>
      <c r="AT115" s="267">
        <v>124491915</v>
      </c>
      <c r="AU115" s="370">
        <f t="shared" si="81"/>
        <v>3153105</v>
      </c>
      <c r="AV115" s="401" t="str">
        <f t="shared" si="83"/>
        <v>No</v>
      </c>
      <c r="AW115" s="397">
        <f t="shared" si="72"/>
        <v>0</v>
      </c>
      <c r="AX115" s="402">
        <f t="shared" si="73"/>
        <v>124491915</v>
      </c>
      <c r="AY115" s="403">
        <f t="shared" si="82"/>
        <v>124491915</v>
      </c>
      <c r="AZ115" s="404"/>
      <c r="BA115" s="404"/>
      <c r="BB115" s="457">
        <f t="shared" si="74"/>
        <v>14893.445359592599</v>
      </c>
      <c r="BC115" s="404"/>
      <c r="BD115" s="404"/>
      <c r="BE115" s="404">
        <f t="shared" si="75"/>
        <v>-3153105</v>
      </c>
      <c r="BF115" s="404">
        <f t="shared" si="76"/>
        <v>-3153105</v>
      </c>
      <c r="BG115" s="404">
        <f t="shared" si="76"/>
        <v>-3153105</v>
      </c>
      <c r="BH115" s="404">
        <f t="shared" si="76"/>
        <v>-3153105</v>
      </c>
      <c r="BI115" s="404">
        <f t="shared" si="76"/>
        <v>-3153105</v>
      </c>
      <c r="BJ115" s="404">
        <f t="shared" si="76"/>
        <v>-3153105</v>
      </c>
      <c r="BK115" s="404">
        <f t="shared" si="76"/>
        <v>-3153105</v>
      </c>
      <c r="BL115" s="404">
        <f t="shared" si="76"/>
        <v>-3153105</v>
      </c>
      <c r="BO115" s="458">
        <f t="shared" si="85"/>
        <v>0</v>
      </c>
      <c r="BP115" s="458">
        <f t="shared" si="85"/>
        <v>-450578.70449999999</v>
      </c>
      <c r="BQ115" s="458">
        <f t="shared" si="85"/>
        <v>-525622.60349999997</v>
      </c>
      <c r="BR115" s="458">
        <f t="shared" si="85"/>
        <v>-630621</v>
      </c>
      <c r="BS115" s="458">
        <f t="shared" si="85"/>
        <v>-788276.25</v>
      </c>
      <c r="BT115" s="458">
        <f t="shared" si="85"/>
        <v>-1050929.8965</v>
      </c>
      <c r="BU115" s="458">
        <f t="shared" si="85"/>
        <v>-1576552.5</v>
      </c>
      <c r="BV115" s="458">
        <f t="shared" si="84"/>
        <v>-3153105</v>
      </c>
      <c r="BX115" s="404">
        <f t="shared" si="77"/>
        <v>124491915</v>
      </c>
      <c r="BY115" s="404">
        <f t="shared" si="57"/>
        <v>124041336.2955</v>
      </c>
      <c r="BZ115" s="404">
        <f t="shared" si="57"/>
        <v>123966292.39650001</v>
      </c>
      <c r="CA115" s="404">
        <f t="shared" si="57"/>
        <v>123861294</v>
      </c>
      <c r="CB115" s="404">
        <f t="shared" si="57"/>
        <v>123703638.75</v>
      </c>
      <c r="CC115" s="404">
        <f t="shared" si="57"/>
        <v>123440985.10349999</v>
      </c>
      <c r="CD115" s="404">
        <f t="shared" si="57"/>
        <v>122915362.5</v>
      </c>
      <c r="CE115" s="404">
        <f t="shared" si="57"/>
        <v>121338810</v>
      </c>
      <c r="CG115" s="459">
        <f t="shared" si="78"/>
        <v>124491915</v>
      </c>
      <c r="CH115" s="459">
        <f t="shared" si="58"/>
        <v>124491915</v>
      </c>
      <c r="CI115" s="459">
        <f t="shared" si="58"/>
        <v>124491915</v>
      </c>
      <c r="CJ115" s="459">
        <f t="shared" si="58"/>
        <v>124491915</v>
      </c>
      <c r="CK115" s="459">
        <f t="shared" si="58"/>
        <v>124491915</v>
      </c>
      <c r="CL115" s="459">
        <f t="shared" si="58"/>
        <v>124491915</v>
      </c>
      <c r="CM115" s="459">
        <f t="shared" si="58"/>
        <v>124491915</v>
      </c>
      <c r="CN115" s="459">
        <f t="shared" si="58"/>
        <v>124491915</v>
      </c>
    </row>
    <row r="116" spans="1:92" x14ac:dyDescent="0.2">
      <c r="A116" s="354" t="s">
        <v>365</v>
      </c>
      <c r="B116" s="354"/>
      <c r="C116" s="382"/>
      <c r="D116" s="382"/>
      <c r="E116" s="382"/>
      <c r="F116" s="351">
        <v>1</v>
      </c>
      <c r="G116">
        <v>0</v>
      </c>
      <c r="H116" s="354">
        <v>90</v>
      </c>
      <c r="I116" s="351" t="s">
        <v>421</v>
      </c>
      <c r="J116" s="394"/>
      <c r="K116">
        <v>4065.42</v>
      </c>
      <c r="L116"/>
      <c r="M116">
        <v>5</v>
      </c>
      <c r="N116" s="395">
        <f t="shared" si="59"/>
        <v>1.5</v>
      </c>
      <c r="O116" s="395">
        <f t="shared" si="60"/>
        <v>2439.25</v>
      </c>
      <c r="P116" s="395">
        <f t="shared" si="61"/>
        <v>0</v>
      </c>
      <c r="Q116" s="395">
        <f t="shared" si="62"/>
        <v>0</v>
      </c>
      <c r="R116" s="396">
        <f t="shared" si="63"/>
        <v>0</v>
      </c>
      <c r="S116" s="396">
        <f t="shared" si="49"/>
        <v>0</v>
      </c>
      <c r="T116" s="395">
        <f t="shared" si="50"/>
        <v>0</v>
      </c>
      <c r="U116" s="395">
        <f t="shared" si="64"/>
        <v>0</v>
      </c>
      <c r="V116">
        <v>20</v>
      </c>
      <c r="W116" s="395">
        <f t="shared" si="65"/>
        <v>5</v>
      </c>
      <c r="X116" s="371">
        <f t="shared" si="66"/>
        <v>1.5</v>
      </c>
      <c r="Y116" s="359">
        <f t="shared" si="67"/>
        <v>4071.92</v>
      </c>
      <c r="Z116" s="266">
        <v>14321073212.33</v>
      </c>
      <c r="AA116" s="267">
        <v>20704</v>
      </c>
      <c r="AB116" s="371">
        <f t="shared" si="51"/>
        <v>691705.62</v>
      </c>
      <c r="AC116" s="358">
        <f t="shared" si="52"/>
        <v>2.5105379999999999</v>
      </c>
      <c r="AD116" s="267">
        <v>250000</v>
      </c>
      <c r="AE116" s="358">
        <f t="shared" si="53"/>
        <v>1.719981</v>
      </c>
      <c r="AF116" s="358">
        <f t="shared" si="79"/>
        <v>-1.273371</v>
      </c>
      <c r="AG116" s="398">
        <f t="shared" si="54"/>
        <v>0.01</v>
      </c>
      <c r="AH116" s="399">
        <f t="shared" si="55"/>
        <v>0</v>
      </c>
      <c r="AI116" s="400">
        <f t="shared" si="68"/>
        <v>0.01</v>
      </c>
      <c r="AJ116">
        <v>0</v>
      </c>
      <c r="AK116">
        <v>0</v>
      </c>
      <c r="AL116" s="370">
        <f t="shared" si="69"/>
        <v>0</v>
      </c>
      <c r="AM116">
        <v>0</v>
      </c>
      <c r="AN116">
        <v>0</v>
      </c>
      <c r="AO116" s="370">
        <f t="shared" si="70"/>
        <v>0</v>
      </c>
      <c r="AP116" s="370">
        <f t="shared" si="56"/>
        <v>469289</v>
      </c>
      <c r="AQ116" s="370">
        <f t="shared" si="71"/>
        <v>469289</v>
      </c>
      <c r="AR116" s="397">
        <v>339590</v>
      </c>
      <c r="AS116" s="397">
        <f t="shared" si="80"/>
        <v>469289</v>
      </c>
      <c r="AT116" s="267">
        <v>473399</v>
      </c>
      <c r="AU116" s="370">
        <f t="shared" si="81"/>
        <v>4110</v>
      </c>
      <c r="AV116" s="401" t="str">
        <f t="shared" si="83"/>
        <v>No</v>
      </c>
      <c r="AW116" s="397">
        <f t="shared" si="72"/>
        <v>0</v>
      </c>
      <c r="AX116" s="402">
        <f t="shared" si="73"/>
        <v>473399</v>
      </c>
      <c r="AY116" s="403">
        <f t="shared" si="82"/>
        <v>473399</v>
      </c>
      <c r="AZ116" s="404"/>
      <c r="BA116" s="404"/>
      <c r="BB116" s="457">
        <f t="shared" si="74"/>
        <v>11543.426755415185</v>
      </c>
      <c r="BC116" s="404"/>
      <c r="BD116" s="404"/>
      <c r="BE116" s="404">
        <f t="shared" si="75"/>
        <v>-4110</v>
      </c>
      <c r="BF116" s="404">
        <f t="shared" si="76"/>
        <v>-4110</v>
      </c>
      <c r="BG116" s="404">
        <f t="shared" si="76"/>
        <v>-3522.6809999999823</v>
      </c>
      <c r="BH116" s="404">
        <f t="shared" si="76"/>
        <v>-2935.45007729996</v>
      </c>
      <c r="BI116" s="404">
        <f t="shared" si="76"/>
        <v>-2348.3600618399796</v>
      </c>
      <c r="BJ116" s="404">
        <f t="shared" si="76"/>
        <v>-1761.2700463799993</v>
      </c>
      <c r="BK116" s="404">
        <f t="shared" si="76"/>
        <v>-1174.2387399215368</v>
      </c>
      <c r="BL116" s="404">
        <f t="shared" si="76"/>
        <v>-587.11936996073928</v>
      </c>
      <c r="BO116" s="458">
        <f t="shared" si="85"/>
        <v>0</v>
      </c>
      <c r="BP116" s="458">
        <f t="shared" si="85"/>
        <v>-587.31899999999996</v>
      </c>
      <c r="BQ116" s="458">
        <f t="shared" si="85"/>
        <v>-587.230922699997</v>
      </c>
      <c r="BR116" s="458">
        <f t="shared" si="85"/>
        <v>-587.09001545999206</v>
      </c>
      <c r="BS116" s="458">
        <f t="shared" si="85"/>
        <v>-587.0900154599949</v>
      </c>
      <c r="BT116" s="458">
        <f t="shared" si="85"/>
        <v>-587.03130645845374</v>
      </c>
      <c r="BU116" s="458">
        <f t="shared" si="85"/>
        <v>-587.11936996076838</v>
      </c>
      <c r="BV116" s="458">
        <f t="shared" si="84"/>
        <v>-587.11936996073928</v>
      </c>
      <c r="BX116" s="404">
        <f t="shared" si="77"/>
        <v>473399</v>
      </c>
      <c r="BY116" s="404">
        <f t="shared" si="57"/>
        <v>472811.68099999998</v>
      </c>
      <c r="BZ116" s="404">
        <f t="shared" si="57"/>
        <v>472224.45007729996</v>
      </c>
      <c r="CA116" s="404">
        <f t="shared" si="57"/>
        <v>471637.36006183998</v>
      </c>
      <c r="CB116" s="404">
        <f t="shared" si="57"/>
        <v>471050.27004638</v>
      </c>
      <c r="CC116" s="404">
        <f t="shared" si="57"/>
        <v>470463.23873992154</v>
      </c>
      <c r="CD116" s="404">
        <f t="shared" si="57"/>
        <v>469876.11936996074</v>
      </c>
      <c r="CE116" s="404">
        <f t="shared" si="57"/>
        <v>469289</v>
      </c>
      <c r="CG116" s="459">
        <f t="shared" si="78"/>
        <v>473399</v>
      </c>
      <c r="CH116" s="459">
        <f t="shared" si="58"/>
        <v>472811.68099999998</v>
      </c>
      <c r="CI116" s="459">
        <f t="shared" si="58"/>
        <v>472224.45007729996</v>
      </c>
      <c r="CJ116" s="459">
        <f t="shared" si="58"/>
        <v>471637.36006183998</v>
      </c>
      <c r="CK116" s="459">
        <f t="shared" si="58"/>
        <v>471050.27004638</v>
      </c>
      <c r="CL116" s="459">
        <f t="shared" si="58"/>
        <v>470463.23873992154</v>
      </c>
      <c r="CM116" s="459">
        <f t="shared" si="58"/>
        <v>469876.11936996074</v>
      </c>
      <c r="CN116" s="459">
        <f t="shared" si="58"/>
        <v>469289</v>
      </c>
    </row>
    <row r="117" spans="1:92" x14ac:dyDescent="0.2">
      <c r="A117" s="354" t="s">
        <v>329</v>
      </c>
      <c r="B117" s="354"/>
      <c r="C117" s="382"/>
      <c r="D117" s="382"/>
      <c r="E117" s="382"/>
      <c r="F117" s="351">
        <v>3</v>
      </c>
      <c r="G117">
        <v>0</v>
      </c>
      <c r="H117" s="354">
        <v>91</v>
      </c>
      <c r="I117" s="351" t="s">
        <v>422</v>
      </c>
      <c r="J117" s="394"/>
      <c r="K117">
        <v>2041.28</v>
      </c>
      <c r="L117"/>
      <c r="M117">
        <v>409</v>
      </c>
      <c r="N117" s="395">
        <f t="shared" si="59"/>
        <v>122.7</v>
      </c>
      <c r="O117" s="395">
        <f t="shared" si="60"/>
        <v>1224.77</v>
      </c>
      <c r="P117" s="395">
        <f t="shared" si="61"/>
        <v>0</v>
      </c>
      <c r="Q117" s="395">
        <f t="shared" si="62"/>
        <v>0</v>
      </c>
      <c r="R117" s="396">
        <f t="shared" si="63"/>
        <v>0.2</v>
      </c>
      <c r="S117" s="396">
        <f t="shared" si="49"/>
        <v>0</v>
      </c>
      <c r="T117" s="395">
        <f t="shared" si="50"/>
        <v>0</v>
      </c>
      <c r="U117" s="395">
        <f t="shared" si="64"/>
        <v>0</v>
      </c>
      <c r="V117">
        <v>91</v>
      </c>
      <c r="W117" s="395">
        <f t="shared" si="65"/>
        <v>22.75</v>
      </c>
      <c r="X117" s="371">
        <f t="shared" si="66"/>
        <v>122.7</v>
      </c>
      <c r="Y117" s="359">
        <f t="shared" si="67"/>
        <v>2186.73</v>
      </c>
      <c r="Z117" s="266">
        <v>3706065413.3299999</v>
      </c>
      <c r="AA117" s="267">
        <v>13558</v>
      </c>
      <c r="AB117" s="371">
        <f t="shared" si="51"/>
        <v>273348.98</v>
      </c>
      <c r="AC117" s="358">
        <f t="shared" si="52"/>
        <v>0.99211700000000003</v>
      </c>
      <c r="AD117" s="267">
        <v>143864</v>
      </c>
      <c r="AE117" s="358">
        <f t="shared" si="53"/>
        <v>0.98977300000000001</v>
      </c>
      <c r="AF117" s="358">
        <f t="shared" si="79"/>
        <v>8.5859999999999999E-3</v>
      </c>
      <c r="AG117" s="398">
        <f t="shared" si="54"/>
        <v>0.01</v>
      </c>
      <c r="AH117" s="399">
        <f t="shared" si="55"/>
        <v>0</v>
      </c>
      <c r="AI117" s="400">
        <f t="shared" si="68"/>
        <v>0.01</v>
      </c>
      <c r="AJ117">
        <v>0</v>
      </c>
      <c r="AK117">
        <v>0</v>
      </c>
      <c r="AL117" s="370">
        <f t="shared" si="69"/>
        <v>0</v>
      </c>
      <c r="AM117">
        <v>0</v>
      </c>
      <c r="AN117">
        <v>0</v>
      </c>
      <c r="AO117" s="370">
        <f t="shared" si="70"/>
        <v>0</v>
      </c>
      <c r="AP117" s="370">
        <f t="shared" si="56"/>
        <v>252021</v>
      </c>
      <c r="AQ117" s="370">
        <f t="shared" si="71"/>
        <v>252021</v>
      </c>
      <c r="AR117" s="397">
        <v>4338569</v>
      </c>
      <c r="AS117" s="397">
        <f t="shared" si="80"/>
        <v>252021</v>
      </c>
      <c r="AT117" s="267">
        <v>3481120</v>
      </c>
      <c r="AU117" s="370">
        <f t="shared" si="81"/>
        <v>3229099</v>
      </c>
      <c r="AV117" s="401" t="str">
        <f t="shared" si="83"/>
        <v>No</v>
      </c>
      <c r="AW117" s="397">
        <f t="shared" si="72"/>
        <v>0</v>
      </c>
      <c r="AX117" s="402">
        <f t="shared" si="73"/>
        <v>3481120</v>
      </c>
      <c r="AY117" s="403">
        <f t="shared" si="82"/>
        <v>3481120</v>
      </c>
      <c r="AZ117" s="404"/>
      <c r="BA117" s="404"/>
      <c r="BB117" s="457">
        <f t="shared" si="74"/>
        <v>12346.20593451168</v>
      </c>
      <c r="BC117" s="404"/>
      <c r="BD117" s="404"/>
      <c r="BE117" s="404">
        <f t="shared" si="75"/>
        <v>-3229099</v>
      </c>
      <c r="BF117" s="404">
        <f t="shared" si="76"/>
        <v>-3229099</v>
      </c>
      <c r="BG117" s="404">
        <f t="shared" si="76"/>
        <v>-2767660.7529000002</v>
      </c>
      <c r="BH117" s="404">
        <f t="shared" si="76"/>
        <v>-2306291.70539157</v>
      </c>
      <c r="BI117" s="404">
        <f t="shared" si="76"/>
        <v>-1845033.364313256</v>
      </c>
      <c r="BJ117" s="404">
        <f t="shared" si="76"/>
        <v>-1383775.023234942</v>
      </c>
      <c r="BK117" s="404">
        <f t="shared" si="76"/>
        <v>-922562.80799073586</v>
      </c>
      <c r="BL117" s="404">
        <f t="shared" si="76"/>
        <v>-461281.40399536793</v>
      </c>
      <c r="BO117" s="458">
        <f t="shared" si="85"/>
        <v>0</v>
      </c>
      <c r="BP117" s="458">
        <f t="shared" si="85"/>
        <v>-461438.24709999998</v>
      </c>
      <c r="BQ117" s="458">
        <f t="shared" si="85"/>
        <v>-461369.04750842997</v>
      </c>
      <c r="BR117" s="458">
        <f t="shared" si="85"/>
        <v>-461258.341078314</v>
      </c>
      <c r="BS117" s="458">
        <f t="shared" si="85"/>
        <v>-461258.341078314</v>
      </c>
      <c r="BT117" s="458">
        <f t="shared" si="85"/>
        <v>-461212.21524420613</v>
      </c>
      <c r="BU117" s="458">
        <f t="shared" si="85"/>
        <v>-461281.40399536793</v>
      </c>
      <c r="BV117" s="458">
        <f t="shared" si="84"/>
        <v>-461281.40399536793</v>
      </c>
      <c r="BX117" s="404">
        <f t="shared" si="77"/>
        <v>3481120</v>
      </c>
      <c r="BY117" s="404">
        <f t="shared" si="57"/>
        <v>3019681.7529000002</v>
      </c>
      <c r="BZ117" s="404">
        <f t="shared" si="57"/>
        <v>2558312.70539157</v>
      </c>
      <c r="CA117" s="404">
        <f t="shared" si="57"/>
        <v>2097054.364313256</v>
      </c>
      <c r="CB117" s="404">
        <f t="shared" si="57"/>
        <v>1635796.023234942</v>
      </c>
      <c r="CC117" s="404">
        <f t="shared" si="57"/>
        <v>1174583.8079907359</v>
      </c>
      <c r="CD117" s="404">
        <f t="shared" si="57"/>
        <v>713302.40399536793</v>
      </c>
      <c r="CE117" s="404">
        <f t="shared" si="57"/>
        <v>252021</v>
      </c>
      <c r="CG117" s="459">
        <f t="shared" si="78"/>
        <v>3481120</v>
      </c>
      <c r="CH117" s="459">
        <f t="shared" si="58"/>
        <v>3019681.7529000002</v>
      </c>
      <c r="CI117" s="459">
        <f t="shared" si="58"/>
        <v>2558312.70539157</v>
      </c>
      <c r="CJ117" s="459">
        <f t="shared" si="58"/>
        <v>2097054.364313256</v>
      </c>
      <c r="CK117" s="459">
        <f t="shared" si="58"/>
        <v>1635796.023234942</v>
      </c>
      <c r="CL117" s="459">
        <f t="shared" si="58"/>
        <v>1174583.8079907359</v>
      </c>
      <c r="CM117" s="459">
        <f t="shared" si="58"/>
        <v>713302.40399536793</v>
      </c>
      <c r="CN117" s="459">
        <f t="shared" si="58"/>
        <v>252021</v>
      </c>
    </row>
    <row r="118" spans="1:92" x14ac:dyDescent="0.2">
      <c r="A118" s="354" t="s">
        <v>323</v>
      </c>
      <c r="B118" s="354"/>
      <c r="C118" s="382"/>
      <c r="D118" s="382"/>
      <c r="E118" s="382"/>
      <c r="F118" s="351">
        <v>5</v>
      </c>
      <c r="G118">
        <v>0</v>
      </c>
      <c r="H118" s="354">
        <v>92</v>
      </c>
      <c r="I118" s="351" t="s">
        <v>423</v>
      </c>
      <c r="J118" s="394"/>
      <c r="K118">
        <v>786.04</v>
      </c>
      <c r="L118"/>
      <c r="M118">
        <v>172</v>
      </c>
      <c r="N118" s="395">
        <f t="shared" si="59"/>
        <v>51.6</v>
      </c>
      <c r="O118" s="395">
        <f t="shared" si="60"/>
        <v>471.62</v>
      </c>
      <c r="P118" s="395">
        <f t="shared" si="61"/>
        <v>0</v>
      </c>
      <c r="Q118" s="395">
        <f t="shared" si="62"/>
        <v>0</v>
      </c>
      <c r="R118" s="396">
        <f t="shared" si="63"/>
        <v>0.22</v>
      </c>
      <c r="S118" s="396">
        <f t="shared" si="49"/>
        <v>0</v>
      </c>
      <c r="T118" s="395">
        <f t="shared" si="50"/>
        <v>0</v>
      </c>
      <c r="U118" s="395">
        <f t="shared" si="64"/>
        <v>0</v>
      </c>
      <c r="V118">
        <v>7</v>
      </c>
      <c r="W118" s="395">
        <f t="shared" si="65"/>
        <v>1.75</v>
      </c>
      <c r="X118" s="371">
        <f t="shared" si="66"/>
        <v>51.6</v>
      </c>
      <c r="Y118" s="359">
        <f t="shared" si="67"/>
        <v>839.39</v>
      </c>
      <c r="Z118" s="266">
        <v>1288634776</v>
      </c>
      <c r="AA118" s="267">
        <v>6684</v>
      </c>
      <c r="AB118" s="371">
        <f t="shared" si="51"/>
        <v>192793.95</v>
      </c>
      <c r="AC118" s="358">
        <f t="shared" si="52"/>
        <v>0.69974400000000003</v>
      </c>
      <c r="AD118" s="267">
        <v>116618</v>
      </c>
      <c r="AE118" s="358">
        <f t="shared" si="53"/>
        <v>0.80232300000000001</v>
      </c>
      <c r="AF118" s="358">
        <f t="shared" si="79"/>
        <v>0.269482</v>
      </c>
      <c r="AG118" s="398">
        <f t="shared" si="54"/>
        <v>0.269482</v>
      </c>
      <c r="AH118" s="399">
        <f t="shared" si="55"/>
        <v>0</v>
      </c>
      <c r="AI118" s="400">
        <f t="shared" si="68"/>
        <v>0.269482</v>
      </c>
      <c r="AJ118">
        <v>373</v>
      </c>
      <c r="AK118">
        <v>6</v>
      </c>
      <c r="AL118" s="370">
        <f t="shared" si="69"/>
        <v>223800</v>
      </c>
      <c r="AM118">
        <v>0</v>
      </c>
      <c r="AN118">
        <v>0</v>
      </c>
      <c r="AO118" s="370">
        <f t="shared" si="70"/>
        <v>0</v>
      </c>
      <c r="AP118" s="370">
        <f t="shared" si="56"/>
        <v>2606961</v>
      </c>
      <c r="AQ118" s="370">
        <f t="shared" si="71"/>
        <v>2830761</v>
      </c>
      <c r="AR118" s="397">
        <v>3113169</v>
      </c>
      <c r="AS118" s="397">
        <f t="shared" si="80"/>
        <v>2830761</v>
      </c>
      <c r="AT118" s="267">
        <v>3011733</v>
      </c>
      <c r="AU118" s="370">
        <f t="shared" si="81"/>
        <v>180972</v>
      </c>
      <c r="AV118" s="401" t="str">
        <f t="shared" si="83"/>
        <v>No</v>
      </c>
      <c r="AW118" s="397">
        <f t="shared" si="72"/>
        <v>0</v>
      </c>
      <c r="AX118" s="402">
        <f t="shared" si="73"/>
        <v>3011733</v>
      </c>
      <c r="AY118" s="403">
        <f t="shared" si="82"/>
        <v>3011733</v>
      </c>
      <c r="AZ118" s="404"/>
      <c r="BA118" s="404"/>
      <c r="BB118" s="457">
        <f t="shared" si="74"/>
        <v>12307.223232914355</v>
      </c>
      <c r="BC118" s="404"/>
      <c r="BD118" s="404"/>
      <c r="BE118" s="404">
        <f t="shared" si="75"/>
        <v>-180972</v>
      </c>
      <c r="BF118" s="404">
        <f t="shared" si="76"/>
        <v>-180972</v>
      </c>
      <c r="BG118" s="404">
        <f t="shared" si="76"/>
        <v>-155111.10119999992</v>
      </c>
      <c r="BH118" s="404">
        <f t="shared" si="76"/>
        <v>-129254.0806299597</v>
      </c>
      <c r="BI118" s="404">
        <f t="shared" si="76"/>
        <v>-103403.26450396795</v>
      </c>
      <c r="BJ118" s="404">
        <f t="shared" si="76"/>
        <v>-77552.448377976194</v>
      </c>
      <c r="BK118" s="404">
        <f t="shared" si="76"/>
        <v>-51704.217333596665</v>
      </c>
      <c r="BL118" s="404">
        <f t="shared" si="76"/>
        <v>-25852.1086667981</v>
      </c>
      <c r="BO118" s="458">
        <f t="shared" si="85"/>
        <v>0</v>
      </c>
      <c r="BP118" s="458">
        <f t="shared" si="85"/>
        <v>-25860.898799999999</v>
      </c>
      <c r="BQ118" s="458">
        <f t="shared" si="85"/>
        <v>-25857.020570039986</v>
      </c>
      <c r="BR118" s="458">
        <f t="shared" si="85"/>
        <v>-25850.816125991943</v>
      </c>
      <c r="BS118" s="458">
        <f t="shared" si="85"/>
        <v>-25850.816125991987</v>
      </c>
      <c r="BT118" s="458">
        <f t="shared" si="85"/>
        <v>-25848.231044379463</v>
      </c>
      <c r="BU118" s="458">
        <f t="shared" si="85"/>
        <v>-25852.108666798333</v>
      </c>
      <c r="BV118" s="458">
        <f t="shared" si="84"/>
        <v>-25852.1086667981</v>
      </c>
      <c r="BX118" s="404">
        <f t="shared" si="77"/>
        <v>3011733</v>
      </c>
      <c r="BY118" s="404">
        <f t="shared" si="57"/>
        <v>2985872.1011999999</v>
      </c>
      <c r="BZ118" s="404">
        <f t="shared" si="57"/>
        <v>2960015.0806299597</v>
      </c>
      <c r="CA118" s="404">
        <f t="shared" si="57"/>
        <v>2934164.2645039679</v>
      </c>
      <c r="CB118" s="404">
        <f t="shared" si="57"/>
        <v>2908313.4483779762</v>
      </c>
      <c r="CC118" s="404">
        <f t="shared" si="57"/>
        <v>2882465.2173335967</v>
      </c>
      <c r="CD118" s="404">
        <f t="shared" si="57"/>
        <v>2856613.1086667981</v>
      </c>
      <c r="CE118" s="404">
        <f t="shared" si="57"/>
        <v>2830761</v>
      </c>
      <c r="CG118" s="459">
        <f t="shared" si="78"/>
        <v>3011733</v>
      </c>
      <c r="CH118" s="459">
        <f t="shared" si="58"/>
        <v>2985872.1011999999</v>
      </c>
      <c r="CI118" s="459">
        <f t="shared" si="58"/>
        <v>2960015.0806299597</v>
      </c>
      <c r="CJ118" s="459">
        <f t="shared" si="58"/>
        <v>2934164.2645039679</v>
      </c>
      <c r="CK118" s="459">
        <f t="shared" si="58"/>
        <v>2908313.4483779762</v>
      </c>
      <c r="CL118" s="459">
        <f t="shared" si="58"/>
        <v>2882465.2173335967</v>
      </c>
      <c r="CM118" s="459">
        <f t="shared" si="58"/>
        <v>2856613.1086667981</v>
      </c>
      <c r="CN118" s="459">
        <f t="shared" si="58"/>
        <v>2830761</v>
      </c>
    </row>
    <row r="119" spans="1:92" x14ac:dyDescent="0.2">
      <c r="A119" s="354" t="s">
        <v>343</v>
      </c>
      <c r="B119" s="354">
        <v>1</v>
      </c>
      <c r="C119" s="382">
        <v>1</v>
      </c>
      <c r="D119" s="382">
        <v>0</v>
      </c>
      <c r="E119" s="382">
        <v>1</v>
      </c>
      <c r="F119" s="351">
        <v>10</v>
      </c>
      <c r="G119">
        <v>6</v>
      </c>
      <c r="H119" s="354">
        <v>93</v>
      </c>
      <c r="I119" s="351" t="s">
        <v>424</v>
      </c>
      <c r="J119" s="394"/>
      <c r="K119">
        <v>16097.48</v>
      </c>
      <c r="L119"/>
      <c r="M119">
        <v>12546</v>
      </c>
      <c r="N119" s="395">
        <f t="shared" si="59"/>
        <v>3763.8</v>
      </c>
      <c r="O119" s="395">
        <f t="shared" si="60"/>
        <v>9658.49</v>
      </c>
      <c r="P119" s="395">
        <f t="shared" si="61"/>
        <v>2887.51</v>
      </c>
      <c r="Q119" s="395">
        <f t="shared" si="62"/>
        <v>433.13</v>
      </c>
      <c r="R119" s="396">
        <f t="shared" si="63"/>
        <v>0.78</v>
      </c>
      <c r="S119" s="396">
        <f t="shared" si="49"/>
        <v>0.18000000000000005</v>
      </c>
      <c r="T119" s="395">
        <f t="shared" si="50"/>
        <v>2897.55</v>
      </c>
      <c r="U119" s="395">
        <f t="shared" si="64"/>
        <v>434.63</v>
      </c>
      <c r="V119">
        <v>4028</v>
      </c>
      <c r="W119" s="395">
        <f t="shared" si="65"/>
        <v>1007</v>
      </c>
      <c r="X119" s="371">
        <f t="shared" si="66"/>
        <v>3763.8</v>
      </c>
      <c r="Y119" s="359">
        <f t="shared" si="67"/>
        <v>21301.41</v>
      </c>
      <c r="Z119" s="266">
        <v>15628800265</v>
      </c>
      <c r="AA119" s="267">
        <v>132893</v>
      </c>
      <c r="AB119" s="371">
        <f t="shared" si="51"/>
        <v>117604.39</v>
      </c>
      <c r="AC119" s="358">
        <f t="shared" si="52"/>
        <v>0.426844</v>
      </c>
      <c r="AD119" s="267">
        <v>53771</v>
      </c>
      <c r="AE119" s="358">
        <f t="shared" si="53"/>
        <v>0.36993999999999999</v>
      </c>
      <c r="AF119" s="358">
        <f t="shared" si="79"/>
        <v>0.59022699999999995</v>
      </c>
      <c r="AG119" s="398">
        <f t="shared" si="54"/>
        <v>0.59022699999999995</v>
      </c>
      <c r="AH119" s="399">
        <f t="shared" si="55"/>
        <v>0.05</v>
      </c>
      <c r="AI119" s="400">
        <f t="shared" si="68"/>
        <v>0.64022699999999999</v>
      </c>
      <c r="AJ119">
        <v>0</v>
      </c>
      <c r="AK119">
        <v>0</v>
      </c>
      <c r="AL119" s="370">
        <f t="shared" si="69"/>
        <v>0</v>
      </c>
      <c r="AM119">
        <v>0</v>
      </c>
      <c r="AN119">
        <v>0</v>
      </c>
      <c r="AO119" s="370">
        <f t="shared" si="70"/>
        <v>0</v>
      </c>
      <c r="AP119" s="370">
        <f t="shared" si="56"/>
        <v>157174928</v>
      </c>
      <c r="AQ119" s="370">
        <f t="shared" si="71"/>
        <v>157174928</v>
      </c>
      <c r="AR119" s="397">
        <v>154301977</v>
      </c>
      <c r="AS119" s="397">
        <f t="shared" si="80"/>
        <v>170824330</v>
      </c>
      <c r="AT119" s="267">
        <v>170824330</v>
      </c>
      <c r="AU119" s="370">
        <f t="shared" si="81"/>
        <v>13649402</v>
      </c>
      <c r="AV119" s="401" t="str">
        <f t="shared" si="83"/>
        <v>No</v>
      </c>
      <c r="AW119" s="397">
        <f t="shared" si="72"/>
        <v>0</v>
      </c>
      <c r="AX119" s="397">
        <f t="shared" si="73"/>
        <v>170824330</v>
      </c>
      <c r="AY119" s="397">
        <f t="shared" si="82"/>
        <v>170824330</v>
      </c>
      <c r="AZ119" s="404"/>
      <c r="BA119" s="404"/>
      <c r="BB119" s="457">
        <f t="shared" si="74"/>
        <v>15250.756655700146</v>
      </c>
      <c r="BC119" s="404"/>
      <c r="BD119" s="404"/>
      <c r="BE119" s="404">
        <f t="shared" si="75"/>
        <v>-13649402</v>
      </c>
      <c r="BF119" s="404">
        <f t="shared" si="76"/>
        <v>-13649402</v>
      </c>
      <c r="BG119" s="404">
        <f t="shared" si="76"/>
        <v>-13649402</v>
      </c>
      <c r="BH119" s="404">
        <f t="shared" si="76"/>
        <v>-13649402</v>
      </c>
      <c r="BI119" s="404">
        <f t="shared" si="76"/>
        <v>-13649402</v>
      </c>
      <c r="BJ119" s="404">
        <f t="shared" si="76"/>
        <v>-13649402</v>
      </c>
      <c r="BK119" s="404">
        <f t="shared" si="76"/>
        <v>-13649402</v>
      </c>
      <c r="BL119" s="404">
        <f t="shared" si="76"/>
        <v>-13649402</v>
      </c>
      <c r="BO119" s="471">
        <f t="shared" si="85"/>
        <v>0</v>
      </c>
      <c r="BP119" s="471">
        <f t="shared" si="85"/>
        <v>-1950499.5458</v>
      </c>
      <c r="BQ119" s="471">
        <f t="shared" si="85"/>
        <v>-2275355.3133999999</v>
      </c>
      <c r="BR119" s="471">
        <f t="shared" si="85"/>
        <v>-2729880.4000000004</v>
      </c>
      <c r="BS119" s="471">
        <f t="shared" si="85"/>
        <v>-3412350.5</v>
      </c>
      <c r="BT119" s="471">
        <f t="shared" si="85"/>
        <v>-4549345.6865999997</v>
      </c>
      <c r="BU119" s="471">
        <f t="shared" si="85"/>
        <v>-6824701</v>
      </c>
      <c r="BV119" s="471">
        <f t="shared" si="84"/>
        <v>-13649402</v>
      </c>
      <c r="BX119" s="404">
        <f t="shared" si="77"/>
        <v>170824330</v>
      </c>
      <c r="BY119" s="404">
        <f t="shared" si="57"/>
        <v>168873830.4542</v>
      </c>
      <c r="BZ119" s="404">
        <f t="shared" si="57"/>
        <v>168548974.6866</v>
      </c>
      <c r="CA119" s="404">
        <f t="shared" si="57"/>
        <v>168094449.59999999</v>
      </c>
      <c r="CB119" s="404">
        <f t="shared" si="57"/>
        <v>167411979.5</v>
      </c>
      <c r="CC119" s="404">
        <f t="shared" si="57"/>
        <v>166274984.3134</v>
      </c>
      <c r="CD119" s="404">
        <f t="shared" si="57"/>
        <v>163999629</v>
      </c>
      <c r="CE119" s="404">
        <f t="shared" si="57"/>
        <v>157174928</v>
      </c>
      <c r="CG119" s="472">
        <f t="shared" si="78"/>
        <v>170824330</v>
      </c>
      <c r="CH119" s="472">
        <f t="shared" si="58"/>
        <v>170824330</v>
      </c>
      <c r="CI119" s="472">
        <f t="shared" si="58"/>
        <v>170824330</v>
      </c>
      <c r="CJ119" s="472">
        <f t="shared" si="58"/>
        <v>170824330</v>
      </c>
      <c r="CK119" s="472">
        <f t="shared" si="58"/>
        <v>170824330</v>
      </c>
      <c r="CL119" s="472">
        <f t="shared" si="58"/>
        <v>170824330</v>
      </c>
      <c r="CM119" s="472">
        <f t="shared" si="58"/>
        <v>170824330</v>
      </c>
      <c r="CN119" s="472">
        <f t="shared" si="58"/>
        <v>170824330</v>
      </c>
    </row>
    <row r="120" spans="1:92" x14ac:dyDescent="0.2">
      <c r="A120" s="354" t="s">
        <v>333</v>
      </c>
      <c r="B120" s="354"/>
      <c r="C120" s="382"/>
      <c r="D120" s="382"/>
      <c r="E120" s="382"/>
      <c r="F120" s="351">
        <v>7</v>
      </c>
      <c r="G120">
        <v>0</v>
      </c>
      <c r="H120" s="354">
        <v>94</v>
      </c>
      <c r="I120" s="351" t="s">
        <v>425</v>
      </c>
      <c r="J120" s="394"/>
      <c r="K120">
        <v>3819.19</v>
      </c>
      <c r="L120"/>
      <c r="M120">
        <v>1366</v>
      </c>
      <c r="N120" s="395">
        <f t="shared" si="59"/>
        <v>409.8</v>
      </c>
      <c r="O120" s="395">
        <f t="shared" si="60"/>
        <v>2291.5100000000002</v>
      </c>
      <c r="P120" s="395">
        <f t="shared" si="61"/>
        <v>0</v>
      </c>
      <c r="Q120" s="395">
        <f t="shared" si="62"/>
        <v>0</v>
      </c>
      <c r="R120" s="396">
        <f t="shared" si="63"/>
        <v>0.36</v>
      </c>
      <c r="S120" s="396">
        <f t="shared" si="49"/>
        <v>0</v>
      </c>
      <c r="T120" s="395">
        <f t="shared" si="50"/>
        <v>0</v>
      </c>
      <c r="U120" s="395">
        <f t="shared" si="64"/>
        <v>0</v>
      </c>
      <c r="V120">
        <v>335</v>
      </c>
      <c r="W120" s="395">
        <f t="shared" si="65"/>
        <v>83.75</v>
      </c>
      <c r="X120" s="371">
        <f t="shared" si="66"/>
        <v>409.8</v>
      </c>
      <c r="Y120" s="359">
        <f t="shared" si="67"/>
        <v>4312.74</v>
      </c>
      <c r="Z120" s="266">
        <v>5781948181.6700001</v>
      </c>
      <c r="AA120" s="267">
        <v>30551</v>
      </c>
      <c r="AB120" s="371">
        <f t="shared" si="51"/>
        <v>189255.61</v>
      </c>
      <c r="AC120" s="358">
        <f t="shared" si="52"/>
        <v>0.68690099999999998</v>
      </c>
      <c r="AD120" s="267">
        <v>98585</v>
      </c>
      <c r="AE120" s="358">
        <f t="shared" si="53"/>
        <v>0.678257</v>
      </c>
      <c r="AF120" s="358">
        <f t="shared" si="79"/>
        <v>0.31569199999999997</v>
      </c>
      <c r="AG120" s="398">
        <f t="shared" si="54"/>
        <v>0.31569199999999997</v>
      </c>
      <c r="AH120" s="399">
        <f t="shared" si="55"/>
        <v>0</v>
      </c>
      <c r="AI120" s="400">
        <f t="shared" si="68"/>
        <v>0.31569199999999997</v>
      </c>
      <c r="AJ120">
        <v>0</v>
      </c>
      <c r="AK120">
        <v>0</v>
      </c>
      <c r="AL120" s="370">
        <f t="shared" si="69"/>
        <v>0</v>
      </c>
      <c r="AM120">
        <v>0</v>
      </c>
      <c r="AN120">
        <v>0</v>
      </c>
      <c r="AO120" s="370">
        <f t="shared" si="70"/>
        <v>0</v>
      </c>
      <c r="AP120" s="370">
        <f t="shared" si="56"/>
        <v>15691259</v>
      </c>
      <c r="AQ120" s="370">
        <f t="shared" si="71"/>
        <v>15691259</v>
      </c>
      <c r="AR120" s="397">
        <v>12983806</v>
      </c>
      <c r="AS120" s="397">
        <f t="shared" si="80"/>
        <v>15691259</v>
      </c>
      <c r="AT120" s="267">
        <v>16889688</v>
      </c>
      <c r="AU120" s="370">
        <f t="shared" si="81"/>
        <v>1198429</v>
      </c>
      <c r="AV120" s="401" t="str">
        <f t="shared" si="83"/>
        <v>No</v>
      </c>
      <c r="AW120" s="397">
        <f t="shared" si="72"/>
        <v>0</v>
      </c>
      <c r="AX120" s="402">
        <f t="shared" si="73"/>
        <v>16889688</v>
      </c>
      <c r="AY120" s="403">
        <f t="shared" si="82"/>
        <v>16889688</v>
      </c>
      <c r="AZ120" s="404"/>
      <c r="BA120" s="404"/>
      <c r="BB120" s="457">
        <f t="shared" si="74"/>
        <v>13014.363909624815</v>
      </c>
      <c r="BC120" s="404"/>
      <c r="BD120" s="404"/>
      <c r="BE120" s="404">
        <f t="shared" si="75"/>
        <v>-1198429</v>
      </c>
      <c r="BF120" s="404">
        <f t="shared" si="76"/>
        <v>-1198429</v>
      </c>
      <c r="BG120" s="404">
        <f t="shared" si="76"/>
        <v>-1027173.4958999995</v>
      </c>
      <c r="BH120" s="404">
        <f t="shared" si="76"/>
        <v>-855943.67413347028</v>
      </c>
      <c r="BI120" s="404">
        <f t="shared" si="76"/>
        <v>-684754.93930677697</v>
      </c>
      <c r="BJ120" s="404">
        <f t="shared" si="76"/>
        <v>-513566.2044800818</v>
      </c>
      <c r="BK120" s="404">
        <f t="shared" si="76"/>
        <v>-342394.58852687106</v>
      </c>
      <c r="BL120" s="404">
        <f t="shared" si="76"/>
        <v>-171197.29426343553</v>
      </c>
      <c r="BO120" s="458">
        <f t="shared" si="85"/>
        <v>0</v>
      </c>
      <c r="BP120" s="458">
        <f t="shared" si="85"/>
        <v>-171255.50409999999</v>
      </c>
      <c r="BQ120" s="458">
        <f t="shared" si="85"/>
        <v>-171229.8217665299</v>
      </c>
      <c r="BR120" s="458">
        <f t="shared" si="85"/>
        <v>-171188.73482669407</v>
      </c>
      <c r="BS120" s="458">
        <f t="shared" si="85"/>
        <v>-171188.73482669424</v>
      </c>
      <c r="BT120" s="458">
        <f t="shared" si="85"/>
        <v>-171171.61595321127</v>
      </c>
      <c r="BU120" s="458">
        <f t="shared" si="85"/>
        <v>-171197.29426343553</v>
      </c>
      <c r="BV120" s="458">
        <f t="shared" si="84"/>
        <v>-171197.29426343553</v>
      </c>
      <c r="BX120" s="404">
        <f t="shared" si="77"/>
        <v>16889688</v>
      </c>
      <c r="BY120" s="404">
        <f t="shared" si="57"/>
        <v>16718432.4959</v>
      </c>
      <c r="BZ120" s="404">
        <f t="shared" si="57"/>
        <v>16547202.67413347</v>
      </c>
      <c r="CA120" s="404">
        <f t="shared" si="57"/>
        <v>16376013.939306777</v>
      </c>
      <c r="CB120" s="404">
        <f t="shared" si="57"/>
        <v>16204825.204480082</v>
      </c>
      <c r="CC120" s="404">
        <f t="shared" si="57"/>
        <v>16033653.588526871</v>
      </c>
      <c r="CD120" s="404">
        <f t="shared" si="57"/>
        <v>15862456.294263436</v>
      </c>
      <c r="CE120" s="404">
        <f t="shared" si="57"/>
        <v>15691259</v>
      </c>
      <c r="CG120" s="459">
        <f t="shared" si="78"/>
        <v>16889688</v>
      </c>
      <c r="CH120" s="459">
        <f t="shared" si="58"/>
        <v>16718432.4959</v>
      </c>
      <c r="CI120" s="459">
        <f t="shared" si="58"/>
        <v>16547202.67413347</v>
      </c>
      <c r="CJ120" s="459">
        <f t="shared" si="58"/>
        <v>16376013.939306777</v>
      </c>
      <c r="CK120" s="459">
        <f t="shared" si="58"/>
        <v>16204825.204480082</v>
      </c>
      <c r="CL120" s="459">
        <f t="shared" si="58"/>
        <v>16033653.588526871</v>
      </c>
      <c r="CM120" s="459">
        <f t="shared" si="58"/>
        <v>15862456.294263436</v>
      </c>
      <c r="CN120" s="459">
        <f t="shared" si="58"/>
        <v>15691259</v>
      </c>
    </row>
    <row r="121" spans="1:92" x14ac:dyDescent="0.2">
      <c r="A121" s="354" t="s">
        <v>343</v>
      </c>
      <c r="B121" s="354">
        <v>1</v>
      </c>
      <c r="C121" s="382">
        <v>1</v>
      </c>
      <c r="D121" s="382">
        <v>0</v>
      </c>
      <c r="E121" s="382">
        <v>1</v>
      </c>
      <c r="F121" s="351">
        <v>10</v>
      </c>
      <c r="G121">
        <v>14</v>
      </c>
      <c r="H121" s="354">
        <v>95</v>
      </c>
      <c r="I121" s="351" t="s">
        <v>426</v>
      </c>
      <c r="J121" s="394"/>
      <c r="K121">
        <v>3031.8</v>
      </c>
      <c r="L121"/>
      <c r="M121">
        <v>2626</v>
      </c>
      <c r="N121" s="395">
        <f t="shared" si="59"/>
        <v>787.8</v>
      </c>
      <c r="O121" s="395">
        <f t="shared" si="60"/>
        <v>1819.08</v>
      </c>
      <c r="P121" s="395">
        <f t="shared" si="61"/>
        <v>806.92000000000007</v>
      </c>
      <c r="Q121" s="395">
        <f t="shared" si="62"/>
        <v>121.04</v>
      </c>
      <c r="R121" s="396">
        <f t="shared" si="63"/>
        <v>0.87</v>
      </c>
      <c r="S121" s="396">
        <f t="shared" si="49"/>
        <v>0.27</v>
      </c>
      <c r="T121" s="395">
        <f t="shared" si="50"/>
        <v>818.59</v>
      </c>
      <c r="U121" s="395">
        <f t="shared" si="64"/>
        <v>122.79</v>
      </c>
      <c r="V121">
        <v>900</v>
      </c>
      <c r="W121" s="395">
        <f t="shared" si="65"/>
        <v>225</v>
      </c>
      <c r="X121" s="371">
        <f t="shared" si="66"/>
        <v>787.8</v>
      </c>
      <c r="Y121" s="359">
        <f t="shared" si="67"/>
        <v>4165.6400000000003</v>
      </c>
      <c r="Z121" s="266">
        <v>3309834210.6700001</v>
      </c>
      <c r="AA121" s="267">
        <v>27199</v>
      </c>
      <c r="AB121" s="371">
        <f t="shared" si="51"/>
        <v>121689.56</v>
      </c>
      <c r="AC121" s="358">
        <f t="shared" si="52"/>
        <v>0.44167099999999998</v>
      </c>
      <c r="AD121" s="267">
        <v>60123</v>
      </c>
      <c r="AE121" s="358">
        <f t="shared" si="53"/>
        <v>0.41364200000000001</v>
      </c>
      <c r="AF121" s="358">
        <f t="shared" si="79"/>
        <v>0.56673799999999996</v>
      </c>
      <c r="AG121" s="398">
        <f t="shared" si="54"/>
        <v>0.56673799999999996</v>
      </c>
      <c r="AH121" s="399">
        <f t="shared" si="55"/>
        <v>0.04</v>
      </c>
      <c r="AI121" s="400">
        <f t="shared" si="68"/>
        <v>0.606738</v>
      </c>
      <c r="AJ121">
        <v>0</v>
      </c>
      <c r="AK121">
        <v>0</v>
      </c>
      <c r="AL121" s="370">
        <f t="shared" si="69"/>
        <v>0</v>
      </c>
      <c r="AM121">
        <v>0</v>
      </c>
      <c r="AN121">
        <v>0</v>
      </c>
      <c r="AO121" s="370">
        <f t="shared" si="70"/>
        <v>0</v>
      </c>
      <c r="AP121" s="370">
        <f t="shared" si="56"/>
        <v>29128885</v>
      </c>
      <c r="AQ121" s="370">
        <f t="shared" si="71"/>
        <v>29128885</v>
      </c>
      <c r="AR121" s="397">
        <v>25806077</v>
      </c>
      <c r="AS121" s="397">
        <f t="shared" si="80"/>
        <v>31150657</v>
      </c>
      <c r="AT121" s="267">
        <v>31150657</v>
      </c>
      <c r="AU121" s="370">
        <f t="shared" si="81"/>
        <v>2021772</v>
      </c>
      <c r="AV121" s="401" t="str">
        <f t="shared" si="83"/>
        <v>No</v>
      </c>
      <c r="AW121" s="397">
        <f t="shared" si="72"/>
        <v>0</v>
      </c>
      <c r="AX121" s="402">
        <f t="shared" si="73"/>
        <v>31150657</v>
      </c>
      <c r="AY121" s="403">
        <f t="shared" si="82"/>
        <v>31150657</v>
      </c>
      <c r="AZ121" s="404"/>
      <c r="BA121" s="404"/>
      <c r="BB121" s="457">
        <f t="shared" si="74"/>
        <v>15835.147767003102</v>
      </c>
      <c r="BC121" s="404"/>
      <c r="BD121" s="404"/>
      <c r="BE121" s="404">
        <f t="shared" si="75"/>
        <v>-2021772</v>
      </c>
      <c r="BF121" s="404">
        <f t="shared" si="76"/>
        <v>-2021772</v>
      </c>
      <c r="BG121" s="404">
        <f t="shared" si="76"/>
        <v>-2021772</v>
      </c>
      <c r="BH121" s="404">
        <f t="shared" si="76"/>
        <v>-2021772</v>
      </c>
      <c r="BI121" s="404">
        <f t="shared" si="76"/>
        <v>-2021772</v>
      </c>
      <c r="BJ121" s="404">
        <f t="shared" si="76"/>
        <v>-2021772</v>
      </c>
      <c r="BK121" s="404">
        <f t="shared" si="76"/>
        <v>-2021772</v>
      </c>
      <c r="BL121" s="404">
        <f t="shared" si="76"/>
        <v>-2021772</v>
      </c>
      <c r="BO121" s="458">
        <f t="shared" si="85"/>
        <v>0</v>
      </c>
      <c r="BP121" s="458">
        <f t="shared" si="85"/>
        <v>-288911.21879999997</v>
      </c>
      <c r="BQ121" s="458">
        <f t="shared" si="85"/>
        <v>-337029.39239999995</v>
      </c>
      <c r="BR121" s="458">
        <f t="shared" si="85"/>
        <v>-404354.4</v>
      </c>
      <c r="BS121" s="458">
        <f t="shared" si="85"/>
        <v>-505443</v>
      </c>
      <c r="BT121" s="458">
        <f t="shared" si="85"/>
        <v>-673856.60759999999</v>
      </c>
      <c r="BU121" s="458">
        <f t="shared" si="85"/>
        <v>-1010886</v>
      </c>
      <c r="BV121" s="458">
        <f t="shared" si="84"/>
        <v>-2021772</v>
      </c>
      <c r="BX121" s="404">
        <f t="shared" si="77"/>
        <v>31150657</v>
      </c>
      <c r="BY121" s="404">
        <f t="shared" si="57"/>
        <v>30861745.781199999</v>
      </c>
      <c r="BZ121" s="404">
        <f t="shared" si="57"/>
        <v>30813627.6076</v>
      </c>
      <c r="CA121" s="404">
        <f t="shared" si="57"/>
        <v>30746302.600000001</v>
      </c>
      <c r="CB121" s="404">
        <f t="shared" si="57"/>
        <v>30645214</v>
      </c>
      <c r="CC121" s="404">
        <f t="shared" si="57"/>
        <v>30476800.3924</v>
      </c>
      <c r="CD121" s="404">
        <f t="shared" si="57"/>
        <v>30139771</v>
      </c>
      <c r="CE121" s="404">
        <f t="shared" si="57"/>
        <v>29128885</v>
      </c>
      <c r="CG121" s="459">
        <f t="shared" si="78"/>
        <v>31150657</v>
      </c>
      <c r="CH121" s="459">
        <f t="shared" si="58"/>
        <v>31150657</v>
      </c>
      <c r="CI121" s="459">
        <f t="shared" si="58"/>
        <v>31150657</v>
      </c>
      <c r="CJ121" s="459">
        <f t="shared" si="58"/>
        <v>31150657</v>
      </c>
      <c r="CK121" s="459">
        <f t="shared" si="58"/>
        <v>31150657</v>
      </c>
      <c r="CL121" s="459">
        <f t="shared" si="58"/>
        <v>31150657</v>
      </c>
      <c r="CM121" s="459">
        <f t="shared" si="58"/>
        <v>31150657</v>
      </c>
      <c r="CN121" s="459">
        <f t="shared" si="58"/>
        <v>31150657</v>
      </c>
    </row>
    <row r="122" spans="1:92" x14ac:dyDescent="0.2">
      <c r="A122" s="354" t="s">
        <v>333</v>
      </c>
      <c r="B122" s="354"/>
      <c r="C122" s="382"/>
      <c r="D122" s="382"/>
      <c r="E122" s="382"/>
      <c r="F122" s="351">
        <v>5</v>
      </c>
      <c r="G122">
        <v>0</v>
      </c>
      <c r="H122" s="354">
        <v>96</v>
      </c>
      <c r="I122" s="351" t="s">
        <v>427</v>
      </c>
      <c r="J122" s="394"/>
      <c r="K122">
        <v>3437.08</v>
      </c>
      <c r="L122"/>
      <c r="M122">
        <v>1277</v>
      </c>
      <c r="N122" s="395">
        <f t="shared" si="59"/>
        <v>383.1</v>
      </c>
      <c r="O122" s="395">
        <f t="shared" si="60"/>
        <v>2062.25</v>
      </c>
      <c r="P122" s="395">
        <f t="shared" si="61"/>
        <v>0</v>
      </c>
      <c r="Q122" s="395">
        <f t="shared" si="62"/>
        <v>0</v>
      </c>
      <c r="R122" s="396">
        <f t="shared" si="63"/>
        <v>0.37</v>
      </c>
      <c r="S122" s="396">
        <f t="shared" si="49"/>
        <v>0</v>
      </c>
      <c r="T122" s="395">
        <f t="shared" si="50"/>
        <v>0</v>
      </c>
      <c r="U122" s="395">
        <f t="shared" si="64"/>
        <v>0</v>
      </c>
      <c r="V122">
        <v>321</v>
      </c>
      <c r="W122" s="395">
        <f t="shared" si="65"/>
        <v>80.25</v>
      </c>
      <c r="X122" s="371">
        <f t="shared" si="66"/>
        <v>383.1</v>
      </c>
      <c r="Y122" s="359">
        <f t="shared" si="67"/>
        <v>3900.43</v>
      </c>
      <c r="Z122" s="266">
        <v>6242716232</v>
      </c>
      <c r="AA122" s="267">
        <v>28161</v>
      </c>
      <c r="AB122" s="371">
        <f t="shared" si="51"/>
        <v>221679.49</v>
      </c>
      <c r="AC122" s="358">
        <f t="shared" si="52"/>
        <v>0.80458300000000005</v>
      </c>
      <c r="AD122" s="267">
        <v>103630</v>
      </c>
      <c r="AE122" s="358">
        <f t="shared" si="53"/>
        <v>0.71296599999999999</v>
      </c>
      <c r="AF122" s="358">
        <f t="shared" si="79"/>
        <v>0.22290199999999999</v>
      </c>
      <c r="AG122" s="398">
        <f t="shared" si="54"/>
        <v>0.22290199999999999</v>
      </c>
      <c r="AH122" s="399">
        <f t="shared" si="55"/>
        <v>0</v>
      </c>
      <c r="AI122" s="400">
        <f t="shared" si="68"/>
        <v>0.22290199999999999</v>
      </c>
      <c r="AJ122">
        <v>0</v>
      </c>
      <c r="AK122">
        <v>0</v>
      </c>
      <c r="AL122" s="370">
        <f t="shared" si="69"/>
        <v>0</v>
      </c>
      <c r="AM122">
        <v>0</v>
      </c>
      <c r="AN122">
        <v>0</v>
      </c>
      <c r="AO122" s="370">
        <f t="shared" si="70"/>
        <v>0</v>
      </c>
      <c r="AP122" s="370">
        <f t="shared" si="56"/>
        <v>10019992</v>
      </c>
      <c r="AQ122" s="370">
        <f t="shared" si="71"/>
        <v>10019992</v>
      </c>
      <c r="AR122" s="397">
        <v>11832806</v>
      </c>
      <c r="AS122" s="397">
        <f t="shared" si="80"/>
        <v>10019992</v>
      </c>
      <c r="AT122" s="267">
        <v>11645304</v>
      </c>
      <c r="AU122" s="370">
        <f t="shared" si="81"/>
        <v>1625312</v>
      </c>
      <c r="AV122" s="401" t="str">
        <f t="shared" si="83"/>
        <v>No</v>
      </c>
      <c r="AW122" s="397">
        <f t="shared" si="72"/>
        <v>0</v>
      </c>
      <c r="AX122" s="402">
        <f t="shared" si="73"/>
        <v>11645304</v>
      </c>
      <c r="AY122" s="403">
        <f t="shared" si="82"/>
        <v>11645304</v>
      </c>
      <c r="AZ122" s="404"/>
      <c r="BA122" s="404"/>
      <c r="BB122" s="457">
        <f t="shared" si="74"/>
        <v>13078.676012778289</v>
      </c>
      <c r="BC122" s="404"/>
      <c r="BD122" s="404"/>
      <c r="BE122" s="404">
        <f t="shared" si="75"/>
        <v>-1625312</v>
      </c>
      <c r="BF122" s="404">
        <f t="shared" si="76"/>
        <v>-1625312</v>
      </c>
      <c r="BG122" s="404">
        <f t="shared" si="76"/>
        <v>-1393054.9152000006</v>
      </c>
      <c r="BH122" s="404">
        <f t="shared" si="76"/>
        <v>-1160832.6608361602</v>
      </c>
      <c r="BI122" s="404">
        <f t="shared" si="76"/>
        <v>-928666.12866892852</v>
      </c>
      <c r="BJ122" s="404">
        <f t="shared" si="76"/>
        <v>-696499.59650169685</v>
      </c>
      <c r="BK122" s="404">
        <f t="shared" si="76"/>
        <v>-464356.28098768182</v>
      </c>
      <c r="BL122" s="404">
        <f t="shared" si="76"/>
        <v>-232178.14049383998</v>
      </c>
      <c r="BO122" s="458">
        <f t="shared" si="85"/>
        <v>0</v>
      </c>
      <c r="BP122" s="458">
        <f t="shared" si="85"/>
        <v>-232257.08480000001</v>
      </c>
      <c r="BQ122" s="458">
        <f t="shared" si="85"/>
        <v>-232222.2543638401</v>
      </c>
      <c r="BR122" s="458">
        <f t="shared" si="85"/>
        <v>-232166.53216723204</v>
      </c>
      <c r="BS122" s="458">
        <f t="shared" si="85"/>
        <v>-232166.53216723213</v>
      </c>
      <c r="BT122" s="458">
        <f t="shared" si="85"/>
        <v>-232143.31551401556</v>
      </c>
      <c r="BU122" s="458">
        <f t="shared" si="85"/>
        <v>-232178.14049384091</v>
      </c>
      <c r="BV122" s="458">
        <f t="shared" si="84"/>
        <v>-232178.14049383998</v>
      </c>
      <c r="BX122" s="404">
        <f t="shared" si="77"/>
        <v>11645304</v>
      </c>
      <c r="BY122" s="404">
        <f t="shared" si="57"/>
        <v>11413046.915200001</v>
      </c>
      <c r="BZ122" s="404">
        <f t="shared" si="57"/>
        <v>11180824.66083616</v>
      </c>
      <c r="CA122" s="404">
        <f t="shared" si="57"/>
        <v>10948658.128668929</v>
      </c>
      <c r="CB122" s="404">
        <f t="shared" si="57"/>
        <v>10716491.596501697</v>
      </c>
      <c r="CC122" s="404">
        <f t="shared" si="57"/>
        <v>10484348.280987682</v>
      </c>
      <c r="CD122" s="404">
        <f t="shared" si="57"/>
        <v>10252170.14049384</v>
      </c>
      <c r="CE122" s="404">
        <f t="shared" si="57"/>
        <v>10019992</v>
      </c>
      <c r="CG122" s="459">
        <f t="shared" si="78"/>
        <v>11645304</v>
      </c>
      <c r="CH122" s="459">
        <f t="shared" si="58"/>
        <v>11413046.915200001</v>
      </c>
      <c r="CI122" s="459">
        <f t="shared" si="58"/>
        <v>11180824.66083616</v>
      </c>
      <c r="CJ122" s="459">
        <f t="shared" si="58"/>
        <v>10948658.128668929</v>
      </c>
      <c r="CK122" s="459">
        <f t="shared" si="58"/>
        <v>10716491.596501697</v>
      </c>
      <c r="CL122" s="459">
        <f t="shared" si="58"/>
        <v>10484348.280987682</v>
      </c>
      <c r="CM122" s="459">
        <f t="shared" si="58"/>
        <v>10252170.14049384</v>
      </c>
      <c r="CN122" s="459">
        <f t="shared" si="58"/>
        <v>10019992</v>
      </c>
    </row>
    <row r="123" spans="1:92" x14ac:dyDescent="0.2">
      <c r="A123" s="354" t="s">
        <v>329</v>
      </c>
      <c r="B123" s="354"/>
      <c r="C123" s="382"/>
      <c r="D123" s="382"/>
      <c r="E123" s="382"/>
      <c r="F123" s="351">
        <v>3</v>
      </c>
      <c r="G123">
        <v>0</v>
      </c>
      <c r="H123" s="354">
        <v>97</v>
      </c>
      <c r="I123" s="351" t="s">
        <v>428</v>
      </c>
      <c r="J123" s="394"/>
      <c r="K123">
        <v>3882.31</v>
      </c>
      <c r="L123"/>
      <c r="M123">
        <v>604</v>
      </c>
      <c r="N123" s="395">
        <f t="shared" si="59"/>
        <v>181.2</v>
      </c>
      <c r="O123" s="395">
        <f t="shared" si="60"/>
        <v>2329.39</v>
      </c>
      <c r="P123" s="395">
        <f t="shared" si="61"/>
        <v>0</v>
      </c>
      <c r="Q123" s="395">
        <f t="shared" si="62"/>
        <v>0</v>
      </c>
      <c r="R123" s="396">
        <f t="shared" si="63"/>
        <v>0.16</v>
      </c>
      <c r="S123" s="396">
        <f t="shared" si="49"/>
        <v>0</v>
      </c>
      <c r="T123" s="395">
        <f t="shared" si="50"/>
        <v>0</v>
      </c>
      <c r="U123" s="395">
        <f t="shared" si="64"/>
        <v>0</v>
      </c>
      <c r="V123">
        <v>66</v>
      </c>
      <c r="W123" s="395">
        <f t="shared" si="65"/>
        <v>16.5</v>
      </c>
      <c r="X123" s="371">
        <f t="shared" si="66"/>
        <v>181.2</v>
      </c>
      <c r="Y123" s="359">
        <f t="shared" si="67"/>
        <v>4080.0099999999998</v>
      </c>
      <c r="Z123" s="266">
        <v>6970302966.3299999</v>
      </c>
      <c r="AA123" s="267">
        <v>27384</v>
      </c>
      <c r="AB123" s="371">
        <f t="shared" si="51"/>
        <v>254539.26</v>
      </c>
      <c r="AC123" s="358">
        <f t="shared" si="52"/>
        <v>0.92384699999999997</v>
      </c>
      <c r="AD123" s="267">
        <v>148067</v>
      </c>
      <c r="AE123" s="358">
        <f t="shared" si="53"/>
        <v>1.0186900000000001</v>
      </c>
      <c r="AF123" s="358">
        <f t="shared" si="79"/>
        <v>4.7699999999999999E-2</v>
      </c>
      <c r="AG123" s="398">
        <f t="shared" si="54"/>
        <v>4.7699999999999999E-2</v>
      </c>
      <c r="AH123" s="399">
        <f t="shared" si="55"/>
        <v>0</v>
      </c>
      <c r="AI123" s="400">
        <f t="shared" si="68"/>
        <v>4.7699999999999999E-2</v>
      </c>
      <c r="AJ123">
        <v>0</v>
      </c>
      <c r="AK123">
        <v>0</v>
      </c>
      <c r="AL123" s="370">
        <f t="shared" si="69"/>
        <v>0</v>
      </c>
      <c r="AM123">
        <v>0</v>
      </c>
      <c r="AN123">
        <v>0</v>
      </c>
      <c r="AO123" s="370">
        <f t="shared" si="70"/>
        <v>0</v>
      </c>
      <c r="AP123" s="370">
        <f t="shared" si="56"/>
        <v>2242955</v>
      </c>
      <c r="AQ123" s="370">
        <f t="shared" si="71"/>
        <v>2242955</v>
      </c>
      <c r="AR123" s="397">
        <v>4893944</v>
      </c>
      <c r="AS123" s="397">
        <f t="shared" si="80"/>
        <v>2242955</v>
      </c>
      <c r="AT123" s="267">
        <v>4495691</v>
      </c>
      <c r="AU123" s="370">
        <f t="shared" si="81"/>
        <v>2252736</v>
      </c>
      <c r="AV123" s="401" t="str">
        <f t="shared" si="83"/>
        <v>No</v>
      </c>
      <c r="AW123" s="397">
        <f t="shared" si="72"/>
        <v>0</v>
      </c>
      <c r="AX123" s="402">
        <f t="shared" si="73"/>
        <v>4495691</v>
      </c>
      <c r="AY123" s="403">
        <f t="shared" si="82"/>
        <v>4495691</v>
      </c>
      <c r="AZ123" s="404"/>
      <c r="BA123" s="404"/>
      <c r="BB123" s="457">
        <f t="shared" si="74"/>
        <v>12111.890923187484</v>
      </c>
      <c r="BC123" s="404"/>
      <c r="BD123" s="404"/>
      <c r="BE123" s="404">
        <f t="shared" si="75"/>
        <v>-2252736</v>
      </c>
      <c r="BF123" s="404">
        <f t="shared" si="76"/>
        <v>-2252736</v>
      </c>
      <c r="BG123" s="404">
        <f t="shared" si="76"/>
        <v>-1930820.0255999998</v>
      </c>
      <c r="BH123" s="404">
        <f t="shared" si="76"/>
        <v>-1608952.3273324799</v>
      </c>
      <c r="BI123" s="404">
        <f t="shared" si="76"/>
        <v>-1287161.8618659838</v>
      </c>
      <c r="BJ123" s="404">
        <f t="shared" si="76"/>
        <v>-965371.39639948774</v>
      </c>
      <c r="BK123" s="404">
        <f t="shared" si="76"/>
        <v>-643613.10997953825</v>
      </c>
      <c r="BL123" s="404">
        <f t="shared" si="76"/>
        <v>-321806.55498976912</v>
      </c>
      <c r="BO123" s="458">
        <f t="shared" si="85"/>
        <v>0</v>
      </c>
      <c r="BP123" s="458">
        <f t="shared" si="85"/>
        <v>-321915.97440000001</v>
      </c>
      <c r="BQ123" s="458">
        <f t="shared" si="85"/>
        <v>-321867.69826751994</v>
      </c>
      <c r="BR123" s="458">
        <f t="shared" si="85"/>
        <v>-321790.46546649601</v>
      </c>
      <c r="BS123" s="458">
        <f t="shared" si="85"/>
        <v>-321790.46546649595</v>
      </c>
      <c r="BT123" s="458">
        <f t="shared" si="85"/>
        <v>-321758.28641994926</v>
      </c>
      <c r="BU123" s="458">
        <f t="shared" si="85"/>
        <v>-321806.55498976912</v>
      </c>
      <c r="BV123" s="458">
        <f t="shared" si="84"/>
        <v>-321806.55498976912</v>
      </c>
      <c r="BX123" s="404">
        <f t="shared" si="77"/>
        <v>4495691</v>
      </c>
      <c r="BY123" s="404">
        <f t="shared" ref="BY123:CE154" si="86">CG123+BP123</f>
        <v>4173775.0255999998</v>
      </c>
      <c r="BZ123" s="404">
        <f t="shared" si="86"/>
        <v>3851907.3273324799</v>
      </c>
      <c r="CA123" s="404">
        <f t="shared" si="86"/>
        <v>3530116.8618659838</v>
      </c>
      <c r="CB123" s="404">
        <f t="shared" si="86"/>
        <v>3208326.3963994877</v>
      </c>
      <c r="CC123" s="404">
        <f t="shared" si="86"/>
        <v>2886568.1099795382</v>
      </c>
      <c r="CD123" s="404">
        <f t="shared" si="86"/>
        <v>2564761.5549897691</v>
      </c>
      <c r="CE123" s="404">
        <f t="shared" si="86"/>
        <v>2242955</v>
      </c>
      <c r="CG123" s="459">
        <f t="shared" si="78"/>
        <v>4495691</v>
      </c>
      <c r="CH123" s="459">
        <f t="shared" ref="CH123:CN154" si="87">IF(OR($C123=1,$B123=1),MAX(BY123,CG123,$AR123),BY123)</f>
        <v>4173775.0255999998</v>
      </c>
      <c r="CI123" s="459">
        <f t="shared" si="87"/>
        <v>3851907.3273324799</v>
      </c>
      <c r="CJ123" s="459">
        <f t="shared" si="87"/>
        <v>3530116.8618659838</v>
      </c>
      <c r="CK123" s="459">
        <f t="shared" si="87"/>
        <v>3208326.3963994877</v>
      </c>
      <c r="CL123" s="459">
        <f t="shared" si="87"/>
        <v>2886568.1099795382</v>
      </c>
      <c r="CM123" s="459">
        <f t="shared" si="87"/>
        <v>2564761.5549897691</v>
      </c>
      <c r="CN123" s="459">
        <f t="shared" si="87"/>
        <v>2242955</v>
      </c>
    </row>
    <row r="124" spans="1:92" x14ac:dyDescent="0.2">
      <c r="A124" s="354" t="s">
        <v>327</v>
      </c>
      <c r="B124" s="354"/>
      <c r="C124" s="382"/>
      <c r="D124" s="382"/>
      <c r="E124" s="382"/>
      <c r="F124" s="351">
        <v>2</v>
      </c>
      <c r="G124">
        <v>0</v>
      </c>
      <c r="H124" s="354">
        <v>98</v>
      </c>
      <c r="I124" s="351" t="s">
        <v>429</v>
      </c>
      <c r="J124" s="394"/>
      <c r="K124">
        <v>113.82</v>
      </c>
      <c r="L124"/>
      <c r="M124">
        <v>37</v>
      </c>
      <c r="N124" s="395">
        <f t="shared" si="59"/>
        <v>11.1</v>
      </c>
      <c r="O124" s="395">
        <f t="shared" si="60"/>
        <v>68.290000000000006</v>
      </c>
      <c r="P124" s="395">
        <f t="shared" si="61"/>
        <v>0</v>
      </c>
      <c r="Q124" s="395">
        <f t="shared" si="62"/>
        <v>0</v>
      </c>
      <c r="R124" s="396">
        <f t="shared" si="63"/>
        <v>0.33</v>
      </c>
      <c r="S124" s="396">
        <f t="shared" si="49"/>
        <v>0</v>
      </c>
      <c r="T124" s="395">
        <f t="shared" si="50"/>
        <v>0</v>
      </c>
      <c r="U124" s="395">
        <f t="shared" si="64"/>
        <v>0</v>
      </c>
      <c r="V124">
        <v>5</v>
      </c>
      <c r="W124" s="395">
        <f t="shared" si="65"/>
        <v>1.25</v>
      </c>
      <c r="X124" s="371">
        <f t="shared" si="66"/>
        <v>11.1</v>
      </c>
      <c r="Y124" s="359">
        <f t="shared" si="67"/>
        <v>126.16999999999999</v>
      </c>
      <c r="Z124" s="266">
        <v>575728839.66999996</v>
      </c>
      <c r="AA124" s="267">
        <v>1732</v>
      </c>
      <c r="AB124" s="371">
        <f t="shared" si="51"/>
        <v>332406.95</v>
      </c>
      <c r="AC124" s="358">
        <f t="shared" si="52"/>
        <v>1.206467</v>
      </c>
      <c r="AD124" s="267">
        <v>85859</v>
      </c>
      <c r="AE124" s="358">
        <f t="shared" si="53"/>
        <v>0.59070299999999998</v>
      </c>
      <c r="AF124" s="358">
        <f t="shared" si="79"/>
        <v>-2.1738E-2</v>
      </c>
      <c r="AG124" s="398">
        <f t="shared" si="54"/>
        <v>0.01</v>
      </c>
      <c r="AH124" s="399">
        <f t="shared" si="55"/>
        <v>0</v>
      </c>
      <c r="AI124" s="400">
        <f t="shared" si="68"/>
        <v>0.01</v>
      </c>
      <c r="AJ124">
        <v>63</v>
      </c>
      <c r="AK124">
        <v>6</v>
      </c>
      <c r="AL124" s="370">
        <f t="shared" si="69"/>
        <v>37800</v>
      </c>
      <c r="AM124">
        <v>0</v>
      </c>
      <c r="AN124">
        <v>0</v>
      </c>
      <c r="AO124" s="370">
        <f t="shared" si="70"/>
        <v>0</v>
      </c>
      <c r="AP124" s="370">
        <f t="shared" si="56"/>
        <v>14541</v>
      </c>
      <c r="AQ124" s="370">
        <f t="shared" si="71"/>
        <v>52341</v>
      </c>
      <c r="AR124" s="397">
        <v>25815</v>
      </c>
      <c r="AS124" s="397">
        <f t="shared" si="80"/>
        <v>52341</v>
      </c>
      <c r="AT124" s="267">
        <v>55415</v>
      </c>
      <c r="AU124" s="370">
        <f t="shared" si="81"/>
        <v>3074</v>
      </c>
      <c r="AV124" s="401" t="str">
        <f t="shared" si="83"/>
        <v>No</v>
      </c>
      <c r="AW124" s="397">
        <f t="shared" si="72"/>
        <v>0</v>
      </c>
      <c r="AX124" s="402">
        <f t="shared" si="73"/>
        <v>55415</v>
      </c>
      <c r="AY124" s="403">
        <f t="shared" si="82"/>
        <v>55415</v>
      </c>
      <c r="AZ124" s="404"/>
      <c r="BA124" s="404"/>
      <c r="BB124" s="457">
        <f t="shared" si="74"/>
        <v>12775.516165875943</v>
      </c>
      <c r="BC124" s="404"/>
      <c r="BD124" s="404"/>
      <c r="BE124" s="404">
        <f t="shared" si="75"/>
        <v>-3074</v>
      </c>
      <c r="BF124" s="404">
        <f t="shared" ref="BF124:BL155" si="88">$AQ124-CG124</f>
        <v>-3074</v>
      </c>
      <c r="BG124" s="404">
        <f t="shared" si="88"/>
        <v>-2634.725400000003</v>
      </c>
      <c r="BH124" s="404">
        <f t="shared" si="88"/>
        <v>-2195.5166758199994</v>
      </c>
      <c r="BI124" s="404">
        <f t="shared" si="88"/>
        <v>-1756.4133406559995</v>
      </c>
      <c r="BJ124" s="404">
        <f t="shared" si="88"/>
        <v>-1317.3100054919996</v>
      </c>
      <c r="BK124" s="404">
        <f t="shared" si="88"/>
        <v>-878.25058066151541</v>
      </c>
      <c r="BL124" s="404">
        <f t="shared" si="88"/>
        <v>-439.12529033076135</v>
      </c>
      <c r="BO124" s="458">
        <f t="shared" si="85"/>
        <v>0</v>
      </c>
      <c r="BP124" s="458">
        <f t="shared" si="85"/>
        <v>-439.27460000000002</v>
      </c>
      <c r="BQ124" s="458">
        <f t="shared" si="85"/>
        <v>-439.20872418000044</v>
      </c>
      <c r="BR124" s="458">
        <f t="shared" si="85"/>
        <v>-439.10333516399987</v>
      </c>
      <c r="BS124" s="458">
        <f t="shared" si="85"/>
        <v>-439.10333516399987</v>
      </c>
      <c r="BT124" s="458">
        <f t="shared" si="85"/>
        <v>-439.05942483048347</v>
      </c>
      <c r="BU124" s="458">
        <f t="shared" si="85"/>
        <v>-439.12529033075771</v>
      </c>
      <c r="BV124" s="458">
        <f t="shared" si="84"/>
        <v>-439.12529033076135</v>
      </c>
      <c r="BX124" s="404">
        <f t="shared" si="77"/>
        <v>55415</v>
      </c>
      <c r="BY124" s="404">
        <f t="shared" si="86"/>
        <v>54975.725400000003</v>
      </c>
      <c r="BZ124" s="404">
        <f t="shared" si="86"/>
        <v>54536.516675819999</v>
      </c>
      <c r="CA124" s="404">
        <f t="shared" si="86"/>
        <v>54097.413340655999</v>
      </c>
      <c r="CB124" s="404">
        <f t="shared" si="86"/>
        <v>53658.310005492</v>
      </c>
      <c r="CC124" s="404">
        <f t="shared" si="86"/>
        <v>53219.250580661515</v>
      </c>
      <c r="CD124" s="404">
        <f t="shared" si="86"/>
        <v>52780.125290330761</v>
      </c>
      <c r="CE124" s="404">
        <f t="shared" si="86"/>
        <v>52341</v>
      </c>
      <c r="CG124" s="459">
        <f t="shared" si="78"/>
        <v>55415</v>
      </c>
      <c r="CH124" s="459">
        <f t="shared" si="87"/>
        <v>54975.725400000003</v>
      </c>
      <c r="CI124" s="459">
        <f t="shared" si="87"/>
        <v>54536.516675819999</v>
      </c>
      <c r="CJ124" s="459">
        <f t="shared" si="87"/>
        <v>54097.413340655999</v>
      </c>
      <c r="CK124" s="459">
        <f t="shared" si="87"/>
        <v>53658.310005492</v>
      </c>
      <c r="CL124" s="459">
        <f t="shared" si="87"/>
        <v>53219.250580661515</v>
      </c>
      <c r="CM124" s="459">
        <f t="shared" si="87"/>
        <v>52780.125290330761</v>
      </c>
      <c r="CN124" s="459">
        <f t="shared" si="87"/>
        <v>52341</v>
      </c>
    </row>
    <row r="125" spans="1:92" x14ac:dyDescent="0.2">
      <c r="A125" s="354" t="s">
        <v>327</v>
      </c>
      <c r="B125" s="354"/>
      <c r="C125" s="382"/>
      <c r="D125" s="382"/>
      <c r="E125" s="382"/>
      <c r="F125" s="351">
        <v>6</v>
      </c>
      <c r="G125">
        <v>0</v>
      </c>
      <c r="H125" s="354">
        <v>99</v>
      </c>
      <c r="I125" s="351" t="s">
        <v>430</v>
      </c>
      <c r="J125" s="394"/>
      <c r="K125">
        <v>1577.1</v>
      </c>
      <c r="L125"/>
      <c r="M125">
        <v>355</v>
      </c>
      <c r="N125" s="395">
        <f t="shared" si="59"/>
        <v>106.5</v>
      </c>
      <c r="O125" s="395">
        <f t="shared" si="60"/>
        <v>946.26</v>
      </c>
      <c r="P125" s="395">
        <f t="shared" si="61"/>
        <v>0</v>
      </c>
      <c r="Q125" s="395">
        <f t="shared" si="62"/>
        <v>0</v>
      </c>
      <c r="R125" s="396">
        <f t="shared" si="63"/>
        <v>0.23</v>
      </c>
      <c r="S125" s="396">
        <f t="shared" si="49"/>
        <v>0</v>
      </c>
      <c r="T125" s="395">
        <f t="shared" si="50"/>
        <v>0</v>
      </c>
      <c r="U125" s="395">
        <f t="shared" si="64"/>
        <v>0</v>
      </c>
      <c r="V125">
        <v>25</v>
      </c>
      <c r="W125" s="395">
        <f t="shared" si="65"/>
        <v>6.25</v>
      </c>
      <c r="X125" s="371">
        <f t="shared" si="66"/>
        <v>106.5</v>
      </c>
      <c r="Y125" s="359">
        <f t="shared" si="67"/>
        <v>1689.85</v>
      </c>
      <c r="Z125" s="266">
        <v>2622651712.3299999</v>
      </c>
      <c r="AA125" s="267">
        <v>13487</v>
      </c>
      <c r="AB125" s="371">
        <f t="shared" si="51"/>
        <v>194457.75</v>
      </c>
      <c r="AC125" s="358">
        <f t="shared" si="52"/>
        <v>0.70578200000000002</v>
      </c>
      <c r="AD125" s="267">
        <v>113687</v>
      </c>
      <c r="AE125" s="358">
        <f t="shared" si="53"/>
        <v>0.78215800000000002</v>
      </c>
      <c r="AF125" s="358">
        <f t="shared" si="79"/>
        <v>0.27130500000000002</v>
      </c>
      <c r="AG125" s="398">
        <f t="shared" si="54"/>
        <v>0.27130500000000002</v>
      </c>
      <c r="AH125" s="399">
        <f t="shared" si="55"/>
        <v>0</v>
      </c>
      <c r="AI125" s="400">
        <f t="shared" si="68"/>
        <v>0.27130500000000002</v>
      </c>
      <c r="AJ125">
        <v>0</v>
      </c>
      <c r="AK125">
        <v>0</v>
      </c>
      <c r="AL125" s="370">
        <f t="shared" si="69"/>
        <v>0</v>
      </c>
      <c r="AM125">
        <v>0</v>
      </c>
      <c r="AN125">
        <v>0</v>
      </c>
      <c r="AO125" s="370">
        <f t="shared" si="70"/>
        <v>0</v>
      </c>
      <c r="AP125" s="370">
        <f t="shared" si="56"/>
        <v>5283806</v>
      </c>
      <c r="AQ125" s="370">
        <f t="shared" si="71"/>
        <v>5283806</v>
      </c>
      <c r="AR125" s="397">
        <v>8076776</v>
      </c>
      <c r="AS125" s="397">
        <f t="shared" si="80"/>
        <v>5283806</v>
      </c>
      <c r="AT125" s="267">
        <v>7331325</v>
      </c>
      <c r="AU125" s="370">
        <f t="shared" si="81"/>
        <v>2047519</v>
      </c>
      <c r="AV125" s="401" t="str">
        <f t="shared" si="83"/>
        <v>No</v>
      </c>
      <c r="AW125" s="397">
        <f t="shared" si="72"/>
        <v>0</v>
      </c>
      <c r="AX125" s="402">
        <f t="shared" si="73"/>
        <v>7331325</v>
      </c>
      <c r="AY125" s="403">
        <f t="shared" si="82"/>
        <v>7331325</v>
      </c>
      <c r="AZ125" s="404"/>
      <c r="BA125" s="404"/>
      <c r="BB125" s="457">
        <f t="shared" si="74"/>
        <v>12348.945057383806</v>
      </c>
      <c r="BC125" s="404"/>
      <c r="BD125" s="404"/>
      <c r="BE125" s="404">
        <f t="shared" si="75"/>
        <v>-2047519</v>
      </c>
      <c r="BF125" s="404">
        <f t="shared" si="88"/>
        <v>-2047519</v>
      </c>
      <c r="BG125" s="404">
        <f t="shared" si="88"/>
        <v>-1754928.5349000003</v>
      </c>
      <c r="BH125" s="404">
        <f t="shared" si="88"/>
        <v>-1462381.9481321704</v>
      </c>
      <c r="BI125" s="404">
        <f t="shared" si="88"/>
        <v>-1169905.5585057363</v>
      </c>
      <c r="BJ125" s="404">
        <f t="shared" si="88"/>
        <v>-877429.16887930222</v>
      </c>
      <c r="BK125" s="404">
        <f t="shared" si="88"/>
        <v>-584982.02689183038</v>
      </c>
      <c r="BL125" s="404">
        <f t="shared" si="88"/>
        <v>-292491.01344591565</v>
      </c>
      <c r="BO125" s="458">
        <f t="shared" si="85"/>
        <v>0</v>
      </c>
      <c r="BP125" s="458">
        <f t="shared" si="85"/>
        <v>-292590.46509999997</v>
      </c>
      <c r="BQ125" s="458">
        <f t="shared" si="85"/>
        <v>-292546.58676783001</v>
      </c>
      <c r="BR125" s="458">
        <f t="shared" si="85"/>
        <v>-292476.38962643407</v>
      </c>
      <c r="BS125" s="458">
        <f t="shared" si="85"/>
        <v>-292476.38962643407</v>
      </c>
      <c r="BT125" s="458">
        <f t="shared" si="85"/>
        <v>-292447.14198747143</v>
      </c>
      <c r="BU125" s="458">
        <f t="shared" si="85"/>
        <v>-292491.01344591519</v>
      </c>
      <c r="BV125" s="458">
        <f t="shared" si="84"/>
        <v>-292491.01344591565</v>
      </c>
      <c r="BX125" s="404">
        <f t="shared" si="77"/>
        <v>7331325</v>
      </c>
      <c r="BY125" s="404">
        <f t="shared" si="86"/>
        <v>7038734.5349000003</v>
      </c>
      <c r="BZ125" s="404">
        <f t="shared" si="86"/>
        <v>6746187.9481321704</v>
      </c>
      <c r="CA125" s="404">
        <f t="shared" si="86"/>
        <v>6453711.5585057363</v>
      </c>
      <c r="CB125" s="404">
        <f t="shared" si="86"/>
        <v>6161235.1688793022</v>
      </c>
      <c r="CC125" s="404">
        <f t="shared" si="86"/>
        <v>5868788.0268918304</v>
      </c>
      <c r="CD125" s="404">
        <f t="shared" si="86"/>
        <v>5576297.0134459157</v>
      </c>
      <c r="CE125" s="404">
        <f t="shared" si="86"/>
        <v>5283806</v>
      </c>
      <c r="CG125" s="459">
        <f t="shared" si="78"/>
        <v>7331325</v>
      </c>
      <c r="CH125" s="459">
        <f t="shared" si="87"/>
        <v>7038734.5349000003</v>
      </c>
      <c r="CI125" s="459">
        <f t="shared" si="87"/>
        <v>6746187.9481321704</v>
      </c>
      <c r="CJ125" s="459">
        <f t="shared" si="87"/>
        <v>6453711.5585057363</v>
      </c>
      <c r="CK125" s="459">
        <f t="shared" si="87"/>
        <v>6161235.1688793022</v>
      </c>
      <c r="CL125" s="459">
        <f t="shared" si="87"/>
        <v>5868788.0268918304</v>
      </c>
      <c r="CM125" s="459">
        <f t="shared" si="87"/>
        <v>5576297.0134459157</v>
      </c>
      <c r="CN125" s="459">
        <f t="shared" si="87"/>
        <v>5283806</v>
      </c>
    </row>
    <row r="126" spans="1:92" x14ac:dyDescent="0.2">
      <c r="A126" s="354" t="s">
        <v>351</v>
      </c>
      <c r="B126" s="354"/>
      <c r="C126" s="382"/>
      <c r="D126" s="382"/>
      <c r="E126" s="382"/>
      <c r="F126" s="351">
        <v>8</v>
      </c>
      <c r="G126">
        <v>0</v>
      </c>
      <c r="H126" s="354">
        <v>100</v>
      </c>
      <c r="I126" s="351" t="s">
        <v>431</v>
      </c>
      <c r="J126" s="394"/>
      <c r="K126">
        <v>334.81</v>
      </c>
      <c r="L126"/>
      <c r="M126">
        <v>139</v>
      </c>
      <c r="N126" s="395">
        <f t="shared" si="59"/>
        <v>41.7</v>
      </c>
      <c r="O126" s="395">
        <f t="shared" si="60"/>
        <v>200.89</v>
      </c>
      <c r="P126" s="395">
        <f t="shared" si="61"/>
        <v>0</v>
      </c>
      <c r="Q126" s="395">
        <f t="shared" si="62"/>
        <v>0</v>
      </c>
      <c r="R126" s="396">
        <f t="shared" si="63"/>
        <v>0.42</v>
      </c>
      <c r="S126" s="396">
        <f t="shared" si="49"/>
        <v>0</v>
      </c>
      <c r="T126" s="395">
        <f t="shared" si="50"/>
        <v>0</v>
      </c>
      <c r="U126" s="395">
        <f t="shared" si="64"/>
        <v>0</v>
      </c>
      <c r="V126">
        <v>25</v>
      </c>
      <c r="W126" s="395">
        <f t="shared" si="65"/>
        <v>6.25</v>
      </c>
      <c r="X126" s="371">
        <f t="shared" si="66"/>
        <v>41.7</v>
      </c>
      <c r="Y126" s="359">
        <f t="shared" si="67"/>
        <v>382.76</v>
      </c>
      <c r="Z126" s="266">
        <v>606170089</v>
      </c>
      <c r="AA126" s="267">
        <v>3200</v>
      </c>
      <c r="AB126" s="371">
        <f t="shared" si="51"/>
        <v>189428.15</v>
      </c>
      <c r="AC126" s="358">
        <f t="shared" si="52"/>
        <v>0.687527</v>
      </c>
      <c r="AD126" s="267">
        <v>68295</v>
      </c>
      <c r="AE126" s="358">
        <f t="shared" si="53"/>
        <v>0.469864</v>
      </c>
      <c r="AF126" s="358">
        <f t="shared" si="79"/>
        <v>0.377772</v>
      </c>
      <c r="AG126" s="398">
        <f t="shared" si="54"/>
        <v>0.377772</v>
      </c>
      <c r="AH126" s="399">
        <f t="shared" si="55"/>
        <v>0</v>
      </c>
      <c r="AI126" s="400">
        <f t="shared" si="68"/>
        <v>0.377772</v>
      </c>
      <c r="AJ126">
        <v>108</v>
      </c>
      <c r="AK126">
        <v>4</v>
      </c>
      <c r="AL126" s="370">
        <f t="shared" si="69"/>
        <v>43200</v>
      </c>
      <c r="AM126">
        <v>0</v>
      </c>
      <c r="AN126">
        <v>0</v>
      </c>
      <c r="AO126" s="370">
        <f t="shared" si="70"/>
        <v>0</v>
      </c>
      <c r="AP126" s="370">
        <f t="shared" si="56"/>
        <v>1666469</v>
      </c>
      <c r="AQ126" s="370">
        <f t="shared" si="71"/>
        <v>1709669</v>
      </c>
      <c r="AR126" s="397">
        <v>2044243</v>
      </c>
      <c r="AS126" s="397">
        <f t="shared" si="80"/>
        <v>1709669</v>
      </c>
      <c r="AT126" s="267">
        <v>1797318</v>
      </c>
      <c r="AU126" s="370">
        <f t="shared" si="81"/>
        <v>87649</v>
      </c>
      <c r="AV126" s="401" t="str">
        <f t="shared" si="83"/>
        <v>No</v>
      </c>
      <c r="AW126" s="397">
        <f t="shared" si="72"/>
        <v>0</v>
      </c>
      <c r="AX126" s="402">
        <f t="shared" si="73"/>
        <v>1797318</v>
      </c>
      <c r="AY126" s="403">
        <f t="shared" si="82"/>
        <v>1797318</v>
      </c>
      <c r="AZ126" s="404"/>
      <c r="BA126" s="404"/>
      <c r="BB126" s="457">
        <f t="shared" si="74"/>
        <v>13175.559272423165</v>
      </c>
      <c r="BC126" s="404"/>
      <c r="BD126" s="404"/>
      <c r="BE126" s="404">
        <f t="shared" si="75"/>
        <v>-87649</v>
      </c>
      <c r="BF126" s="404">
        <f t="shared" si="88"/>
        <v>-87649</v>
      </c>
      <c r="BG126" s="404">
        <f t="shared" si="88"/>
        <v>-75123.957900000038</v>
      </c>
      <c r="BH126" s="404">
        <f t="shared" si="88"/>
        <v>-62600.794118070044</v>
      </c>
      <c r="BI126" s="404">
        <f t="shared" si="88"/>
        <v>-50080.635294456035</v>
      </c>
      <c r="BJ126" s="404">
        <f t="shared" si="88"/>
        <v>-37560.476470842026</v>
      </c>
      <c r="BK126" s="404">
        <f t="shared" si="88"/>
        <v>-25041.569663110422</v>
      </c>
      <c r="BL126" s="404">
        <f t="shared" si="88"/>
        <v>-12520.784831555095</v>
      </c>
      <c r="BO126" s="458">
        <f t="shared" si="85"/>
        <v>0</v>
      </c>
      <c r="BP126" s="458">
        <f t="shared" si="85"/>
        <v>-12525.042100000001</v>
      </c>
      <c r="BQ126" s="458">
        <f t="shared" si="85"/>
        <v>-12523.163781930005</v>
      </c>
      <c r="BR126" s="458">
        <f t="shared" si="85"/>
        <v>-12520.158823614009</v>
      </c>
      <c r="BS126" s="458">
        <f t="shared" si="85"/>
        <v>-12520.158823614009</v>
      </c>
      <c r="BT126" s="458">
        <f t="shared" si="85"/>
        <v>-12518.906807731646</v>
      </c>
      <c r="BU126" s="458">
        <f t="shared" si="85"/>
        <v>-12520.784831555211</v>
      </c>
      <c r="BV126" s="458">
        <f t="shared" si="84"/>
        <v>-12520.784831555095</v>
      </c>
      <c r="BX126" s="404">
        <f t="shared" si="77"/>
        <v>1797318</v>
      </c>
      <c r="BY126" s="404">
        <f t="shared" si="86"/>
        <v>1784792.9579</v>
      </c>
      <c r="BZ126" s="404">
        <f t="shared" si="86"/>
        <v>1772269.79411807</v>
      </c>
      <c r="CA126" s="404">
        <f t="shared" si="86"/>
        <v>1759749.635294456</v>
      </c>
      <c r="CB126" s="404">
        <f t="shared" si="86"/>
        <v>1747229.476470842</v>
      </c>
      <c r="CC126" s="404">
        <f t="shared" si="86"/>
        <v>1734710.5696631104</v>
      </c>
      <c r="CD126" s="404">
        <f t="shared" si="86"/>
        <v>1722189.7848315551</v>
      </c>
      <c r="CE126" s="404">
        <f t="shared" si="86"/>
        <v>1709669</v>
      </c>
      <c r="CG126" s="459">
        <f t="shared" si="78"/>
        <v>1797318</v>
      </c>
      <c r="CH126" s="459">
        <f t="shared" si="87"/>
        <v>1784792.9579</v>
      </c>
      <c r="CI126" s="459">
        <f t="shared" si="87"/>
        <v>1772269.79411807</v>
      </c>
      <c r="CJ126" s="459">
        <f t="shared" si="87"/>
        <v>1759749.635294456</v>
      </c>
      <c r="CK126" s="459">
        <f t="shared" si="87"/>
        <v>1747229.476470842</v>
      </c>
      <c r="CL126" s="459">
        <f t="shared" si="87"/>
        <v>1734710.5696631104</v>
      </c>
      <c r="CM126" s="459">
        <f t="shared" si="87"/>
        <v>1722189.7848315551</v>
      </c>
      <c r="CN126" s="459">
        <f t="shared" si="87"/>
        <v>1709669</v>
      </c>
    </row>
    <row r="127" spans="1:92" x14ac:dyDescent="0.2">
      <c r="A127" s="354" t="s">
        <v>333</v>
      </c>
      <c r="B127" s="354"/>
      <c r="C127" s="382"/>
      <c r="D127" s="382"/>
      <c r="E127" s="382"/>
      <c r="F127" s="351">
        <v>4</v>
      </c>
      <c r="G127">
        <v>0</v>
      </c>
      <c r="H127" s="354">
        <v>101</v>
      </c>
      <c r="I127" s="351" t="s">
        <v>432</v>
      </c>
      <c r="J127" s="394"/>
      <c r="K127">
        <v>3193.85</v>
      </c>
      <c r="L127"/>
      <c r="M127">
        <v>717</v>
      </c>
      <c r="N127" s="395">
        <f t="shared" si="59"/>
        <v>215.1</v>
      </c>
      <c r="O127" s="395">
        <f t="shared" si="60"/>
        <v>1916.31</v>
      </c>
      <c r="P127" s="395">
        <f t="shared" si="61"/>
        <v>0</v>
      </c>
      <c r="Q127" s="395">
        <f t="shared" si="62"/>
        <v>0</v>
      </c>
      <c r="R127" s="396">
        <f t="shared" si="63"/>
        <v>0.22</v>
      </c>
      <c r="S127" s="396">
        <f t="shared" si="49"/>
        <v>0</v>
      </c>
      <c r="T127" s="395">
        <f t="shared" si="50"/>
        <v>0</v>
      </c>
      <c r="U127" s="395">
        <f t="shared" si="64"/>
        <v>0</v>
      </c>
      <c r="V127">
        <v>191</v>
      </c>
      <c r="W127" s="395">
        <f t="shared" si="65"/>
        <v>47.75</v>
      </c>
      <c r="X127" s="371">
        <f t="shared" si="66"/>
        <v>215.1</v>
      </c>
      <c r="Y127" s="359">
        <f t="shared" si="67"/>
        <v>3456.7</v>
      </c>
      <c r="Z127" s="266">
        <v>6247758898</v>
      </c>
      <c r="AA127" s="267">
        <v>24177</v>
      </c>
      <c r="AB127" s="371">
        <f t="shared" si="51"/>
        <v>258417.46</v>
      </c>
      <c r="AC127" s="358">
        <f t="shared" si="52"/>
        <v>0.93792299999999995</v>
      </c>
      <c r="AD127" s="267">
        <v>126807</v>
      </c>
      <c r="AE127" s="358">
        <f t="shared" si="53"/>
        <v>0.87242200000000003</v>
      </c>
      <c r="AF127" s="358">
        <f t="shared" si="79"/>
        <v>8.1726999999999994E-2</v>
      </c>
      <c r="AG127" s="398">
        <f t="shared" si="54"/>
        <v>8.1726999999999994E-2</v>
      </c>
      <c r="AH127" s="399">
        <f t="shared" si="55"/>
        <v>0</v>
      </c>
      <c r="AI127" s="400">
        <f t="shared" si="68"/>
        <v>8.1726999999999994E-2</v>
      </c>
      <c r="AJ127">
        <v>0</v>
      </c>
      <c r="AK127">
        <v>0</v>
      </c>
      <c r="AL127" s="370">
        <f t="shared" si="69"/>
        <v>0</v>
      </c>
      <c r="AM127">
        <v>0</v>
      </c>
      <c r="AN127">
        <v>0</v>
      </c>
      <c r="AO127" s="370">
        <f t="shared" si="70"/>
        <v>0</v>
      </c>
      <c r="AP127" s="370">
        <f t="shared" si="56"/>
        <v>3255878</v>
      </c>
      <c r="AQ127" s="370">
        <f t="shared" si="71"/>
        <v>3255878</v>
      </c>
      <c r="AR127" s="397">
        <v>3842088</v>
      </c>
      <c r="AS127" s="397">
        <f t="shared" si="80"/>
        <v>3255878</v>
      </c>
      <c r="AT127" s="267">
        <v>4399467</v>
      </c>
      <c r="AU127" s="370">
        <f t="shared" si="81"/>
        <v>1143589</v>
      </c>
      <c r="AV127" s="401" t="str">
        <f t="shared" si="83"/>
        <v>No</v>
      </c>
      <c r="AW127" s="397">
        <f t="shared" si="72"/>
        <v>0</v>
      </c>
      <c r="AX127" s="402">
        <f t="shared" si="73"/>
        <v>4399467</v>
      </c>
      <c r="AY127" s="403">
        <f t="shared" si="82"/>
        <v>4399467</v>
      </c>
      <c r="AZ127" s="404"/>
      <c r="BA127" s="404"/>
      <c r="BB127" s="457">
        <f t="shared" si="74"/>
        <v>12473.493589241825</v>
      </c>
      <c r="BC127" s="404"/>
      <c r="BD127" s="404"/>
      <c r="BE127" s="404">
        <f t="shared" si="75"/>
        <v>-1143589</v>
      </c>
      <c r="BF127" s="404">
        <f t="shared" si="88"/>
        <v>-1143589</v>
      </c>
      <c r="BG127" s="404">
        <f t="shared" si="88"/>
        <v>-980170.13190000039</v>
      </c>
      <c r="BH127" s="404">
        <f t="shared" si="88"/>
        <v>-816775.77091227053</v>
      </c>
      <c r="BI127" s="404">
        <f t="shared" si="88"/>
        <v>-653420.61672981642</v>
      </c>
      <c r="BJ127" s="404">
        <f t="shared" si="88"/>
        <v>-490065.46254736232</v>
      </c>
      <c r="BK127" s="404">
        <f t="shared" si="88"/>
        <v>-326726.6438803263</v>
      </c>
      <c r="BL127" s="404">
        <f t="shared" si="88"/>
        <v>-163363.32194016315</v>
      </c>
      <c r="BO127" s="458">
        <f t="shared" si="85"/>
        <v>0</v>
      </c>
      <c r="BP127" s="458">
        <f t="shared" si="85"/>
        <v>-163418.86809999999</v>
      </c>
      <c r="BQ127" s="458">
        <f t="shared" si="85"/>
        <v>-163394.36098773006</v>
      </c>
      <c r="BR127" s="458">
        <f t="shared" si="85"/>
        <v>-163355.15418245411</v>
      </c>
      <c r="BS127" s="458">
        <f t="shared" si="85"/>
        <v>-163355.15418245411</v>
      </c>
      <c r="BT127" s="458">
        <f t="shared" si="85"/>
        <v>-163338.81866703584</v>
      </c>
      <c r="BU127" s="458">
        <f t="shared" si="85"/>
        <v>-163363.32194016315</v>
      </c>
      <c r="BV127" s="458">
        <f t="shared" si="84"/>
        <v>-163363.32194016315</v>
      </c>
      <c r="BX127" s="404">
        <f t="shared" si="77"/>
        <v>4399467</v>
      </c>
      <c r="BY127" s="404">
        <f t="shared" si="86"/>
        <v>4236048.1319000004</v>
      </c>
      <c r="BZ127" s="404">
        <f t="shared" si="86"/>
        <v>4072653.7709122705</v>
      </c>
      <c r="CA127" s="404">
        <f t="shared" si="86"/>
        <v>3909298.6167298164</v>
      </c>
      <c r="CB127" s="404">
        <f t="shared" si="86"/>
        <v>3745943.4625473623</v>
      </c>
      <c r="CC127" s="404">
        <f t="shared" si="86"/>
        <v>3582604.6438803263</v>
      </c>
      <c r="CD127" s="404">
        <f t="shared" si="86"/>
        <v>3419241.3219401632</v>
      </c>
      <c r="CE127" s="404">
        <f t="shared" si="86"/>
        <v>3255878</v>
      </c>
      <c r="CG127" s="459">
        <f t="shared" si="78"/>
        <v>4399467</v>
      </c>
      <c r="CH127" s="459">
        <f t="shared" si="87"/>
        <v>4236048.1319000004</v>
      </c>
      <c r="CI127" s="459">
        <f t="shared" si="87"/>
        <v>4072653.7709122705</v>
      </c>
      <c r="CJ127" s="459">
        <f t="shared" si="87"/>
        <v>3909298.6167298164</v>
      </c>
      <c r="CK127" s="459">
        <f t="shared" si="87"/>
        <v>3745943.4625473623</v>
      </c>
      <c r="CL127" s="459">
        <f t="shared" si="87"/>
        <v>3582604.6438803263</v>
      </c>
      <c r="CM127" s="459">
        <f t="shared" si="87"/>
        <v>3419241.3219401632</v>
      </c>
      <c r="CN127" s="459">
        <f t="shared" si="87"/>
        <v>3255878</v>
      </c>
    </row>
    <row r="128" spans="1:92" x14ac:dyDescent="0.2">
      <c r="A128" s="354" t="s">
        <v>327</v>
      </c>
      <c r="B128" s="354"/>
      <c r="C128" s="382"/>
      <c r="D128" s="382"/>
      <c r="E128" s="382"/>
      <c r="F128" s="351">
        <v>4</v>
      </c>
      <c r="G128">
        <v>0</v>
      </c>
      <c r="H128" s="354">
        <v>102</v>
      </c>
      <c r="I128" s="351" t="s">
        <v>433</v>
      </c>
      <c r="J128" s="394"/>
      <c r="K128">
        <v>712.09</v>
      </c>
      <c r="L128"/>
      <c r="M128">
        <v>122</v>
      </c>
      <c r="N128" s="395">
        <f t="shared" si="59"/>
        <v>36.6</v>
      </c>
      <c r="O128" s="395">
        <f t="shared" si="60"/>
        <v>427.25</v>
      </c>
      <c r="P128" s="395">
        <f t="shared" si="61"/>
        <v>0</v>
      </c>
      <c r="Q128" s="395">
        <f t="shared" si="62"/>
        <v>0</v>
      </c>
      <c r="R128" s="396">
        <f t="shared" si="63"/>
        <v>0.17</v>
      </c>
      <c r="S128" s="396">
        <f t="shared" si="49"/>
        <v>0</v>
      </c>
      <c r="T128" s="395">
        <f t="shared" si="50"/>
        <v>0</v>
      </c>
      <c r="U128" s="395">
        <f t="shared" si="64"/>
        <v>0</v>
      </c>
      <c r="V128">
        <v>1</v>
      </c>
      <c r="W128" s="395">
        <f t="shared" si="65"/>
        <v>0.25</v>
      </c>
      <c r="X128" s="371">
        <f t="shared" si="66"/>
        <v>36.6</v>
      </c>
      <c r="Y128" s="359">
        <f t="shared" si="67"/>
        <v>748.94</v>
      </c>
      <c r="Z128" s="266">
        <v>1275320804</v>
      </c>
      <c r="AA128" s="267">
        <v>5154</v>
      </c>
      <c r="AB128" s="371">
        <f t="shared" si="51"/>
        <v>247442.92</v>
      </c>
      <c r="AC128" s="358">
        <f t="shared" si="52"/>
        <v>0.89809099999999997</v>
      </c>
      <c r="AD128" s="267">
        <v>115069</v>
      </c>
      <c r="AE128" s="358">
        <f t="shared" si="53"/>
        <v>0.79166599999999998</v>
      </c>
      <c r="AF128" s="358">
        <f t="shared" si="79"/>
        <v>0.13383700000000001</v>
      </c>
      <c r="AG128" s="398">
        <f t="shared" si="54"/>
        <v>0.13383700000000001</v>
      </c>
      <c r="AH128" s="399">
        <f t="shared" si="55"/>
        <v>0</v>
      </c>
      <c r="AI128" s="400">
        <f t="shared" si="68"/>
        <v>0.13383700000000001</v>
      </c>
      <c r="AJ128">
        <v>0</v>
      </c>
      <c r="AK128">
        <v>0</v>
      </c>
      <c r="AL128" s="370">
        <f t="shared" si="69"/>
        <v>0</v>
      </c>
      <c r="AM128">
        <v>0</v>
      </c>
      <c r="AN128">
        <v>0</v>
      </c>
      <c r="AO128" s="370">
        <f t="shared" si="70"/>
        <v>0</v>
      </c>
      <c r="AP128" s="370">
        <f t="shared" si="56"/>
        <v>1155219</v>
      </c>
      <c r="AQ128" s="370">
        <f t="shared" si="71"/>
        <v>1155219</v>
      </c>
      <c r="AR128" s="397">
        <v>2834470</v>
      </c>
      <c r="AS128" s="397">
        <f t="shared" si="80"/>
        <v>1155219</v>
      </c>
      <c r="AT128" s="267">
        <v>2660307</v>
      </c>
      <c r="AU128" s="370">
        <f t="shared" si="81"/>
        <v>1505088</v>
      </c>
      <c r="AV128" s="401" t="str">
        <f t="shared" si="83"/>
        <v>No</v>
      </c>
      <c r="AW128" s="397">
        <f t="shared" si="72"/>
        <v>0</v>
      </c>
      <c r="AX128" s="402">
        <f t="shared" si="73"/>
        <v>2660307</v>
      </c>
      <c r="AY128" s="403">
        <f t="shared" si="82"/>
        <v>2660307</v>
      </c>
      <c r="AZ128" s="404"/>
      <c r="BA128" s="404"/>
      <c r="BB128" s="457">
        <f t="shared" si="74"/>
        <v>12121.408108525608</v>
      </c>
      <c r="BC128" s="404"/>
      <c r="BD128" s="404"/>
      <c r="BE128" s="404">
        <f t="shared" si="75"/>
        <v>-1505088</v>
      </c>
      <c r="BF128" s="404">
        <f t="shared" si="88"/>
        <v>-1505088</v>
      </c>
      <c r="BG128" s="404">
        <f t="shared" si="88"/>
        <v>-1290010.9248000002</v>
      </c>
      <c r="BH128" s="404">
        <f t="shared" si="88"/>
        <v>-1074966.1036358401</v>
      </c>
      <c r="BI128" s="404">
        <f t="shared" si="88"/>
        <v>-859972.88290867209</v>
      </c>
      <c r="BJ128" s="404">
        <f t="shared" si="88"/>
        <v>-644979.66218150407</v>
      </c>
      <c r="BK128" s="404">
        <f t="shared" si="88"/>
        <v>-430007.94077640865</v>
      </c>
      <c r="BL128" s="404">
        <f t="shared" si="88"/>
        <v>-215003.97038820432</v>
      </c>
      <c r="BO128" s="458">
        <f t="shared" si="85"/>
        <v>0</v>
      </c>
      <c r="BP128" s="458">
        <f t="shared" si="85"/>
        <v>-215077.07519999999</v>
      </c>
      <c r="BQ128" s="458">
        <f t="shared" si="85"/>
        <v>-215044.82116416001</v>
      </c>
      <c r="BR128" s="458">
        <f t="shared" si="85"/>
        <v>-214993.22072716802</v>
      </c>
      <c r="BS128" s="458">
        <f t="shared" si="85"/>
        <v>-214993.22072716802</v>
      </c>
      <c r="BT128" s="458">
        <f t="shared" si="85"/>
        <v>-214971.7214050953</v>
      </c>
      <c r="BU128" s="458">
        <f t="shared" si="85"/>
        <v>-215003.97038820432</v>
      </c>
      <c r="BV128" s="458">
        <f t="shared" si="84"/>
        <v>-215003.97038820432</v>
      </c>
      <c r="BX128" s="404">
        <f t="shared" si="77"/>
        <v>2660307</v>
      </c>
      <c r="BY128" s="404">
        <f t="shared" si="86"/>
        <v>2445229.9248000002</v>
      </c>
      <c r="BZ128" s="404">
        <f t="shared" si="86"/>
        <v>2230185.1036358401</v>
      </c>
      <c r="CA128" s="404">
        <f t="shared" si="86"/>
        <v>2015191.8829086721</v>
      </c>
      <c r="CB128" s="404">
        <f t="shared" si="86"/>
        <v>1800198.6621815041</v>
      </c>
      <c r="CC128" s="404">
        <f t="shared" si="86"/>
        <v>1585226.9407764086</v>
      </c>
      <c r="CD128" s="404">
        <f t="shared" si="86"/>
        <v>1370222.9703882043</v>
      </c>
      <c r="CE128" s="404">
        <f t="shared" si="86"/>
        <v>1155219</v>
      </c>
      <c r="CG128" s="459">
        <f t="shared" si="78"/>
        <v>2660307</v>
      </c>
      <c r="CH128" s="459">
        <f t="shared" si="87"/>
        <v>2445229.9248000002</v>
      </c>
      <c r="CI128" s="459">
        <f t="shared" si="87"/>
        <v>2230185.1036358401</v>
      </c>
      <c r="CJ128" s="459">
        <f t="shared" si="87"/>
        <v>2015191.8829086721</v>
      </c>
      <c r="CK128" s="459">
        <f t="shared" si="87"/>
        <v>1800198.6621815041</v>
      </c>
      <c r="CL128" s="459">
        <f t="shared" si="87"/>
        <v>1585226.9407764086</v>
      </c>
      <c r="CM128" s="459">
        <f t="shared" si="87"/>
        <v>1370222.9703882043</v>
      </c>
      <c r="CN128" s="459">
        <f t="shared" si="87"/>
        <v>1155219</v>
      </c>
    </row>
    <row r="129" spans="1:92" x14ac:dyDescent="0.2">
      <c r="A129" s="354" t="s">
        <v>325</v>
      </c>
      <c r="B129" s="354">
        <v>1</v>
      </c>
      <c r="C129" s="406">
        <v>1</v>
      </c>
      <c r="D129" s="406">
        <v>1</v>
      </c>
      <c r="E129" s="382"/>
      <c r="F129" s="351">
        <v>3</v>
      </c>
      <c r="G129">
        <v>0</v>
      </c>
      <c r="H129" s="354">
        <v>103</v>
      </c>
      <c r="I129" s="351" t="s">
        <v>434</v>
      </c>
      <c r="J129" s="394"/>
      <c r="K129">
        <v>11554.81</v>
      </c>
      <c r="L129"/>
      <c r="M129">
        <v>6261</v>
      </c>
      <c r="N129" s="395">
        <f t="shared" si="59"/>
        <v>1878.3</v>
      </c>
      <c r="O129" s="395">
        <f t="shared" si="60"/>
        <v>6932.89</v>
      </c>
      <c r="P129" s="395">
        <f t="shared" si="61"/>
        <v>0</v>
      </c>
      <c r="Q129" s="395">
        <f t="shared" si="62"/>
        <v>0</v>
      </c>
      <c r="R129" s="396">
        <f t="shared" si="63"/>
        <v>0.54</v>
      </c>
      <c r="S129" s="396">
        <f t="shared" si="49"/>
        <v>0</v>
      </c>
      <c r="T129" s="395">
        <f t="shared" si="50"/>
        <v>0</v>
      </c>
      <c r="U129" s="395">
        <f t="shared" si="64"/>
        <v>0</v>
      </c>
      <c r="V129">
        <v>2527</v>
      </c>
      <c r="W129" s="395">
        <f t="shared" si="65"/>
        <v>631.75</v>
      </c>
      <c r="X129" s="371">
        <f t="shared" si="66"/>
        <v>1878.3</v>
      </c>
      <c r="Y129" s="359">
        <f t="shared" si="67"/>
        <v>14064.859999999999</v>
      </c>
      <c r="Z129" s="266">
        <v>27641734268.330002</v>
      </c>
      <c r="AA129" s="267">
        <v>91375</v>
      </c>
      <c r="AB129" s="371">
        <f t="shared" si="51"/>
        <v>302508.71999999997</v>
      </c>
      <c r="AC129" s="358">
        <f t="shared" si="52"/>
        <v>1.097952</v>
      </c>
      <c r="AD129" s="267">
        <v>105301</v>
      </c>
      <c r="AE129" s="358">
        <f t="shared" si="53"/>
        <v>0.72446299999999997</v>
      </c>
      <c r="AF129" s="358">
        <f t="shared" si="79"/>
        <v>1.4095E-2</v>
      </c>
      <c r="AG129" s="398">
        <f t="shared" si="54"/>
        <v>0.1</v>
      </c>
      <c r="AH129" s="399">
        <f t="shared" si="55"/>
        <v>0</v>
      </c>
      <c r="AI129" s="400">
        <f t="shared" si="68"/>
        <v>0.1</v>
      </c>
      <c r="AJ129">
        <v>0</v>
      </c>
      <c r="AK129">
        <v>0</v>
      </c>
      <c r="AL129" s="370">
        <f t="shared" si="69"/>
        <v>0</v>
      </c>
      <c r="AM129">
        <v>0</v>
      </c>
      <c r="AN129">
        <v>0</v>
      </c>
      <c r="AO129" s="370">
        <f t="shared" si="70"/>
        <v>0</v>
      </c>
      <c r="AP129" s="370">
        <f t="shared" si="56"/>
        <v>16209751</v>
      </c>
      <c r="AQ129" s="370">
        <f t="shared" si="71"/>
        <v>16209751</v>
      </c>
      <c r="AR129" s="397">
        <v>11243340</v>
      </c>
      <c r="AS129" s="397">
        <f t="shared" si="80"/>
        <v>16447293</v>
      </c>
      <c r="AT129" s="267">
        <v>16447293</v>
      </c>
      <c r="AU129" s="370">
        <f t="shared" si="81"/>
        <v>237542</v>
      </c>
      <c r="AV129" s="401" t="str">
        <f t="shared" si="83"/>
        <v>No</v>
      </c>
      <c r="AW129" s="397">
        <f t="shared" si="72"/>
        <v>0</v>
      </c>
      <c r="AX129" s="402">
        <f t="shared" si="73"/>
        <v>16447293</v>
      </c>
      <c r="AY129" s="403">
        <f t="shared" si="82"/>
        <v>16447293</v>
      </c>
      <c r="AZ129" s="404"/>
      <c r="BA129" s="404"/>
      <c r="BB129" s="457">
        <f t="shared" si="74"/>
        <v>14028.574377250687</v>
      </c>
      <c r="BC129" s="404"/>
      <c r="BD129" s="404"/>
      <c r="BE129" s="404">
        <f t="shared" si="75"/>
        <v>-237542</v>
      </c>
      <c r="BF129" s="404">
        <f t="shared" si="88"/>
        <v>-237542</v>
      </c>
      <c r="BG129" s="404">
        <f t="shared" si="88"/>
        <v>-237542</v>
      </c>
      <c r="BH129" s="404">
        <f t="shared" si="88"/>
        <v>-237542</v>
      </c>
      <c r="BI129" s="404">
        <f t="shared" si="88"/>
        <v>-237542</v>
      </c>
      <c r="BJ129" s="404">
        <f t="shared" si="88"/>
        <v>-237542</v>
      </c>
      <c r="BK129" s="404">
        <f t="shared" si="88"/>
        <v>-237542</v>
      </c>
      <c r="BL129" s="404">
        <f t="shared" si="88"/>
        <v>-237542</v>
      </c>
      <c r="BO129" s="458">
        <f t="shared" si="85"/>
        <v>0</v>
      </c>
      <c r="BP129" s="458">
        <f t="shared" si="85"/>
        <v>-33944.751799999998</v>
      </c>
      <c r="BQ129" s="458">
        <f t="shared" si="85"/>
        <v>-39598.251399999994</v>
      </c>
      <c r="BR129" s="458">
        <f t="shared" si="85"/>
        <v>-47508.4</v>
      </c>
      <c r="BS129" s="458">
        <f t="shared" si="85"/>
        <v>-59385.5</v>
      </c>
      <c r="BT129" s="458">
        <f t="shared" si="85"/>
        <v>-79172.748599999992</v>
      </c>
      <c r="BU129" s="458">
        <f t="shared" si="85"/>
        <v>-118771</v>
      </c>
      <c r="BV129" s="458">
        <f t="shared" si="84"/>
        <v>-237542</v>
      </c>
      <c r="BX129" s="404">
        <f t="shared" si="77"/>
        <v>16447293</v>
      </c>
      <c r="BY129" s="404">
        <f t="shared" si="86"/>
        <v>16413348.248199999</v>
      </c>
      <c r="BZ129" s="404">
        <f t="shared" si="86"/>
        <v>16407694.748600001</v>
      </c>
      <c r="CA129" s="404">
        <f t="shared" si="86"/>
        <v>16399784.6</v>
      </c>
      <c r="CB129" s="404">
        <f t="shared" si="86"/>
        <v>16387907.5</v>
      </c>
      <c r="CC129" s="404">
        <f t="shared" si="86"/>
        <v>16368120.251399999</v>
      </c>
      <c r="CD129" s="404">
        <f t="shared" si="86"/>
        <v>16328522</v>
      </c>
      <c r="CE129" s="404">
        <f t="shared" si="86"/>
        <v>16209751</v>
      </c>
      <c r="CG129" s="459">
        <f t="shared" si="78"/>
        <v>16447293</v>
      </c>
      <c r="CH129" s="459">
        <f t="shared" si="87"/>
        <v>16447293</v>
      </c>
      <c r="CI129" s="459">
        <f t="shared" si="87"/>
        <v>16447293</v>
      </c>
      <c r="CJ129" s="459">
        <f t="shared" si="87"/>
        <v>16447293</v>
      </c>
      <c r="CK129" s="459">
        <f t="shared" si="87"/>
        <v>16447293</v>
      </c>
      <c r="CL129" s="459">
        <f t="shared" si="87"/>
        <v>16447293</v>
      </c>
      <c r="CM129" s="459">
        <f t="shared" si="87"/>
        <v>16447293</v>
      </c>
      <c r="CN129" s="459">
        <f t="shared" si="87"/>
        <v>16447293</v>
      </c>
    </row>
    <row r="130" spans="1:92" x14ac:dyDescent="0.2">
      <c r="A130" s="354" t="s">
        <v>325</v>
      </c>
      <c r="B130" s="354">
        <v>1</v>
      </c>
      <c r="C130" s="382">
        <v>1</v>
      </c>
      <c r="D130" s="382">
        <v>0</v>
      </c>
      <c r="E130" s="382">
        <v>1</v>
      </c>
      <c r="F130" s="351">
        <v>10</v>
      </c>
      <c r="G130">
        <v>10</v>
      </c>
      <c r="H130" s="354">
        <v>104</v>
      </c>
      <c r="I130" s="351" t="s">
        <v>435</v>
      </c>
      <c r="J130" s="394"/>
      <c r="K130">
        <v>4818</v>
      </c>
      <c r="L130"/>
      <c r="M130">
        <v>3740</v>
      </c>
      <c r="N130" s="395">
        <f t="shared" si="59"/>
        <v>1122</v>
      </c>
      <c r="O130" s="395">
        <f t="shared" si="60"/>
        <v>2890.8</v>
      </c>
      <c r="P130" s="395">
        <f t="shared" si="61"/>
        <v>849.19999999999982</v>
      </c>
      <c r="Q130" s="395">
        <f t="shared" si="62"/>
        <v>127.38</v>
      </c>
      <c r="R130" s="396">
        <f t="shared" si="63"/>
        <v>0.78</v>
      </c>
      <c r="S130" s="396">
        <f t="shared" si="49"/>
        <v>0.18000000000000005</v>
      </c>
      <c r="T130" s="395">
        <f t="shared" si="50"/>
        <v>867.24</v>
      </c>
      <c r="U130" s="395">
        <f t="shared" si="64"/>
        <v>130.09</v>
      </c>
      <c r="V130">
        <v>1029</v>
      </c>
      <c r="W130" s="395">
        <f t="shared" si="65"/>
        <v>257.25</v>
      </c>
      <c r="X130" s="371">
        <f t="shared" si="66"/>
        <v>1122</v>
      </c>
      <c r="Y130" s="359">
        <f t="shared" si="67"/>
        <v>6324.63</v>
      </c>
      <c r="Z130" s="266">
        <v>4073284113.3299999</v>
      </c>
      <c r="AA130" s="267">
        <v>39992</v>
      </c>
      <c r="AB130" s="371">
        <f t="shared" si="51"/>
        <v>101852.47</v>
      </c>
      <c r="AC130" s="358">
        <f t="shared" si="52"/>
        <v>0.369672</v>
      </c>
      <c r="AD130" s="267">
        <v>64185</v>
      </c>
      <c r="AE130" s="358">
        <f t="shared" si="53"/>
        <v>0.44158799999999998</v>
      </c>
      <c r="AF130" s="358">
        <f t="shared" si="79"/>
        <v>0.60875299999999999</v>
      </c>
      <c r="AG130" s="398">
        <f t="shared" si="54"/>
        <v>0.60875299999999999</v>
      </c>
      <c r="AH130" s="399">
        <f t="shared" si="55"/>
        <v>0.05</v>
      </c>
      <c r="AI130" s="400">
        <f t="shared" si="68"/>
        <v>0.65875300000000003</v>
      </c>
      <c r="AJ130">
        <v>0</v>
      </c>
      <c r="AK130">
        <v>0</v>
      </c>
      <c r="AL130" s="370">
        <f t="shared" si="69"/>
        <v>0</v>
      </c>
      <c r="AM130">
        <v>1455</v>
      </c>
      <c r="AN130">
        <v>4</v>
      </c>
      <c r="AO130" s="370">
        <f t="shared" si="70"/>
        <v>582000</v>
      </c>
      <c r="AP130" s="370">
        <f t="shared" si="56"/>
        <v>48017403</v>
      </c>
      <c r="AQ130" s="370">
        <f t="shared" si="71"/>
        <v>48599403</v>
      </c>
      <c r="AR130" s="397">
        <v>36209664</v>
      </c>
      <c r="AS130" s="397">
        <f t="shared" si="80"/>
        <v>49231266</v>
      </c>
      <c r="AT130" s="267">
        <v>49231266</v>
      </c>
      <c r="AU130" s="370">
        <f t="shared" si="81"/>
        <v>631863</v>
      </c>
      <c r="AV130" s="401" t="str">
        <f t="shared" si="83"/>
        <v>No</v>
      </c>
      <c r="AW130" s="397">
        <f t="shared" si="72"/>
        <v>0</v>
      </c>
      <c r="AX130" s="402">
        <f t="shared" si="73"/>
        <v>49231266</v>
      </c>
      <c r="AY130" s="403">
        <f t="shared" si="82"/>
        <v>49231266</v>
      </c>
      <c r="AZ130" s="404"/>
      <c r="BA130" s="404"/>
      <c r="BB130" s="457">
        <f t="shared" si="74"/>
        <v>15128.966531755916</v>
      </c>
      <c r="BC130" s="404"/>
      <c r="BD130" s="404"/>
      <c r="BE130" s="404">
        <f t="shared" si="75"/>
        <v>-631863</v>
      </c>
      <c r="BF130" s="404">
        <f t="shared" si="88"/>
        <v>-631863</v>
      </c>
      <c r="BG130" s="404">
        <f t="shared" si="88"/>
        <v>-631863</v>
      </c>
      <c r="BH130" s="404">
        <f t="shared" si="88"/>
        <v>-631863</v>
      </c>
      <c r="BI130" s="404">
        <f t="shared" si="88"/>
        <v>-631863</v>
      </c>
      <c r="BJ130" s="404">
        <f t="shared" si="88"/>
        <v>-631863</v>
      </c>
      <c r="BK130" s="404">
        <f t="shared" si="88"/>
        <v>-631863</v>
      </c>
      <c r="BL130" s="404">
        <f t="shared" si="88"/>
        <v>-631863</v>
      </c>
      <c r="BO130" s="458">
        <f t="shared" si="85"/>
        <v>0</v>
      </c>
      <c r="BP130" s="458">
        <f t="shared" si="85"/>
        <v>-90293.222699999998</v>
      </c>
      <c r="BQ130" s="458">
        <f t="shared" si="85"/>
        <v>-105331.5621</v>
      </c>
      <c r="BR130" s="458">
        <f t="shared" si="85"/>
        <v>-126372.6</v>
      </c>
      <c r="BS130" s="458">
        <f t="shared" si="85"/>
        <v>-157965.75</v>
      </c>
      <c r="BT130" s="458">
        <f t="shared" si="85"/>
        <v>-210599.93789999999</v>
      </c>
      <c r="BU130" s="458">
        <f t="shared" si="85"/>
        <v>-315931.5</v>
      </c>
      <c r="BV130" s="458">
        <f t="shared" si="84"/>
        <v>-631863</v>
      </c>
      <c r="BX130" s="404">
        <f t="shared" si="77"/>
        <v>49231266</v>
      </c>
      <c r="BY130" s="404">
        <f t="shared" si="86"/>
        <v>49140972.7773</v>
      </c>
      <c r="BZ130" s="404">
        <f t="shared" si="86"/>
        <v>49125934.437899999</v>
      </c>
      <c r="CA130" s="404">
        <f t="shared" si="86"/>
        <v>49104893.399999999</v>
      </c>
      <c r="CB130" s="404">
        <f t="shared" si="86"/>
        <v>49073300.25</v>
      </c>
      <c r="CC130" s="404">
        <f t="shared" si="86"/>
        <v>49020666.062100001</v>
      </c>
      <c r="CD130" s="404">
        <f t="shared" si="86"/>
        <v>48915334.5</v>
      </c>
      <c r="CE130" s="404">
        <f t="shared" si="86"/>
        <v>48599403</v>
      </c>
      <c r="CG130" s="459">
        <f t="shared" si="78"/>
        <v>49231266</v>
      </c>
      <c r="CH130" s="459">
        <f t="shared" si="87"/>
        <v>49231266</v>
      </c>
      <c r="CI130" s="459">
        <f t="shared" si="87"/>
        <v>49231266</v>
      </c>
      <c r="CJ130" s="459">
        <f t="shared" si="87"/>
        <v>49231266</v>
      </c>
      <c r="CK130" s="459">
        <f t="shared" si="87"/>
        <v>49231266</v>
      </c>
      <c r="CL130" s="459">
        <f t="shared" si="87"/>
        <v>49231266</v>
      </c>
      <c r="CM130" s="459">
        <f t="shared" si="87"/>
        <v>49231266</v>
      </c>
      <c r="CN130" s="459">
        <f t="shared" si="87"/>
        <v>49231266</v>
      </c>
    </row>
    <row r="131" spans="1:92" x14ac:dyDescent="0.2">
      <c r="A131" s="354" t="s">
        <v>323</v>
      </c>
      <c r="B131" s="354"/>
      <c r="C131" s="382"/>
      <c r="D131" s="382"/>
      <c r="E131" s="382"/>
      <c r="F131" s="351">
        <v>2</v>
      </c>
      <c r="G131">
        <v>0</v>
      </c>
      <c r="H131" s="354">
        <v>105</v>
      </c>
      <c r="I131" s="351" t="s">
        <v>436</v>
      </c>
      <c r="J131" s="394"/>
      <c r="K131">
        <v>1046.6300000000001</v>
      </c>
      <c r="L131"/>
      <c r="M131">
        <v>149</v>
      </c>
      <c r="N131" s="395">
        <f t="shared" si="59"/>
        <v>44.7</v>
      </c>
      <c r="O131" s="395">
        <f t="shared" si="60"/>
        <v>627.98</v>
      </c>
      <c r="P131" s="395">
        <f t="shared" si="61"/>
        <v>0</v>
      </c>
      <c r="Q131" s="395">
        <f t="shared" si="62"/>
        <v>0</v>
      </c>
      <c r="R131" s="396">
        <f t="shared" si="63"/>
        <v>0.14000000000000001</v>
      </c>
      <c r="S131" s="396">
        <f t="shared" si="49"/>
        <v>0</v>
      </c>
      <c r="T131" s="395">
        <f t="shared" si="50"/>
        <v>0</v>
      </c>
      <c r="U131" s="395">
        <f t="shared" si="64"/>
        <v>0</v>
      </c>
      <c r="V131">
        <v>23</v>
      </c>
      <c r="W131" s="395">
        <f t="shared" si="65"/>
        <v>5.75</v>
      </c>
      <c r="X131" s="371">
        <f t="shared" si="66"/>
        <v>44.7</v>
      </c>
      <c r="Y131" s="359">
        <f t="shared" si="67"/>
        <v>1097.0800000000002</v>
      </c>
      <c r="Z131" s="266">
        <v>3500208799.6700001</v>
      </c>
      <c r="AA131" s="267">
        <v>7644</v>
      </c>
      <c r="AB131" s="371">
        <f t="shared" si="51"/>
        <v>457902.77</v>
      </c>
      <c r="AC131" s="358">
        <f t="shared" si="52"/>
        <v>1.661953</v>
      </c>
      <c r="AD131" s="267">
        <v>126904</v>
      </c>
      <c r="AE131" s="358">
        <f t="shared" si="53"/>
        <v>0.87309000000000003</v>
      </c>
      <c r="AF131" s="358">
        <f t="shared" si="79"/>
        <v>-0.42529400000000001</v>
      </c>
      <c r="AG131" s="398">
        <f t="shared" si="54"/>
        <v>0.01</v>
      </c>
      <c r="AH131" s="399">
        <f t="shared" si="55"/>
        <v>0</v>
      </c>
      <c r="AI131" s="400">
        <f t="shared" si="68"/>
        <v>0.01</v>
      </c>
      <c r="AJ131">
        <v>1032</v>
      </c>
      <c r="AK131">
        <v>13</v>
      </c>
      <c r="AL131" s="370">
        <f t="shared" si="69"/>
        <v>1341600</v>
      </c>
      <c r="AM131">
        <v>0</v>
      </c>
      <c r="AN131">
        <v>0</v>
      </c>
      <c r="AO131" s="370">
        <f t="shared" si="70"/>
        <v>0</v>
      </c>
      <c r="AP131" s="370">
        <f t="shared" si="56"/>
        <v>126438</v>
      </c>
      <c r="AQ131" s="370">
        <f t="shared" si="71"/>
        <v>1468038</v>
      </c>
      <c r="AR131" s="397">
        <v>247462</v>
      </c>
      <c r="AS131" s="397">
        <f t="shared" si="80"/>
        <v>1468038</v>
      </c>
      <c r="AT131" s="267">
        <v>1494874</v>
      </c>
      <c r="AU131" s="370">
        <f t="shared" si="81"/>
        <v>26836</v>
      </c>
      <c r="AV131" s="401" t="str">
        <f t="shared" si="83"/>
        <v>No</v>
      </c>
      <c r="AW131" s="397">
        <f t="shared" si="72"/>
        <v>0</v>
      </c>
      <c r="AX131" s="402">
        <f t="shared" si="73"/>
        <v>1494874</v>
      </c>
      <c r="AY131" s="403">
        <f t="shared" si="82"/>
        <v>1494874</v>
      </c>
      <c r="AZ131" s="404"/>
      <c r="BA131" s="404"/>
      <c r="BB131" s="457">
        <f t="shared" si="74"/>
        <v>12080.531802069499</v>
      </c>
      <c r="BC131" s="404"/>
      <c r="BD131" s="404"/>
      <c r="BE131" s="404">
        <f t="shared" si="75"/>
        <v>-26836</v>
      </c>
      <c r="BF131" s="404">
        <f t="shared" si="88"/>
        <v>-26836</v>
      </c>
      <c r="BG131" s="404">
        <f t="shared" si="88"/>
        <v>-23001.135599999921</v>
      </c>
      <c r="BH131" s="404">
        <f t="shared" si="88"/>
        <v>-19166.846295479918</v>
      </c>
      <c r="BI131" s="404">
        <f t="shared" si="88"/>
        <v>-15333.477036383934</v>
      </c>
      <c r="BJ131" s="404">
        <f t="shared" si="88"/>
        <v>-11500.107777287951</v>
      </c>
      <c r="BK131" s="404">
        <f t="shared" si="88"/>
        <v>-7667.1218551178463</v>
      </c>
      <c r="BL131" s="404">
        <f t="shared" si="88"/>
        <v>-3833.5609275589231</v>
      </c>
      <c r="BO131" s="458">
        <f t="shared" si="85"/>
        <v>0</v>
      </c>
      <c r="BP131" s="458">
        <f t="shared" si="85"/>
        <v>-3834.8643999999999</v>
      </c>
      <c r="BQ131" s="458">
        <f t="shared" si="85"/>
        <v>-3834.2893045199867</v>
      </c>
      <c r="BR131" s="458">
        <f t="shared" si="85"/>
        <v>-3833.3692590959836</v>
      </c>
      <c r="BS131" s="458">
        <f t="shared" si="85"/>
        <v>-3833.3692590959836</v>
      </c>
      <c r="BT131" s="458">
        <f t="shared" si="85"/>
        <v>-3832.985922170074</v>
      </c>
      <c r="BU131" s="458">
        <f t="shared" si="85"/>
        <v>-3833.5609275589231</v>
      </c>
      <c r="BV131" s="458">
        <f t="shared" si="84"/>
        <v>-3833.5609275589231</v>
      </c>
      <c r="BX131" s="404">
        <f t="shared" si="77"/>
        <v>1494874</v>
      </c>
      <c r="BY131" s="404">
        <f t="shared" si="86"/>
        <v>1491039.1355999999</v>
      </c>
      <c r="BZ131" s="404">
        <f t="shared" si="86"/>
        <v>1487204.8462954799</v>
      </c>
      <c r="CA131" s="404">
        <f t="shared" si="86"/>
        <v>1483371.4770363839</v>
      </c>
      <c r="CB131" s="404">
        <f t="shared" si="86"/>
        <v>1479538.107777288</v>
      </c>
      <c r="CC131" s="404">
        <f t="shared" si="86"/>
        <v>1475705.1218551178</v>
      </c>
      <c r="CD131" s="404">
        <f t="shared" si="86"/>
        <v>1471871.5609275589</v>
      </c>
      <c r="CE131" s="404">
        <f t="shared" si="86"/>
        <v>1468038</v>
      </c>
      <c r="CG131" s="459">
        <f t="shared" si="78"/>
        <v>1494874</v>
      </c>
      <c r="CH131" s="459">
        <f t="shared" si="87"/>
        <v>1491039.1355999999</v>
      </c>
      <c r="CI131" s="459">
        <f t="shared" si="87"/>
        <v>1487204.8462954799</v>
      </c>
      <c r="CJ131" s="459">
        <f t="shared" si="87"/>
        <v>1483371.4770363839</v>
      </c>
      <c r="CK131" s="459">
        <f t="shared" si="87"/>
        <v>1479538.107777288</v>
      </c>
      <c r="CL131" s="459">
        <f t="shared" si="87"/>
        <v>1475705.1218551178</v>
      </c>
      <c r="CM131" s="459">
        <f t="shared" si="87"/>
        <v>1471871.5609275589</v>
      </c>
      <c r="CN131" s="459">
        <f t="shared" si="87"/>
        <v>1468038</v>
      </c>
    </row>
    <row r="132" spans="1:92" x14ac:dyDescent="0.2">
      <c r="A132" s="354" t="s">
        <v>333</v>
      </c>
      <c r="B132" s="354"/>
      <c r="C132" s="382"/>
      <c r="D132" s="382"/>
      <c r="E132" s="382"/>
      <c r="F132" s="351">
        <v>2</v>
      </c>
      <c r="G132">
        <v>0</v>
      </c>
      <c r="H132" s="354">
        <v>106</v>
      </c>
      <c r="I132" s="351" t="s">
        <v>437</v>
      </c>
      <c r="J132" s="394"/>
      <c r="K132">
        <v>1007</v>
      </c>
      <c r="L132"/>
      <c r="M132">
        <v>259</v>
      </c>
      <c r="N132" s="395">
        <f t="shared" si="59"/>
        <v>77.7</v>
      </c>
      <c r="O132" s="395">
        <f t="shared" si="60"/>
        <v>604.20000000000005</v>
      </c>
      <c r="P132" s="395">
        <f t="shared" si="61"/>
        <v>0</v>
      </c>
      <c r="Q132" s="395">
        <f t="shared" si="62"/>
        <v>0</v>
      </c>
      <c r="R132" s="396">
        <f t="shared" si="63"/>
        <v>0.26</v>
      </c>
      <c r="S132" s="396">
        <f t="shared" si="49"/>
        <v>0</v>
      </c>
      <c r="T132" s="395">
        <f t="shared" si="50"/>
        <v>0</v>
      </c>
      <c r="U132" s="395">
        <f t="shared" si="64"/>
        <v>0</v>
      </c>
      <c r="V132">
        <v>74</v>
      </c>
      <c r="W132" s="395">
        <f t="shared" si="65"/>
        <v>18.5</v>
      </c>
      <c r="X132" s="371">
        <f t="shared" si="66"/>
        <v>77.7</v>
      </c>
      <c r="Y132" s="359">
        <f t="shared" si="67"/>
        <v>1103.2</v>
      </c>
      <c r="Z132" s="266">
        <v>4722994697.6700001</v>
      </c>
      <c r="AA132" s="267">
        <v>10515</v>
      </c>
      <c r="AB132" s="371">
        <f t="shared" si="51"/>
        <v>449167.35</v>
      </c>
      <c r="AC132" s="358">
        <f t="shared" si="52"/>
        <v>1.6302479999999999</v>
      </c>
      <c r="AD132" s="267">
        <v>119500</v>
      </c>
      <c r="AE132" s="358">
        <f t="shared" si="53"/>
        <v>0.82215099999999997</v>
      </c>
      <c r="AF132" s="358">
        <f t="shared" si="79"/>
        <v>-0.38781900000000002</v>
      </c>
      <c r="AG132" s="398">
        <f t="shared" si="54"/>
        <v>0.01</v>
      </c>
      <c r="AH132" s="399">
        <f t="shared" si="55"/>
        <v>0</v>
      </c>
      <c r="AI132" s="400">
        <f t="shared" si="68"/>
        <v>0.01</v>
      </c>
      <c r="AJ132">
        <v>0</v>
      </c>
      <c r="AK132">
        <v>0</v>
      </c>
      <c r="AL132" s="370">
        <f t="shared" si="69"/>
        <v>0</v>
      </c>
      <c r="AM132">
        <v>0</v>
      </c>
      <c r="AN132">
        <v>0</v>
      </c>
      <c r="AO132" s="370">
        <f t="shared" si="70"/>
        <v>0</v>
      </c>
      <c r="AP132" s="370">
        <f t="shared" si="56"/>
        <v>127144</v>
      </c>
      <c r="AQ132" s="370">
        <f t="shared" si="71"/>
        <v>127144</v>
      </c>
      <c r="AR132" s="397">
        <v>122907</v>
      </c>
      <c r="AS132" s="397">
        <f t="shared" si="80"/>
        <v>127144</v>
      </c>
      <c r="AT132" s="267">
        <v>132244</v>
      </c>
      <c r="AU132" s="370">
        <f t="shared" si="81"/>
        <v>5100</v>
      </c>
      <c r="AV132" s="401" t="str">
        <f t="shared" si="83"/>
        <v>No</v>
      </c>
      <c r="AW132" s="397">
        <f t="shared" si="72"/>
        <v>0</v>
      </c>
      <c r="AX132" s="402">
        <f t="shared" si="73"/>
        <v>132244</v>
      </c>
      <c r="AY132" s="403">
        <f t="shared" si="82"/>
        <v>132244</v>
      </c>
      <c r="AZ132" s="404"/>
      <c r="BA132" s="404"/>
      <c r="BB132" s="457">
        <f t="shared" si="74"/>
        <v>12625.998013902681</v>
      </c>
      <c r="BC132" s="404"/>
      <c r="BD132" s="404"/>
      <c r="BE132" s="404">
        <f t="shared" si="75"/>
        <v>-5100</v>
      </c>
      <c r="BF132" s="404">
        <f t="shared" si="88"/>
        <v>-5100</v>
      </c>
      <c r="BG132" s="404">
        <f t="shared" si="88"/>
        <v>-4371.2099999999919</v>
      </c>
      <c r="BH132" s="404">
        <f t="shared" si="88"/>
        <v>-3642.5292929999996</v>
      </c>
      <c r="BI132" s="404">
        <f t="shared" si="88"/>
        <v>-2914.0234344000055</v>
      </c>
      <c r="BJ132" s="404">
        <f t="shared" si="88"/>
        <v>-2185.5175758000114</v>
      </c>
      <c r="BK132" s="404">
        <f t="shared" si="88"/>
        <v>-1457.0845677858742</v>
      </c>
      <c r="BL132" s="404">
        <f t="shared" si="88"/>
        <v>-728.54228389293712</v>
      </c>
      <c r="BO132" s="458">
        <f t="shared" si="85"/>
        <v>0</v>
      </c>
      <c r="BP132" s="458">
        <f t="shared" si="85"/>
        <v>-728.79</v>
      </c>
      <c r="BQ132" s="458">
        <f t="shared" si="85"/>
        <v>-728.68070699999862</v>
      </c>
      <c r="BR132" s="458">
        <f t="shared" si="85"/>
        <v>-728.50585860000001</v>
      </c>
      <c r="BS132" s="458">
        <f t="shared" si="85"/>
        <v>-728.50585860000137</v>
      </c>
      <c r="BT132" s="458">
        <f t="shared" si="85"/>
        <v>-728.43300801414375</v>
      </c>
      <c r="BU132" s="458">
        <f t="shared" si="85"/>
        <v>-728.54228389293712</v>
      </c>
      <c r="BV132" s="458">
        <f t="shared" si="84"/>
        <v>-728.54228389293712</v>
      </c>
      <c r="BX132" s="404">
        <f t="shared" si="77"/>
        <v>132244</v>
      </c>
      <c r="BY132" s="404">
        <f t="shared" si="86"/>
        <v>131515.21</v>
      </c>
      <c r="BZ132" s="404">
        <f t="shared" si="86"/>
        <v>130786.529293</v>
      </c>
      <c r="CA132" s="404">
        <f t="shared" si="86"/>
        <v>130058.02343440001</v>
      </c>
      <c r="CB132" s="404">
        <f t="shared" si="86"/>
        <v>129329.51757580001</v>
      </c>
      <c r="CC132" s="404">
        <f t="shared" si="86"/>
        <v>128601.08456778587</v>
      </c>
      <c r="CD132" s="404">
        <f t="shared" si="86"/>
        <v>127872.54228389294</v>
      </c>
      <c r="CE132" s="404">
        <f t="shared" si="86"/>
        <v>127144</v>
      </c>
      <c r="CG132" s="459">
        <f t="shared" si="78"/>
        <v>132244</v>
      </c>
      <c r="CH132" s="459">
        <f t="shared" si="87"/>
        <v>131515.21</v>
      </c>
      <c r="CI132" s="459">
        <f t="shared" si="87"/>
        <v>130786.529293</v>
      </c>
      <c r="CJ132" s="459">
        <f t="shared" si="87"/>
        <v>130058.02343440001</v>
      </c>
      <c r="CK132" s="459">
        <f t="shared" si="87"/>
        <v>129329.51757580001</v>
      </c>
      <c r="CL132" s="459">
        <f t="shared" si="87"/>
        <v>128601.08456778587</v>
      </c>
      <c r="CM132" s="459">
        <f t="shared" si="87"/>
        <v>127872.54228389294</v>
      </c>
      <c r="CN132" s="459">
        <f t="shared" si="87"/>
        <v>127144</v>
      </c>
    </row>
    <row r="133" spans="1:92" x14ac:dyDescent="0.2">
      <c r="A133" s="354" t="s">
        <v>329</v>
      </c>
      <c r="B133" s="354"/>
      <c r="C133" s="382"/>
      <c r="D133" s="382"/>
      <c r="E133" s="382"/>
      <c r="F133" s="351">
        <v>3</v>
      </c>
      <c r="G133">
        <v>0</v>
      </c>
      <c r="H133" s="354">
        <v>107</v>
      </c>
      <c r="I133" s="351" t="s">
        <v>438</v>
      </c>
      <c r="J133" s="394"/>
      <c r="K133">
        <v>2245.58</v>
      </c>
      <c r="L133"/>
      <c r="M133">
        <v>331</v>
      </c>
      <c r="N133" s="395">
        <f t="shared" si="59"/>
        <v>99.3</v>
      </c>
      <c r="O133" s="395">
        <f t="shared" si="60"/>
        <v>1347.35</v>
      </c>
      <c r="P133" s="395">
        <f t="shared" si="61"/>
        <v>0</v>
      </c>
      <c r="Q133" s="395">
        <f t="shared" si="62"/>
        <v>0</v>
      </c>
      <c r="R133" s="396">
        <f t="shared" si="63"/>
        <v>0.15</v>
      </c>
      <c r="S133" s="396">
        <f t="shared" si="49"/>
        <v>0</v>
      </c>
      <c r="T133" s="395">
        <f t="shared" si="50"/>
        <v>0</v>
      </c>
      <c r="U133" s="395">
        <f t="shared" si="64"/>
        <v>0</v>
      </c>
      <c r="V133">
        <v>95</v>
      </c>
      <c r="W133" s="395">
        <f t="shared" si="65"/>
        <v>23.75</v>
      </c>
      <c r="X133" s="371">
        <f t="shared" si="66"/>
        <v>99.3</v>
      </c>
      <c r="Y133" s="359">
        <f t="shared" si="67"/>
        <v>2368.63</v>
      </c>
      <c r="Z133" s="266">
        <v>4052425438.3299999</v>
      </c>
      <c r="AA133" s="267">
        <v>14251</v>
      </c>
      <c r="AB133" s="371">
        <f t="shared" si="51"/>
        <v>284360.78000000003</v>
      </c>
      <c r="AC133" s="358">
        <f t="shared" si="52"/>
        <v>1.032084</v>
      </c>
      <c r="AD133" s="267">
        <v>145625</v>
      </c>
      <c r="AE133" s="358">
        <f t="shared" si="53"/>
        <v>1.001889</v>
      </c>
      <c r="AF133" s="358">
        <f t="shared" si="79"/>
        <v>-2.3025E-2</v>
      </c>
      <c r="AG133" s="398">
        <f t="shared" si="54"/>
        <v>0.01</v>
      </c>
      <c r="AH133" s="399">
        <f t="shared" si="55"/>
        <v>0</v>
      </c>
      <c r="AI133" s="400">
        <f t="shared" si="68"/>
        <v>0.01</v>
      </c>
      <c r="AJ133">
        <v>1006</v>
      </c>
      <c r="AK133">
        <v>6</v>
      </c>
      <c r="AL133" s="370">
        <f t="shared" si="69"/>
        <v>603600</v>
      </c>
      <c r="AM133">
        <v>0</v>
      </c>
      <c r="AN133">
        <v>0</v>
      </c>
      <c r="AO133" s="370">
        <f t="shared" si="70"/>
        <v>0</v>
      </c>
      <c r="AP133" s="370">
        <f t="shared" si="56"/>
        <v>272985</v>
      </c>
      <c r="AQ133" s="370">
        <f t="shared" si="71"/>
        <v>876585</v>
      </c>
      <c r="AR133" s="397">
        <v>1509226</v>
      </c>
      <c r="AS133" s="397">
        <f t="shared" si="80"/>
        <v>876585</v>
      </c>
      <c r="AT133" s="267">
        <v>1015498</v>
      </c>
      <c r="AU133" s="370">
        <f t="shared" si="81"/>
        <v>138913</v>
      </c>
      <c r="AV133" s="401" t="str">
        <f t="shared" si="83"/>
        <v>No</v>
      </c>
      <c r="AW133" s="397">
        <f t="shared" si="72"/>
        <v>0</v>
      </c>
      <c r="AX133" s="402">
        <f t="shared" si="73"/>
        <v>1015498</v>
      </c>
      <c r="AY133" s="403">
        <f t="shared" si="82"/>
        <v>1015498</v>
      </c>
      <c r="AZ133" s="404"/>
      <c r="BA133" s="404"/>
      <c r="BB133" s="457">
        <f t="shared" si="74"/>
        <v>12156.530050142948</v>
      </c>
      <c r="BC133" s="404"/>
      <c r="BD133" s="404"/>
      <c r="BE133" s="404">
        <f t="shared" si="75"/>
        <v>-138913</v>
      </c>
      <c r="BF133" s="404">
        <f t="shared" si="88"/>
        <v>-138913</v>
      </c>
      <c r="BG133" s="404">
        <f t="shared" si="88"/>
        <v>-119062.33230000001</v>
      </c>
      <c r="BH133" s="404">
        <f t="shared" si="88"/>
        <v>-99214.641505590058</v>
      </c>
      <c r="BI133" s="404">
        <f t="shared" si="88"/>
        <v>-79371.713204472093</v>
      </c>
      <c r="BJ133" s="404">
        <f t="shared" si="88"/>
        <v>-59528.784903354011</v>
      </c>
      <c r="BK133" s="404">
        <f t="shared" si="88"/>
        <v>-39687.840895066154</v>
      </c>
      <c r="BL133" s="404">
        <f t="shared" si="88"/>
        <v>-19843.920447533019</v>
      </c>
      <c r="BO133" s="458">
        <f t="shared" si="85"/>
        <v>0</v>
      </c>
      <c r="BP133" s="458">
        <f t="shared" si="85"/>
        <v>-19850.667699999998</v>
      </c>
      <c r="BQ133" s="458">
        <f t="shared" si="85"/>
        <v>-19847.690794409998</v>
      </c>
      <c r="BR133" s="458">
        <f t="shared" si="85"/>
        <v>-19842.928301118012</v>
      </c>
      <c r="BS133" s="458">
        <f t="shared" si="85"/>
        <v>-19842.928301118023</v>
      </c>
      <c r="BT133" s="458">
        <f t="shared" si="85"/>
        <v>-19840.94400828789</v>
      </c>
      <c r="BU133" s="458">
        <f t="shared" si="85"/>
        <v>-19843.920447533077</v>
      </c>
      <c r="BV133" s="458">
        <f t="shared" si="84"/>
        <v>-19843.920447533019</v>
      </c>
      <c r="BX133" s="404">
        <f t="shared" si="77"/>
        <v>1015498</v>
      </c>
      <c r="BY133" s="404">
        <f t="shared" si="86"/>
        <v>995647.33230000001</v>
      </c>
      <c r="BZ133" s="404">
        <f t="shared" si="86"/>
        <v>975799.64150559006</v>
      </c>
      <c r="CA133" s="404">
        <f t="shared" si="86"/>
        <v>955956.71320447209</v>
      </c>
      <c r="CB133" s="404">
        <f t="shared" si="86"/>
        <v>936113.78490335401</v>
      </c>
      <c r="CC133" s="404">
        <f t="shared" si="86"/>
        <v>916272.84089506615</v>
      </c>
      <c r="CD133" s="404">
        <f t="shared" si="86"/>
        <v>896428.92044753302</v>
      </c>
      <c r="CE133" s="404">
        <f t="shared" si="86"/>
        <v>876585</v>
      </c>
      <c r="CG133" s="459">
        <f t="shared" si="78"/>
        <v>1015498</v>
      </c>
      <c r="CH133" s="459">
        <f t="shared" si="87"/>
        <v>995647.33230000001</v>
      </c>
      <c r="CI133" s="459">
        <f t="shared" si="87"/>
        <v>975799.64150559006</v>
      </c>
      <c r="CJ133" s="459">
        <f t="shared" si="87"/>
        <v>955956.71320447209</v>
      </c>
      <c r="CK133" s="459">
        <f t="shared" si="87"/>
        <v>936113.78490335401</v>
      </c>
      <c r="CL133" s="459">
        <f t="shared" si="87"/>
        <v>916272.84089506615</v>
      </c>
      <c r="CM133" s="459">
        <f t="shared" si="87"/>
        <v>896428.92044753302</v>
      </c>
      <c r="CN133" s="459">
        <f t="shared" si="87"/>
        <v>876585</v>
      </c>
    </row>
    <row r="134" spans="1:92" x14ac:dyDescent="0.2">
      <c r="A134" s="354" t="s">
        <v>323</v>
      </c>
      <c r="B134" s="354"/>
      <c r="C134" s="382"/>
      <c r="D134" s="382"/>
      <c r="E134" s="382"/>
      <c r="F134" s="351">
        <v>3</v>
      </c>
      <c r="G134">
        <v>0</v>
      </c>
      <c r="H134" s="354">
        <v>108</v>
      </c>
      <c r="I134" s="351" t="s">
        <v>439</v>
      </c>
      <c r="J134" s="394"/>
      <c r="K134">
        <v>1661.1</v>
      </c>
      <c r="L134"/>
      <c r="M134">
        <v>294</v>
      </c>
      <c r="N134" s="395">
        <f t="shared" si="59"/>
        <v>88.2</v>
      </c>
      <c r="O134" s="395">
        <f t="shared" si="60"/>
        <v>996.66</v>
      </c>
      <c r="P134" s="395">
        <f t="shared" si="61"/>
        <v>0</v>
      </c>
      <c r="Q134" s="395">
        <f t="shared" si="62"/>
        <v>0</v>
      </c>
      <c r="R134" s="396">
        <f t="shared" si="63"/>
        <v>0.18</v>
      </c>
      <c r="S134" s="396">
        <f t="shared" si="49"/>
        <v>0</v>
      </c>
      <c r="T134" s="395">
        <f t="shared" si="50"/>
        <v>0</v>
      </c>
      <c r="U134" s="395">
        <f t="shared" si="64"/>
        <v>0</v>
      </c>
      <c r="V134">
        <v>35</v>
      </c>
      <c r="W134" s="395">
        <f t="shared" si="65"/>
        <v>8.75</v>
      </c>
      <c r="X134" s="371">
        <f t="shared" si="66"/>
        <v>88.2</v>
      </c>
      <c r="Y134" s="359">
        <f t="shared" si="67"/>
        <v>1758.05</v>
      </c>
      <c r="Z134" s="266">
        <v>3362515268.6700001</v>
      </c>
      <c r="AA134" s="267">
        <v>12870</v>
      </c>
      <c r="AB134" s="371">
        <f t="shared" si="51"/>
        <v>261267.7</v>
      </c>
      <c r="AC134" s="358">
        <f t="shared" si="52"/>
        <v>0.948268</v>
      </c>
      <c r="AD134" s="267">
        <v>125563</v>
      </c>
      <c r="AE134" s="358">
        <f t="shared" si="53"/>
        <v>0.86386399999999997</v>
      </c>
      <c r="AF134" s="358">
        <f t="shared" si="79"/>
        <v>7.7052999999999996E-2</v>
      </c>
      <c r="AG134" s="398">
        <f t="shared" si="54"/>
        <v>7.7052999999999996E-2</v>
      </c>
      <c r="AH134" s="399">
        <f t="shared" si="55"/>
        <v>0</v>
      </c>
      <c r="AI134" s="400">
        <f t="shared" si="68"/>
        <v>7.7052999999999996E-2</v>
      </c>
      <c r="AJ134">
        <v>0</v>
      </c>
      <c r="AK134">
        <v>0</v>
      </c>
      <c r="AL134" s="370">
        <f t="shared" si="69"/>
        <v>0</v>
      </c>
      <c r="AM134">
        <v>0</v>
      </c>
      <c r="AN134">
        <v>0</v>
      </c>
      <c r="AO134" s="370">
        <f t="shared" si="70"/>
        <v>0</v>
      </c>
      <c r="AP134" s="370">
        <f t="shared" si="56"/>
        <v>1561211</v>
      </c>
      <c r="AQ134" s="370">
        <f t="shared" si="71"/>
        <v>1561211</v>
      </c>
      <c r="AR134" s="397">
        <v>4528763</v>
      </c>
      <c r="AS134" s="397">
        <f t="shared" si="80"/>
        <v>1561211</v>
      </c>
      <c r="AT134" s="267">
        <v>3677011</v>
      </c>
      <c r="AU134" s="370">
        <f t="shared" si="81"/>
        <v>2115800</v>
      </c>
      <c r="AV134" s="401" t="str">
        <f t="shared" si="83"/>
        <v>No</v>
      </c>
      <c r="AW134" s="397">
        <f t="shared" si="72"/>
        <v>0</v>
      </c>
      <c r="AX134" s="402">
        <f t="shared" si="73"/>
        <v>3677011</v>
      </c>
      <c r="AY134" s="403">
        <f t="shared" si="82"/>
        <v>3677011</v>
      </c>
      <c r="AZ134" s="404"/>
      <c r="BA134" s="404"/>
      <c r="BB134" s="457">
        <f t="shared" si="74"/>
        <v>12197.655920775391</v>
      </c>
      <c r="BC134" s="404"/>
      <c r="BD134" s="404"/>
      <c r="BE134" s="404">
        <f t="shared" si="75"/>
        <v>-2115800</v>
      </c>
      <c r="BF134" s="404">
        <f t="shared" si="88"/>
        <v>-2115800</v>
      </c>
      <c r="BG134" s="404">
        <f t="shared" si="88"/>
        <v>-1813452.1800000002</v>
      </c>
      <c r="BH134" s="404">
        <f t="shared" si="88"/>
        <v>-1511149.7015940002</v>
      </c>
      <c r="BI134" s="404">
        <f t="shared" si="88"/>
        <v>-1208919.7612752002</v>
      </c>
      <c r="BJ134" s="404">
        <f t="shared" si="88"/>
        <v>-906689.82095640013</v>
      </c>
      <c r="BK134" s="404">
        <f t="shared" si="88"/>
        <v>-604490.10363163194</v>
      </c>
      <c r="BL134" s="404">
        <f t="shared" si="88"/>
        <v>-302245.05181581597</v>
      </c>
      <c r="BO134" s="458">
        <f t="shared" si="85"/>
        <v>0</v>
      </c>
      <c r="BP134" s="458">
        <f t="shared" si="85"/>
        <v>-302347.82</v>
      </c>
      <c r="BQ134" s="458">
        <f t="shared" si="85"/>
        <v>-302302.47840600001</v>
      </c>
      <c r="BR134" s="458">
        <f t="shared" si="85"/>
        <v>-302229.94031880004</v>
      </c>
      <c r="BS134" s="458">
        <f t="shared" si="85"/>
        <v>-302229.94031880004</v>
      </c>
      <c r="BT134" s="458">
        <f t="shared" si="85"/>
        <v>-302199.71732476813</v>
      </c>
      <c r="BU134" s="458">
        <f t="shared" si="85"/>
        <v>-302245.05181581597</v>
      </c>
      <c r="BV134" s="458">
        <f t="shared" si="84"/>
        <v>-302245.05181581597</v>
      </c>
      <c r="BX134" s="404">
        <f t="shared" si="77"/>
        <v>3677011</v>
      </c>
      <c r="BY134" s="404">
        <f t="shared" si="86"/>
        <v>3374663.18</v>
      </c>
      <c r="BZ134" s="404">
        <f t="shared" si="86"/>
        <v>3072360.7015940002</v>
      </c>
      <c r="CA134" s="404">
        <f t="shared" si="86"/>
        <v>2770130.7612752002</v>
      </c>
      <c r="CB134" s="404">
        <f t="shared" si="86"/>
        <v>2467900.8209564001</v>
      </c>
      <c r="CC134" s="404">
        <f t="shared" si="86"/>
        <v>2165701.1036316319</v>
      </c>
      <c r="CD134" s="404">
        <f t="shared" si="86"/>
        <v>1863456.051815816</v>
      </c>
      <c r="CE134" s="404">
        <f t="shared" si="86"/>
        <v>1561211</v>
      </c>
      <c r="CG134" s="459">
        <f t="shared" si="78"/>
        <v>3677011</v>
      </c>
      <c r="CH134" s="459">
        <f t="shared" si="87"/>
        <v>3374663.18</v>
      </c>
      <c r="CI134" s="459">
        <f t="shared" si="87"/>
        <v>3072360.7015940002</v>
      </c>
      <c r="CJ134" s="459">
        <f t="shared" si="87"/>
        <v>2770130.7612752002</v>
      </c>
      <c r="CK134" s="459">
        <f t="shared" si="87"/>
        <v>2467900.8209564001</v>
      </c>
      <c r="CL134" s="459">
        <f t="shared" si="87"/>
        <v>2165701.1036316319</v>
      </c>
      <c r="CM134" s="459">
        <f t="shared" si="87"/>
        <v>1863456.051815816</v>
      </c>
      <c r="CN134" s="459">
        <f t="shared" si="87"/>
        <v>1561211</v>
      </c>
    </row>
    <row r="135" spans="1:92" x14ac:dyDescent="0.2">
      <c r="A135" s="354" t="s">
        <v>338</v>
      </c>
      <c r="B135" s="354"/>
      <c r="C135" s="406">
        <v>1</v>
      </c>
      <c r="D135" s="406">
        <v>1</v>
      </c>
      <c r="E135" s="382"/>
      <c r="F135" s="351">
        <v>9</v>
      </c>
      <c r="G135">
        <v>28</v>
      </c>
      <c r="H135" s="354">
        <v>109</v>
      </c>
      <c r="I135" s="351" t="s">
        <v>440</v>
      </c>
      <c r="J135" s="394"/>
      <c r="K135">
        <v>1761.94</v>
      </c>
      <c r="L135"/>
      <c r="M135">
        <v>980</v>
      </c>
      <c r="N135" s="395">
        <f t="shared" si="59"/>
        <v>294</v>
      </c>
      <c r="O135" s="395">
        <f t="shared" si="60"/>
        <v>1057.1600000000001</v>
      </c>
      <c r="P135" s="395">
        <f t="shared" si="61"/>
        <v>0</v>
      </c>
      <c r="Q135" s="395">
        <f t="shared" si="62"/>
        <v>0</v>
      </c>
      <c r="R135" s="396">
        <f t="shared" si="63"/>
        <v>0.56000000000000005</v>
      </c>
      <c r="S135" s="396">
        <f t="shared" si="49"/>
        <v>0</v>
      </c>
      <c r="T135" s="395">
        <f t="shared" si="50"/>
        <v>0</v>
      </c>
      <c r="U135" s="395">
        <f t="shared" si="64"/>
        <v>0</v>
      </c>
      <c r="V135">
        <v>16</v>
      </c>
      <c r="W135" s="395">
        <f t="shared" si="65"/>
        <v>4</v>
      </c>
      <c r="X135" s="371">
        <f t="shared" si="66"/>
        <v>294</v>
      </c>
      <c r="Y135" s="359">
        <f t="shared" si="67"/>
        <v>2059.94</v>
      </c>
      <c r="Z135" s="266">
        <v>2263418290</v>
      </c>
      <c r="AA135" s="267">
        <v>15079</v>
      </c>
      <c r="AB135" s="371">
        <f t="shared" si="51"/>
        <v>150104</v>
      </c>
      <c r="AC135" s="358">
        <f t="shared" si="52"/>
        <v>0.54480099999999998</v>
      </c>
      <c r="AD135" s="267">
        <v>75631</v>
      </c>
      <c r="AE135" s="358">
        <f t="shared" si="53"/>
        <v>0.52033600000000002</v>
      </c>
      <c r="AF135" s="358">
        <f t="shared" si="79"/>
        <v>0.46253899999999998</v>
      </c>
      <c r="AG135" s="398">
        <f t="shared" si="54"/>
        <v>0.46253899999999998</v>
      </c>
      <c r="AH135" s="399">
        <f t="shared" si="55"/>
        <v>0</v>
      </c>
      <c r="AI135" s="400">
        <f t="shared" si="68"/>
        <v>0.46253899999999998</v>
      </c>
      <c r="AJ135">
        <v>0</v>
      </c>
      <c r="AK135">
        <v>0</v>
      </c>
      <c r="AL135" s="370">
        <f t="shared" si="69"/>
        <v>0</v>
      </c>
      <c r="AM135">
        <v>0</v>
      </c>
      <c r="AN135">
        <v>0</v>
      </c>
      <c r="AO135" s="370">
        <f t="shared" si="70"/>
        <v>0</v>
      </c>
      <c r="AP135" s="370">
        <f t="shared" si="56"/>
        <v>10981050</v>
      </c>
      <c r="AQ135" s="370">
        <f t="shared" si="71"/>
        <v>10981050</v>
      </c>
      <c r="AR135" s="397">
        <v>15364444</v>
      </c>
      <c r="AS135" s="397">
        <f t="shared" si="80"/>
        <v>15364444</v>
      </c>
      <c r="AT135" s="267">
        <v>15364444</v>
      </c>
      <c r="AU135" s="370">
        <f t="shared" si="81"/>
        <v>4383394</v>
      </c>
      <c r="AV135" s="401" t="str">
        <f t="shared" si="83"/>
        <v>No</v>
      </c>
      <c r="AW135" s="397">
        <f t="shared" si="72"/>
        <v>0</v>
      </c>
      <c r="AX135" s="402">
        <f t="shared" si="73"/>
        <v>15364444</v>
      </c>
      <c r="AY135" s="403">
        <f t="shared" si="82"/>
        <v>15364444</v>
      </c>
      <c r="AZ135" s="404"/>
      <c r="BA135" s="404"/>
      <c r="BB135" s="457">
        <f t="shared" si="74"/>
        <v>13474.24344756348</v>
      </c>
      <c r="BC135" s="404"/>
      <c r="BD135" s="404"/>
      <c r="BE135" s="404">
        <f t="shared" si="75"/>
        <v>-4383394</v>
      </c>
      <c r="BF135" s="404">
        <f t="shared" si="88"/>
        <v>-4383394</v>
      </c>
      <c r="BG135" s="404">
        <f t="shared" si="88"/>
        <v>-4383394</v>
      </c>
      <c r="BH135" s="404">
        <f t="shared" si="88"/>
        <v>-4383394</v>
      </c>
      <c r="BI135" s="404">
        <f t="shared" si="88"/>
        <v>-4383394</v>
      </c>
      <c r="BJ135" s="404">
        <f t="shared" si="88"/>
        <v>-4383394</v>
      </c>
      <c r="BK135" s="404">
        <f t="shared" si="88"/>
        <v>-4383394</v>
      </c>
      <c r="BL135" s="404">
        <f t="shared" si="88"/>
        <v>-4383394</v>
      </c>
      <c r="BO135" s="458">
        <f t="shared" si="85"/>
        <v>0</v>
      </c>
      <c r="BP135" s="458">
        <f t="shared" si="85"/>
        <v>-626387.00260000001</v>
      </c>
      <c r="BQ135" s="458">
        <f t="shared" si="85"/>
        <v>-730711.7797999999</v>
      </c>
      <c r="BR135" s="458">
        <f t="shared" si="85"/>
        <v>-876678.8</v>
      </c>
      <c r="BS135" s="458">
        <f t="shared" si="85"/>
        <v>-1095848.5</v>
      </c>
      <c r="BT135" s="458">
        <f t="shared" si="85"/>
        <v>-1460985.2201999999</v>
      </c>
      <c r="BU135" s="458">
        <f t="shared" si="85"/>
        <v>-2191697</v>
      </c>
      <c r="BV135" s="458">
        <f t="shared" si="84"/>
        <v>-4383394</v>
      </c>
      <c r="BX135" s="404">
        <f t="shared" si="77"/>
        <v>15364444</v>
      </c>
      <c r="BY135" s="404">
        <f t="shared" si="86"/>
        <v>14738056.997400001</v>
      </c>
      <c r="BZ135" s="404">
        <f t="shared" si="86"/>
        <v>14633732.2202</v>
      </c>
      <c r="CA135" s="404">
        <f t="shared" si="86"/>
        <v>14487765.199999999</v>
      </c>
      <c r="CB135" s="404">
        <f t="shared" si="86"/>
        <v>14268595.5</v>
      </c>
      <c r="CC135" s="404">
        <f t="shared" si="86"/>
        <v>13903458.7798</v>
      </c>
      <c r="CD135" s="404">
        <f t="shared" si="86"/>
        <v>13172747</v>
      </c>
      <c r="CE135" s="404">
        <f t="shared" si="86"/>
        <v>10981050</v>
      </c>
      <c r="CG135" s="459">
        <f t="shared" si="78"/>
        <v>15364444</v>
      </c>
      <c r="CH135" s="459">
        <f t="shared" si="87"/>
        <v>15364444</v>
      </c>
      <c r="CI135" s="459">
        <f t="shared" si="87"/>
        <v>15364444</v>
      </c>
      <c r="CJ135" s="459">
        <f t="shared" si="87"/>
        <v>15364444</v>
      </c>
      <c r="CK135" s="459">
        <f t="shared" si="87"/>
        <v>15364444</v>
      </c>
      <c r="CL135" s="459">
        <f t="shared" si="87"/>
        <v>15364444</v>
      </c>
      <c r="CM135" s="459">
        <f t="shared" si="87"/>
        <v>15364444</v>
      </c>
      <c r="CN135" s="459">
        <f t="shared" si="87"/>
        <v>15364444</v>
      </c>
    </row>
    <row r="136" spans="1:92" x14ac:dyDescent="0.2">
      <c r="A136" s="354" t="s">
        <v>351</v>
      </c>
      <c r="B136" s="354"/>
      <c r="C136" s="382"/>
      <c r="D136" s="382"/>
      <c r="E136" s="382"/>
      <c r="F136" s="351">
        <v>8</v>
      </c>
      <c r="G136">
        <v>33</v>
      </c>
      <c r="H136" s="354">
        <v>110</v>
      </c>
      <c r="I136" s="351" t="s">
        <v>441</v>
      </c>
      <c r="J136" s="394"/>
      <c r="K136">
        <v>2156.2800000000002</v>
      </c>
      <c r="L136"/>
      <c r="M136">
        <v>857</v>
      </c>
      <c r="N136" s="395">
        <f t="shared" si="59"/>
        <v>257.10000000000002</v>
      </c>
      <c r="O136" s="395">
        <f t="shared" si="60"/>
        <v>1293.77</v>
      </c>
      <c r="P136" s="395">
        <f t="shared" si="61"/>
        <v>0</v>
      </c>
      <c r="Q136" s="395">
        <f t="shared" si="62"/>
        <v>0</v>
      </c>
      <c r="R136" s="396">
        <f t="shared" si="63"/>
        <v>0.4</v>
      </c>
      <c r="S136" s="396">
        <f t="shared" si="49"/>
        <v>0</v>
      </c>
      <c r="T136" s="395">
        <f t="shared" si="50"/>
        <v>0</v>
      </c>
      <c r="U136" s="395">
        <f t="shared" si="64"/>
        <v>0</v>
      </c>
      <c r="V136">
        <v>157</v>
      </c>
      <c r="W136" s="395">
        <f t="shared" si="65"/>
        <v>39.25</v>
      </c>
      <c r="X136" s="371">
        <f t="shared" si="66"/>
        <v>257.10000000000002</v>
      </c>
      <c r="Y136" s="359">
        <f t="shared" si="67"/>
        <v>2452.63</v>
      </c>
      <c r="Z136" s="266">
        <v>2824212526</v>
      </c>
      <c r="AA136" s="267">
        <v>17468</v>
      </c>
      <c r="AB136" s="371">
        <f t="shared" si="51"/>
        <v>161679.21</v>
      </c>
      <c r="AC136" s="358">
        <f t="shared" si="52"/>
        <v>0.58681300000000003</v>
      </c>
      <c r="AD136" s="267">
        <v>81920</v>
      </c>
      <c r="AE136" s="358">
        <f t="shared" si="53"/>
        <v>0.56360299999999997</v>
      </c>
      <c r="AF136" s="358">
        <f t="shared" si="79"/>
        <v>0.42015000000000002</v>
      </c>
      <c r="AG136" s="398">
        <f t="shared" si="54"/>
        <v>0.42015000000000002</v>
      </c>
      <c r="AH136" s="399">
        <f t="shared" si="55"/>
        <v>0</v>
      </c>
      <c r="AI136" s="400">
        <f t="shared" si="68"/>
        <v>0.42015000000000002</v>
      </c>
      <c r="AJ136">
        <v>0</v>
      </c>
      <c r="AK136">
        <v>0</v>
      </c>
      <c r="AL136" s="370">
        <f t="shared" si="69"/>
        <v>0</v>
      </c>
      <c r="AM136">
        <v>0</v>
      </c>
      <c r="AN136">
        <v>0</v>
      </c>
      <c r="AO136" s="370">
        <f t="shared" si="70"/>
        <v>0</v>
      </c>
      <c r="AP136" s="370">
        <f t="shared" si="56"/>
        <v>11876195</v>
      </c>
      <c r="AQ136" s="370">
        <f t="shared" si="71"/>
        <v>11876195</v>
      </c>
      <c r="AR136" s="397">
        <v>10272197</v>
      </c>
      <c r="AS136" s="397">
        <f t="shared" si="80"/>
        <v>11876195</v>
      </c>
      <c r="AT136" s="267">
        <v>12740359</v>
      </c>
      <c r="AU136" s="370">
        <f t="shared" si="81"/>
        <v>864164</v>
      </c>
      <c r="AV136" s="401" t="str">
        <f t="shared" si="83"/>
        <v>No</v>
      </c>
      <c r="AW136" s="397">
        <f t="shared" si="72"/>
        <v>0</v>
      </c>
      <c r="AX136" s="402">
        <f t="shared" si="73"/>
        <v>12740359</v>
      </c>
      <c r="AY136" s="403">
        <f t="shared" si="82"/>
        <v>12740359</v>
      </c>
      <c r="AZ136" s="404"/>
      <c r="BA136" s="404"/>
      <c r="BB136" s="457">
        <f t="shared" si="74"/>
        <v>13108.947237835529</v>
      </c>
      <c r="BC136" s="404"/>
      <c r="BD136" s="404"/>
      <c r="BE136" s="404">
        <f t="shared" si="75"/>
        <v>-864164</v>
      </c>
      <c r="BF136" s="404">
        <f t="shared" si="88"/>
        <v>-864164</v>
      </c>
      <c r="BG136" s="404">
        <f t="shared" si="88"/>
        <v>-740674.96440000087</v>
      </c>
      <c r="BH136" s="404">
        <f t="shared" si="88"/>
        <v>-617204.44783452153</v>
      </c>
      <c r="BI136" s="404">
        <f t="shared" si="88"/>
        <v>-493763.5582676176</v>
      </c>
      <c r="BJ136" s="404">
        <f t="shared" si="88"/>
        <v>-370322.66870071366</v>
      </c>
      <c r="BK136" s="404">
        <f t="shared" si="88"/>
        <v>-246894.12322276644</v>
      </c>
      <c r="BL136" s="404">
        <f t="shared" si="88"/>
        <v>-123447.06161138415</v>
      </c>
      <c r="BO136" s="458">
        <f t="shared" si="85"/>
        <v>0</v>
      </c>
      <c r="BP136" s="458">
        <f t="shared" si="85"/>
        <v>-123489.0356</v>
      </c>
      <c r="BQ136" s="458">
        <f t="shared" si="85"/>
        <v>-123470.51656548014</v>
      </c>
      <c r="BR136" s="458">
        <f t="shared" si="85"/>
        <v>-123440.88956690431</v>
      </c>
      <c r="BS136" s="458">
        <f t="shared" si="85"/>
        <v>-123440.8895669044</v>
      </c>
      <c r="BT136" s="458">
        <f t="shared" si="85"/>
        <v>-123428.54547794786</v>
      </c>
      <c r="BU136" s="458">
        <f t="shared" si="85"/>
        <v>-123447.06161138322</v>
      </c>
      <c r="BV136" s="458">
        <f t="shared" si="84"/>
        <v>-123447.06161138415</v>
      </c>
      <c r="BX136" s="404">
        <f t="shared" si="77"/>
        <v>12740359</v>
      </c>
      <c r="BY136" s="404">
        <f t="shared" si="86"/>
        <v>12616869.964400001</v>
      </c>
      <c r="BZ136" s="404">
        <f t="shared" si="86"/>
        <v>12493399.447834522</v>
      </c>
      <c r="CA136" s="404">
        <f t="shared" si="86"/>
        <v>12369958.558267618</v>
      </c>
      <c r="CB136" s="404">
        <f t="shared" si="86"/>
        <v>12246517.668700714</v>
      </c>
      <c r="CC136" s="404">
        <f t="shared" si="86"/>
        <v>12123089.123222766</v>
      </c>
      <c r="CD136" s="404">
        <f t="shared" si="86"/>
        <v>11999642.061611384</v>
      </c>
      <c r="CE136" s="404">
        <f t="shared" si="86"/>
        <v>11876195</v>
      </c>
      <c r="CG136" s="459">
        <f t="shared" si="78"/>
        <v>12740359</v>
      </c>
      <c r="CH136" s="459">
        <f t="shared" si="87"/>
        <v>12616869.964400001</v>
      </c>
      <c r="CI136" s="459">
        <f t="shared" si="87"/>
        <v>12493399.447834522</v>
      </c>
      <c r="CJ136" s="459">
        <f t="shared" si="87"/>
        <v>12369958.558267618</v>
      </c>
      <c r="CK136" s="459">
        <f t="shared" si="87"/>
        <v>12246517.668700714</v>
      </c>
      <c r="CL136" s="459">
        <f t="shared" si="87"/>
        <v>12123089.123222766</v>
      </c>
      <c r="CM136" s="459">
        <f t="shared" si="87"/>
        <v>11999642.061611384</v>
      </c>
      <c r="CN136" s="459">
        <f t="shared" si="87"/>
        <v>11876195</v>
      </c>
    </row>
    <row r="137" spans="1:92" x14ac:dyDescent="0.2">
      <c r="A137" s="354" t="s">
        <v>351</v>
      </c>
      <c r="B137" s="354"/>
      <c r="C137" s="382"/>
      <c r="D137" s="382"/>
      <c r="E137" s="382"/>
      <c r="F137" s="351">
        <v>8</v>
      </c>
      <c r="G137">
        <v>17</v>
      </c>
      <c r="H137" s="354">
        <v>111</v>
      </c>
      <c r="I137" s="351" t="s">
        <v>442</v>
      </c>
      <c r="J137" s="394"/>
      <c r="K137">
        <v>1345.07</v>
      </c>
      <c r="L137"/>
      <c r="M137">
        <v>618</v>
      </c>
      <c r="N137" s="395">
        <f t="shared" si="59"/>
        <v>185.4</v>
      </c>
      <c r="O137" s="395">
        <f t="shared" si="60"/>
        <v>807.04</v>
      </c>
      <c r="P137" s="395">
        <f t="shared" si="61"/>
        <v>0</v>
      </c>
      <c r="Q137" s="395">
        <f t="shared" si="62"/>
        <v>0</v>
      </c>
      <c r="R137" s="396">
        <f t="shared" si="63"/>
        <v>0.46</v>
      </c>
      <c r="S137" s="396">
        <f t="shared" si="49"/>
        <v>0</v>
      </c>
      <c r="T137" s="395">
        <f t="shared" si="50"/>
        <v>0</v>
      </c>
      <c r="U137" s="395">
        <f t="shared" si="64"/>
        <v>0</v>
      </c>
      <c r="V137">
        <v>46</v>
      </c>
      <c r="W137" s="395">
        <f t="shared" si="65"/>
        <v>11.5</v>
      </c>
      <c r="X137" s="371">
        <f t="shared" si="66"/>
        <v>185.4</v>
      </c>
      <c r="Y137" s="359">
        <f t="shared" si="67"/>
        <v>1541.97</v>
      </c>
      <c r="Z137" s="266">
        <v>1576783773.3299999</v>
      </c>
      <c r="AA137" s="267">
        <v>11715</v>
      </c>
      <c r="AB137" s="371">
        <f t="shared" si="51"/>
        <v>134595.29</v>
      </c>
      <c r="AC137" s="358">
        <f t="shared" si="52"/>
        <v>0.488512</v>
      </c>
      <c r="AD137" s="267">
        <v>99797</v>
      </c>
      <c r="AE137" s="358">
        <f t="shared" si="53"/>
        <v>0.68659599999999998</v>
      </c>
      <c r="AF137" s="358">
        <f t="shared" si="79"/>
        <v>0.45206299999999999</v>
      </c>
      <c r="AG137" s="398">
        <f t="shared" si="54"/>
        <v>0.45206299999999999</v>
      </c>
      <c r="AH137" s="399">
        <f t="shared" si="55"/>
        <v>0.03</v>
      </c>
      <c r="AI137" s="400">
        <f t="shared" si="68"/>
        <v>0.48206300000000002</v>
      </c>
      <c r="AJ137">
        <v>0</v>
      </c>
      <c r="AK137">
        <v>0</v>
      </c>
      <c r="AL137" s="370">
        <f t="shared" si="69"/>
        <v>0</v>
      </c>
      <c r="AM137">
        <v>0</v>
      </c>
      <c r="AN137">
        <v>0</v>
      </c>
      <c r="AO137" s="370">
        <f t="shared" si="70"/>
        <v>0</v>
      </c>
      <c r="AP137" s="370">
        <f t="shared" si="56"/>
        <v>8566840</v>
      </c>
      <c r="AQ137" s="370">
        <f t="shared" si="71"/>
        <v>8566840</v>
      </c>
      <c r="AR137" s="397">
        <v>9761632</v>
      </c>
      <c r="AS137" s="397">
        <f t="shared" si="80"/>
        <v>8566840</v>
      </c>
      <c r="AT137" s="267">
        <v>9802121</v>
      </c>
      <c r="AU137" s="370">
        <f t="shared" si="81"/>
        <v>1235281</v>
      </c>
      <c r="AV137" s="401" t="str">
        <f t="shared" si="83"/>
        <v>No</v>
      </c>
      <c r="AW137" s="397">
        <f t="shared" si="72"/>
        <v>0</v>
      </c>
      <c r="AX137" s="402">
        <f t="shared" si="73"/>
        <v>9802121</v>
      </c>
      <c r="AY137" s="403">
        <f t="shared" si="82"/>
        <v>9802121</v>
      </c>
      <c r="AZ137" s="404"/>
      <c r="BA137" s="404"/>
      <c r="BB137" s="457">
        <f t="shared" si="74"/>
        <v>13212.10364516345</v>
      </c>
      <c r="BC137" s="404"/>
      <c r="BD137" s="404"/>
      <c r="BE137" s="404">
        <f t="shared" si="75"/>
        <v>-1235281</v>
      </c>
      <c r="BF137" s="404">
        <f t="shared" si="88"/>
        <v>-1235281</v>
      </c>
      <c r="BG137" s="404">
        <f t="shared" si="88"/>
        <v>-1058759.3451000005</v>
      </c>
      <c r="BH137" s="404">
        <f t="shared" si="88"/>
        <v>-882264.16227183118</v>
      </c>
      <c r="BI137" s="404">
        <f t="shared" si="88"/>
        <v>-705811.32981746458</v>
      </c>
      <c r="BJ137" s="404">
        <f t="shared" si="88"/>
        <v>-529358.49736309797</v>
      </c>
      <c r="BK137" s="404">
        <f t="shared" si="88"/>
        <v>-352923.31019197777</v>
      </c>
      <c r="BL137" s="404">
        <f t="shared" si="88"/>
        <v>-176461.65509598888</v>
      </c>
      <c r="BO137" s="458">
        <f t="shared" si="85"/>
        <v>0</v>
      </c>
      <c r="BP137" s="458">
        <f t="shared" si="85"/>
        <v>-176521.65489999999</v>
      </c>
      <c r="BQ137" s="458">
        <f t="shared" si="85"/>
        <v>-176495.18282817007</v>
      </c>
      <c r="BR137" s="458">
        <f t="shared" si="85"/>
        <v>-176452.83245436626</v>
      </c>
      <c r="BS137" s="458">
        <f t="shared" si="85"/>
        <v>-176452.83245436614</v>
      </c>
      <c r="BT137" s="458">
        <f t="shared" si="85"/>
        <v>-176435.18717112055</v>
      </c>
      <c r="BU137" s="458">
        <f t="shared" si="85"/>
        <v>-176461.65509598888</v>
      </c>
      <c r="BV137" s="458">
        <f t="shared" si="84"/>
        <v>-176461.65509598888</v>
      </c>
      <c r="BX137" s="404">
        <f t="shared" si="77"/>
        <v>9802121</v>
      </c>
      <c r="BY137" s="404">
        <f t="shared" si="86"/>
        <v>9625599.3451000005</v>
      </c>
      <c r="BZ137" s="404">
        <f t="shared" si="86"/>
        <v>9449104.1622718312</v>
      </c>
      <c r="CA137" s="404">
        <f t="shared" si="86"/>
        <v>9272651.3298174646</v>
      </c>
      <c r="CB137" s="404">
        <f t="shared" si="86"/>
        <v>9096198.497363098</v>
      </c>
      <c r="CC137" s="404">
        <f t="shared" si="86"/>
        <v>8919763.3101919778</v>
      </c>
      <c r="CD137" s="404">
        <f t="shared" si="86"/>
        <v>8743301.6550959889</v>
      </c>
      <c r="CE137" s="404">
        <f t="shared" si="86"/>
        <v>8566840</v>
      </c>
      <c r="CG137" s="459">
        <f t="shared" si="78"/>
        <v>9802121</v>
      </c>
      <c r="CH137" s="459">
        <f t="shared" si="87"/>
        <v>9625599.3451000005</v>
      </c>
      <c r="CI137" s="459">
        <f t="shared" si="87"/>
        <v>9449104.1622718312</v>
      </c>
      <c r="CJ137" s="459">
        <f t="shared" si="87"/>
        <v>9272651.3298174646</v>
      </c>
      <c r="CK137" s="459">
        <f t="shared" si="87"/>
        <v>9096198.497363098</v>
      </c>
      <c r="CL137" s="459">
        <f t="shared" si="87"/>
        <v>8919763.3101919778</v>
      </c>
      <c r="CM137" s="459">
        <f t="shared" si="87"/>
        <v>8743301.6550959889</v>
      </c>
      <c r="CN137" s="459">
        <f t="shared" si="87"/>
        <v>8566840</v>
      </c>
    </row>
    <row r="138" spans="1:92" x14ac:dyDescent="0.2">
      <c r="A138" s="354" t="s">
        <v>323</v>
      </c>
      <c r="B138" s="354"/>
      <c r="C138" s="382"/>
      <c r="D138" s="382"/>
      <c r="E138" s="382"/>
      <c r="F138" s="351">
        <v>8</v>
      </c>
      <c r="G138">
        <v>0</v>
      </c>
      <c r="H138" s="354">
        <v>112</v>
      </c>
      <c r="I138" s="351" t="s">
        <v>443</v>
      </c>
      <c r="J138" s="394"/>
      <c r="K138">
        <v>500.38</v>
      </c>
      <c r="L138"/>
      <c r="M138">
        <v>99</v>
      </c>
      <c r="N138" s="395">
        <f t="shared" si="59"/>
        <v>29.7</v>
      </c>
      <c r="O138" s="395">
        <f t="shared" si="60"/>
        <v>300.23</v>
      </c>
      <c r="P138" s="395">
        <f t="shared" si="61"/>
        <v>0</v>
      </c>
      <c r="Q138" s="395">
        <f t="shared" si="62"/>
        <v>0</v>
      </c>
      <c r="R138" s="396">
        <f t="shared" si="63"/>
        <v>0.2</v>
      </c>
      <c r="S138" s="396">
        <f t="shared" si="49"/>
        <v>0</v>
      </c>
      <c r="T138" s="395">
        <f t="shared" si="50"/>
        <v>0</v>
      </c>
      <c r="U138" s="395">
        <f t="shared" si="64"/>
        <v>0</v>
      </c>
      <c r="V138">
        <v>8</v>
      </c>
      <c r="W138" s="395">
        <f t="shared" si="65"/>
        <v>2</v>
      </c>
      <c r="X138" s="371">
        <f t="shared" si="66"/>
        <v>29.7</v>
      </c>
      <c r="Y138" s="359">
        <f t="shared" si="67"/>
        <v>532.08000000000004</v>
      </c>
      <c r="Z138" s="266">
        <v>862614660</v>
      </c>
      <c r="AA138" s="267">
        <v>4294</v>
      </c>
      <c r="AB138" s="371">
        <f t="shared" si="51"/>
        <v>200888.37</v>
      </c>
      <c r="AC138" s="358">
        <f t="shared" si="52"/>
        <v>0.72912200000000005</v>
      </c>
      <c r="AD138" s="267">
        <v>105642</v>
      </c>
      <c r="AE138" s="358">
        <f t="shared" si="53"/>
        <v>0.72680900000000004</v>
      </c>
      <c r="AF138" s="358">
        <f t="shared" si="79"/>
        <v>0.27157199999999998</v>
      </c>
      <c r="AG138" s="398">
        <f t="shared" si="54"/>
        <v>0.27157199999999998</v>
      </c>
      <c r="AH138" s="399">
        <f t="shared" si="55"/>
        <v>0</v>
      </c>
      <c r="AI138" s="400">
        <f t="shared" si="68"/>
        <v>0.27157199999999998</v>
      </c>
      <c r="AJ138">
        <v>0</v>
      </c>
      <c r="AK138">
        <v>0</v>
      </c>
      <c r="AL138" s="370">
        <f t="shared" si="69"/>
        <v>0</v>
      </c>
      <c r="AM138">
        <v>146</v>
      </c>
      <c r="AN138">
        <v>4</v>
      </c>
      <c r="AO138" s="370">
        <f t="shared" si="70"/>
        <v>58400</v>
      </c>
      <c r="AP138" s="370">
        <f t="shared" si="56"/>
        <v>1665340</v>
      </c>
      <c r="AQ138" s="370">
        <f t="shared" si="71"/>
        <v>1723740</v>
      </c>
      <c r="AR138" s="397">
        <v>3073015</v>
      </c>
      <c r="AS138" s="397">
        <f t="shared" si="80"/>
        <v>1723740</v>
      </c>
      <c r="AT138" s="267">
        <v>2670987</v>
      </c>
      <c r="AU138" s="370">
        <f t="shared" si="81"/>
        <v>947247</v>
      </c>
      <c r="AV138" s="401" t="str">
        <f t="shared" si="83"/>
        <v>No</v>
      </c>
      <c r="AW138" s="397">
        <f t="shared" si="72"/>
        <v>0</v>
      </c>
      <c r="AX138" s="402">
        <f t="shared" si="73"/>
        <v>2670987</v>
      </c>
      <c r="AY138" s="403">
        <f t="shared" si="82"/>
        <v>2670987</v>
      </c>
      <c r="AZ138" s="404"/>
      <c r="BA138" s="404"/>
      <c r="BB138" s="457">
        <f t="shared" si="74"/>
        <v>12255.130101123148</v>
      </c>
      <c r="BC138" s="404"/>
      <c r="BD138" s="404"/>
      <c r="BE138" s="404">
        <f t="shared" si="75"/>
        <v>-947247</v>
      </c>
      <c r="BF138" s="404">
        <f t="shared" si="88"/>
        <v>-947247</v>
      </c>
      <c r="BG138" s="404">
        <f t="shared" si="88"/>
        <v>-811885.40370000014</v>
      </c>
      <c r="BH138" s="404">
        <f t="shared" si="88"/>
        <v>-676544.10690321028</v>
      </c>
      <c r="BI138" s="404">
        <f t="shared" si="88"/>
        <v>-541235.28552256804</v>
      </c>
      <c r="BJ138" s="404">
        <f t="shared" si="88"/>
        <v>-405926.4641419258</v>
      </c>
      <c r="BK138" s="404">
        <f t="shared" si="88"/>
        <v>-270631.17364342185</v>
      </c>
      <c r="BL138" s="404">
        <f t="shared" si="88"/>
        <v>-135315.58682171092</v>
      </c>
      <c r="BO138" s="458">
        <f t="shared" si="85"/>
        <v>0</v>
      </c>
      <c r="BP138" s="458">
        <f t="shared" si="85"/>
        <v>-135361.5963</v>
      </c>
      <c r="BQ138" s="458">
        <f t="shared" si="85"/>
        <v>-135341.29679679</v>
      </c>
      <c r="BR138" s="458">
        <f t="shared" si="85"/>
        <v>-135308.82138064207</v>
      </c>
      <c r="BS138" s="458">
        <f t="shared" si="85"/>
        <v>-135308.82138064201</v>
      </c>
      <c r="BT138" s="458">
        <f t="shared" si="85"/>
        <v>-135295.29049850386</v>
      </c>
      <c r="BU138" s="458">
        <f t="shared" si="85"/>
        <v>-135315.58682171092</v>
      </c>
      <c r="BV138" s="458">
        <f t="shared" si="84"/>
        <v>-135315.58682171092</v>
      </c>
      <c r="BX138" s="404">
        <f t="shared" si="77"/>
        <v>2670987</v>
      </c>
      <c r="BY138" s="404">
        <f t="shared" si="86"/>
        <v>2535625.4037000001</v>
      </c>
      <c r="BZ138" s="404">
        <f t="shared" si="86"/>
        <v>2400284.1069032103</v>
      </c>
      <c r="CA138" s="404">
        <f t="shared" si="86"/>
        <v>2264975.285522568</v>
      </c>
      <c r="CB138" s="404">
        <f t="shared" si="86"/>
        <v>2129666.4641419258</v>
      </c>
      <c r="CC138" s="404">
        <f t="shared" si="86"/>
        <v>1994371.1736434218</v>
      </c>
      <c r="CD138" s="404">
        <f t="shared" si="86"/>
        <v>1859055.5868217109</v>
      </c>
      <c r="CE138" s="404">
        <f t="shared" si="86"/>
        <v>1723740</v>
      </c>
      <c r="CG138" s="459">
        <f t="shared" si="78"/>
        <v>2670987</v>
      </c>
      <c r="CH138" s="459">
        <f t="shared" si="87"/>
        <v>2535625.4037000001</v>
      </c>
      <c r="CI138" s="459">
        <f t="shared" si="87"/>
        <v>2400284.1069032103</v>
      </c>
      <c r="CJ138" s="459">
        <f t="shared" si="87"/>
        <v>2264975.285522568</v>
      </c>
      <c r="CK138" s="459">
        <f t="shared" si="87"/>
        <v>2129666.4641419258</v>
      </c>
      <c r="CL138" s="459">
        <f t="shared" si="87"/>
        <v>1994371.1736434218</v>
      </c>
      <c r="CM138" s="459">
        <f t="shared" si="87"/>
        <v>1859055.5868217109</v>
      </c>
      <c r="CN138" s="459">
        <f t="shared" si="87"/>
        <v>1723740</v>
      </c>
    </row>
    <row r="139" spans="1:92" x14ac:dyDescent="0.2">
      <c r="A139" s="354" t="s">
        <v>327</v>
      </c>
      <c r="B139" s="354"/>
      <c r="C139" s="382"/>
      <c r="D139" s="382"/>
      <c r="E139" s="382"/>
      <c r="F139" s="351">
        <v>6</v>
      </c>
      <c r="G139">
        <v>40</v>
      </c>
      <c r="H139" s="354">
        <v>113</v>
      </c>
      <c r="I139" s="351" t="s">
        <v>444</v>
      </c>
      <c r="J139" s="394"/>
      <c r="K139">
        <v>1238.29</v>
      </c>
      <c r="L139"/>
      <c r="M139">
        <v>348</v>
      </c>
      <c r="N139" s="395">
        <f t="shared" si="59"/>
        <v>104.4</v>
      </c>
      <c r="O139" s="395">
        <f t="shared" si="60"/>
        <v>742.97</v>
      </c>
      <c r="P139" s="395">
        <f t="shared" si="61"/>
        <v>0</v>
      </c>
      <c r="Q139" s="395">
        <f t="shared" si="62"/>
        <v>0</v>
      </c>
      <c r="R139" s="396">
        <f t="shared" si="63"/>
        <v>0.28000000000000003</v>
      </c>
      <c r="S139" s="396">
        <f t="shared" si="49"/>
        <v>0</v>
      </c>
      <c r="T139" s="395">
        <f t="shared" si="50"/>
        <v>0</v>
      </c>
      <c r="U139" s="395">
        <f t="shared" si="64"/>
        <v>0</v>
      </c>
      <c r="V139">
        <v>36</v>
      </c>
      <c r="W139" s="395">
        <f t="shared" si="65"/>
        <v>9</v>
      </c>
      <c r="X139" s="371">
        <f t="shared" si="66"/>
        <v>104.4</v>
      </c>
      <c r="Y139" s="359">
        <f t="shared" si="67"/>
        <v>1351.69</v>
      </c>
      <c r="Z139" s="266">
        <v>1643148434</v>
      </c>
      <c r="AA139" s="267">
        <v>9421</v>
      </c>
      <c r="AB139" s="371">
        <f t="shared" si="51"/>
        <v>174413.38</v>
      </c>
      <c r="AC139" s="358">
        <f t="shared" si="52"/>
        <v>0.63303100000000001</v>
      </c>
      <c r="AD139" s="267">
        <v>118955</v>
      </c>
      <c r="AE139" s="358">
        <f t="shared" si="53"/>
        <v>0.81840100000000005</v>
      </c>
      <c r="AF139" s="358">
        <f t="shared" si="79"/>
        <v>0.31135800000000002</v>
      </c>
      <c r="AG139" s="398">
        <f t="shared" si="54"/>
        <v>0.31135800000000002</v>
      </c>
      <c r="AH139" s="399">
        <f t="shared" si="55"/>
        <v>0</v>
      </c>
      <c r="AI139" s="400">
        <f t="shared" si="68"/>
        <v>0.31135800000000002</v>
      </c>
      <c r="AJ139">
        <v>0</v>
      </c>
      <c r="AK139">
        <v>0</v>
      </c>
      <c r="AL139" s="370">
        <f t="shared" si="69"/>
        <v>0</v>
      </c>
      <c r="AM139">
        <v>0</v>
      </c>
      <c r="AN139">
        <v>0</v>
      </c>
      <c r="AO139" s="370">
        <f t="shared" si="70"/>
        <v>0</v>
      </c>
      <c r="AP139" s="370">
        <f t="shared" si="56"/>
        <v>4850406</v>
      </c>
      <c r="AQ139" s="370">
        <f t="shared" si="71"/>
        <v>4850406</v>
      </c>
      <c r="AR139" s="397">
        <v>4363751</v>
      </c>
      <c r="AS139" s="397">
        <f t="shared" si="80"/>
        <v>4850406</v>
      </c>
      <c r="AT139" s="267">
        <v>4979837</v>
      </c>
      <c r="AU139" s="370">
        <f t="shared" si="81"/>
        <v>129431</v>
      </c>
      <c r="AV139" s="401" t="str">
        <f t="shared" si="83"/>
        <v>No</v>
      </c>
      <c r="AW139" s="397">
        <f t="shared" si="72"/>
        <v>0</v>
      </c>
      <c r="AX139" s="402">
        <f t="shared" si="73"/>
        <v>4979837</v>
      </c>
      <c r="AY139" s="403">
        <f t="shared" si="82"/>
        <v>4979837</v>
      </c>
      <c r="AZ139" s="404"/>
      <c r="BA139" s="404"/>
      <c r="BB139" s="457">
        <f t="shared" si="74"/>
        <v>12580.435318059583</v>
      </c>
      <c r="BC139" s="404"/>
      <c r="BD139" s="404"/>
      <c r="BE139" s="404">
        <f t="shared" si="75"/>
        <v>-129431</v>
      </c>
      <c r="BF139" s="404">
        <f t="shared" si="88"/>
        <v>-129431</v>
      </c>
      <c r="BG139" s="404">
        <f t="shared" si="88"/>
        <v>-110935.31010000035</v>
      </c>
      <c r="BH139" s="404">
        <f t="shared" si="88"/>
        <v>-92442.39390633069</v>
      </c>
      <c r="BI139" s="404">
        <f t="shared" si="88"/>
        <v>-73953.915125064552</v>
      </c>
      <c r="BJ139" s="404">
        <f t="shared" si="88"/>
        <v>-55465.436343798414</v>
      </c>
      <c r="BK139" s="404">
        <f t="shared" si="88"/>
        <v>-36978.806410410441</v>
      </c>
      <c r="BL139" s="404">
        <f t="shared" si="88"/>
        <v>-18489.403205204755</v>
      </c>
      <c r="BO139" s="458">
        <f t="shared" si="85"/>
        <v>0</v>
      </c>
      <c r="BP139" s="458">
        <f t="shared" si="85"/>
        <v>-18495.689900000001</v>
      </c>
      <c r="BQ139" s="458">
        <f t="shared" si="85"/>
        <v>-18492.916193670058</v>
      </c>
      <c r="BR139" s="458">
        <f t="shared" si="85"/>
        <v>-18488.478781266138</v>
      </c>
      <c r="BS139" s="458">
        <f t="shared" si="85"/>
        <v>-18488.478781266138</v>
      </c>
      <c r="BT139" s="458">
        <f t="shared" si="85"/>
        <v>-18486.629933388009</v>
      </c>
      <c r="BU139" s="458">
        <f t="shared" si="85"/>
        <v>-18489.403205205221</v>
      </c>
      <c r="BV139" s="458">
        <f t="shared" si="84"/>
        <v>-18489.403205204755</v>
      </c>
      <c r="BX139" s="404">
        <f t="shared" si="77"/>
        <v>4979837</v>
      </c>
      <c r="BY139" s="404">
        <f t="shared" si="86"/>
        <v>4961341.3101000004</v>
      </c>
      <c r="BZ139" s="404">
        <f t="shared" si="86"/>
        <v>4942848.3939063307</v>
      </c>
      <c r="CA139" s="404">
        <f t="shared" si="86"/>
        <v>4924359.9151250646</v>
      </c>
      <c r="CB139" s="404">
        <f t="shared" si="86"/>
        <v>4905871.4363437984</v>
      </c>
      <c r="CC139" s="404">
        <f t="shared" si="86"/>
        <v>4887384.8064104104</v>
      </c>
      <c r="CD139" s="404">
        <f t="shared" si="86"/>
        <v>4868895.4032052048</v>
      </c>
      <c r="CE139" s="404">
        <f t="shared" si="86"/>
        <v>4850406</v>
      </c>
      <c r="CG139" s="459">
        <f t="shared" si="78"/>
        <v>4979837</v>
      </c>
      <c r="CH139" s="459">
        <f t="shared" si="87"/>
        <v>4961341.3101000004</v>
      </c>
      <c r="CI139" s="459">
        <f t="shared" si="87"/>
        <v>4942848.3939063307</v>
      </c>
      <c r="CJ139" s="459">
        <f t="shared" si="87"/>
        <v>4924359.9151250646</v>
      </c>
      <c r="CK139" s="459">
        <f t="shared" si="87"/>
        <v>4905871.4363437984</v>
      </c>
      <c r="CL139" s="459">
        <f t="shared" si="87"/>
        <v>4887384.8064104104</v>
      </c>
      <c r="CM139" s="459">
        <f t="shared" si="87"/>
        <v>4868895.4032052048</v>
      </c>
      <c r="CN139" s="459">
        <f t="shared" si="87"/>
        <v>4850406</v>
      </c>
    </row>
    <row r="140" spans="1:92" x14ac:dyDescent="0.2">
      <c r="A140" s="354" t="s">
        <v>327</v>
      </c>
      <c r="B140" s="354"/>
      <c r="C140" s="382"/>
      <c r="D140" s="382"/>
      <c r="E140" s="382"/>
      <c r="F140" s="351">
        <v>7</v>
      </c>
      <c r="G140">
        <v>0</v>
      </c>
      <c r="H140" s="354">
        <v>114</v>
      </c>
      <c r="I140" s="351" t="s">
        <v>445</v>
      </c>
      <c r="J140" s="394"/>
      <c r="K140">
        <v>589.16</v>
      </c>
      <c r="L140"/>
      <c r="M140">
        <v>180</v>
      </c>
      <c r="N140" s="395">
        <f t="shared" si="59"/>
        <v>54</v>
      </c>
      <c r="O140" s="395">
        <f t="shared" si="60"/>
        <v>353.5</v>
      </c>
      <c r="P140" s="395">
        <f t="shared" si="61"/>
        <v>0</v>
      </c>
      <c r="Q140" s="395">
        <f t="shared" si="62"/>
        <v>0</v>
      </c>
      <c r="R140" s="396">
        <f t="shared" si="63"/>
        <v>0.31</v>
      </c>
      <c r="S140" s="396">
        <f t="shared" si="49"/>
        <v>0</v>
      </c>
      <c r="T140" s="395">
        <f t="shared" si="50"/>
        <v>0</v>
      </c>
      <c r="U140" s="395">
        <f t="shared" si="64"/>
        <v>0</v>
      </c>
      <c r="V140">
        <v>6</v>
      </c>
      <c r="W140" s="395">
        <f t="shared" si="65"/>
        <v>1.5</v>
      </c>
      <c r="X140" s="371">
        <f t="shared" si="66"/>
        <v>54</v>
      </c>
      <c r="Y140" s="359">
        <f t="shared" si="67"/>
        <v>644.66</v>
      </c>
      <c r="Z140" s="266">
        <v>957559094.66999996</v>
      </c>
      <c r="AA140" s="267">
        <v>4812</v>
      </c>
      <c r="AB140" s="371">
        <f t="shared" si="51"/>
        <v>198993.99</v>
      </c>
      <c r="AC140" s="358">
        <f t="shared" si="52"/>
        <v>0.72224699999999997</v>
      </c>
      <c r="AD140" s="267">
        <v>109375</v>
      </c>
      <c r="AE140" s="358">
        <f t="shared" si="53"/>
        <v>0.75249200000000005</v>
      </c>
      <c r="AF140" s="358">
        <f t="shared" si="79"/>
        <v>0.26867999999999997</v>
      </c>
      <c r="AG140" s="398">
        <f t="shared" si="54"/>
        <v>0.26867999999999997</v>
      </c>
      <c r="AH140" s="399">
        <f t="shared" si="55"/>
        <v>0</v>
      </c>
      <c r="AI140" s="400">
        <f t="shared" si="68"/>
        <v>0.26867999999999997</v>
      </c>
      <c r="AJ140">
        <v>0</v>
      </c>
      <c r="AK140">
        <v>0</v>
      </c>
      <c r="AL140" s="370">
        <f t="shared" si="69"/>
        <v>0</v>
      </c>
      <c r="AM140">
        <v>90</v>
      </c>
      <c r="AN140">
        <v>4</v>
      </c>
      <c r="AO140" s="370">
        <f t="shared" si="70"/>
        <v>36000</v>
      </c>
      <c r="AP140" s="370">
        <f t="shared" si="56"/>
        <v>1996214</v>
      </c>
      <c r="AQ140" s="370">
        <f t="shared" si="71"/>
        <v>2032214</v>
      </c>
      <c r="AR140" s="397">
        <v>3012017</v>
      </c>
      <c r="AS140" s="397">
        <f t="shared" si="80"/>
        <v>2032214</v>
      </c>
      <c r="AT140" s="267">
        <v>2952496</v>
      </c>
      <c r="AU140" s="370">
        <f t="shared" si="81"/>
        <v>920282</v>
      </c>
      <c r="AV140" s="401" t="str">
        <f t="shared" si="83"/>
        <v>No</v>
      </c>
      <c r="AW140" s="397">
        <f t="shared" si="72"/>
        <v>0</v>
      </c>
      <c r="AX140" s="402">
        <f t="shared" si="73"/>
        <v>2952496</v>
      </c>
      <c r="AY140" s="403">
        <f t="shared" si="82"/>
        <v>2952496</v>
      </c>
      <c r="AZ140" s="404"/>
      <c r="BA140" s="404"/>
      <c r="BB140" s="457">
        <f t="shared" si="74"/>
        <v>12610.677065652795</v>
      </c>
      <c r="BC140" s="404"/>
      <c r="BD140" s="404"/>
      <c r="BE140" s="404">
        <f t="shared" si="75"/>
        <v>-920282</v>
      </c>
      <c r="BF140" s="404">
        <f t="shared" si="88"/>
        <v>-920282</v>
      </c>
      <c r="BG140" s="404">
        <f t="shared" si="88"/>
        <v>-788773.70220000017</v>
      </c>
      <c r="BH140" s="404">
        <f t="shared" si="88"/>
        <v>-657285.1260432601</v>
      </c>
      <c r="BI140" s="404">
        <f t="shared" si="88"/>
        <v>-525828.10083460808</v>
      </c>
      <c r="BJ140" s="404">
        <f t="shared" si="88"/>
        <v>-394371.07562595606</v>
      </c>
      <c r="BK140" s="404">
        <f t="shared" si="88"/>
        <v>-262927.19611982489</v>
      </c>
      <c r="BL140" s="404">
        <f t="shared" si="88"/>
        <v>-131463.59805991221</v>
      </c>
      <c r="BO140" s="458">
        <f t="shared" si="85"/>
        <v>0</v>
      </c>
      <c r="BP140" s="458">
        <f t="shared" si="85"/>
        <v>-131508.2978</v>
      </c>
      <c r="BQ140" s="458">
        <f t="shared" si="85"/>
        <v>-131488.57615674002</v>
      </c>
      <c r="BR140" s="458">
        <f t="shared" si="85"/>
        <v>-131457.02520865202</v>
      </c>
      <c r="BS140" s="458">
        <f t="shared" si="85"/>
        <v>-131457.02520865202</v>
      </c>
      <c r="BT140" s="458">
        <f t="shared" si="85"/>
        <v>-131443.87950613114</v>
      </c>
      <c r="BU140" s="458">
        <f t="shared" si="85"/>
        <v>-131463.59805991245</v>
      </c>
      <c r="BV140" s="458">
        <f t="shared" si="84"/>
        <v>-131463.59805991221</v>
      </c>
      <c r="BX140" s="404">
        <f t="shared" si="77"/>
        <v>2952496</v>
      </c>
      <c r="BY140" s="404">
        <f t="shared" si="86"/>
        <v>2820987.7022000002</v>
      </c>
      <c r="BZ140" s="404">
        <f t="shared" si="86"/>
        <v>2689499.1260432601</v>
      </c>
      <c r="CA140" s="404">
        <f t="shared" si="86"/>
        <v>2558042.1008346081</v>
      </c>
      <c r="CB140" s="404">
        <f t="shared" si="86"/>
        <v>2426585.0756259561</v>
      </c>
      <c r="CC140" s="404">
        <f t="shared" si="86"/>
        <v>2295141.1961198249</v>
      </c>
      <c r="CD140" s="404">
        <f t="shared" si="86"/>
        <v>2163677.5980599122</v>
      </c>
      <c r="CE140" s="404">
        <f t="shared" si="86"/>
        <v>2032214</v>
      </c>
      <c r="CG140" s="459">
        <f t="shared" si="78"/>
        <v>2952496</v>
      </c>
      <c r="CH140" s="459">
        <f t="shared" si="87"/>
        <v>2820987.7022000002</v>
      </c>
      <c r="CI140" s="459">
        <f t="shared" si="87"/>
        <v>2689499.1260432601</v>
      </c>
      <c r="CJ140" s="459">
        <f t="shared" si="87"/>
        <v>2558042.1008346081</v>
      </c>
      <c r="CK140" s="459">
        <f t="shared" si="87"/>
        <v>2426585.0756259561</v>
      </c>
      <c r="CL140" s="459">
        <f t="shared" si="87"/>
        <v>2295141.1961198249</v>
      </c>
      <c r="CM140" s="459">
        <f t="shared" si="87"/>
        <v>2163677.5980599122</v>
      </c>
      <c r="CN140" s="459">
        <f t="shared" si="87"/>
        <v>2032214</v>
      </c>
    </row>
    <row r="141" spans="1:92" x14ac:dyDescent="0.2">
      <c r="A141" s="354" t="s">
        <v>327</v>
      </c>
      <c r="B141" s="354"/>
      <c r="C141" s="382"/>
      <c r="D141" s="382"/>
      <c r="E141" s="382"/>
      <c r="F141" s="351">
        <v>6</v>
      </c>
      <c r="G141">
        <v>0</v>
      </c>
      <c r="H141" s="354">
        <v>115</v>
      </c>
      <c r="I141" s="351" t="s">
        <v>446</v>
      </c>
      <c r="J141" s="394"/>
      <c r="K141">
        <v>1262.6199999999999</v>
      </c>
      <c r="L141"/>
      <c r="M141">
        <v>265</v>
      </c>
      <c r="N141" s="395">
        <f t="shared" si="59"/>
        <v>79.5</v>
      </c>
      <c r="O141" s="395">
        <f t="shared" si="60"/>
        <v>757.57</v>
      </c>
      <c r="P141" s="395">
        <f t="shared" si="61"/>
        <v>0</v>
      </c>
      <c r="Q141" s="395">
        <f t="shared" si="62"/>
        <v>0</v>
      </c>
      <c r="R141" s="396">
        <f t="shared" si="63"/>
        <v>0.21</v>
      </c>
      <c r="S141" s="396">
        <f t="shared" si="49"/>
        <v>0</v>
      </c>
      <c r="T141" s="395">
        <f t="shared" si="50"/>
        <v>0</v>
      </c>
      <c r="U141" s="395">
        <f t="shared" si="64"/>
        <v>0</v>
      </c>
      <c r="V141">
        <v>24</v>
      </c>
      <c r="W141" s="395">
        <f t="shared" si="65"/>
        <v>6</v>
      </c>
      <c r="X141" s="371">
        <f t="shared" si="66"/>
        <v>79.5</v>
      </c>
      <c r="Y141" s="359">
        <f t="shared" si="67"/>
        <v>1348.12</v>
      </c>
      <c r="Z141" s="266">
        <v>1845279343.3299999</v>
      </c>
      <c r="AA141" s="267">
        <v>9414</v>
      </c>
      <c r="AB141" s="371">
        <f t="shared" si="51"/>
        <v>196014.38</v>
      </c>
      <c r="AC141" s="358">
        <f t="shared" si="52"/>
        <v>0.71143199999999995</v>
      </c>
      <c r="AD141" s="267">
        <v>125556</v>
      </c>
      <c r="AE141" s="358">
        <f t="shared" si="53"/>
        <v>0.86381600000000003</v>
      </c>
      <c r="AF141" s="358">
        <f t="shared" si="79"/>
        <v>0.24285300000000001</v>
      </c>
      <c r="AG141" s="398">
        <f t="shared" si="54"/>
        <v>0.24285300000000001</v>
      </c>
      <c r="AH141" s="399">
        <f t="shared" si="55"/>
        <v>0</v>
      </c>
      <c r="AI141" s="400">
        <f t="shared" si="68"/>
        <v>0.24285300000000001</v>
      </c>
      <c r="AJ141">
        <v>1266</v>
      </c>
      <c r="AK141">
        <v>13</v>
      </c>
      <c r="AL141" s="370">
        <f t="shared" si="69"/>
        <v>1645800</v>
      </c>
      <c r="AM141">
        <v>0</v>
      </c>
      <c r="AN141">
        <v>0</v>
      </c>
      <c r="AO141" s="370">
        <f t="shared" si="70"/>
        <v>0</v>
      </c>
      <c r="AP141" s="370">
        <f t="shared" si="56"/>
        <v>3773227</v>
      </c>
      <c r="AQ141" s="370">
        <f t="shared" si="71"/>
        <v>5419027</v>
      </c>
      <c r="AR141" s="397">
        <v>5297609</v>
      </c>
      <c r="AS141" s="397">
        <f t="shared" si="80"/>
        <v>5419027</v>
      </c>
      <c r="AT141" s="267">
        <v>5836389</v>
      </c>
      <c r="AU141" s="370">
        <f t="shared" si="81"/>
        <v>417362</v>
      </c>
      <c r="AV141" s="401" t="str">
        <f t="shared" si="83"/>
        <v>No</v>
      </c>
      <c r="AW141" s="397">
        <f t="shared" si="72"/>
        <v>0</v>
      </c>
      <c r="AX141" s="402">
        <f t="shared" si="73"/>
        <v>5836389</v>
      </c>
      <c r="AY141" s="403">
        <f t="shared" si="82"/>
        <v>5836389</v>
      </c>
      <c r="AZ141" s="404"/>
      <c r="BA141" s="404"/>
      <c r="BB141" s="457">
        <f t="shared" si="74"/>
        <v>12305.430770936624</v>
      </c>
      <c r="BC141" s="404"/>
      <c r="BD141" s="404"/>
      <c r="BE141" s="404">
        <f t="shared" si="75"/>
        <v>-417362</v>
      </c>
      <c r="BF141" s="404">
        <f t="shared" si="88"/>
        <v>-417362</v>
      </c>
      <c r="BG141" s="404">
        <f t="shared" si="88"/>
        <v>-357720.97020000033</v>
      </c>
      <c r="BH141" s="404">
        <f t="shared" si="88"/>
        <v>-298088.88446766045</v>
      </c>
      <c r="BI141" s="404">
        <f t="shared" si="88"/>
        <v>-238471.10757412855</v>
      </c>
      <c r="BJ141" s="404">
        <f t="shared" si="88"/>
        <v>-178853.33068059664</v>
      </c>
      <c r="BK141" s="404">
        <f t="shared" si="88"/>
        <v>-119241.51556475367</v>
      </c>
      <c r="BL141" s="404">
        <f t="shared" si="88"/>
        <v>-59620.757782377303</v>
      </c>
      <c r="BO141" s="458">
        <f t="shared" si="85"/>
        <v>0</v>
      </c>
      <c r="BP141" s="458">
        <f t="shared" si="85"/>
        <v>-59641.029799999997</v>
      </c>
      <c r="BQ141" s="458">
        <f t="shared" si="85"/>
        <v>-59632.085732340049</v>
      </c>
      <c r="BR141" s="458">
        <f t="shared" ref="BR141:BV195" si="89">IF(BH141&gt;0, BH141*BR$15, BH141*BR$16)</f>
        <v>-59617.776893532093</v>
      </c>
      <c r="BS141" s="458">
        <f t="shared" si="89"/>
        <v>-59617.776893532136</v>
      </c>
      <c r="BT141" s="458">
        <f t="shared" si="89"/>
        <v>-59611.815115842859</v>
      </c>
      <c r="BU141" s="458">
        <f t="shared" si="89"/>
        <v>-59620.757782376837</v>
      </c>
      <c r="BV141" s="458">
        <f t="shared" si="84"/>
        <v>-59620.757782377303</v>
      </c>
      <c r="BX141" s="404">
        <f t="shared" si="77"/>
        <v>5836389</v>
      </c>
      <c r="BY141" s="404">
        <f t="shared" si="86"/>
        <v>5776747.9702000003</v>
      </c>
      <c r="BZ141" s="404">
        <f t="shared" si="86"/>
        <v>5717115.8844676604</v>
      </c>
      <c r="CA141" s="404">
        <f t="shared" si="86"/>
        <v>5657498.1075741285</v>
      </c>
      <c r="CB141" s="404">
        <f t="shared" si="86"/>
        <v>5597880.3306805966</v>
      </c>
      <c r="CC141" s="404">
        <f t="shared" si="86"/>
        <v>5538268.5155647537</v>
      </c>
      <c r="CD141" s="404">
        <f t="shared" si="86"/>
        <v>5478647.7577823773</v>
      </c>
      <c r="CE141" s="404">
        <f t="shared" si="86"/>
        <v>5419027</v>
      </c>
      <c r="CG141" s="459">
        <f t="shared" si="78"/>
        <v>5836389</v>
      </c>
      <c r="CH141" s="459">
        <f t="shared" si="87"/>
        <v>5776747.9702000003</v>
      </c>
      <c r="CI141" s="459">
        <f t="shared" si="87"/>
        <v>5717115.8844676604</v>
      </c>
      <c r="CJ141" s="459">
        <f t="shared" si="87"/>
        <v>5657498.1075741285</v>
      </c>
      <c r="CK141" s="459">
        <f t="shared" si="87"/>
        <v>5597880.3306805966</v>
      </c>
      <c r="CL141" s="459">
        <f t="shared" si="87"/>
        <v>5538268.5155647537</v>
      </c>
      <c r="CM141" s="459">
        <f t="shared" si="87"/>
        <v>5478647.7577823773</v>
      </c>
      <c r="CN141" s="459">
        <f t="shared" si="87"/>
        <v>5419027</v>
      </c>
    </row>
    <row r="142" spans="1:92" x14ac:dyDescent="0.2">
      <c r="A142" s="354" t="s">
        <v>338</v>
      </c>
      <c r="B142" s="405"/>
      <c r="C142" s="382">
        <v>1</v>
      </c>
      <c r="D142" s="382">
        <v>1</v>
      </c>
      <c r="E142" s="382"/>
      <c r="F142" s="351">
        <v>10</v>
      </c>
      <c r="G142">
        <v>23</v>
      </c>
      <c r="H142" s="354">
        <v>116</v>
      </c>
      <c r="I142" s="351" t="s">
        <v>447</v>
      </c>
      <c r="J142" s="394"/>
      <c r="K142">
        <v>1112.3599999999999</v>
      </c>
      <c r="L142"/>
      <c r="M142">
        <v>606</v>
      </c>
      <c r="N142" s="395">
        <f t="shared" si="59"/>
        <v>181.8</v>
      </c>
      <c r="O142" s="395">
        <f t="shared" si="60"/>
        <v>667.42</v>
      </c>
      <c r="P142" s="395">
        <f t="shared" si="61"/>
        <v>0</v>
      </c>
      <c r="Q142" s="395">
        <f t="shared" si="62"/>
        <v>0</v>
      </c>
      <c r="R142" s="396">
        <f t="shared" si="63"/>
        <v>0.54</v>
      </c>
      <c r="S142" s="396">
        <f t="shared" si="49"/>
        <v>0</v>
      </c>
      <c r="T142" s="395">
        <f t="shared" si="50"/>
        <v>0</v>
      </c>
      <c r="U142" s="395">
        <f t="shared" si="64"/>
        <v>0</v>
      </c>
      <c r="V142">
        <v>53</v>
      </c>
      <c r="W142" s="395">
        <f t="shared" si="65"/>
        <v>13.25</v>
      </c>
      <c r="X142" s="371">
        <f t="shared" si="66"/>
        <v>181.8</v>
      </c>
      <c r="Y142" s="359">
        <f t="shared" si="67"/>
        <v>1307.4099999999999</v>
      </c>
      <c r="Z142" s="266">
        <v>1560255373.3299999</v>
      </c>
      <c r="AA142" s="267">
        <v>9256</v>
      </c>
      <c r="AB142" s="371">
        <f t="shared" si="51"/>
        <v>168566.92</v>
      </c>
      <c r="AC142" s="358">
        <f t="shared" si="52"/>
        <v>0.61181200000000002</v>
      </c>
      <c r="AD142" s="267">
        <v>67416</v>
      </c>
      <c r="AE142" s="358">
        <f t="shared" si="53"/>
        <v>0.46381699999999998</v>
      </c>
      <c r="AF142" s="358">
        <f t="shared" si="79"/>
        <v>0.432587</v>
      </c>
      <c r="AG142" s="398">
        <f t="shared" si="54"/>
        <v>0.432587</v>
      </c>
      <c r="AH142" s="399">
        <f t="shared" si="55"/>
        <v>0</v>
      </c>
      <c r="AI142" s="400">
        <f t="shared" si="68"/>
        <v>0.432587</v>
      </c>
      <c r="AJ142">
        <v>0</v>
      </c>
      <c r="AK142">
        <v>0</v>
      </c>
      <c r="AL142" s="370">
        <f t="shared" si="69"/>
        <v>0</v>
      </c>
      <c r="AM142">
        <v>0</v>
      </c>
      <c r="AN142">
        <v>0</v>
      </c>
      <c r="AO142" s="370">
        <f t="shared" si="70"/>
        <v>0</v>
      </c>
      <c r="AP142" s="370">
        <f t="shared" si="56"/>
        <v>6518178</v>
      </c>
      <c r="AQ142" s="370">
        <f t="shared" si="71"/>
        <v>6518178</v>
      </c>
      <c r="AR142" s="397">
        <v>8340282</v>
      </c>
      <c r="AS142" s="397">
        <f t="shared" si="80"/>
        <v>8340282</v>
      </c>
      <c r="AT142" s="267">
        <v>8340282</v>
      </c>
      <c r="AU142" s="370">
        <f t="shared" si="81"/>
        <v>1822104</v>
      </c>
      <c r="AV142" s="401" t="str">
        <f t="shared" si="83"/>
        <v>No</v>
      </c>
      <c r="AW142" s="397">
        <f t="shared" si="72"/>
        <v>0</v>
      </c>
      <c r="AX142" s="402">
        <f t="shared" si="73"/>
        <v>8340282</v>
      </c>
      <c r="AY142" s="403">
        <f t="shared" si="82"/>
        <v>8340282</v>
      </c>
      <c r="AZ142" s="404"/>
      <c r="BA142" s="404"/>
      <c r="BB142" s="457">
        <f t="shared" si="74"/>
        <v>13545.884650652666</v>
      </c>
      <c r="BC142" s="404"/>
      <c r="BD142" s="404"/>
      <c r="BE142" s="404">
        <f t="shared" si="75"/>
        <v>-1822104</v>
      </c>
      <c r="BF142" s="404">
        <f t="shared" si="88"/>
        <v>-1822104</v>
      </c>
      <c r="BG142" s="404">
        <f t="shared" si="88"/>
        <v>-1822104</v>
      </c>
      <c r="BH142" s="404">
        <f t="shared" si="88"/>
        <v>-1822104</v>
      </c>
      <c r="BI142" s="404">
        <f t="shared" si="88"/>
        <v>-1822104</v>
      </c>
      <c r="BJ142" s="404">
        <f t="shared" si="88"/>
        <v>-1822104</v>
      </c>
      <c r="BK142" s="404">
        <f t="shared" si="88"/>
        <v>-1822104</v>
      </c>
      <c r="BL142" s="404">
        <f t="shared" si="88"/>
        <v>-1822104</v>
      </c>
      <c r="BO142" s="458">
        <f t="shared" ref="BO142:BQ195" si="90">IF(BE142&gt;0, BE142*BO$15, BE142*BO$16)</f>
        <v>0</v>
      </c>
      <c r="BP142" s="458">
        <f t="shared" si="90"/>
        <v>-260378.66159999999</v>
      </c>
      <c r="BQ142" s="458">
        <f t="shared" si="90"/>
        <v>-303744.73679999996</v>
      </c>
      <c r="BR142" s="458">
        <f t="shared" si="89"/>
        <v>-364420.80000000005</v>
      </c>
      <c r="BS142" s="458">
        <f t="shared" si="89"/>
        <v>-455526</v>
      </c>
      <c r="BT142" s="458">
        <f t="shared" si="89"/>
        <v>-607307.26319999993</v>
      </c>
      <c r="BU142" s="458">
        <f t="shared" si="89"/>
        <v>-911052</v>
      </c>
      <c r="BV142" s="458">
        <f t="shared" si="84"/>
        <v>-1822104</v>
      </c>
      <c r="BX142" s="404">
        <f t="shared" si="77"/>
        <v>8340282</v>
      </c>
      <c r="BY142" s="404">
        <f t="shared" si="86"/>
        <v>8079903.3383999998</v>
      </c>
      <c r="BZ142" s="404">
        <f t="shared" si="86"/>
        <v>8036537.2631999999</v>
      </c>
      <c r="CA142" s="404">
        <f t="shared" si="86"/>
        <v>7975861.2000000002</v>
      </c>
      <c r="CB142" s="404">
        <f t="shared" si="86"/>
        <v>7884756</v>
      </c>
      <c r="CC142" s="404">
        <f t="shared" si="86"/>
        <v>7732974.7368000001</v>
      </c>
      <c r="CD142" s="404">
        <f t="shared" si="86"/>
        <v>7429230</v>
      </c>
      <c r="CE142" s="404">
        <f t="shared" si="86"/>
        <v>6518178</v>
      </c>
      <c r="CG142" s="459">
        <f t="shared" si="78"/>
        <v>8340282</v>
      </c>
      <c r="CH142" s="459">
        <f t="shared" si="87"/>
        <v>8340282</v>
      </c>
      <c r="CI142" s="459">
        <f t="shared" si="87"/>
        <v>8340282</v>
      </c>
      <c r="CJ142" s="459">
        <f t="shared" si="87"/>
        <v>8340282</v>
      </c>
      <c r="CK142" s="459">
        <f t="shared" si="87"/>
        <v>8340282</v>
      </c>
      <c r="CL142" s="459">
        <f t="shared" si="87"/>
        <v>8340282</v>
      </c>
      <c r="CM142" s="459">
        <f t="shared" si="87"/>
        <v>8340282</v>
      </c>
      <c r="CN142" s="459">
        <f t="shared" si="87"/>
        <v>8340282</v>
      </c>
    </row>
    <row r="143" spans="1:92" x14ac:dyDescent="0.2">
      <c r="A143" s="354" t="s">
        <v>365</v>
      </c>
      <c r="B143" s="354"/>
      <c r="C143" s="382"/>
      <c r="D143" s="382"/>
      <c r="E143" s="382"/>
      <c r="F143" s="351">
        <v>1</v>
      </c>
      <c r="G143">
        <v>0</v>
      </c>
      <c r="H143" s="354">
        <v>117</v>
      </c>
      <c r="I143" s="351" t="s">
        <v>448</v>
      </c>
      <c r="J143" s="394"/>
      <c r="K143">
        <v>1196.25</v>
      </c>
      <c r="L143"/>
      <c r="M143">
        <v>110</v>
      </c>
      <c r="N143" s="395">
        <f t="shared" si="59"/>
        <v>33</v>
      </c>
      <c r="O143" s="395">
        <f t="shared" si="60"/>
        <v>717.75</v>
      </c>
      <c r="P143" s="395">
        <f t="shared" si="61"/>
        <v>0</v>
      </c>
      <c r="Q143" s="395">
        <f t="shared" si="62"/>
        <v>0</v>
      </c>
      <c r="R143" s="396">
        <f t="shared" si="63"/>
        <v>0.09</v>
      </c>
      <c r="S143" s="396">
        <f t="shared" si="49"/>
        <v>0</v>
      </c>
      <c r="T143" s="395">
        <f t="shared" si="50"/>
        <v>0</v>
      </c>
      <c r="U143" s="395">
        <f t="shared" si="64"/>
        <v>0</v>
      </c>
      <c r="V143">
        <v>22</v>
      </c>
      <c r="W143" s="395">
        <f t="shared" si="65"/>
        <v>5.5</v>
      </c>
      <c r="X143" s="371">
        <f t="shared" si="66"/>
        <v>33</v>
      </c>
      <c r="Y143" s="359">
        <f t="shared" si="67"/>
        <v>1234.75</v>
      </c>
      <c r="Z143" s="266">
        <v>3059158420.3299999</v>
      </c>
      <c r="AA143" s="267">
        <v>8756</v>
      </c>
      <c r="AB143" s="371">
        <f t="shared" si="51"/>
        <v>349378.53</v>
      </c>
      <c r="AC143" s="358">
        <f t="shared" si="52"/>
        <v>1.2680659999999999</v>
      </c>
      <c r="AD143" s="267">
        <v>176719</v>
      </c>
      <c r="AE143" s="358">
        <f t="shared" si="53"/>
        <v>1.215813</v>
      </c>
      <c r="AF143" s="358">
        <f t="shared" si="79"/>
        <v>-0.25239</v>
      </c>
      <c r="AG143" s="398">
        <f t="shared" si="54"/>
        <v>0.01</v>
      </c>
      <c r="AH143" s="399">
        <f t="shared" si="55"/>
        <v>0</v>
      </c>
      <c r="AI143" s="400">
        <f t="shared" si="68"/>
        <v>0.01</v>
      </c>
      <c r="AJ143">
        <v>356</v>
      </c>
      <c r="AK143">
        <v>4</v>
      </c>
      <c r="AL143" s="370">
        <f t="shared" si="69"/>
        <v>142400</v>
      </c>
      <c r="AM143">
        <v>0</v>
      </c>
      <c r="AN143">
        <v>0</v>
      </c>
      <c r="AO143" s="370">
        <f t="shared" si="70"/>
        <v>0</v>
      </c>
      <c r="AP143" s="370">
        <f t="shared" si="56"/>
        <v>142305</v>
      </c>
      <c r="AQ143" s="370">
        <f t="shared" si="71"/>
        <v>284705</v>
      </c>
      <c r="AR143" s="397">
        <v>180135</v>
      </c>
      <c r="AS143" s="397">
        <f t="shared" si="80"/>
        <v>284705</v>
      </c>
      <c r="AT143" s="267">
        <v>280477</v>
      </c>
      <c r="AU143" s="370">
        <f t="shared" si="81"/>
        <v>4228</v>
      </c>
      <c r="AV143" s="401" t="str">
        <f t="shared" si="83"/>
        <v>Yes</v>
      </c>
      <c r="AW143" s="397">
        <f t="shared" si="72"/>
        <v>4228</v>
      </c>
      <c r="AX143" s="402">
        <f t="shared" si="73"/>
        <v>284705</v>
      </c>
      <c r="AY143" s="403">
        <f t="shared" si="82"/>
        <v>284705</v>
      </c>
      <c r="AZ143" s="404"/>
      <c r="BA143" s="404"/>
      <c r="BB143" s="457">
        <f t="shared" si="74"/>
        <v>11895.919540229885</v>
      </c>
      <c r="BC143" s="404"/>
      <c r="BD143" s="404"/>
      <c r="BE143" s="404">
        <f t="shared" si="75"/>
        <v>4228</v>
      </c>
      <c r="BF143" s="404">
        <f t="shared" si="88"/>
        <v>0</v>
      </c>
      <c r="BG143" s="404">
        <f t="shared" si="88"/>
        <v>0</v>
      </c>
      <c r="BH143" s="404">
        <f t="shared" si="88"/>
        <v>0</v>
      </c>
      <c r="BI143" s="404">
        <f t="shared" si="88"/>
        <v>0</v>
      </c>
      <c r="BJ143" s="404">
        <f t="shared" si="88"/>
        <v>0</v>
      </c>
      <c r="BK143" s="404">
        <f t="shared" si="88"/>
        <v>0</v>
      </c>
      <c r="BL143" s="404">
        <f t="shared" si="88"/>
        <v>0</v>
      </c>
      <c r="BO143" s="458">
        <f t="shared" si="90"/>
        <v>4228</v>
      </c>
      <c r="BP143" s="458">
        <f t="shared" si="90"/>
        <v>0</v>
      </c>
      <c r="BQ143" s="458">
        <f t="shared" si="90"/>
        <v>0</v>
      </c>
      <c r="BR143" s="458">
        <f t="shared" si="89"/>
        <v>0</v>
      </c>
      <c r="BS143" s="458">
        <f t="shared" si="89"/>
        <v>0</v>
      </c>
      <c r="BT143" s="458">
        <f t="shared" si="89"/>
        <v>0</v>
      </c>
      <c r="BU143" s="458">
        <f t="shared" si="89"/>
        <v>0</v>
      </c>
      <c r="BV143" s="458">
        <f t="shared" si="84"/>
        <v>0</v>
      </c>
      <c r="BX143" s="404">
        <f t="shared" si="77"/>
        <v>284705</v>
      </c>
      <c r="BY143" s="404">
        <f t="shared" si="86"/>
        <v>284705</v>
      </c>
      <c r="BZ143" s="404">
        <f t="shared" si="86"/>
        <v>284705</v>
      </c>
      <c r="CA143" s="404">
        <f t="shared" si="86"/>
        <v>284705</v>
      </c>
      <c r="CB143" s="404">
        <f t="shared" si="86"/>
        <v>284705</v>
      </c>
      <c r="CC143" s="404">
        <f t="shared" si="86"/>
        <v>284705</v>
      </c>
      <c r="CD143" s="404">
        <f t="shared" si="86"/>
        <v>284705</v>
      </c>
      <c r="CE143" s="404">
        <f t="shared" si="86"/>
        <v>284705</v>
      </c>
      <c r="CG143" s="459">
        <f t="shared" si="78"/>
        <v>284705</v>
      </c>
      <c r="CH143" s="459">
        <f t="shared" si="87"/>
        <v>284705</v>
      </c>
      <c r="CI143" s="459">
        <f t="shared" si="87"/>
        <v>284705</v>
      </c>
      <c r="CJ143" s="459">
        <f t="shared" si="87"/>
        <v>284705</v>
      </c>
      <c r="CK143" s="459">
        <f t="shared" si="87"/>
        <v>284705</v>
      </c>
      <c r="CL143" s="459">
        <f t="shared" si="87"/>
        <v>284705</v>
      </c>
      <c r="CM143" s="459">
        <f t="shared" si="87"/>
        <v>284705</v>
      </c>
      <c r="CN143" s="459">
        <f t="shared" si="87"/>
        <v>284705</v>
      </c>
    </row>
    <row r="144" spans="1:92" x14ac:dyDescent="0.2">
      <c r="A144" s="354" t="s">
        <v>365</v>
      </c>
      <c r="B144" s="354"/>
      <c r="C144" s="382"/>
      <c r="D144" s="382"/>
      <c r="E144" s="382"/>
      <c r="F144" s="351">
        <v>1</v>
      </c>
      <c r="G144">
        <v>0</v>
      </c>
      <c r="H144" s="354">
        <v>118</v>
      </c>
      <c r="I144" s="351" t="s">
        <v>449</v>
      </c>
      <c r="J144" s="394"/>
      <c r="K144">
        <v>4376.33</v>
      </c>
      <c r="L144"/>
      <c r="M144">
        <v>328</v>
      </c>
      <c r="N144" s="395">
        <f t="shared" si="59"/>
        <v>98.4</v>
      </c>
      <c r="O144" s="395">
        <f t="shared" si="60"/>
        <v>2625.8</v>
      </c>
      <c r="P144" s="395">
        <f t="shared" si="61"/>
        <v>0</v>
      </c>
      <c r="Q144" s="395">
        <f t="shared" si="62"/>
        <v>0</v>
      </c>
      <c r="R144" s="396">
        <f t="shared" si="63"/>
        <v>7.0000000000000007E-2</v>
      </c>
      <c r="S144" s="396">
        <f t="shared" si="49"/>
        <v>0</v>
      </c>
      <c r="T144" s="395">
        <f t="shared" si="50"/>
        <v>0</v>
      </c>
      <c r="U144" s="395">
        <f t="shared" si="64"/>
        <v>0</v>
      </c>
      <c r="V144">
        <v>84</v>
      </c>
      <c r="W144" s="395">
        <f t="shared" si="65"/>
        <v>21</v>
      </c>
      <c r="X144" s="371">
        <f t="shared" si="66"/>
        <v>98.4</v>
      </c>
      <c r="Y144" s="359">
        <f t="shared" si="67"/>
        <v>4495.7299999999996</v>
      </c>
      <c r="Z144" s="266">
        <v>9151010632.6700001</v>
      </c>
      <c r="AA144" s="267">
        <v>24992</v>
      </c>
      <c r="AB144" s="371">
        <f t="shared" si="51"/>
        <v>366157.6</v>
      </c>
      <c r="AC144" s="358">
        <f t="shared" si="52"/>
        <v>1.328965</v>
      </c>
      <c r="AD144" s="267">
        <v>168810</v>
      </c>
      <c r="AE144" s="358">
        <f t="shared" si="53"/>
        <v>1.1614</v>
      </c>
      <c r="AF144" s="358">
        <f t="shared" si="79"/>
        <v>-0.278696</v>
      </c>
      <c r="AG144" s="398">
        <f t="shared" si="54"/>
        <v>0.01</v>
      </c>
      <c r="AH144" s="399">
        <f t="shared" si="55"/>
        <v>0</v>
      </c>
      <c r="AI144" s="400">
        <f t="shared" si="68"/>
        <v>0.01</v>
      </c>
      <c r="AJ144">
        <v>0</v>
      </c>
      <c r="AK144">
        <v>0</v>
      </c>
      <c r="AL144" s="370">
        <f t="shared" si="69"/>
        <v>0</v>
      </c>
      <c r="AM144">
        <v>0</v>
      </c>
      <c r="AN144">
        <v>0</v>
      </c>
      <c r="AO144" s="370">
        <f t="shared" si="70"/>
        <v>0</v>
      </c>
      <c r="AP144" s="370">
        <f t="shared" si="56"/>
        <v>518133</v>
      </c>
      <c r="AQ144" s="370">
        <f t="shared" si="71"/>
        <v>518133</v>
      </c>
      <c r="AR144" s="397">
        <v>571648</v>
      </c>
      <c r="AS144" s="397">
        <f t="shared" si="80"/>
        <v>518133</v>
      </c>
      <c r="AT144" s="267">
        <v>568700</v>
      </c>
      <c r="AU144" s="370">
        <f t="shared" si="81"/>
        <v>50567</v>
      </c>
      <c r="AV144" s="401" t="str">
        <f t="shared" si="83"/>
        <v>No</v>
      </c>
      <c r="AW144" s="397">
        <f t="shared" si="72"/>
        <v>0</v>
      </c>
      <c r="AX144" s="402">
        <f t="shared" si="73"/>
        <v>568700</v>
      </c>
      <c r="AY144" s="403">
        <f t="shared" si="82"/>
        <v>568700</v>
      </c>
      <c r="AZ144" s="404"/>
      <c r="BA144" s="404"/>
      <c r="BB144" s="457">
        <f t="shared" si="74"/>
        <v>11839.438125095683</v>
      </c>
      <c r="BC144" s="404"/>
      <c r="BD144" s="404"/>
      <c r="BE144" s="404">
        <f t="shared" si="75"/>
        <v>-50567</v>
      </c>
      <c r="BF144" s="404">
        <f t="shared" si="88"/>
        <v>-50567</v>
      </c>
      <c r="BG144" s="404">
        <f t="shared" si="88"/>
        <v>-43340.975699999952</v>
      </c>
      <c r="BH144" s="404">
        <f t="shared" si="88"/>
        <v>-36116.035050809965</v>
      </c>
      <c r="BI144" s="404">
        <f t="shared" si="88"/>
        <v>-28892.828040648019</v>
      </c>
      <c r="BJ144" s="404">
        <f t="shared" si="88"/>
        <v>-21669.621030485956</v>
      </c>
      <c r="BK144" s="404">
        <f t="shared" si="88"/>
        <v>-14447.136341025005</v>
      </c>
      <c r="BL144" s="404">
        <f t="shared" si="88"/>
        <v>-7223.5681705125608</v>
      </c>
      <c r="BO144" s="458">
        <f t="shared" si="90"/>
        <v>0</v>
      </c>
      <c r="BP144" s="458">
        <f t="shared" si="90"/>
        <v>-7226.0243</v>
      </c>
      <c r="BQ144" s="458">
        <f t="shared" si="90"/>
        <v>-7224.9406491899917</v>
      </c>
      <c r="BR144" s="458">
        <f t="shared" si="89"/>
        <v>-7223.2070101619938</v>
      </c>
      <c r="BS144" s="458">
        <f t="shared" si="89"/>
        <v>-7223.2070101620047</v>
      </c>
      <c r="BT144" s="458">
        <f t="shared" si="89"/>
        <v>-7222.4846894609691</v>
      </c>
      <c r="BU144" s="458">
        <f t="shared" si="89"/>
        <v>-7223.5681705125025</v>
      </c>
      <c r="BV144" s="458">
        <f t="shared" si="84"/>
        <v>-7223.5681705125608</v>
      </c>
      <c r="BX144" s="404">
        <f t="shared" si="77"/>
        <v>568700</v>
      </c>
      <c r="BY144" s="404">
        <f t="shared" si="86"/>
        <v>561473.97569999995</v>
      </c>
      <c r="BZ144" s="404">
        <f t="shared" si="86"/>
        <v>554249.03505080997</v>
      </c>
      <c r="CA144" s="404">
        <f t="shared" si="86"/>
        <v>547025.82804064802</v>
      </c>
      <c r="CB144" s="404">
        <f t="shared" si="86"/>
        <v>539802.62103048596</v>
      </c>
      <c r="CC144" s="404">
        <f t="shared" si="86"/>
        <v>532580.13634102501</v>
      </c>
      <c r="CD144" s="404">
        <f t="shared" si="86"/>
        <v>525356.56817051256</v>
      </c>
      <c r="CE144" s="404">
        <f t="shared" si="86"/>
        <v>518133</v>
      </c>
      <c r="CG144" s="459">
        <f t="shared" si="78"/>
        <v>568700</v>
      </c>
      <c r="CH144" s="459">
        <f t="shared" si="87"/>
        <v>561473.97569999995</v>
      </c>
      <c r="CI144" s="459">
        <f t="shared" si="87"/>
        <v>554249.03505080997</v>
      </c>
      <c r="CJ144" s="459">
        <f t="shared" si="87"/>
        <v>547025.82804064802</v>
      </c>
      <c r="CK144" s="459">
        <f t="shared" si="87"/>
        <v>539802.62103048596</v>
      </c>
      <c r="CL144" s="459">
        <f t="shared" si="87"/>
        <v>532580.13634102501</v>
      </c>
      <c r="CM144" s="459">
        <f t="shared" si="87"/>
        <v>525356.56817051256</v>
      </c>
      <c r="CN144" s="459">
        <f t="shared" si="87"/>
        <v>518133</v>
      </c>
    </row>
    <row r="145" spans="1:92" x14ac:dyDescent="0.2">
      <c r="A145" s="354" t="s">
        <v>333</v>
      </c>
      <c r="B145" s="354"/>
      <c r="C145" s="382"/>
      <c r="D145" s="382"/>
      <c r="E145" s="382"/>
      <c r="F145" s="351">
        <v>6</v>
      </c>
      <c r="G145">
        <v>0</v>
      </c>
      <c r="H145" s="354">
        <v>119</v>
      </c>
      <c r="I145" s="351" t="s">
        <v>450</v>
      </c>
      <c r="J145" s="394"/>
      <c r="K145">
        <v>2666.33</v>
      </c>
      <c r="L145"/>
      <c r="M145">
        <v>597</v>
      </c>
      <c r="N145" s="395">
        <f t="shared" si="59"/>
        <v>179.1</v>
      </c>
      <c r="O145" s="395">
        <f t="shared" si="60"/>
        <v>1599.8</v>
      </c>
      <c r="P145" s="395">
        <f t="shared" si="61"/>
        <v>0</v>
      </c>
      <c r="Q145" s="395">
        <f t="shared" si="62"/>
        <v>0</v>
      </c>
      <c r="R145" s="396">
        <f t="shared" si="63"/>
        <v>0.22</v>
      </c>
      <c r="S145" s="396">
        <f t="shared" si="49"/>
        <v>0</v>
      </c>
      <c r="T145" s="395">
        <f t="shared" si="50"/>
        <v>0</v>
      </c>
      <c r="U145" s="395">
        <f t="shared" si="64"/>
        <v>0</v>
      </c>
      <c r="V145">
        <v>294</v>
      </c>
      <c r="W145" s="395">
        <f t="shared" si="65"/>
        <v>73.5</v>
      </c>
      <c r="X145" s="371">
        <f t="shared" si="66"/>
        <v>179.1</v>
      </c>
      <c r="Y145" s="359">
        <f t="shared" si="67"/>
        <v>2918.93</v>
      </c>
      <c r="Z145" s="266">
        <v>4219695360.6700001</v>
      </c>
      <c r="AA145" s="267">
        <v>20724</v>
      </c>
      <c r="AB145" s="371">
        <f t="shared" si="51"/>
        <v>203613.94</v>
      </c>
      <c r="AC145" s="358">
        <f t="shared" si="52"/>
        <v>0.73901499999999998</v>
      </c>
      <c r="AD145" s="267">
        <v>100061</v>
      </c>
      <c r="AE145" s="358">
        <f t="shared" si="53"/>
        <v>0.68841200000000002</v>
      </c>
      <c r="AF145" s="358">
        <f t="shared" si="79"/>
        <v>0.27616600000000002</v>
      </c>
      <c r="AG145" s="398">
        <f t="shared" si="54"/>
        <v>0.27616600000000002</v>
      </c>
      <c r="AH145" s="399">
        <f t="shared" si="55"/>
        <v>0</v>
      </c>
      <c r="AI145" s="400">
        <f t="shared" si="68"/>
        <v>0.27616600000000002</v>
      </c>
      <c r="AJ145">
        <v>0</v>
      </c>
      <c r="AK145">
        <v>0</v>
      </c>
      <c r="AL145" s="370">
        <f t="shared" si="69"/>
        <v>0</v>
      </c>
      <c r="AM145">
        <v>0</v>
      </c>
      <c r="AN145">
        <v>0</v>
      </c>
      <c r="AO145" s="370">
        <f t="shared" si="70"/>
        <v>0</v>
      </c>
      <c r="AP145" s="370">
        <f t="shared" si="56"/>
        <v>9290409</v>
      </c>
      <c r="AQ145" s="370">
        <f t="shared" si="71"/>
        <v>9290409</v>
      </c>
      <c r="AR145" s="397">
        <v>4250230</v>
      </c>
      <c r="AS145" s="397">
        <f t="shared" si="80"/>
        <v>9290409</v>
      </c>
      <c r="AT145" s="267">
        <v>8574212</v>
      </c>
      <c r="AU145" s="370">
        <f t="shared" si="81"/>
        <v>716197</v>
      </c>
      <c r="AV145" s="401" t="str">
        <f t="shared" si="83"/>
        <v>Yes</v>
      </c>
      <c r="AW145" s="397">
        <f t="shared" si="72"/>
        <v>716197</v>
      </c>
      <c r="AX145" s="402">
        <f t="shared" si="73"/>
        <v>9290409</v>
      </c>
      <c r="AY145" s="403">
        <f t="shared" si="82"/>
        <v>9290409</v>
      </c>
      <c r="AZ145" s="404"/>
      <c r="BA145" s="404"/>
      <c r="BB145" s="457">
        <f t="shared" si="74"/>
        <v>12616.843470238118</v>
      </c>
      <c r="BC145" s="404"/>
      <c r="BD145" s="404"/>
      <c r="BE145" s="404">
        <f t="shared" si="75"/>
        <v>716197</v>
      </c>
      <c r="BF145" s="404">
        <f t="shared" si="88"/>
        <v>0</v>
      </c>
      <c r="BG145" s="404">
        <f t="shared" si="88"/>
        <v>0</v>
      </c>
      <c r="BH145" s="404">
        <f t="shared" si="88"/>
        <v>0</v>
      </c>
      <c r="BI145" s="404">
        <f t="shared" si="88"/>
        <v>0</v>
      </c>
      <c r="BJ145" s="404">
        <f t="shared" si="88"/>
        <v>0</v>
      </c>
      <c r="BK145" s="404">
        <f t="shared" si="88"/>
        <v>0</v>
      </c>
      <c r="BL145" s="404">
        <f t="shared" si="88"/>
        <v>0</v>
      </c>
      <c r="BO145" s="458">
        <f t="shared" si="90"/>
        <v>716197</v>
      </c>
      <c r="BP145" s="458">
        <f t="shared" si="90"/>
        <v>0</v>
      </c>
      <c r="BQ145" s="458">
        <f t="shared" si="90"/>
        <v>0</v>
      </c>
      <c r="BR145" s="458">
        <f t="shared" si="89"/>
        <v>0</v>
      </c>
      <c r="BS145" s="458">
        <f t="shared" si="89"/>
        <v>0</v>
      </c>
      <c r="BT145" s="458">
        <f t="shared" si="89"/>
        <v>0</v>
      </c>
      <c r="BU145" s="458">
        <f t="shared" si="89"/>
        <v>0</v>
      </c>
      <c r="BV145" s="458">
        <f t="shared" si="84"/>
        <v>0</v>
      </c>
      <c r="BX145" s="404">
        <f t="shared" si="77"/>
        <v>9290409</v>
      </c>
      <c r="BY145" s="404">
        <f t="shared" si="86"/>
        <v>9290409</v>
      </c>
      <c r="BZ145" s="404">
        <f t="shared" si="86"/>
        <v>9290409</v>
      </c>
      <c r="CA145" s="404">
        <f t="shared" si="86"/>
        <v>9290409</v>
      </c>
      <c r="CB145" s="404">
        <f t="shared" si="86"/>
        <v>9290409</v>
      </c>
      <c r="CC145" s="404">
        <f t="shared" si="86"/>
        <v>9290409</v>
      </c>
      <c r="CD145" s="404">
        <f t="shared" si="86"/>
        <v>9290409</v>
      </c>
      <c r="CE145" s="404">
        <f t="shared" si="86"/>
        <v>9290409</v>
      </c>
      <c r="CG145" s="459">
        <f t="shared" si="78"/>
        <v>9290409</v>
      </c>
      <c r="CH145" s="459">
        <f t="shared" si="87"/>
        <v>9290409</v>
      </c>
      <c r="CI145" s="459">
        <f t="shared" si="87"/>
        <v>9290409</v>
      </c>
      <c r="CJ145" s="459">
        <f t="shared" si="87"/>
        <v>9290409</v>
      </c>
      <c r="CK145" s="459">
        <f t="shared" si="87"/>
        <v>9290409</v>
      </c>
      <c r="CL145" s="459">
        <f t="shared" si="87"/>
        <v>9290409</v>
      </c>
      <c r="CM145" s="459">
        <f t="shared" si="87"/>
        <v>9290409</v>
      </c>
      <c r="CN145" s="459">
        <f t="shared" si="87"/>
        <v>9290409</v>
      </c>
    </row>
    <row r="146" spans="1:92" x14ac:dyDescent="0.2">
      <c r="A146" s="354" t="s">
        <v>323</v>
      </c>
      <c r="B146" s="354"/>
      <c r="C146" s="382"/>
      <c r="D146" s="382"/>
      <c r="E146" s="382"/>
      <c r="F146" s="351">
        <v>1</v>
      </c>
      <c r="G146">
        <v>0</v>
      </c>
      <c r="H146" s="354">
        <v>120</v>
      </c>
      <c r="I146" s="351" t="s">
        <v>451</v>
      </c>
      <c r="J146" s="394"/>
      <c r="K146">
        <v>176.44</v>
      </c>
      <c r="L146"/>
      <c r="M146">
        <v>26</v>
      </c>
      <c r="N146" s="395">
        <f t="shared" si="59"/>
        <v>7.8</v>
      </c>
      <c r="O146" s="395">
        <f t="shared" si="60"/>
        <v>105.86</v>
      </c>
      <c r="P146" s="395">
        <f t="shared" si="61"/>
        <v>0</v>
      </c>
      <c r="Q146" s="395">
        <f t="shared" si="62"/>
        <v>0</v>
      </c>
      <c r="R146" s="396">
        <f t="shared" si="63"/>
        <v>0.15</v>
      </c>
      <c r="S146" s="396">
        <f t="shared" si="49"/>
        <v>0</v>
      </c>
      <c r="T146" s="395">
        <f t="shared" si="50"/>
        <v>0</v>
      </c>
      <c r="U146" s="395">
        <f t="shared" si="64"/>
        <v>0</v>
      </c>
      <c r="V146">
        <v>4</v>
      </c>
      <c r="W146" s="395">
        <f t="shared" si="65"/>
        <v>1</v>
      </c>
      <c r="X146" s="371">
        <f t="shared" si="66"/>
        <v>7.8</v>
      </c>
      <c r="Y146" s="359">
        <f t="shared" si="67"/>
        <v>185.24</v>
      </c>
      <c r="Z146" s="266">
        <v>1351216366.3299999</v>
      </c>
      <c r="AA146" s="267">
        <v>2184</v>
      </c>
      <c r="AB146" s="371">
        <f t="shared" si="51"/>
        <v>618688.81000000006</v>
      </c>
      <c r="AC146" s="358">
        <f t="shared" si="52"/>
        <v>2.2455240000000001</v>
      </c>
      <c r="AD146" s="267">
        <v>120250</v>
      </c>
      <c r="AE146" s="358">
        <f t="shared" si="53"/>
        <v>0.82731100000000002</v>
      </c>
      <c r="AF146" s="358">
        <f t="shared" si="79"/>
        <v>-0.82006000000000001</v>
      </c>
      <c r="AG146" s="398">
        <f t="shared" si="54"/>
        <v>0.01</v>
      </c>
      <c r="AH146" s="399">
        <f t="shared" si="55"/>
        <v>0</v>
      </c>
      <c r="AI146" s="400">
        <f t="shared" si="68"/>
        <v>0.01</v>
      </c>
      <c r="AJ146">
        <v>174</v>
      </c>
      <c r="AK146">
        <v>13</v>
      </c>
      <c r="AL146" s="370">
        <f t="shared" si="69"/>
        <v>226200</v>
      </c>
      <c r="AM146">
        <v>0</v>
      </c>
      <c r="AN146">
        <v>0</v>
      </c>
      <c r="AO146" s="370">
        <f t="shared" si="70"/>
        <v>0</v>
      </c>
      <c r="AP146" s="370">
        <f t="shared" si="56"/>
        <v>21349</v>
      </c>
      <c r="AQ146" s="370">
        <f t="shared" si="71"/>
        <v>247549</v>
      </c>
      <c r="AR146" s="397">
        <v>33612</v>
      </c>
      <c r="AS146" s="397">
        <f t="shared" si="80"/>
        <v>247549</v>
      </c>
      <c r="AT146" s="267">
        <v>219447</v>
      </c>
      <c r="AU146" s="370">
        <f t="shared" si="81"/>
        <v>28102</v>
      </c>
      <c r="AV146" s="401" t="str">
        <f t="shared" si="83"/>
        <v>Yes</v>
      </c>
      <c r="AW146" s="397">
        <f t="shared" si="72"/>
        <v>28102</v>
      </c>
      <c r="AX146" s="402">
        <f t="shared" si="73"/>
        <v>247549</v>
      </c>
      <c r="AY146" s="403">
        <f t="shared" si="82"/>
        <v>247549</v>
      </c>
      <c r="AZ146" s="404"/>
      <c r="BA146" s="404"/>
      <c r="BB146" s="457">
        <f t="shared" si="74"/>
        <v>12099.812967581047</v>
      </c>
      <c r="BC146" s="404"/>
      <c r="BD146" s="404"/>
      <c r="BE146" s="404">
        <f t="shared" si="75"/>
        <v>28102</v>
      </c>
      <c r="BF146" s="404">
        <f t="shared" si="88"/>
        <v>0</v>
      </c>
      <c r="BG146" s="404">
        <f t="shared" si="88"/>
        <v>0</v>
      </c>
      <c r="BH146" s="404">
        <f t="shared" si="88"/>
        <v>0</v>
      </c>
      <c r="BI146" s="404">
        <f t="shared" si="88"/>
        <v>0</v>
      </c>
      <c r="BJ146" s="404">
        <f t="shared" si="88"/>
        <v>0</v>
      </c>
      <c r="BK146" s="404">
        <f t="shared" si="88"/>
        <v>0</v>
      </c>
      <c r="BL146" s="404">
        <f t="shared" si="88"/>
        <v>0</v>
      </c>
      <c r="BO146" s="458">
        <f t="shared" si="90"/>
        <v>28102</v>
      </c>
      <c r="BP146" s="458">
        <f t="shared" si="90"/>
        <v>0</v>
      </c>
      <c r="BQ146" s="458">
        <f t="shared" si="90"/>
        <v>0</v>
      </c>
      <c r="BR146" s="458">
        <f t="shared" si="89"/>
        <v>0</v>
      </c>
      <c r="BS146" s="458">
        <f t="shared" si="89"/>
        <v>0</v>
      </c>
      <c r="BT146" s="458">
        <f t="shared" si="89"/>
        <v>0</v>
      </c>
      <c r="BU146" s="458">
        <f t="shared" si="89"/>
        <v>0</v>
      </c>
      <c r="BV146" s="458">
        <f t="shared" si="84"/>
        <v>0</v>
      </c>
      <c r="BX146" s="404">
        <f t="shared" si="77"/>
        <v>247549</v>
      </c>
      <c r="BY146" s="404">
        <f t="shared" si="86"/>
        <v>247549</v>
      </c>
      <c r="BZ146" s="404">
        <f t="shared" si="86"/>
        <v>247549</v>
      </c>
      <c r="CA146" s="404">
        <f t="shared" si="86"/>
        <v>247549</v>
      </c>
      <c r="CB146" s="404">
        <f t="shared" si="86"/>
        <v>247549</v>
      </c>
      <c r="CC146" s="404">
        <f t="shared" si="86"/>
        <v>247549</v>
      </c>
      <c r="CD146" s="404">
        <f t="shared" si="86"/>
        <v>247549</v>
      </c>
      <c r="CE146" s="404">
        <f t="shared" si="86"/>
        <v>247549</v>
      </c>
      <c r="CG146" s="459">
        <f t="shared" si="78"/>
        <v>247549</v>
      </c>
      <c r="CH146" s="459">
        <f t="shared" si="87"/>
        <v>247549</v>
      </c>
      <c r="CI146" s="459">
        <f t="shared" si="87"/>
        <v>247549</v>
      </c>
      <c r="CJ146" s="459">
        <f t="shared" si="87"/>
        <v>247549</v>
      </c>
      <c r="CK146" s="459">
        <f t="shared" si="87"/>
        <v>247549</v>
      </c>
      <c r="CL146" s="459">
        <f t="shared" si="87"/>
        <v>247549</v>
      </c>
      <c r="CM146" s="459">
        <f t="shared" si="87"/>
        <v>247549</v>
      </c>
      <c r="CN146" s="459">
        <f t="shared" si="87"/>
        <v>247549</v>
      </c>
    </row>
    <row r="147" spans="1:92" x14ac:dyDescent="0.2">
      <c r="A147" s="354" t="s">
        <v>323</v>
      </c>
      <c r="B147" s="354"/>
      <c r="C147" s="382"/>
      <c r="D147" s="382"/>
      <c r="E147" s="382"/>
      <c r="F147" s="351">
        <v>5</v>
      </c>
      <c r="G147">
        <v>0</v>
      </c>
      <c r="H147" s="354">
        <v>121</v>
      </c>
      <c r="I147" s="351" t="s">
        <v>452</v>
      </c>
      <c r="J147" s="394"/>
      <c r="K147">
        <v>566.79999999999995</v>
      </c>
      <c r="L147"/>
      <c r="M147">
        <v>137</v>
      </c>
      <c r="N147" s="395">
        <f t="shared" si="59"/>
        <v>41.1</v>
      </c>
      <c r="O147" s="395">
        <f t="shared" si="60"/>
        <v>340.08</v>
      </c>
      <c r="P147" s="395">
        <f t="shared" si="61"/>
        <v>0</v>
      </c>
      <c r="Q147" s="395">
        <f t="shared" si="62"/>
        <v>0</v>
      </c>
      <c r="R147" s="396">
        <f t="shared" si="63"/>
        <v>0.24</v>
      </c>
      <c r="S147" s="396">
        <f t="shared" si="49"/>
        <v>0</v>
      </c>
      <c r="T147" s="395">
        <f t="shared" si="50"/>
        <v>0</v>
      </c>
      <c r="U147" s="395">
        <f t="shared" si="64"/>
        <v>0</v>
      </c>
      <c r="V147">
        <v>3</v>
      </c>
      <c r="W147" s="395">
        <f t="shared" si="65"/>
        <v>0.75</v>
      </c>
      <c r="X147" s="371">
        <f t="shared" si="66"/>
        <v>41.1</v>
      </c>
      <c r="Y147" s="359">
        <f t="shared" si="67"/>
        <v>608.65</v>
      </c>
      <c r="Z147" s="266">
        <v>779470786.33000004</v>
      </c>
      <c r="AA147" s="267">
        <v>4247</v>
      </c>
      <c r="AB147" s="371">
        <f t="shared" si="51"/>
        <v>183534.44</v>
      </c>
      <c r="AC147" s="358">
        <f t="shared" si="52"/>
        <v>0.66613599999999995</v>
      </c>
      <c r="AD147" s="267">
        <v>118378</v>
      </c>
      <c r="AE147" s="358">
        <f t="shared" si="53"/>
        <v>0.81443200000000004</v>
      </c>
      <c r="AF147" s="358">
        <f t="shared" si="79"/>
        <v>0.28937499999999999</v>
      </c>
      <c r="AG147" s="398">
        <f t="shared" si="54"/>
        <v>0.28937499999999999</v>
      </c>
      <c r="AH147" s="399">
        <f t="shared" si="55"/>
        <v>0</v>
      </c>
      <c r="AI147" s="400">
        <f t="shared" si="68"/>
        <v>0.28937499999999999</v>
      </c>
      <c r="AJ147">
        <v>0</v>
      </c>
      <c r="AK147">
        <v>0</v>
      </c>
      <c r="AL147" s="370">
        <f t="shared" si="69"/>
        <v>0</v>
      </c>
      <c r="AM147">
        <v>0</v>
      </c>
      <c r="AN147">
        <v>0</v>
      </c>
      <c r="AO147" s="370">
        <f t="shared" si="70"/>
        <v>0</v>
      </c>
      <c r="AP147" s="370">
        <f t="shared" si="56"/>
        <v>2029876</v>
      </c>
      <c r="AQ147" s="370">
        <f t="shared" si="71"/>
        <v>2029876</v>
      </c>
      <c r="AR147" s="397">
        <v>3049314</v>
      </c>
      <c r="AS147" s="397">
        <f t="shared" si="80"/>
        <v>2029876</v>
      </c>
      <c r="AT147" s="267">
        <v>2525078</v>
      </c>
      <c r="AU147" s="370">
        <f t="shared" si="81"/>
        <v>495202</v>
      </c>
      <c r="AV147" s="401" t="str">
        <f t="shared" si="83"/>
        <v>No</v>
      </c>
      <c r="AW147" s="397">
        <f t="shared" si="72"/>
        <v>0</v>
      </c>
      <c r="AX147" s="402">
        <f t="shared" si="73"/>
        <v>2525078</v>
      </c>
      <c r="AY147" s="403">
        <f t="shared" si="82"/>
        <v>2525078</v>
      </c>
      <c r="AZ147" s="404"/>
      <c r="BA147" s="404"/>
      <c r="BB147" s="457">
        <f t="shared" si="74"/>
        <v>12375.954922371207</v>
      </c>
      <c r="BC147" s="404"/>
      <c r="BD147" s="404"/>
      <c r="BE147" s="404">
        <f t="shared" si="75"/>
        <v>-495202</v>
      </c>
      <c r="BF147" s="404">
        <f t="shared" si="88"/>
        <v>-495202</v>
      </c>
      <c r="BG147" s="404">
        <f t="shared" si="88"/>
        <v>-424437.6342000002</v>
      </c>
      <c r="BH147" s="404">
        <f t="shared" si="88"/>
        <v>-353683.88057886017</v>
      </c>
      <c r="BI147" s="404">
        <f t="shared" si="88"/>
        <v>-282947.10446308833</v>
      </c>
      <c r="BJ147" s="404">
        <f t="shared" si="88"/>
        <v>-212210.32834731601</v>
      </c>
      <c r="BK147" s="404">
        <f t="shared" si="88"/>
        <v>-141480.6259091557</v>
      </c>
      <c r="BL147" s="404">
        <f t="shared" si="88"/>
        <v>-70740.312954577617</v>
      </c>
      <c r="BO147" s="458">
        <f t="shared" si="90"/>
        <v>0</v>
      </c>
      <c r="BP147" s="458">
        <f t="shared" si="90"/>
        <v>-70764.3658</v>
      </c>
      <c r="BQ147" s="458">
        <f t="shared" si="90"/>
        <v>-70753.753621140029</v>
      </c>
      <c r="BR147" s="458">
        <f t="shared" si="89"/>
        <v>-70736.776115772038</v>
      </c>
      <c r="BS147" s="458">
        <f t="shared" si="89"/>
        <v>-70736.776115772082</v>
      </c>
      <c r="BT147" s="458">
        <f t="shared" si="89"/>
        <v>-70729.702438160428</v>
      </c>
      <c r="BU147" s="458">
        <f t="shared" si="89"/>
        <v>-70740.31295457785</v>
      </c>
      <c r="BV147" s="458">
        <f t="shared" si="84"/>
        <v>-70740.312954577617</v>
      </c>
      <c r="BX147" s="404">
        <f t="shared" si="77"/>
        <v>2525078</v>
      </c>
      <c r="BY147" s="404">
        <f t="shared" si="86"/>
        <v>2454313.6342000002</v>
      </c>
      <c r="BZ147" s="404">
        <f t="shared" si="86"/>
        <v>2383559.8805788602</v>
      </c>
      <c r="CA147" s="404">
        <f t="shared" si="86"/>
        <v>2312823.1044630883</v>
      </c>
      <c r="CB147" s="404">
        <f t="shared" si="86"/>
        <v>2242086.328347316</v>
      </c>
      <c r="CC147" s="404">
        <f t="shared" si="86"/>
        <v>2171356.6259091557</v>
      </c>
      <c r="CD147" s="404">
        <f t="shared" si="86"/>
        <v>2100616.3129545776</v>
      </c>
      <c r="CE147" s="404">
        <f t="shared" si="86"/>
        <v>2029876</v>
      </c>
      <c r="CG147" s="459">
        <f t="shared" si="78"/>
        <v>2525078</v>
      </c>
      <c r="CH147" s="459">
        <f t="shared" si="87"/>
        <v>2454313.6342000002</v>
      </c>
      <c r="CI147" s="459">
        <f t="shared" si="87"/>
        <v>2383559.8805788602</v>
      </c>
      <c r="CJ147" s="459">
        <f t="shared" si="87"/>
        <v>2312823.1044630883</v>
      </c>
      <c r="CK147" s="459">
        <f t="shared" si="87"/>
        <v>2242086.328347316</v>
      </c>
      <c r="CL147" s="459">
        <f t="shared" si="87"/>
        <v>2171356.6259091557</v>
      </c>
      <c r="CM147" s="459">
        <f t="shared" si="87"/>
        <v>2100616.3129545776</v>
      </c>
      <c r="CN147" s="459">
        <f t="shared" si="87"/>
        <v>2029876</v>
      </c>
    </row>
    <row r="148" spans="1:92" x14ac:dyDescent="0.2">
      <c r="A148" s="354" t="s">
        <v>327</v>
      </c>
      <c r="B148" s="354"/>
      <c r="C148" s="382"/>
      <c r="D148" s="382"/>
      <c r="E148" s="382"/>
      <c r="F148" s="351">
        <v>1</v>
      </c>
      <c r="G148">
        <v>0</v>
      </c>
      <c r="H148" s="354">
        <v>122</v>
      </c>
      <c r="I148" s="351" t="s">
        <v>453</v>
      </c>
      <c r="J148" s="394"/>
      <c r="K148">
        <v>320.64</v>
      </c>
      <c r="L148"/>
      <c r="M148">
        <v>76</v>
      </c>
      <c r="N148" s="395">
        <f t="shared" si="59"/>
        <v>22.8</v>
      </c>
      <c r="O148" s="395">
        <f t="shared" si="60"/>
        <v>192.38</v>
      </c>
      <c r="P148" s="395">
        <f t="shared" si="61"/>
        <v>0</v>
      </c>
      <c r="Q148" s="395">
        <f t="shared" si="62"/>
        <v>0</v>
      </c>
      <c r="R148" s="396">
        <f t="shared" si="63"/>
        <v>0.24</v>
      </c>
      <c r="S148" s="396">
        <f t="shared" si="49"/>
        <v>0</v>
      </c>
      <c r="T148" s="395">
        <f t="shared" si="50"/>
        <v>0</v>
      </c>
      <c r="U148" s="395">
        <f t="shared" si="64"/>
        <v>0</v>
      </c>
      <c r="V148">
        <v>10</v>
      </c>
      <c r="W148" s="395">
        <f t="shared" si="65"/>
        <v>2.5</v>
      </c>
      <c r="X148" s="371">
        <f t="shared" si="66"/>
        <v>22.8</v>
      </c>
      <c r="Y148" s="359">
        <f t="shared" si="67"/>
        <v>345.94</v>
      </c>
      <c r="Z148" s="266">
        <v>2710140550.3299999</v>
      </c>
      <c r="AA148" s="267">
        <v>4206</v>
      </c>
      <c r="AB148" s="371">
        <f t="shared" si="51"/>
        <v>644351.06000000006</v>
      </c>
      <c r="AC148" s="358">
        <f t="shared" si="52"/>
        <v>2.3386650000000002</v>
      </c>
      <c r="AD148" s="267">
        <v>99382</v>
      </c>
      <c r="AE148" s="358">
        <f t="shared" si="53"/>
        <v>0.68374100000000004</v>
      </c>
      <c r="AF148" s="358">
        <f t="shared" si="79"/>
        <v>-0.84218800000000005</v>
      </c>
      <c r="AG148" s="398">
        <f t="shared" si="54"/>
        <v>0.01</v>
      </c>
      <c r="AH148" s="399">
        <f t="shared" si="55"/>
        <v>0</v>
      </c>
      <c r="AI148" s="400">
        <f t="shared" si="68"/>
        <v>0.01</v>
      </c>
      <c r="AJ148">
        <v>66</v>
      </c>
      <c r="AK148">
        <v>4</v>
      </c>
      <c r="AL148" s="370">
        <f t="shared" si="69"/>
        <v>26400</v>
      </c>
      <c r="AM148">
        <v>0</v>
      </c>
      <c r="AN148">
        <v>0</v>
      </c>
      <c r="AO148" s="370">
        <f t="shared" si="70"/>
        <v>0</v>
      </c>
      <c r="AP148" s="370">
        <f t="shared" si="56"/>
        <v>39870</v>
      </c>
      <c r="AQ148" s="370">
        <f t="shared" si="71"/>
        <v>66270</v>
      </c>
      <c r="AR148" s="397">
        <v>10871</v>
      </c>
      <c r="AS148" s="397">
        <f t="shared" si="80"/>
        <v>66270</v>
      </c>
      <c r="AT148" s="267">
        <v>72338</v>
      </c>
      <c r="AU148" s="370">
        <f t="shared" si="81"/>
        <v>6068</v>
      </c>
      <c r="AV148" s="401" t="str">
        <f t="shared" si="83"/>
        <v>No</v>
      </c>
      <c r="AW148" s="397">
        <f t="shared" si="72"/>
        <v>0</v>
      </c>
      <c r="AX148" s="402">
        <f t="shared" si="73"/>
        <v>72338</v>
      </c>
      <c r="AY148" s="403">
        <f t="shared" si="82"/>
        <v>72338</v>
      </c>
      <c r="AZ148" s="404"/>
      <c r="BA148" s="404"/>
      <c r="BB148" s="457">
        <f t="shared" si="74"/>
        <v>12434.376559381239</v>
      </c>
      <c r="BC148" s="404"/>
      <c r="BD148" s="404"/>
      <c r="BE148" s="404">
        <f t="shared" si="75"/>
        <v>-6068</v>
      </c>
      <c r="BF148" s="404">
        <f t="shared" si="88"/>
        <v>-6068</v>
      </c>
      <c r="BG148" s="404">
        <f t="shared" si="88"/>
        <v>-5200.8828000000067</v>
      </c>
      <c r="BH148" s="404">
        <f t="shared" si="88"/>
        <v>-4333.8956372399989</v>
      </c>
      <c r="BI148" s="404">
        <f t="shared" si="88"/>
        <v>-3467.116509792002</v>
      </c>
      <c r="BJ148" s="404">
        <f t="shared" si="88"/>
        <v>-2600.3373823440052</v>
      </c>
      <c r="BK148" s="404">
        <f t="shared" si="88"/>
        <v>-1733.6449328087474</v>
      </c>
      <c r="BL148" s="404">
        <f t="shared" si="88"/>
        <v>-866.82246640438098</v>
      </c>
      <c r="BO148" s="458">
        <f t="shared" si="90"/>
        <v>0</v>
      </c>
      <c r="BP148" s="458">
        <f t="shared" si="90"/>
        <v>-867.11720000000003</v>
      </c>
      <c r="BQ148" s="458">
        <f t="shared" si="90"/>
        <v>-866.98716276000107</v>
      </c>
      <c r="BR148" s="458">
        <f t="shared" si="89"/>
        <v>-866.77912744799983</v>
      </c>
      <c r="BS148" s="458">
        <f t="shared" si="89"/>
        <v>-866.77912744800051</v>
      </c>
      <c r="BT148" s="458">
        <f t="shared" si="89"/>
        <v>-866.69244953525686</v>
      </c>
      <c r="BU148" s="458">
        <f t="shared" si="89"/>
        <v>-866.8224664043737</v>
      </c>
      <c r="BV148" s="458">
        <f t="shared" si="84"/>
        <v>-866.82246640438098</v>
      </c>
      <c r="BX148" s="404">
        <f t="shared" si="77"/>
        <v>72338</v>
      </c>
      <c r="BY148" s="404">
        <f t="shared" si="86"/>
        <v>71470.882800000007</v>
      </c>
      <c r="BZ148" s="404">
        <f t="shared" si="86"/>
        <v>70603.895637239999</v>
      </c>
      <c r="CA148" s="404">
        <f t="shared" si="86"/>
        <v>69737.116509792002</v>
      </c>
      <c r="CB148" s="404">
        <f t="shared" si="86"/>
        <v>68870.337382344005</v>
      </c>
      <c r="CC148" s="404">
        <f t="shared" si="86"/>
        <v>68003.644932808747</v>
      </c>
      <c r="CD148" s="404">
        <f t="shared" si="86"/>
        <v>67136.822466404381</v>
      </c>
      <c r="CE148" s="404">
        <f t="shared" si="86"/>
        <v>66270</v>
      </c>
      <c r="CG148" s="459">
        <f t="shared" si="78"/>
        <v>72338</v>
      </c>
      <c r="CH148" s="459">
        <f t="shared" si="87"/>
        <v>71470.882800000007</v>
      </c>
      <c r="CI148" s="459">
        <f t="shared" si="87"/>
        <v>70603.895637239999</v>
      </c>
      <c r="CJ148" s="459">
        <f t="shared" si="87"/>
        <v>69737.116509792002</v>
      </c>
      <c r="CK148" s="459">
        <f t="shared" si="87"/>
        <v>68870.337382344005</v>
      </c>
      <c r="CL148" s="459">
        <f t="shared" si="87"/>
        <v>68003.644932808747</v>
      </c>
      <c r="CM148" s="459">
        <f t="shared" si="87"/>
        <v>67136.822466404381</v>
      </c>
      <c r="CN148" s="459">
        <f t="shared" si="87"/>
        <v>66270</v>
      </c>
    </row>
    <row r="149" spans="1:92" x14ac:dyDescent="0.2">
      <c r="A149" s="354" t="s">
        <v>327</v>
      </c>
      <c r="B149" s="354"/>
      <c r="C149" s="382"/>
      <c r="D149" s="382"/>
      <c r="E149" s="382"/>
      <c r="F149" s="351">
        <v>8</v>
      </c>
      <c r="G149">
        <v>35</v>
      </c>
      <c r="H149" s="354">
        <v>123</v>
      </c>
      <c r="I149" s="351" t="s">
        <v>454</v>
      </c>
      <c r="J149" s="394"/>
      <c r="K149">
        <v>130.34</v>
      </c>
      <c r="L149"/>
      <c r="M149">
        <v>53</v>
      </c>
      <c r="N149" s="395">
        <f t="shared" si="59"/>
        <v>15.9</v>
      </c>
      <c r="O149" s="395">
        <f t="shared" si="60"/>
        <v>78.2</v>
      </c>
      <c r="P149" s="395">
        <f t="shared" si="61"/>
        <v>0</v>
      </c>
      <c r="Q149" s="395">
        <f t="shared" si="62"/>
        <v>0</v>
      </c>
      <c r="R149" s="396">
        <f t="shared" si="63"/>
        <v>0.41</v>
      </c>
      <c r="S149" s="396">
        <f t="shared" si="49"/>
        <v>0</v>
      </c>
      <c r="T149" s="395">
        <f t="shared" si="50"/>
        <v>0</v>
      </c>
      <c r="U149" s="395">
        <f t="shared" si="64"/>
        <v>0</v>
      </c>
      <c r="V149">
        <v>3</v>
      </c>
      <c r="W149" s="395">
        <f t="shared" si="65"/>
        <v>0.75</v>
      </c>
      <c r="X149" s="371">
        <f t="shared" si="66"/>
        <v>15.9</v>
      </c>
      <c r="Y149" s="359">
        <f t="shared" si="67"/>
        <v>146.99</v>
      </c>
      <c r="Z149" s="266">
        <v>232479750.66999999</v>
      </c>
      <c r="AA149" s="267">
        <v>1524</v>
      </c>
      <c r="AB149" s="371">
        <f t="shared" si="51"/>
        <v>152545.76999999999</v>
      </c>
      <c r="AC149" s="358">
        <f t="shared" si="52"/>
        <v>0.55366300000000002</v>
      </c>
      <c r="AD149" s="267">
        <v>94946</v>
      </c>
      <c r="AE149" s="358">
        <f t="shared" si="53"/>
        <v>0.65322100000000005</v>
      </c>
      <c r="AF149" s="358">
        <f t="shared" si="79"/>
        <v>0.41647000000000001</v>
      </c>
      <c r="AG149" s="398">
        <f t="shared" si="54"/>
        <v>0.41647000000000001</v>
      </c>
      <c r="AH149" s="399">
        <f t="shared" si="55"/>
        <v>0</v>
      </c>
      <c r="AI149" s="400">
        <f t="shared" si="68"/>
        <v>0.41647000000000001</v>
      </c>
      <c r="AJ149">
        <v>58</v>
      </c>
      <c r="AK149">
        <v>6</v>
      </c>
      <c r="AL149" s="370">
        <f t="shared" si="69"/>
        <v>34800</v>
      </c>
      <c r="AM149">
        <v>0</v>
      </c>
      <c r="AN149">
        <v>0</v>
      </c>
      <c r="AO149" s="370">
        <f t="shared" si="70"/>
        <v>0</v>
      </c>
      <c r="AP149" s="370">
        <f t="shared" si="56"/>
        <v>705525</v>
      </c>
      <c r="AQ149" s="370">
        <f t="shared" si="71"/>
        <v>740325</v>
      </c>
      <c r="AR149" s="397">
        <v>1423001</v>
      </c>
      <c r="AS149" s="397">
        <f t="shared" si="80"/>
        <v>740325</v>
      </c>
      <c r="AT149" s="267">
        <v>1274671</v>
      </c>
      <c r="AU149" s="370">
        <f t="shared" si="81"/>
        <v>534346</v>
      </c>
      <c r="AV149" s="401" t="str">
        <f t="shared" si="83"/>
        <v>No</v>
      </c>
      <c r="AW149" s="397">
        <f t="shared" si="72"/>
        <v>0</v>
      </c>
      <c r="AX149" s="402">
        <f t="shared" si="73"/>
        <v>1274671</v>
      </c>
      <c r="AY149" s="403">
        <f t="shared" si="82"/>
        <v>1274671</v>
      </c>
      <c r="AZ149" s="404"/>
      <c r="BA149" s="404"/>
      <c r="BB149" s="457">
        <f t="shared" si="74"/>
        <v>12997.236074881081</v>
      </c>
      <c r="BC149" s="404"/>
      <c r="BD149" s="404"/>
      <c r="BE149" s="404">
        <f t="shared" si="75"/>
        <v>-534346</v>
      </c>
      <c r="BF149" s="404">
        <f t="shared" si="88"/>
        <v>-534346</v>
      </c>
      <c r="BG149" s="404">
        <f t="shared" si="88"/>
        <v>-457987.95659999992</v>
      </c>
      <c r="BH149" s="404">
        <f t="shared" si="88"/>
        <v>-381641.36423477996</v>
      </c>
      <c r="BI149" s="404">
        <f t="shared" si="88"/>
        <v>-305313.09138782392</v>
      </c>
      <c r="BJ149" s="404">
        <f t="shared" si="88"/>
        <v>-228984.81854086788</v>
      </c>
      <c r="BK149" s="404">
        <f t="shared" si="88"/>
        <v>-152664.17852119659</v>
      </c>
      <c r="BL149" s="404">
        <f t="shared" si="88"/>
        <v>-76332.089260598295</v>
      </c>
      <c r="BO149" s="458">
        <f t="shared" si="90"/>
        <v>0</v>
      </c>
      <c r="BP149" s="458">
        <f t="shared" si="90"/>
        <v>-76358.043399999995</v>
      </c>
      <c r="BQ149" s="458">
        <f t="shared" si="90"/>
        <v>-76346.592365219985</v>
      </c>
      <c r="BR149" s="458">
        <f t="shared" si="89"/>
        <v>-76328.272846955995</v>
      </c>
      <c r="BS149" s="458">
        <f t="shared" si="89"/>
        <v>-76328.272846955981</v>
      </c>
      <c r="BT149" s="458">
        <f t="shared" si="89"/>
        <v>-76320.640019671264</v>
      </c>
      <c r="BU149" s="458">
        <f t="shared" si="89"/>
        <v>-76332.089260598295</v>
      </c>
      <c r="BV149" s="458">
        <f t="shared" si="84"/>
        <v>-76332.089260598295</v>
      </c>
      <c r="BX149" s="404">
        <f t="shared" si="77"/>
        <v>1274671</v>
      </c>
      <c r="BY149" s="404">
        <f t="shared" si="86"/>
        <v>1198312.9565999999</v>
      </c>
      <c r="BZ149" s="404">
        <f t="shared" si="86"/>
        <v>1121966.36423478</v>
      </c>
      <c r="CA149" s="404">
        <f t="shared" si="86"/>
        <v>1045638.0913878239</v>
      </c>
      <c r="CB149" s="404">
        <f t="shared" si="86"/>
        <v>969309.81854086788</v>
      </c>
      <c r="CC149" s="404">
        <f t="shared" si="86"/>
        <v>892989.17852119659</v>
      </c>
      <c r="CD149" s="404">
        <f t="shared" si="86"/>
        <v>816657.0892605983</v>
      </c>
      <c r="CE149" s="404">
        <f t="shared" si="86"/>
        <v>740325</v>
      </c>
      <c r="CG149" s="459">
        <f t="shared" si="78"/>
        <v>1274671</v>
      </c>
      <c r="CH149" s="459">
        <f t="shared" si="87"/>
        <v>1198312.9565999999</v>
      </c>
      <c r="CI149" s="459">
        <f t="shared" si="87"/>
        <v>1121966.36423478</v>
      </c>
      <c r="CJ149" s="459">
        <f t="shared" si="87"/>
        <v>1045638.0913878239</v>
      </c>
      <c r="CK149" s="459">
        <f t="shared" si="87"/>
        <v>969309.81854086788</v>
      </c>
      <c r="CL149" s="459">
        <f t="shared" si="87"/>
        <v>892989.17852119659</v>
      </c>
      <c r="CM149" s="459">
        <f t="shared" si="87"/>
        <v>816657.0892605983</v>
      </c>
      <c r="CN149" s="459">
        <f t="shared" si="87"/>
        <v>740325</v>
      </c>
    </row>
    <row r="150" spans="1:92" x14ac:dyDescent="0.2">
      <c r="A150" s="354" t="s">
        <v>351</v>
      </c>
      <c r="B150" s="354"/>
      <c r="C150" s="382"/>
      <c r="D150" s="382"/>
      <c r="E150" s="382"/>
      <c r="F150" s="351">
        <v>8</v>
      </c>
      <c r="G150">
        <v>0</v>
      </c>
      <c r="H150" s="354">
        <v>124</v>
      </c>
      <c r="I150" s="351" t="s">
        <v>455</v>
      </c>
      <c r="J150" s="394"/>
      <c r="K150">
        <v>2106.61</v>
      </c>
      <c r="L150"/>
      <c r="M150">
        <v>1010</v>
      </c>
      <c r="N150" s="395">
        <f t="shared" si="59"/>
        <v>303</v>
      </c>
      <c r="O150" s="395">
        <f t="shared" si="60"/>
        <v>1263.97</v>
      </c>
      <c r="P150" s="395">
        <f t="shared" si="61"/>
        <v>0</v>
      </c>
      <c r="Q150" s="395">
        <f t="shared" si="62"/>
        <v>0</v>
      </c>
      <c r="R150" s="396">
        <f t="shared" si="63"/>
        <v>0.48</v>
      </c>
      <c r="S150" s="396">
        <f t="shared" si="49"/>
        <v>0</v>
      </c>
      <c r="T150" s="395">
        <f t="shared" si="50"/>
        <v>0</v>
      </c>
      <c r="U150" s="395">
        <f t="shared" si="64"/>
        <v>0</v>
      </c>
      <c r="V150">
        <v>172</v>
      </c>
      <c r="W150" s="395">
        <f t="shared" si="65"/>
        <v>43</v>
      </c>
      <c r="X150" s="371">
        <f t="shared" si="66"/>
        <v>303</v>
      </c>
      <c r="Y150" s="359">
        <f t="shared" si="67"/>
        <v>2452.61</v>
      </c>
      <c r="Z150" s="266">
        <v>2734591965.3299999</v>
      </c>
      <c r="AA150" s="267">
        <v>16799</v>
      </c>
      <c r="AB150" s="371">
        <f t="shared" si="51"/>
        <v>162783.01999999999</v>
      </c>
      <c r="AC150" s="358">
        <f t="shared" si="52"/>
        <v>0.59081899999999998</v>
      </c>
      <c r="AD150" s="267">
        <v>103682</v>
      </c>
      <c r="AE150" s="358">
        <f t="shared" si="53"/>
        <v>0.71332399999999996</v>
      </c>
      <c r="AF150" s="358">
        <f t="shared" si="79"/>
        <v>0.37242999999999998</v>
      </c>
      <c r="AG150" s="398">
        <f t="shared" si="54"/>
        <v>0.37242999999999998</v>
      </c>
      <c r="AH150" s="399">
        <f t="shared" si="55"/>
        <v>0</v>
      </c>
      <c r="AI150" s="400">
        <f t="shared" si="68"/>
        <v>0.37242999999999998</v>
      </c>
      <c r="AJ150">
        <v>0</v>
      </c>
      <c r="AK150">
        <v>0</v>
      </c>
      <c r="AL150" s="370">
        <f t="shared" si="69"/>
        <v>0</v>
      </c>
      <c r="AM150">
        <v>0</v>
      </c>
      <c r="AN150">
        <v>0</v>
      </c>
      <c r="AO150" s="370">
        <f t="shared" si="70"/>
        <v>0</v>
      </c>
      <c r="AP150" s="370">
        <f t="shared" si="56"/>
        <v>10527229</v>
      </c>
      <c r="AQ150" s="370">
        <f t="shared" si="71"/>
        <v>10527229</v>
      </c>
      <c r="AR150" s="397">
        <v>10040987</v>
      </c>
      <c r="AS150" s="397">
        <f t="shared" si="80"/>
        <v>10527229</v>
      </c>
      <c r="AT150" s="267">
        <v>11911359</v>
      </c>
      <c r="AU150" s="370">
        <f t="shared" si="81"/>
        <v>1384130</v>
      </c>
      <c r="AV150" s="401" t="str">
        <f t="shared" si="83"/>
        <v>No</v>
      </c>
      <c r="AW150" s="397">
        <f t="shared" si="72"/>
        <v>0</v>
      </c>
      <c r="AX150" s="402">
        <f t="shared" si="73"/>
        <v>11911359</v>
      </c>
      <c r="AY150" s="403">
        <f t="shared" si="82"/>
        <v>11911359</v>
      </c>
      <c r="AZ150" s="404"/>
      <c r="BA150" s="404"/>
      <c r="BB150" s="457">
        <f t="shared" si="74"/>
        <v>13417.922752668979</v>
      </c>
      <c r="BC150" s="404"/>
      <c r="BD150" s="404"/>
      <c r="BE150" s="404">
        <f t="shared" si="75"/>
        <v>-1384130</v>
      </c>
      <c r="BF150" s="404">
        <f t="shared" si="88"/>
        <v>-1384130</v>
      </c>
      <c r="BG150" s="404">
        <f t="shared" si="88"/>
        <v>-1186337.8230000008</v>
      </c>
      <c r="BH150" s="404">
        <f t="shared" si="88"/>
        <v>-988575.30790590122</v>
      </c>
      <c r="BI150" s="404">
        <f t="shared" si="88"/>
        <v>-790860.24632472172</v>
      </c>
      <c r="BJ150" s="404">
        <f t="shared" si="88"/>
        <v>-593145.18474354222</v>
      </c>
      <c r="BK150" s="404">
        <f t="shared" si="88"/>
        <v>-395449.8946685195</v>
      </c>
      <c r="BL150" s="404">
        <f t="shared" si="88"/>
        <v>-197724.94733425975</v>
      </c>
      <c r="BO150" s="458">
        <f t="shared" si="90"/>
        <v>0</v>
      </c>
      <c r="BP150" s="458">
        <f t="shared" si="90"/>
        <v>-197792.177</v>
      </c>
      <c r="BQ150" s="458">
        <f t="shared" si="90"/>
        <v>-197762.51509410012</v>
      </c>
      <c r="BR150" s="458">
        <f t="shared" si="89"/>
        <v>-197715.06158118026</v>
      </c>
      <c r="BS150" s="458">
        <f t="shared" si="89"/>
        <v>-197715.06158118043</v>
      </c>
      <c r="BT150" s="458">
        <f t="shared" si="89"/>
        <v>-197695.29007502261</v>
      </c>
      <c r="BU150" s="458">
        <f t="shared" si="89"/>
        <v>-197724.94733425975</v>
      </c>
      <c r="BV150" s="458">
        <f t="shared" si="84"/>
        <v>-197724.94733425975</v>
      </c>
      <c r="BX150" s="404">
        <f t="shared" si="77"/>
        <v>11911359</v>
      </c>
      <c r="BY150" s="404">
        <f t="shared" si="86"/>
        <v>11713566.823000001</v>
      </c>
      <c r="BZ150" s="404">
        <f t="shared" si="86"/>
        <v>11515804.307905901</v>
      </c>
      <c r="CA150" s="404">
        <f t="shared" si="86"/>
        <v>11318089.246324722</v>
      </c>
      <c r="CB150" s="404">
        <f t="shared" si="86"/>
        <v>11120374.184743542</v>
      </c>
      <c r="CC150" s="404">
        <f t="shared" si="86"/>
        <v>10922678.894668519</v>
      </c>
      <c r="CD150" s="404">
        <f t="shared" si="86"/>
        <v>10724953.94733426</v>
      </c>
      <c r="CE150" s="404">
        <f t="shared" si="86"/>
        <v>10527229</v>
      </c>
      <c r="CG150" s="459">
        <f t="shared" si="78"/>
        <v>11911359</v>
      </c>
      <c r="CH150" s="459">
        <f t="shared" si="87"/>
        <v>11713566.823000001</v>
      </c>
      <c r="CI150" s="459">
        <f t="shared" si="87"/>
        <v>11515804.307905901</v>
      </c>
      <c r="CJ150" s="459">
        <f t="shared" si="87"/>
        <v>11318089.246324722</v>
      </c>
      <c r="CK150" s="459">
        <f t="shared" si="87"/>
        <v>11120374.184743542</v>
      </c>
      <c r="CL150" s="459">
        <f t="shared" si="87"/>
        <v>10922678.894668519</v>
      </c>
      <c r="CM150" s="459">
        <f t="shared" si="87"/>
        <v>10724953.94733426</v>
      </c>
      <c r="CN150" s="459">
        <f t="shared" si="87"/>
        <v>10527229</v>
      </c>
    </row>
    <row r="151" spans="1:92" x14ac:dyDescent="0.2">
      <c r="A151" s="354" t="s">
        <v>327</v>
      </c>
      <c r="B151" s="354"/>
      <c r="C151" s="382"/>
      <c r="D151" s="382"/>
      <c r="E151" s="382"/>
      <c r="F151" s="351">
        <v>1</v>
      </c>
      <c r="G151">
        <v>0</v>
      </c>
      <c r="H151" s="354">
        <v>125</v>
      </c>
      <c r="I151" s="351" t="s">
        <v>14</v>
      </c>
      <c r="J151" s="394"/>
      <c r="K151">
        <v>114.44</v>
      </c>
      <c r="L151"/>
      <c r="M151">
        <v>48</v>
      </c>
      <c r="N151" s="395">
        <f t="shared" si="59"/>
        <v>14.4</v>
      </c>
      <c r="O151" s="395">
        <f t="shared" si="60"/>
        <v>68.66</v>
      </c>
      <c r="P151" s="395">
        <f t="shared" si="61"/>
        <v>0</v>
      </c>
      <c r="Q151" s="395">
        <f t="shared" si="62"/>
        <v>0</v>
      </c>
      <c r="R151" s="396">
        <f t="shared" si="63"/>
        <v>0.42</v>
      </c>
      <c r="S151" s="396">
        <f t="shared" si="49"/>
        <v>0</v>
      </c>
      <c r="T151" s="395">
        <f t="shared" si="50"/>
        <v>0</v>
      </c>
      <c r="U151" s="395">
        <f t="shared" si="64"/>
        <v>0</v>
      </c>
      <c r="V151">
        <v>3</v>
      </c>
      <c r="W151" s="395">
        <f t="shared" si="65"/>
        <v>0.75</v>
      </c>
      <c r="X151" s="371">
        <f t="shared" si="66"/>
        <v>14.4</v>
      </c>
      <c r="Y151" s="359">
        <f t="shared" si="67"/>
        <v>129.59</v>
      </c>
      <c r="Z151" s="266">
        <v>1555235837.3299999</v>
      </c>
      <c r="AA151" s="267">
        <v>2710</v>
      </c>
      <c r="AB151" s="371">
        <f t="shared" si="51"/>
        <v>573887.76</v>
      </c>
      <c r="AC151" s="358">
        <f t="shared" si="52"/>
        <v>2.082919</v>
      </c>
      <c r="AD151" s="267">
        <v>106951</v>
      </c>
      <c r="AE151" s="358">
        <f t="shared" si="53"/>
        <v>0.735815</v>
      </c>
      <c r="AF151" s="358">
        <f t="shared" si="79"/>
        <v>-0.67878799999999995</v>
      </c>
      <c r="AG151" s="398">
        <f t="shared" si="54"/>
        <v>0.01</v>
      </c>
      <c r="AH151" s="399">
        <f t="shared" si="55"/>
        <v>0</v>
      </c>
      <c r="AI151" s="400">
        <f t="shared" si="68"/>
        <v>0.01</v>
      </c>
      <c r="AJ151">
        <v>30</v>
      </c>
      <c r="AK151">
        <v>4</v>
      </c>
      <c r="AL151" s="370">
        <f t="shared" si="69"/>
        <v>12000</v>
      </c>
      <c r="AM151">
        <v>0</v>
      </c>
      <c r="AN151">
        <v>0</v>
      </c>
      <c r="AO151" s="370">
        <f t="shared" si="70"/>
        <v>0</v>
      </c>
      <c r="AP151" s="370">
        <f t="shared" si="56"/>
        <v>14935</v>
      </c>
      <c r="AQ151" s="370">
        <f t="shared" si="71"/>
        <v>26935</v>
      </c>
      <c r="AR151" s="397">
        <v>9960</v>
      </c>
      <c r="AS151" s="397">
        <f t="shared" si="80"/>
        <v>26935</v>
      </c>
      <c r="AT151" s="267">
        <v>29987</v>
      </c>
      <c r="AU151" s="370">
        <f t="shared" si="81"/>
        <v>3052</v>
      </c>
      <c r="AV151" s="401" t="str">
        <f t="shared" si="83"/>
        <v>No</v>
      </c>
      <c r="AW151" s="397">
        <f t="shared" si="72"/>
        <v>0</v>
      </c>
      <c r="AX151" s="402">
        <f t="shared" si="73"/>
        <v>29987</v>
      </c>
      <c r="AY151" s="403">
        <f t="shared" si="82"/>
        <v>29987</v>
      </c>
      <c r="AZ151" s="404"/>
      <c r="BA151" s="404"/>
      <c r="BB151" s="457">
        <f t="shared" si="74"/>
        <v>13050.72308633345</v>
      </c>
      <c r="BC151" s="404"/>
      <c r="BD151" s="404"/>
      <c r="BE151" s="404">
        <f t="shared" si="75"/>
        <v>-3052</v>
      </c>
      <c r="BF151" s="404">
        <f t="shared" si="88"/>
        <v>-3052</v>
      </c>
      <c r="BG151" s="404">
        <f t="shared" si="88"/>
        <v>-2615.869200000001</v>
      </c>
      <c r="BH151" s="404">
        <f t="shared" si="88"/>
        <v>-2179.8038043600027</v>
      </c>
      <c r="BI151" s="404">
        <f t="shared" si="88"/>
        <v>-1743.8430434880029</v>
      </c>
      <c r="BJ151" s="404">
        <f t="shared" si="88"/>
        <v>-1307.8822826160031</v>
      </c>
      <c r="BK151" s="404">
        <f t="shared" si="88"/>
        <v>-871.96511782008747</v>
      </c>
      <c r="BL151" s="404">
        <f t="shared" si="88"/>
        <v>-435.98255891004374</v>
      </c>
      <c r="BO151" s="458">
        <f t="shared" si="90"/>
        <v>0</v>
      </c>
      <c r="BP151" s="458">
        <f t="shared" si="90"/>
        <v>-436.13080000000002</v>
      </c>
      <c r="BQ151" s="458">
        <f t="shared" si="90"/>
        <v>-436.06539564000013</v>
      </c>
      <c r="BR151" s="458">
        <f t="shared" si="89"/>
        <v>-435.96076087200055</v>
      </c>
      <c r="BS151" s="458">
        <f t="shared" si="89"/>
        <v>-435.96076087200072</v>
      </c>
      <c r="BT151" s="458">
        <f t="shared" si="89"/>
        <v>-435.91716479591378</v>
      </c>
      <c r="BU151" s="458">
        <f t="shared" si="89"/>
        <v>-435.98255891004374</v>
      </c>
      <c r="BV151" s="458">
        <f t="shared" si="84"/>
        <v>-435.98255891004374</v>
      </c>
      <c r="BX151" s="404">
        <f t="shared" si="77"/>
        <v>29987</v>
      </c>
      <c r="BY151" s="404">
        <f t="shared" si="86"/>
        <v>29550.869200000001</v>
      </c>
      <c r="BZ151" s="404">
        <f t="shared" si="86"/>
        <v>29114.803804360003</v>
      </c>
      <c r="CA151" s="404">
        <f t="shared" si="86"/>
        <v>28678.843043488003</v>
      </c>
      <c r="CB151" s="404">
        <f t="shared" si="86"/>
        <v>28242.882282616003</v>
      </c>
      <c r="CC151" s="404">
        <f t="shared" si="86"/>
        <v>27806.965117820087</v>
      </c>
      <c r="CD151" s="404">
        <f t="shared" si="86"/>
        <v>27370.982558910044</v>
      </c>
      <c r="CE151" s="404">
        <f t="shared" si="86"/>
        <v>26935</v>
      </c>
      <c r="CG151" s="459">
        <f t="shared" si="78"/>
        <v>29987</v>
      </c>
      <c r="CH151" s="459">
        <f t="shared" si="87"/>
        <v>29550.869200000001</v>
      </c>
      <c r="CI151" s="459">
        <f t="shared" si="87"/>
        <v>29114.803804360003</v>
      </c>
      <c r="CJ151" s="459">
        <f t="shared" si="87"/>
        <v>28678.843043488003</v>
      </c>
      <c r="CK151" s="459">
        <f t="shared" si="87"/>
        <v>28242.882282616003</v>
      </c>
      <c r="CL151" s="459">
        <f t="shared" si="87"/>
        <v>27806.965117820087</v>
      </c>
      <c r="CM151" s="459">
        <f t="shared" si="87"/>
        <v>27370.982558910044</v>
      </c>
      <c r="CN151" s="459">
        <f t="shared" si="87"/>
        <v>26935</v>
      </c>
    </row>
    <row r="152" spans="1:92" x14ac:dyDescent="0.2">
      <c r="A152" s="354" t="s">
        <v>333</v>
      </c>
      <c r="B152" s="354"/>
      <c r="C152" s="382"/>
      <c r="D152" s="382"/>
      <c r="E152" s="382"/>
      <c r="F152" s="351">
        <v>4</v>
      </c>
      <c r="G152">
        <v>0</v>
      </c>
      <c r="H152" s="354">
        <v>126</v>
      </c>
      <c r="I152" s="351" t="s">
        <v>456</v>
      </c>
      <c r="J152" s="394"/>
      <c r="K152">
        <v>4555.51</v>
      </c>
      <c r="L152"/>
      <c r="M152">
        <v>1634</v>
      </c>
      <c r="N152" s="395">
        <f t="shared" si="59"/>
        <v>490.2</v>
      </c>
      <c r="O152" s="395">
        <f t="shared" si="60"/>
        <v>2733.31</v>
      </c>
      <c r="P152" s="395">
        <f t="shared" si="61"/>
        <v>0</v>
      </c>
      <c r="Q152" s="395">
        <f t="shared" si="62"/>
        <v>0</v>
      </c>
      <c r="R152" s="396">
        <f t="shared" si="63"/>
        <v>0.36</v>
      </c>
      <c r="S152" s="396">
        <f t="shared" si="49"/>
        <v>0</v>
      </c>
      <c r="T152" s="395">
        <f t="shared" si="50"/>
        <v>0</v>
      </c>
      <c r="U152" s="395">
        <f t="shared" si="64"/>
        <v>0</v>
      </c>
      <c r="V152">
        <v>340</v>
      </c>
      <c r="W152" s="395">
        <f t="shared" si="65"/>
        <v>85</v>
      </c>
      <c r="X152" s="371">
        <f t="shared" si="66"/>
        <v>490.2</v>
      </c>
      <c r="Y152" s="359">
        <f t="shared" si="67"/>
        <v>5130.71</v>
      </c>
      <c r="Z152" s="266">
        <v>10154209125.33</v>
      </c>
      <c r="AA152" s="267">
        <v>41402</v>
      </c>
      <c r="AB152" s="371">
        <f t="shared" si="51"/>
        <v>245258.9</v>
      </c>
      <c r="AC152" s="358">
        <f t="shared" si="52"/>
        <v>0.89016499999999998</v>
      </c>
      <c r="AD152" s="267">
        <v>114739</v>
      </c>
      <c r="AE152" s="358">
        <f t="shared" si="53"/>
        <v>0.78939599999999999</v>
      </c>
      <c r="AF152" s="358">
        <f t="shared" si="79"/>
        <v>0.140066</v>
      </c>
      <c r="AG152" s="398">
        <f t="shared" si="54"/>
        <v>0.140066</v>
      </c>
      <c r="AH152" s="399">
        <f t="shared" si="55"/>
        <v>0</v>
      </c>
      <c r="AI152" s="400">
        <f t="shared" si="68"/>
        <v>0.140066</v>
      </c>
      <c r="AJ152">
        <v>0</v>
      </c>
      <c r="AK152">
        <v>0</v>
      </c>
      <c r="AL152" s="370">
        <f t="shared" si="69"/>
        <v>0</v>
      </c>
      <c r="AM152">
        <v>0</v>
      </c>
      <c r="AN152">
        <v>0</v>
      </c>
      <c r="AO152" s="370">
        <f t="shared" si="70"/>
        <v>0</v>
      </c>
      <c r="AP152" s="370">
        <f t="shared" si="56"/>
        <v>8282303</v>
      </c>
      <c r="AQ152" s="370">
        <f t="shared" si="71"/>
        <v>8282303</v>
      </c>
      <c r="AR152" s="397">
        <v>5893771</v>
      </c>
      <c r="AS152" s="397">
        <f t="shared" si="80"/>
        <v>8282303</v>
      </c>
      <c r="AT152" s="267">
        <v>9087506</v>
      </c>
      <c r="AU152" s="370">
        <f t="shared" si="81"/>
        <v>805203</v>
      </c>
      <c r="AV152" s="401" t="str">
        <f t="shared" si="83"/>
        <v>No</v>
      </c>
      <c r="AW152" s="397">
        <f t="shared" si="72"/>
        <v>0</v>
      </c>
      <c r="AX152" s="402">
        <f t="shared" si="73"/>
        <v>9087506</v>
      </c>
      <c r="AY152" s="403">
        <f t="shared" si="82"/>
        <v>9087506</v>
      </c>
      <c r="AZ152" s="404"/>
      <c r="BA152" s="404"/>
      <c r="BB152" s="457">
        <f t="shared" si="74"/>
        <v>12980.200405662592</v>
      </c>
      <c r="BC152" s="404"/>
      <c r="BD152" s="404"/>
      <c r="BE152" s="404">
        <f t="shared" si="75"/>
        <v>-805203</v>
      </c>
      <c r="BF152" s="404">
        <f t="shared" si="88"/>
        <v>-805203</v>
      </c>
      <c r="BG152" s="404">
        <f t="shared" si="88"/>
        <v>-690139.49129999988</v>
      </c>
      <c r="BH152" s="404">
        <f t="shared" si="88"/>
        <v>-575093.2381002903</v>
      </c>
      <c r="BI152" s="404">
        <f t="shared" si="88"/>
        <v>-460074.59048023261</v>
      </c>
      <c r="BJ152" s="404">
        <f t="shared" si="88"/>
        <v>-345055.94286017492</v>
      </c>
      <c r="BK152" s="404">
        <f t="shared" si="88"/>
        <v>-230048.79710487835</v>
      </c>
      <c r="BL152" s="404">
        <f t="shared" si="88"/>
        <v>-115024.39855244011</v>
      </c>
      <c r="BO152" s="458">
        <f t="shared" si="90"/>
        <v>0</v>
      </c>
      <c r="BP152" s="458">
        <f t="shared" si="90"/>
        <v>-115063.50870000001</v>
      </c>
      <c r="BQ152" s="458">
        <f t="shared" si="90"/>
        <v>-115046.25319970997</v>
      </c>
      <c r="BR152" s="458">
        <f t="shared" si="89"/>
        <v>-115018.64762005807</v>
      </c>
      <c r="BS152" s="458">
        <f t="shared" si="89"/>
        <v>-115018.64762005815</v>
      </c>
      <c r="BT152" s="458">
        <f t="shared" si="89"/>
        <v>-115007.1457552963</v>
      </c>
      <c r="BU152" s="458">
        <f t="shared" si="89"/>
        <v>-115024.39855243918</v>
      </c>
      <c r="BV152" s="458">
        <f t="shared" si="84"/>
        <v>-115024.39855244011</v>
      </c>
      <c r="BX152" s="404">
        <f t="shared" si="77"/>
        <v>9087506</v>
      </c>
      <c r="BY152" s="404">
        <f t="shared" si="86"/>
        <v>8972442.4912999999</v>
      </c>
      <c r="BZ152" s="404">
        <f t="shared" si="86"/>
        <v>8857396.2381002903</v>
      </c>
      <c r="CA152" s="404">
        <f t="shared" si="86"/>
        <v>8742377.5904802326</v>
      </c>
      <c r="CB152" s="404">
        <f t="shared" si="86"/>
        <v>8627358.9428601749</v>
      </c>
      <c r="CC152" s="404">
        <f t="shared" si="86"/>
        <v>8512351.7971048784</v>
      </c>
      <c r="CD152" s="404">
        <f t="shared" si="86"/>
        <v>8397327.3985524401</v>
      </c>
      <c r="CE152" s="404">
        <f t="shared" si="86"/>
        <v>8282303</v>
      </c>
      <c r="CG152" s="459">
        <f t="shared" si="78"/>
        <v>9087506</v>
      </c>
      <c r="CH152" s="459">
        <f t="shared" si="87"/>
        <v>8972442.4912999999</v>
      </c>
      <c r="CI152" s="459">
        <f t="shared" si="87"/>
        <v>8857396.2381002903</v>
      </c>
      <c r="CJ152" s="459">
        <f t="shared" si="87"/>
        <v>8742377.5904802326</v>
      </c>
      <c r="CK152" s="459">
        <f t="shared" si="87"/>
        <v>8627358.9428601749</v>
      </c>
      <c r="CL152" s="459">
        <f t="shared" si="87"/>
        <v>8512351.7971048784</v>
      </c>
      <c r="CM152" s="459">
        <f t="shared" si="87"/>
        <v>8397327.3985524401</v>
      </c>
      <c r="CN152" s="459">
        <f t="shared" si="87"/>
        <v>8282303</v>
      </c>
    </row>
    <row r="153" spans="1:92" x14ac:dyDescent="0.2">
      <c r="A153" s="354" t="s">
        <v>323</v>
      </c>
      <c r="B153" s="354"/>
      <c r="C153" s="382"/>
      <c r="D153" s="382"/>
      <c r="E153" s="382"/>
      <c r="F153" s="351">
        <v>2</v>
      </c>
      <c r="G153">
        <v>0</v>
      </c>
      <c r="H153" s="354">
        <v>127</v>
      </c>
      <c r="I153" s="351" t="s">
        <v>457</v>
      </c>
      <c r="J153" s="394"/>
      <c r="K153">
        <v>330.76</v>
      </c>
      <c r="L153"/>
      <c r="M153">
        <v>24</v>
      </c>
      <c r="N153" s="395">
        <f t="shared" si="59"/>
        <v>7.2</v>
      </c>
      <c r="O153" s="395">
        <f t="shared" si="60"/>
        <v>198.46</v>
      </c>
      <c r="P153" s="395">
        <f t="shared" si="61"/>
        <v>0</v>
      </c>
      <c r="Q153" s="395">
        <f t="shared" si="62"/>
        <v>0</v>
      </c>
      <c r="R153" s="396">
        <f t="shared" si="63"/>
        <v>7.0000000000000007E-2</v>
      </c>
      <c r="S153" s="396">
        <f t="shared" si="49"/>
        <v>0</v>
      </c>
      <c r="T153" s="395">
        <f t="shared" si="50"/>
        <v>0</v>
      </c>
      <c r="U153" s="395">
        <f t="shared" si="64"/>
        <v>0</v>
      </c>
      <c r="V153">
        <v>1</v>
      </c>
      <c r="W153" s="395">
        <f t="shared" si="65"/>
        <v>0.25</v>
      </c>
      <c r="X153" s="371">
        <f t="shared" si="66"/>
        <v>7.2</v>
      </c>
      <c r="Y153" s="359">
        <f t="shared" si="67"/>
        <v>338.21</v>
      </c>
      <c r="Z153" s="266">
        <v>1349258978.3299999</v>
      </c>
      <c r="AA153" s="267">
        <v>3508</v>
      </c>
      <c r="AB153" s="371">
        <f t="shared" si="51"/>
        <v>384623.43</v>
      </c>
      <c r="AC153" s="358">
        <f t="shared" si="52"/>
        <v>1.3959870000000001</v>
      </c>
      <c r="AD153" s="267">
        <v>107375</v>
      </c>
      <c r="AE153" s="358">
        <f t="shared" si="53"/>
        <v>0.73873200000000006</v>
      </c>
      <c r="AF153" s="358">
        <f t="shared" si="79"/>
        <v>-0.19881099999999999</v>
      </c>
      <c r="AG153" s="398">
        <f t="shared" si="54"/>
        <v>0.01</v>
      </c>
      <c r="AH153" s="399">
        <f t="shared" si="55"/>
        <v>0</v>
      </c>
      <c r="AI153" s="400">
        <f t="shared" si="68"/>
        <v>0.01</v>
      </c>
      <c r="AJ153">
        <v>0</v>
      </c>
      <c r="AK153">
        <v>0</v>
      </c>
      <c r="AL153" s="370">
        <f t="shared" si="69"/>
        <v>0</v>
      </c>
      <c r="AM153">
        <v>0</v>
      </c>
      <c r="AN153">
        <v>0</v>
      </c>
      <c r="AO153" s="370">
        <f t="shared" si="70"/>
        <v>0</v>
      </c>
      <c r="AP153" s="370">
        <f t="shared" si="56"/>
        <v>38979</v>
      </c>
      <c r="AQ153" s="370">
        <f t="shared" si="71"/>
        <v>38979</v>
      </c>
      <c r="AR153" s="397">
        <v>46611</v>
      </c>
      <c r="AS153" s="397">
        <f t="shared" si="80"/>
        <v>38979</v>
      </c>
      <c r="AT153" s="267">
        <v>46995</v>
      </c>
      <c r="AU153" s="370">
        <f t="shared" si="81"/>
        <v>8016</v>
      </c>
      <c r="AV153" s="401" t="str">
        <f t="shared" si="83"/>
        <v>No</v>
      </c>
      <c r="AW153" s="397">
        <f t="shared" si="72"/>
        <v>0</v>
      </c>
      <c r="AX153" s="402">
        <f t="shared" si="73"/>
        <v>46995</v>
      </c>
      <c r="AY153" s="403">
        <f t="shared" si="82"/>
        <v>46995</v>
      </c>
      <c r="AZ153" s="404"/>
      <c r="BA153" s="404"/>
      <c r="BB153" s="457">
        <f t="shared" si="74"/>
        <v>11784.587767565605</v>
      </c>
      <c r="BC153" s="404"/>
      <c r="BD153" s="404"/>
      <c r="BE153" s="404">
        <f t="shared" si="75"/>
        <v>-8016</v>
      </c>
      <c r="BF153" s="404">
        <f t="shared" si="88"/>
        <v>-8016</v>
      </c>
      <c r="BG153" s="404">
        <f t="shared" si="88"/>
        <v>-6870.5135999999984</v>
      </c>
      <c r="BH153" s="404">
        <f t="shared" si="88"/>
        <v>-5725.1989828799997</v>
      </c>
      <c r="BI153" s="404">
        <f t="shared" si="88"/>
        <v>-4580.1591863040012</v>
      </c>
      <c r="BJ153" s="404">
        <f t="shared" si="88"/>
        <v>-3435.1193897280027</v>
      </c>
      <c r="BK153" s="404">
        <f t="shared" si="88"/>
        <v>-2290.1940971316581</v>
      </c>
      <c r="BL153" s="404">
        <f t="shared" si="88"/>
        <v>-1145.0970485658327</v>
      </c>
      <c r="BO153" s="458">
        <f t="shared" si="90"/>
        <v>0</v>
      </c>
      <c r="BP153" s="458">
        <f t="shared" si="90"/>
        <v>-1145.4864</v>
      </c>
      <c r="BQ153" s="458">
        <f t="shared" si="90"/>
        <v>-1145.3146171199996</v>
      </c>
      <c r="BR153" s="458">
        <f t="shared" si="89"/>
        <v>-1145.0397965760001</v>
      </c>
      <c r="BS153" s="458">
        <f t="shared" si="89"/>
        <v>-1145.0397965760003</v>
      </c>
      <c r="BT153" s="458">
        <f t="shared" si="89"/>
        <v>-1144.9252925963433</v>
      </c>
      <c r="BU153" s="458">
        <f t="shared" si="89"/>
        <v>-1145.097048565829</v>
      </c>
      <c r="BV153" s="458">
        <f t="shared" si="84"/>
        <v>-1145.0970485658327</v>
      </c>
      <c r="BX153" s="404">
        <f t="shared" si="77"/>
        <v>46995</v>
      </c>
      <c r="BY153" s="404">
        <f t="shared" si="86"/>
        <v>45849.513599999998</v>
      </c>
      <c r="BZ153" s="404">
        <f t="shared" si="86"/>
        <v>44704.19898288</v>
      </c>
      <c r="CA153" s="404">
        <f t="shared" si="86"/>
        <v>43559.159186304001</v>
      </c>
      <c r="CB153" s="404">
        <f t="shared" si="86"/>
        <v>42414.119389728003</v>
      </c>
      <c r="CC153" s="404">
        <f t="shared" si="86"/>
        <v>41269.194097131658</v>
      </c>
      <c r="CD153" s="404">
        <f t="shared" si="86"/>
        <v>40124.097048565833</v>
      </c>
      <c r="CE153" s="404">
        <f t="shared" si="86"/>
        <v>38979</v>
      </c>
      <c r="CG153" s="459">
        <f t="shared" si="78"/>
        <v>46995</v>
      </c>
      <c r="CH153" s="459">
        <f t="shared" si="87"/>
        <v>45849.513599999998</v>
      </c>
      <c r="CI153" s="459">
        <f t="shared" si="87"/>
        <v>44704.19898288</v>
      </c>
      <c r="CJ153" s="459">
        <f t="shared" si="87"/>
        <v>43559.159186304001</v>
      </c>
      <c r="CK153" s="459">
        <f t="shared" si="87"/>
        <v>42414.119389728003</v>
      </c>
      <c r="CL153" s="459">
        <f t="shared" si="87"/>
        <v>41269.194097131658</v>
      </c>
      <c r="CM153" s="459">
        <f t="shared" si="87"/>
        <v>40124.097048565833</v>
      </c>
      <c r="CN153" s="459">
        <f t="shared" si="87"/>
        <v>38979</v>
      </c>
    </row>
    <row r="154" spans="1:92" x14ac:dyDescent="0.2">
      <c r="A154" s="354" t="s">
        <v>329</v>
      </c>
      <c r="B154" s="354"/>
      <c r="C154" s="382"/>
      <c r="D154" s="382"/>
      <c r="E154" s="382"/>
      <c r="F154" s="351">
        <v>3</v>
      </c>
      <c r="G154">
        <v>0</v>
      </c>
      <c r="H154" s="354">
        <v>128</v>
      </c>
      <c r="I154" s="351" t="s">
        <v>458</v>
      </c>
      <c r="J154" s="394"/>
      <c r="K154">
        <v>4016.72</v>
      </c>
      <c r="L154"/>
      <c r="M154">
        <v>569</v>
      </c>
      <c r="N154" s="395">
        <f t="shared" si="59"/>
        <v>170.7</v>
      </c>
      <c r="O154" s="395">
        <f t="shared" si="60"/>
        <v>2410.0300000000002</v>
      </c>
      <c r="P154" s="395">
        <f t="shared" si="61"/>
        <v>0</v>
      </c>
      <c r="Q154" s="395">
        <f t="shared" si="62"/>
        <v>0</v>
      </c>
      <c r="R154" s="396">
        <f t="shared" si="63"/>
        <v>0.14000000000000001</v>
      </c>
      <c r="S154" s="396">
        <f t="shared" si="49"/>
        <v>0</v>
      </c>
      <c r="T154" s="395">
        <f t="shared" si="50"/>
        <v>0</v>
      </c>
      <c r="U154" s="395">
        <f t="shared" si="64"/>
        <v>0</v>
      </c>
      <c r="V154">
        <v>77</v>
      </c>
      <c r="W154" s="395">
        <f t="shared" si="65"/>
        <v>19.25</v>
      </c>
      <c r="X154" s="371">
        <f t="shared" si="66"/>
        <v>170.7</v>
      </c>
      <c r="Y154" s="359">
        <f t="shared" si="67"/>
        <v>4206.67</v>
      </c>
      <c r="Z154" s="266">
        <v>5285133507</v>
      </c>
      <c r="AA154" s="267">
        <v>24747</v>
      </c>
      <c r="AB154" s="371">
        <f t="shared" si="51"/>
        <v>213566.63</v>
      </c>
      <c r="AC154" s="358">
        <f t="shared" si="52"/>
        <v>0.77513799999999999</v>
      </c>
      <c r="AD154" s="267">
        <v>153715</v>
      </c>
      <c r="AE154" s="358">
        <f t="shared" si="53"/>
        <v>1.057547</v>
      </c>
      <c r="AF154" s="358">
        <f t="shared" si="79"/>
        <v>0.14013900000000001</v>
      </c>
      <c r="AG154" s="398">
        <f t="shared" si="54"/>
        <v>0.14013900000000001</v>
      </c>
      <c r="AH154" s="399">
        <f t="shared" si="55"/>
        <v>0</v>
      </c>
      <c r="AI154" s="400">
        <f t="shared" si="68"/>
        <v>0.14013900000000001</v>
      </c>
      <c r="AJ154">
        <v>0</v>
      </c>
      <c r="AK154">
        <v>0</v>
      </c>
      <c r="AL154" s="370">
        <f t="shared" si="69"/>
        <v>0</v>
      </c>
      <c r="AM154">
        <v>0</v>
      </c>
      <c r="AN154">
        <v>0</v>
      </c>
      <c r="AO154" s="370">
        <f t="shared" si="70"/>
        <v>0</v>
      </c>
      <c r="AP154" s="370">
        <f t="shared" si="56"/>
        <v>6794201</v>
      </c>
      <c r="AQ154" s="370">
        <f t="shared" si="71"/>
        <v>6794201</v>
      </c>
      <c r="AR154" s="397">
        <v>6087799</v>
      </c>
      <c r="AS154" s="397">
        <f t="shared" si="80"/>
        <v>6794201</v>
      </c>
      <c r="AT154" s="267">
        <v>8273772</v>
      </c>
      <c r="AU154" s="370">
        <f t="shared" si="81"/>
        <v>1479571</v>
      </c>
      <c r="AV154" s="401" t="str">
        <f t="shared" si="83"/>
        <v>No</v>
      </c>
      <c r="AW154" s="397">
        <f t="shared" si="72"/>
        <v>0</v>
      </c>
      <c r="AX154" s="402">
        <f t="shared" si="73"/>
        <v>8273772</v>
      </c>
      <c r="AY154" s="403">
        <f t="shared" si="82"/>
        <v>8273772</v>
      </c>
      <c r="AZ154" s="404"/>
      <c r="BA154" s="404"/>
      <c r="BB154" s="457">
        <f t="shared" si="74"/>
        <v>12070.015273656118</v>
      </c>
      <c r="BC154" s="404"/>
      <c r="BD154" s="404"/>
      <c r="BE154" s="404">
        <f t="shared" si="75"/>
        <v>-1479571</v>
      </c>
      <c r="BF154" s="404">
        <f t="shared" si="88"/>
        <v>-1479571</v>
      </c>
      <c r="BG154" s="404">
        <f t="shared" si="88"/>
        <v>-1268140.3041000003</v>
      </c>
      <c r="BH154" s="404">
        <f t="shared" si="88"/>
        <v>-1056741.3154065302</v>
      </c>
      <c r="BI154" s="404">
        <f t="shared" si="88"/>
        <v>-845393.0523252245</v>
      </c>
      <c r="BJ154" s="404">
        <f t="shared" si="88"/>
        <v>-634044.78924391791</v>
      </c>
      <c r="BK154" s="404">
        <f t="shared" si="88"/>
        <v>-422717.66098892037</v>
      </c>
      <c r="BL154" s="404">
        <f t="shared" si="88"/>
        <v>-211358.83049445972</v>
      </c>
      <c r="BO154" s="458">
        <f t="shared" si="90"/>
        <v>0</v>
      </c>
      <c r="BP154" s="458">
        <f t="shared" si="90"/>
        <v>-211430.69589999999</v>
      </c>
      <c r="BQ154" s="458">
        <f t="shared" si="90"/>
        <v>-211398.98869347005</v>
      </c>
      <c r="BR154" s="458">
        <f t="shared" si="89"/>
        <v>-211348.26308130604</v>
      </c>
      <c r="BS154" s="458">
        <f t="shared" si="89"/>
        <v>-211348.26308130613</v>
      </c>
      <c r="BT154" s="458">
        <f t="shared" si="89"/>
        <v>-211327.12825499784</v>
      </c>
      <c r="BU154" s="458">
        <f t="shared" si="89"/>
        <v>-211358.83049446018</v>
      </c>
      <c r="BV154" s="458">
        <f t="shared" si="84"/>
        <v>-211358.83049445972</v>
      </c>
      <c r="BX154" s="404">
        <f t="shared" si="77"/>
        <v>8273772</v>
      </c>
      <c r="BY154" s="404">
        <f t="shared" si="86"/>
        <v>8062341.3041000003</v>
      </c>
      <c r="BZ154" s="404">
        <f t="shared" si="86"/>
        <v>7850942.3154065302</v>
      </c>
      <c r="CA154" s="404">
        <f t="shared" si="86"/>
        <v>7639594.0523252245</v>
      </c>
      <c r="CB154" s="404">
        <f t="shared" si="86"/>
        <v>7428245.7892439179</v>
      </c>
      <c r="CC154" s="404">
        <f t="shared" si="86"/>
        <v>7216918.6609889204</v>
      </c>
      <c r="CD154" s="404">
        <f t="shared" si="86"/>
        <v>7005559.8304944597</v>
      </c>
      <c r="CE154" s="404">
        <f t="shared" si="86"/>
        <v>6794201</v>
      </c>
      <c r="CG154" s="459">
        <f t="shared" si="78"/>
        <v>8273772</v>
      </c>
      <c r="CH154" s="459">
        <f t="shared" si="87"/>
        <v>8062341.3041000003</v>
      </c>
      <c r="CI154" s="459">
        <f t="shared" si="87"/>
        <v>7850942.3154065302</v>
      </c>
      <c r="CJ154" s="459">
        <f t="shared" si="87"/>
        <v>7639594.0523252245</v>
      </c>
      <c r="CK154" s="459">
        <f t="shared" si="87"/>
        <v>7428245.7892439179</v>
      </c>
      <c r="CL154" s="459">
        <f t="shared" si="87"/>
        <v>7216918.6609889204</v>
      </c>
      <c r="CM154" s="459">
        <f t="shared" si="87"/>
        <v>7005559.8304944597</v>
      </c>
      <c r="CN154" s="459">
        <f t="shared" si="87"/>
        <v>6794201</v>
      </c>
    </row>
    <row r="155" spans="1:92" x14ac:dyDescent="0.2">
      <c r="A155" s="354" t="s">
        <v>323</v>
      </c>
      <c r="B155" s="354"/>
      <c r="C155" s="382"/>
      <c r="D155" s="382"/>
      <c r="E155" s="382"/>
      <c r="F155" s="351">
        <v>6</v>
      </c>
      <c r="G155">
        <v>0</v>
      </c>
      <c r="H155" s="354">
        <v>129</v>
      </c>
      <c r="I155" s="351" t="s">
        <v>459</v>
      </c>
      <c r="J155" s="394"/>
      <c r="K155">
        <v>1285.21</v>
      </c>
      <c r="L155"/>
      <c r="M155">
        <v>96</v>
      </c>
      <c r="N155" s="395">
        <f t="shared" si="59"/>
        <v>28.8</v>
      </c>
      <c r="O155" s="395">
        <f t="shared" si="60"/>
        <v>771.13</v>
      </c>
      <c r="P155" s="395">
        <f t="shared" si="61"/>
        <v>0</v>
      </c>
      <c r="Q155" s="395">
        <f t="shared" si="62"/>
        <v>0</v>
      </c>
      <c r="R155" s="396">
        <f t="shared" si="63"/>
        <v>7.0000000000000007E-2</v>
      </c>
      <c r="S155" s="396">
        <f t="shared" ref="S155:S195" si="91">IF(R155&gt;0.6,+R155-0.6,0)</f>
        <v>0</v>
      </c>
      <c r="T155" s="395">
        <f t="shared" ref="T155:T195" si="92">ROUND(S155*K155,2)</f>
        <v>0</v>
      </c>
      <c r="U155" s="395">
        <f t="shared" si="64"/>
        <v>0</v>
      </c>
      <c r="V155">
        <v>21</v>
      </c>
      <c r="W155" s="395">
        <f t="shared" si="65"/>
        <v>5.25</v>
      </c>
      <c r="X155" s="371">
        <f t="shared" si="66"/>
        <v>28.8</v>
      </c>
      <c r="Y155" s="359">
        <f t="shared" si="67"/>
        <v>1319.26</v>
      </c>
      <c r="Z155" s="266">
        <v>1794605431</v>
      </c>
      <c r="AA155" s="267">
        <v>10164</v>
      </c>
      <c r="AB155" s="371">
        <f t="shared" ref="AB155:AB195" si="93">ROUND(Z155/AA155,2)</f>
        <v>176564.88</v>
      </c>
      <c r="AC155" s="358">
        <f t="shared" ref="AC155:AC195" si="94">(ROUND(AB155/$AC$21,6))</f>
        <v>0.64083999999999997</v>
      </c>
      <c r="AD155" s="267">
        <v>115119</v>
      </c>
      <c r="AE155" s="358">
        <f t="shared" ref="AE155:AE195" si="95">(ROUND(AD155/$AE$21,6))</f>
        <v>0.79200999999999999</v>
      </c>
      <c r="AF155" s="358">
        <f t="shared" si="79"/>
        <v>0.313809</v>
      </c>
      <c r="AG155" s="398">
        <f t="shared" ref="AG155:AG195" si="96">IF(OR(B155=1,C155=1),MAX($L$7,AF155),MAX($L$6,AF155))</f>
        <v>0.313809</v>
      </c>
      <c r="AH155" s="399">
        <f t="shared" ref="AH155:AH195" si="97">IF(G155&gt;=1,IF(G155&lt;=5,0.06,IF(G155&lt;=10,0.05,IF(G155&lt;=15,0.04,IF(G155&lt;=19,0.03,0)))),0)</f>
        <v>0</v>
      </c>
      <c r="AI155" s="400">
        <f t="shared" si="68"/>
        <v>0.313809</v>
      </c>
      <c r="AJ155">
        <v>0</v>
      </c>
      <c r="AK155">
        <v>0</v>
      </c>
      <c r="AL155" s="370">
        <f t="shared" si="69"/>
        <v>0</v>
      </c>
      <c r="AM155">
        <v>0</v>
      </c>
      <c r="AN155">
        <v>0</v>
      </c>
      <c r="AO155" s="370">
        <f t="shared" si="70"/>
        <v>0</v>
      </c>
      <c r="AP155" s="370">
        <f t="shared" ref="AP155:AP195" si="98">ROUND(Y155*AI155*$AP$21,0)</f>
        <v>4771300</v>
      </c>
      <c r="AQ155" s="370">
        <f t="shared" si="71"/>
        <v>4771300</v>
      </c>
      <c r="AR155" s="397">
        <v>5929453</v>
      </c>
      <c r="AS155" s="397">
        <f t="shared" si="80"/>
        <v>4771300</v>
      </c>
      <c r="AT155" s="267">
        <v>5692630</v>
      </c>
      <c r="AU155" s="370">
        <f t="shared" si="81"/>
        <v>921330</v>
      </c>
      <c r="AV155" s="401" t="str">
        <f t="shared" si="83"/>
        <v>No</v>
      </c>
      <c r="AW155" s="397">
        <f t="shared" si="72"/>
        <v>0</v>
      </c>
      <c r="AX155" s="402">
        <f t="shared" si="73"/>
        <v>5692630</v>
      </c>
      <c r="AY155" s="403">
        <f t="shared" si="82"/>
        <v>5692630</v>
      </c>
      <c r="AZ155" s="404"/>
      <c r="BA155" s="404"/>
      <c r="BB155" s="457">
        <f t="shared" si="74"/>
        <v>11830.340177869764</v>
      </c>
      <c r="BC155" s="404"/>
      <c r="BD155" s="404"/>
      <c r="BE155" s="404">
        <f t="shared" si="75"/>
        <v>-921330</v>
      </c>
      <c r="BF155" s="404">
        <f t="shared" si="88"/>
        <v>-921330</v>
      </c>
      <c r="BG155" s="404">
        <f t="shared" si="88"/>
        <v>-789671.94299999997</v>
      </c>
      <c r="BH155" s="404">
        <f t="shared" si="88"/>
        <v>-658033.63010189962</v>
      </c>
      <c r="BI155" s="404">
        <f t="shared" si="88"/>
        <v>-526426.90408151969</v>
      </c>
      <c r="BJ155" s="404">
        <f t="shared" si="88"/>
        <v>-394820.17806113977</v>
      </c>
      <c r="BK155" s="404">
        <f t="shared" si="88"/>
        <v>-263226.61271336209</v>
      </c>
      <c r="BL155" s="404">
        <f t="shared" si="88"/>
        <v>-131613.30635668151</v>
      </c>
      <c r="BO155" s="458">
        <f t="shared" si="90"/>
        <v>0</v>
      </c>
      <c r="BP155" s="458">
        <f t="shared" si="90"/>
        <v>-131658.057</v>
      </c>
      <c r="BQ155" s="458">
        <f t="shared" si="90"/>
        <v>-131638.31289809998</v>
      </c>
      <c r="BR155" s="458">
        <f t="shared" si="89"/>
        <v>-131606.72602037992</v>
      </c>
      <c r="BS155" s="458">
        <f t="shared" si="89"/>
        <v>-131606.72602037992</v>
      </c>
      <c r="BT155" s="458">
        <f t="shared" si="89"/>
        <v>-131593.56534777788</v>
      </c>
      <c r="BU155" s="458">
        <f t="shared" si="89"/>
        <v>-131613.30635668105</v>
      </c>
      <c r="BV155" s="458">
        <f t="shared" si="84"/>
        <v>-131613.30635668151</v>
      </c>
      <c r="BX155" s="404">
        <f t="shared" si="77"/>
        <v>5692630</v>
      </c>
      <c r="BY155" s="404">
        <f t="shared" ref="BY155:CE186" si="99">CG155+BP155</f>
        <v>5560971.943</v>
      </c>
      <c r="BZ155" s="404">
        <f t="shared" si="99"/>
        <v>5429333.6301018996</v>
      </c>
      <c r="CA155" s="404">
        <f t="shared" si="99"/>
        <v>5297726.9040815197</v>
      </c>
      <c r="CB155" s="404">
        <f t="shared" si="99"/>
        <v>5166120.1780611398</v>
      </c>
      <c r="CC155" s="404">
        <f t="shared" si="99"/>
        <v>5034526.6127133621</v>
      </c>
      <c r="CD155" s="404">
        <f t="shared" si="99"/>
        <v>4902913.3063566815</v>
      </c>
      <c r="CE155" s="404">
        <f t="shared" si="99"/>
        <v>4771300</v>
      </c>
      <c r="CG155" s="459">
        <f t="shared" si="78"/>
        <v>5692630</v>
      </c>
      <c r="CH155" s="459">
        <f t="shared" ref="CH155:CN186" si="100">IF(OR($C155=1,$B155=1),MAX(BY155,CG155,$AR155),BY155)</f>
        <v>5560971.943</v>
      </c>
      <c r="CI155" s="459">
        <f t="shared" si="100"/>
        <v>5429333.6301018996</v>
      </c>
      <c r="CJ155" s="459">
        <f t="shared" si="100"/>
        <v>5297726.9040815197</v>
      </c>
      <c r="CK155" s="459">
        <f t="shared" si="100"/>
        <v>5166120.1780611398</v>
      </c>
      <c r="CL155" s="459">
        <f t="shared" si="100"/>
        <v>5034526.6127133621</v>
      </c>
      <c r="CM155" s="459">
        <f t="shared" si="100"/>
        <v>4902913.3063566815</v>
      </c>
      <c r="CN155" s="459">
        <f t="shared" si="100"/>
        <v>4771300</v>
      </c>
    </row>
    <row r="156" spans="1:92" x14ac:dyDescent="0.2">
      <c r="A156" s="354" t="s">
        <v>329</v>
      </c>
      <c r="B156" s="354"/>
      <c r="C156" s="382"/>
      <c r="D156" s="382"/>
      <c r="E156" s="382"/>
      <c r="F156" s="351">
        <v>5</v>
      </c>
      <c r="G156">
        <v>0</v>
      </c>
      <c r="H156" s="354">
        <v>130</v>
      </c>
      <c r="I156" s="351" t="s">
        <v>460</v>
      </c>
      <c r="J156" s="394"/>
      <c r="K156">
        <v>2286.14</v>
      </c>
      <c r="L156"/>
      <c r="M156">
        <v>315</v>
      </c>
      <c r="N156" s="395">
        <f t="shared" ref="N156:N195" si="101">ROUND(M156*0.3,2)</f>
        <v>94.5</v>
      </c>
      <c r="O156" s="395">
        <f t="shared" ref="O156:O195" si="102">ROUND(K156*0.6,2)</f>
        <v>1371.68</v>
      </c>
      <c r="P156" s="395">
        <f t="shared" ref="P156:P195" si="103">MAX(M156-O156,0)</f>
        <v>0</v>
      </c>
      <c r="Q156" s="395">
        <f t="shared" ref="Q156:Q195" si="104">ROUND(P156*0.15,2)</f>
        <v>0</v>
      </c>
      <c r="R156" s="396">
        <f t="shared" ref="R156:R195" si="105">ROUND(M156/K156,2)</f>
        <v>0.14000000000000001</v>
      </c>
      <c r="S156" s="396">
        <f t="shared" si="91"/>
        <v>0</v>
      </c>
      <c r="T156" s="395">
        <f t="shared" si="92"/>
        <v>0</v>
      </c>
      <c r="U156" s="395">
        <f t="shared" ref="U156:U195" si="106">ROUND(T156*0.15,2)</f>
        <v>0</v>
      </c>
      <c r="V156">
        <v>38</v>
      </c>
      <c r="W156" s="395">
        <f t="shared" ref="W156:W195" si="107">ROUND(V156*0.25,2)</f>
        <v>9.5</v>
      </c>
      <c r="X156" s="371">
        <f t="shared" ref="X156:X195" si="108">ROUND(M156*$X$2,2)</f>
        <v>94.5</v>
      </c>
      <c r="Y156" s="359">
        <f t="shared" ref="Y156:Y195" si="109">+K156+N156+Q156+W156</f>
        <v>2390.14</v>
      </c>
      <c r="Z156" s="266">
        <v>4494234118.3299999</v>
      </c>
      <c r="AA156" s="267">
        <v>19973</v>
      </c>
      <c r="AB156" s="371">
        <f t="shared" si="93"/>
        <v>225015.48</v>
      </c>
      <c r="AC156" s="358">
        <f t="shared" si="94"/>
        <v>0.81669099999999994</v>
      </c>
      <c r="AD156" s="267">
        <v>112434</v>
      </c>
      <c r="AE156" s="358">
        <f t="shared" si="95"/>
        <v>0.77353700000000003</v>
      </c>
      <c r="AF156" s="358">
        <f t="shared" si="79"/>
        <v>0.19625500000000001</v>
      </c>
      <c r="AG156" s="398">
        <f t="shared" si="96"/>
        <v>0.19625500000000001</v>
      </c>
      <c r="AH156" s="399">
        <f t="shared" si="97"/>
        <v>0</v>
      </c>
      <c r="AI156" s="400">
        <f t="shared" ref="AI156:AI195" si="110">+AH156+AG156</f>
        <v>0.19625500000000001</v>
      </c>
      <c r="AJ156">
        <v>2288</v>
      </c>
      <c r="AK156">
        <v>13</v>
      </c>
      <c r="AL156" s="370">
        <f t="shared" ref="AL156:AL195" si="111">ROUND(AJ156*AK156*100,0)</f>
        <v>2974400</v>
      </c>
      <c r="AM156">
        <v>0</v>
      </c>
      <c r="AN156">
        <v>0</v>
      </c>
      <c r="AO156" s="370">
        <f t="shared" ref="AO156:AO195" si="112">ROUND(AM156*AN156*100,0)</f>
        <v>0</v>
      </c>
      <c r="AP156" s="370">
        <f t="shared" si="98"/>
        <v>5406112</v>
      </c>
      <c r="AQ156" s="370">
        <f t="shared" ref="AQ156:AQ195" si="113">SUM(AL156+AO156+AP156)</f>
        <v>8380512</v>
      </c>
      <c r="AR156" s="397">
        <v>3458266</v>
      </c>
      <c r="AS156" s="397">
        <f t="shared" si="80"/>
        <v>8380512</v>
      </c>
      <c r="AT156" s="267">
        <v>8158182</v>
      </c>
      <c r="AU156" s="370">
        <f t="shared" si="81"/>
        <v>222330</v>
      </c>
      <c r="AV156" s="401" t="str">
        <f t="shared" si="83"/>
        <v>Yes</v>
      </c>
      <c r="AW156" s="397">
        <f t="shared" ref="AW156:AW195" si="114">IF(AV156="Yes",+AU156*$L$9,+AU156*$L$10)</f>
        <v>222330</v>
      </c>
      <c r="AX156" s="402">
        <f t="shared" ref="AX156:AX195" si="115">IF(AV156="Yes",AT156+AW156,AT156- AW156)</f>
        <v>8380512</v>
      </c>
      <c r="AY156" s="403">
        <f t="shared" si="82"/>
        <v>8380512</v>
      </c>
      <c r="AZ156" s="404"/>
      <c r="BA156" s="404"/>
      <c r="BB156" s="457">
        <f t="shared" ref="BB156:BB195" si="116">$L$8*Y156/K156</f>
        <v>12049.28985101525</v>
      </c>
      <c r="BC156" s="404"/>
      <c r="BD156" s="404"/>
      <c r="BE156" s="404">
        <f t="shared" ref="BE156:BE195" si="117">$AQ156-AT156</f>
        <v>222330</v>
      </c>
      <c r="BF156" s="404">
        <f t="shared" ref="BF156:BL187" si="118">$AQ156-CG156</f>
        <v>0</v>
      </c>
      <c r="BG156" s="404">
        <f t="shared" si="118"/>
        <v>0</v>
      </c>
      <c r="BH156" s="404">
        <f t="shared" si="118"/>
        <v>0</v>
      </c>
      <c r="BI156" s="404">
        <f t="shared" si="118"/>
        <v>0</v>
      </c>
      <c r="BJ156" s="404">
        <f t="shared" si="118"/>
        <v>0</v>
      </c>
      <c r="BK156" s="404">
        <f t="shared" si="118"/>
        <v>0</v>
      </c>
      <c r="BL156" s="404">
        <f t="shared" si="118"/>
        <v>0</v>
      </c>
      <c r="BO156" s="458">
        <f t="shared" si="90"/>
        <v>222330</v>
      </c>
      <c r="BP156" s="458">
        <f t="shared" si="90"/>
        <v>0</v>
      </c>
      <c r="BQ156" s="458">
        <f t="shared" si="90"/>
        <v>0</v>
      </c>
      <c r="BR156" s="458">
        <f t="shared" si="89"/>
        <v>0</v>
      </c>
      <c r="BS156" s="458">
        <f t="shared" si="89"/>
        <v>0</v>
      </c>
      <c r="BT156" s="458">
        <f t="shared" si="89"/>
        <v>0</v>
      </c>
      <c r="BU156" s="458">
        <f t="shared" si="89"/>
        <v>0</v>
      </c>
      <c r="BV156" s="458">
        <f t="shared" si="84"/>
        <v>0</v>
      </c>
      <c r="BX156" s="404">
        <f t="shared" ref="BX156:BX195" si="119">AT156+BO156</f>
        <v>8380512</v>
      </c>
      <c r="BY156" s="404">
        <f t="shared" si="99"/>
        <v>8380512</v>
      </c>
      <c r="BZ156" s="404">
        <f t="shared" si="99"/>
        <v>8380512</v>
      </c>
      <c r="CA156" s="404">
        <f t="shared" si="99"/>
        <v>8380512</v>
      </c>
      <c r="CB156" s="404">
        <f t="shared" si="99"/>
        <v>8380512</v>
      </c>
      <c r="CC156" s="404">
        <f t="shared" si="99"/>
        <v>8380512</v>
      </c>
      <c r="CD156" s="404">
        <f t="shared" si="99"/>
        <v>8380512</v>
      </c>
      <c r="CE156" s="404">
        <f t="shared" si="99"/>
        <v>8380512</v>
      </c>
      <c r="CG156" s="459">
        <f t="shared" ref="CG156:CG195" si="120">IF(OR($C156=1,$B156=1),MAX(BX156,AT156,$AR156),BX156)</f>
        <v>8380512</v>
      </c>
      <c r="CH156" s="459">
        <f t="shared" si="100"/>
        <v>8380512</v>
      </c>
      <c r="CI156" s="459">
        <f t="shared" si="100"/>
        <v>8380512</v>
      </c>
      <c r="CJ156" s="459">
        <f t="shared" si="100"/>
        <v>8380512</v>
      </c>
      <c r="CK156" s="459">
        <f t="shared" si="100"/>
        <v>8380512</v>
      </c>
      <c r="CL156" s="459">
        <f t="shared" si="100"/>
        <v>8380512</v>
      </c>
      <c r="CM156" s="459">
        <f t="shared" si="100"/>
        <v>8380512</v>
      </c>
      <c r="CN156" s="459">
        <f t="shared" si="100"/>
        <v>8380512</v>
      </c>
    </row>
    <row r="157" spans="1:92" x14ac:dyDescent="0.2">
      <c r="A157" s="354" t="s">
        <v>333</v>
      </c>
      <c r="B157" s="354"/>
      <c r="C157" s="382"/>
      <c r="D157" s="382"/>
      <c r="E157" s="382"/>
      <c r="F157" s="351">
        <v>6</v>
      </c>
      <c r="G157">
        <v>0</v>
      </c>
      <c r="H157" s="354">
        <v>131</v>
      </c>
      <c r="I157" s="351" t="s">
        <v>461</v>
      </c>
      <c r="J157" s="394"/>
      <c r="K157">
        <v>5989.21</v>
      </c>
      <c r="L157"/>
      <c r="M157">
        <v>1569</v>
      </c>
      <c r="N157" s="395">
        <f t="shared" si="101"/>
        <v>470.7</v>
      </c>
      <c r="O157" s="395">
        <f t="shared" si="102"/>
        <v>3593.53</v>
      </c>
      <c r="P157" s="395">
        <f t="shared" si="103"/>
        <v>0</v>
      </c>
      <c r="Q157" s="395">
        <f t="shared" si="104"/>
        <v>0</v>
      </c>
      <c r="R157" s="396">
        <f t="shared" si="105"/>
        <v>0.26</v>
      </c>
      <c r="S157" s="396">
        <f t="shared" si="91"/>
        <v>0</v>
      </c>
      <c r="T157" s="395">
        <f t="shared" si="92"/>
        <v>0</v>
      </c>
      <c r="U157" s="395">
        <f t="shared" si="106"/>
        <v>0</v>
      </c>
      <c r="V157">
        <v>247</v>
      </c>
      <c r="W157" s="395">
        <f t="shared" si="107"/>
        <v>61.75</v>
      </c>
      <c r="X157" s="371">
        <f t="shared" si="108"/>
        <v>470.7</v>
      </c>
      <c r="Y157" s="359">
        <f t="shared" si="109"/>
        <v>6521.66</v>
      </c>
      <c r="Z157" s="266">
        <v>8893201419.3299999</v>
      </c>
      <c r="AA157" s="267">
        <v>43575</v>
      </c>
      <c r="AB157" s="371">
        <f t="shared" si="93"/>
        <v>204089.53</v>
      </c>
      <c r="AC157" s="358">
        <f t="shared" si="94"/>
        <v>0.74074099999999998</v>
      </c>
      <c r="AD157" s="267">
        <v>121584</v>
      </c>
      <c r="AE157" s="358">
        <f t="shared" si="95"/>
        <v>0.83648900000000004</v>
      </c>
      <c r="AF157" s="358">
        <f t="shared" ref="AF157:AF195" si="121">ROUND(1-((AC157*$L$4)+(AE157*$L$5)),6)</f>
        <v>0.23053499999999999</v>
      </c>
      <c r="AG157" s="398">
        <f t="shared" si="96"/>
        <v>0.23053499999999999</v>
      </c>
      <c r="AH157" s="399">
        <f t="shared" si="97"/>
        <v>0</v>
      </c>
      <c r="AI157" s="400">
        <f t="shared" si="110"/>
        <v>0.23053499999999999</v>
      </c>
      <c r="AJ157">
        <v>0</v>
      </c>
      <c r="AK157">
        <v>0</v>
      </c>
      <c r="AL157" s="370">
        <f t="shared" si="111"/>
        <v>0</v>
      </c>
      <c r="AM157">
        <v>0</v>
      </c>
      <c r="AN157">
        <v>0</v>
      </c>
      <c r="AO157" s="370">
        <f t="shared" si="112"/>
        <v>0</v>
      </c>
      <c r="AP157" s="370">
        <f t="shared" si="98"/>
        <v>17327502</v>
      </c>
      <c r="AQ157" s="370">
        <f t="shared" si="113"/>
        <v>17327502</v>
      </c>
      <c r="AR157" s="397">
        <v>20268059</v>
      </c>
      <c r="AS157" s="397">
        <f t="shared" ref="AS157:AS195" si="122">IF(C157=1, MAX(AR157, AQ157, AT157), AQ157)</f>
        <v>17327502</v>
      </c>
      <c r="AT157" s="267">
        <v>20848374</v>
      </c>
      <c r="AU157" s="370">
        <f t="shared" ref="AU157:AU195" si="123">ABS(AQ157-AT157)</f>
        <v>3520872</v>
      </c>
      <c r="AV157" s="401" t="str">
        <f t="shared" si="83"/>
        <v>No</v>
      </c>
      <c r="AW157" s="397">
        <f t="shared" si="114"/>
        <v>0</v>
      </c>
      <c r="AX157" s="402">
        <f t="shared" si="115"/>
        <v>20848374</v>
      </c>
      <c r="AY157" s="403">
        <f t="shared" ref="AY157:AY195" si="124">IF(C157=1,MAX(AX157,AR157,AT157),AX157)</f>
        <v>20848374</v>
      </c>
      <c r="AZ157" s="404"/>
      <c r="BA157" s="404"/>
      <c r="BB157" s="457">
        <f t="shared" si="116"/>
        <v>12549.590263156577</v>
      </c>
      <c r="BC157" s="404"/>
      <c r="BD157" s="404"/>
      <c r="BE157" s="404">
        <f t="shared" si="117"/>
        <v>-3520872</v>
      </c>
      <c r="BF157" s="404">
        <f t="shared" si="118"/>
        <v>-3520872</v>
      </c>
      <c r="BG157" s="404">
        <f t="shared" si="118"/>
        <v>-3017739.3911999986</v>
      </c>
      <c r="BH157" s="404">
        <f t="shared" si="118"/>
        <v>-2514682.2346869595</v>
      </c>
      <c r="BI157" s="404">
        <f t="shared" si="118"/>
        <v>-2011745.7877495661</v>
      </c>
      <c r="BJ157" s="404">
        <f t="shared" si="118"/>
        <v>-1508809.3408121765</v>
      </c>
      <c r="BK157" s="404">
        <f t="shared" si="118"/>
        <v>-1005923.1875194795</v>
      </c>
      <c r="BL157" s="404">
        <f t="shared" si="118"/>
        <v>-502961.59375973791</v>
      </c>
      <c r="BO157" s="458">
        <f t="shared" si="90"/>
        <v>0</v>
      </c>
      <c r="BP157" s="458">
        <f t="shared" si="90"/>
        <v>-503132.60879999999</v>
      </c>
      <c r="BQ157" s="458">
        <f t="shared" si="90"/>
        <v>-503057.15651303972</v>
      </c>
      <c r="BR157" s="458">
        <f t="shared" si="89"/>
        <v>-502936.44693739194</v>
      </c>
      <c r="BS157" s="458">
        <f t="shared" si="89"/>
        <v>-502936.44693739153</v>
      </c>
      <c r="BT157" s="458">
        <f t="shared" si="89"/>
        <v>-502886.15329269838</v>
      </c>
      <c r="BU157" s="458">
        <f t="shared" si="89"/>
        <v>-502961.59375973977</v>
      </c>
      <c r="BV157" s="458">
        <f t="shared" si="84"/>
        <v>-502961.59375973791</v>
      </c>
      <c r="BX157" s="404">
        <f t="shared" si="119"/>
        <v>20848374</v>
      </c>
      <c r="BY157" s="404">
        <f t="shared" si="99"/>
        <v>20345241.391199999</v>
      </c>
      <c r="BZ157" s="404">
        <f t="shared" si="99"/>
        <v>19842184.23468696</v>
      </c>
      <c r="CA157" s="404">
        <f t="shared" si="99"/>
        <v>19339247.787749566</v>
      </c>
      <c r="CB157" s="404">
        <f t="shared" si="99"/>
        <v>18836311.340812176</v>
      </c>
      <c r="CC157" s="404">
        <f t="shared" si="99"/>
        <v>18333425.18751948</v>
      </c>
      <c r="CD157" s="404">
        <f t="shared" si="99"/>
        <v>17830463.593759738</v>
      </c>
      <c r="CE157" s="404">
        <f t="shared" si="99"/>
        <v>17327502</v>
      </c>
      <c r="CG157" s="459">
        <f t="shared" si="120"/>
        <v>20848374</v>
      </c>
      <c r="CH157" s="459">
        <f t="shared" si="100"/>
        <v>20345241.391199999</v>
      </c>
      <c r="CI157" s="459">
        <f t="shared" si="100"/>
        <v>19842184.23468696</v>
      </c>
      <c r="CJ157" s="459">
        <f t="shared" si="100"/>
        <v>19339247.787749566</v>
      </c>
      <c r="CK157" s="459">
        <f t="shared" si="100"/>
        <v>18836311.340812176</v>
      </c>
      <c r="CL157" s="459">
        <f t="shared" si="100"/>
        <v>18333425.18751948</v>
      </c>
      <c r="CM157" s="459">
        <f t="shared" si="100"/>
        <v>17830463.593759738</v>
      </c>
      <c r="CN157" s="459">
        <f t="shared" si="100"/>
        <v>17327502</v>
      </c>
    </row>
    <row r="158" spans="1:92" x14ac:dyDescent="0.2">
      <c r="A158" s="354" t="s">
        <v>329</v>
      </c>
      <c r="B158" s="354"/>
      <c r="C158" s="382"/>
      <c r="D158" s="382"/>
      <c r="E158" s="382"/>
      <c r="F158" s="351">
        <v>5</v>
      </c>
      <c r="G158">
        <v>0</v>
      </c>
      <c r="H158" s="354">
        <v>132</v>
      </c>
      <c r="I158" s="351" t="s">
        <v>462</v>
      </c>
      <c r="J158" s="394"/>
      <c r="K158">
        <v>5201.6099999999997</v>
      </c>
      <c r="L158"/>
      <c r="M158">
        <v>887</v>
      </c>
      <c r="N158" s="395">
        <f t="shared" si="101"/>
        <v>266.10000000000002</v>
      </c>
      <c r="O158" s="395">
        <f t="shared" si="102"/>
        <v>3120.97</v>
      </c>
      <c r="P158" s="395">
        <f t="shared" si="103"/>
        <v>0</v>
      </c>
      <c r="Q158" s="395">
        <f t="shared" si="104"/>
        <v>0</v>
      </c>
      <c r="R158" s="396">
        <f t="shared" si="105"/>
        <v>0.17</v>
      </c>
      <c r="S158" s="396">
        <f t="shared" si="91"/>
        <v>0</v>
      </c>
      <c r="T158" s="395">
        <f t="shared" si="92"/>
        <v>0</v>
      </c>
      <c r="U158" s="395">
        <f t="shared" si="106"/>
        <v>0</v>
      </c>
      <c r="V158">
        <v>457</v>
      </c>
      <c r="W158" s="395">
        <f t="shared" si="107"/>
        <v>114.25</v>
      </c>
      <c r="X158" s="371">
        <f t="shared" si="108"/>
        <v>266.10000000000002</v>
      </c>
      <c r="Y158" s="359">
        <f t="shared" si="109"/>
        <v>5581.96</v>
      </c>
      <c r="Z158" s="266">
        <v>5804257411</v>
      </c>
      <c r="AA158" s="267">
        <v>26820</v>
      </c>
      <c r="AB158" s="371">
        <f t="shared" si="93"/>
        <v>216415.27</v>
      </c>
      <c r="AC158" s="358">
        <f t="shared" si="94"/>
        <v>0.78547699999999998</v>
      </c>
      <c r="AD158" s="267">
        <v>143025</v>
      </c>
      <c r="AE158" s="358">
        <f t="shared" si="95"/>
        <v>0.98400100000000001</v>
      </c>
      <c r="AF158" s="358">
        <f t="shared" si="121"/>
        <v>0.15496599999999999</v>
      </c>
      <c r="AG158" s="398">
        <f t="shared" si="96"/>
        <v>0.15496599999999999</v>
      </c>
      <c r="AH158" s="399">
        <f t="shared" si="97"/>
        <v>0</v>
      </c>
      <c r="AI158" s="400">
        <f t="shared" si="110"/>
        <v>0.15496599999999999</v>
      </c>
      <c r="AJ158">
        <v>0</v>
      </c>
      <c r="AK158">
        <v>0</v>
      </c>
      <c r="AL158" s="370">
        <f t="shared" si="111"/>
        <v>0</v>
      </c>
      <c r="AM158">
        <v>0</v>
      </c>
      <c r="AN158">
        <v>0</v>
      </c>
      <c r="AO158" s="370">
        <f t="shared" si="112"/>
        <v>0</v>
      </c>
      <c r="AP158" s="370">
        <f t="shared" si="98"/>
        <v>9969287</v>
      </c>
      <c r="AQ158" s="370">
        <f t="shared" si="113"/>
        <v>9969287</v>
      </c>
      <c r="AR158" s="397">
        <v>12826469</v>
      </c>
      <c r="AS158" s="397">
        <f t="shared" si="122"/>
        <v>9969287</v>
      </c>
      <c r="AT158" s="267">
        <v>11408078</v>
      </c>
      <c r="AU158" s="370">
        <f t="shared" si="123"/>
        <v>1438791</v>
      </c>
      <c r="AV158" s="401" t="str">
        <f t="shared" ref="AV158:AV195" si="125">IF(AQ158&gt;AT158,"Yes","No")</f>
        <v>No</v>
      </c>
      <c r="AW158" s="397">
        <f t="shared" si="114"/>
        <v>0</v>
      </c>
      <c r="AX158" s="402">
        <f t="shared" si="115"/>
        <v>11408078</v>
      </c>
      <c r="AY158" s="403">
        <f t="shared" si="124"/>
        <v>11408078</v>
      </c>
      <c r="AZ158" s="404"/>
      <c r="BA158" s="404"/>
      <c r="BB158" s="457">
        <f t="shared" si="116"/>
        <v>12367.726338575942</v>
      </c>
      <c r="BC158" s="404"/>
      <c r="BD158" s="404"/>
      <c r="BE158" s="404">
        <f t="shared" si="117"/>
        <v>-1438791</v>
      </c>
      <c r="BF158" s="404">
        <f t="shared" si="118"/>
        <v>-1438791</v>
      </c>
      <c r="BG158" s="404">
        <f t="shared" si="118"/>
        <v>-1233187.7661000006</v>
      </c>
      <c r="BH158" s="404">
        <f t="shared" si="118"/>
        <v>-1027615.3654911313</v>
      </c>
      <c r="BI158" s="404">
        <f t="shared" si="118"/>
        <v>-822092.2923929058</v>
      </c>
      <c r="BJ158" s="404">
        <f t="shared" si="118"/>
        <v>-616569.21929467842</v>
      </c>
      <c r="BK158" s="404">
        <f t="shared" si="118"/>
        <v>-411066.69850376248</v>
      </c>
      <c r="BL158" s="404">
        <f t="shared" si="118"/>
        <v>-205533.34925188124</v>
      </c>
      <c r="BO158" s="458">
        <f t="shared" si="90"/>
        <v>0</v>
      </c>
      <c r="BP158" s="458">
        <f t="shared" si="90"/>
        <v>-205603.23389999999</v>
      </c>
      <c r="BQ158" s="458">
        <f t="shared" si="90"/>
        <v>-205572.40060887008</v>
      </c>
      <c r="BR158" s="458">
        <f t="shared" si="89"/>
        <v>-205523.07309822628</v>
      </c>
      <c r="BS158" s="458">
        <f t="shared" si="89"/>
        <v>-205523.07309822645</v>
      </c>
      <c r="BT158" s="458">
        <f t="shared" si="89"/>
        <v>-205502.52079091631</v>
      </c>
      <c r="BU158" s="458">
        <f t="shared" si="89"/>
        <v>-205533.34925188124</v>
      </c>
      <c r="BV158" s="458">
        <f t="shared" si="84"/>
        <v>-205533.34925188124</v>
      </c>
      <c r="BX158" s="404">
        <f t="shared" si="119"/>
        <v>11408078</v>
      </c>
      <c r="BY158" s="404">
        <f t="shared" si="99"/>
        <v>11202474.766100001</v>
      </c>
      <c r="BZ158" s="404">
        <f t="shared" si="99"/>
        <v>10996902.365491131</v>
      </c>
      <c r="CA158" s="404">
        <f t="shared" si="99"/>
        <v>10791379.292392906</v>
      </c>
      <c r="CB158" s="404">
        <f t="shared" si="99"/>
        <v>10585856.219294678</v>
      </c>
      <c r="CC158" s="404">
        <f t="shared" si="99"/>
        <v>10380353.698503762</v>
      </c>
      <c r="CD158" s="404">
        <f t="shared" si="99"/>
        <v>10174820.349251881</v>
      </c>
      <c r="CE158" s="404">
        <f t="shared" si="99"/>
        <v>9969287</v>
      </c>
      <c r="CG158" s="459">
        <f t="shared" si="120"/>
        <v>11408078</v>
      </c>
      <c r="CH158" s="459">
        <f t="shared" si="100"/>
        <v>11202474.766100001</v>
      </c>
      <c r="CI158" s="459">
        <f t="shared" si="100"/>
        <v>10996902.365491131</v>
      </c>
      <c r="CJ158" s="459">
        <f t="shared" si="100"/>
        <v>10791379.292392906</v>
      </c>
      <c r="CK158" s="459">
        <f t="shared" si="100"/>
        <v>10585856.219294678</v>
      </c>
      <c r="CL158" s="459">
        <f t="shared" si="100"/>
        <v>10380353.698503762</v>
      </c>
      <c r="CM158" s="459">
        <f t="shared" si="100"/>
        <v>10174820.349251881</v>
      </c>
      <c r="CN158" s="459">
        <f t="shared" si="100"/>
        <v>9969287</v>
      </c>
    </row>
    <row r="159" spans="1:92" x14ac:dyDescent="0.2">
      <c r="A159" s="354" t="s">
        <v>351</v>
      </c>
      <c r="B159" s="354"/>
      <c r="C159" s="382"/>
      <c r="D159" s="382"/>
      <c r="E159" s="382"/>
      <c r="F159" s="351">
        <v>9</v>
      </c>
      <c r="G159">
        <v>38</v>
      </c>
      <c r="H159" s="354">
        <v>133</v>
      </c>
      <c r="I159" s="351" t="s">
        <v>463</v>
      </c>
      <c r="J159" s="394"/>
      <c r="K159">
        <v>363.8</v>
      </c>
      <c r="L159"/>
      <c r="M159">
        <v>204</v>
      </c>
      <c r="N159" s="395">
        <f t="shared" si="101"/>
        <v>61.2</v>
      </c>
      <c r="O159" s="395">
        <f t="shared" si="102"/>
        <v>218.28</v>
      </c>
      <c r="P159" s="395">
        <f t="shared" si="103"/>
        <v>0</v>
      </c>
      <c r="Q159" s="395">
        <f t="shared" si="104"/>
        <v>0</v>
      </c>
      <c r="R159" s="396">
        <f t="shared" si="105"/>
        <v>0.56000000000000005</v>
      </c>
      <c r="S159" s="396">
        <f t="shared" si="91"/>
        <v>0</v>
      </c>
      <c r="T159" s="395">
        <f t="shared" si="92"/>
        <v>0</v>
      </c>
      <c r="U159" s="395">
        <f t="shared" si="106"/>
        <v>0</v>
      </c>
      <c r="V159">
        <v>8</v>
      </c>
      <c r="W159" s="395">
        <f t="shared" si="107"/>
        <v>2</v>
      </c>
      <c r="X159" s="371">
        <f t="shared" si="108"/>
        <v>61.2</v>
      </c>
      <c r="Y159" s="359">
        <f t="shared" si="109"/>
        <v>427</v>
      </c>
      <c r="Z159" s="266">
        <v>377599492.67000002</v>
      </c>
      <c r="AA159" s="267">
        <v>2945</v>
      </c>
      <c r="AB159" s="371">
        <f t="shared" si="93"/>
        <v>128217.15</v>
      </c>
      <c r="AC159" s="358">
        <f t="shared" si="94"/>
        <v>0.46536300000000003</v>
      </c>
      <c r="AD159" s="267">
        <v>89838</v>
      </c>
      <c r="AE159" s="358">
        <f t="shared" si="95"/>
        <v>0.61807900000000005</v>
      </c>
      <c r="AF159" s="358">
        <f t="shared" si="121"/>
        <v>0.48882199999999998</v>
      </c>
      <c r="AG159" s="398">
        <f t="shared" si="96"/>
        <v>0.48882199999999998</v>
      </c>
      <c r="AH159" s="399">
        <f t="shared" si="97"/>
        <v>0</v>
      </c>
      <c r="AI159" s="400">
        <f t="shared" si="110"/>
        <v>0.48882199999999998</v>
      </c>
      <c r="AJ159">
        <v>0</v>
      </c>
      <c r="AK159">
        <v>0</v>
      </c>
      <c r="AL159" s="370">
        <f t="shared" si="111"/>
        <v>0</v>
      </c>
      <c r="AM159">
        <v>70</v>
      </c>
      <c r="AN159">
        <v>4</v>
      </c>
      <c r="AO159" s="370">
        <f t="shared" si="112"/>
        <v>28000</v>
      </c>
      <c r="AP159" s="370">
        <f t="shared" si="98"/>
        <v>2405579</v>
      </c>
      <c r="AQ159" s="370">
        <f t="shared" si="113"/>
        <v>2433579</v>
      </c>
      <c r="AR159" s="397">
        <v>2612273</v>
      </c>
      <c r="AS159" s="397">
        <f t="shared" si="122"/>
        <v>2433579</v>
      </c>
      <c r="AT159" s="267">
        <v>2706745</v>
      </c>
      <c r="AU159" s="370">
        <f t="shared" si="123"/>
        <v>273166</v>
      </c>
      <c r="AV159" s="401" t="str">
        <f t="shared" si="125"/>
        <v>No</v>
      </c>
      <c r="AW159" s="397">
        <f t="shared" si="114"/>
        <v>0</v>
      </c>
      <c r="AX159" s="402">
        <f t="shared" si="115"/>
        <v>2706745</v>
      </c>
      <c r="AY159" s="403">
        <f t="shared" si="124"/>
        <v>2706745</v>
      </c>
      <c r="AZ159" s="404"/>
      <c r="BA159" s="404"/>
      <c r="BB159" s="457">
        <f t="shared" si="116"/>
        <v>13527.144035184167</v>
      </c>
      <c r="BC159" s="404"/>
      <c r="BD159" s="404"/>
      <c r="BE159" s="404">
        <f t="shared" si="117"/>
        <v>-273166</v>
      </c>
      <c r="BF159" s="404">
        <f t="shared" si="118"/>
        <v>-273166</v>
      </c>
      <c r="BG159" s="404">
        <f t="shared" si="118"/>
        <v>-234130.57860000012</v>
      </c>
      <c r="BH159" s="404">
        <f t="shared" si="118"/>
        <v>-195101.01114737988</v>
      </c>
      <c r="BI159" s="404">
        <f t="shared" si="118"/>
        <v>-156080.80891790381</v>
      </c>
      <c r="BJ159" s="404">
        <f t="shared" si="118"/>
        <v>-117060.60668842774</v>
      </c>
      <c r="BK159" s="404">
        <f t="shared" si="118"/>
        <v>-78044.306479174644</v>
      </c>
      <c r="BL159" s="404">
        <f t="shared" si="118"/>
        <v>-39022.153239587322</v>
      </c>
      <c r="BO159" s="458">
        <f t="shared" si="90"/>
        <v>0</v>
      </c>
      <c r="BP159" s="458">
        <f t="shared" si="90"/>
        <v>-39035.421399999999</v>
      </c>
      <c r="BQ159" s="458">
        <f t="shared" si="90"/>
        <v>-39029.567452620016</v>
      </c>
      <c r="BR159" s="458">
        <f t="shared" si="89"/>
        <v>-39020.202229475974</v>
      </c>
      <c r="BS159" s="458">
        <f t="shared" si="89"/>
        <v>-39020.202229475952</v>
      </c>
      <c r="BT159" s="458">
        <f t="shared" si="89"/>
        <v>-39016.300209252964</v>
      </c>
      <c r="BU159" s="458">
        <f t="shared" si="89"/>
        <v>-39022.153239587322</v>
      </c>
      <c r="BV159" s="458">
        <f t="shared" si="84"/>
        <v>-39022.153239587322</v>
      </c>
      <c r="BX159" s="404">
        <f t="shared" si="119"/>
        <v>2706745</v>
      </c>
      <c r="BY159" s="404">
        <f t="shared" si="99"/>
        <v>2667709.5786000001</v>
      </c>
      <c r="BZ159" s="404">
        <f t="shared" si="99"/>
        <v>2628680.0111473799</v>
      </c>
      <c r="CA159" s="404">
        <f t="shared" si="99"/>
        <v>2589659.8089179038</v>
      </c>
      <c r="CB159" s="404">
        <f t="shared" si="99"/>
        <v>2550639.6066884277</v>
      </c>
      <c r="CC159" s="404">
        <f t="shared" si="99"/>
        <v>2511623.3064791746</v>
      </c>
      <c r="CD159" s="404">
        <f t="shared" si="99"/>
        <v>2472601.1532395873</v>
      </c>
      <c r="CE159" s="404">
        <f t="shared" si="99"/>
        <v>2433579</v>
      </c>
      <c r="CG159" s="459">
        <f t="shared" si="120"/>
        <v>2706745</v>
      </c>
      <c r="CH159" s="459">
        <f t="shared" si="100"/>
        <v>2667709.5786000001</v>
      </c>
      <c r="CI159" s="459">
        <f t="shared" si="100"/>
        <v>2628680.0111473799</v>
      </c>
      <c r="CJ159" s="459">
        <f t="shared" si="100"/>
        <v>2589659.8089179038</v>
      </c>
      <c r="CK159" s="459">
        <f t="shared" si="100"/>
        <v>2550639.6066884277</v>
      </c>
      <c r="CL159" s="459">
        <f t="shared" si="100"/>
        <v>2511623.3064791746</v>
      </c>
      <c r="CM159" s="459">
        <f t="shared" si="100"/>
        <v>2472601.1532395873</v>
      </c>
      <c r="CN159" s="459">
        <f t="shared" si="100"/>
        <v>2433579</v>
      </c>
    </row>
    <row r="160" spans="1:92" x14ac:dyDescent="0.2">
      <c r="A160" s="354" t="s">
        <v>351</v>
      </c>
      <c r="B160" s="354"/>
      <c r="C160" s="382"/>
      <c r="D160" s="382"/>
      <c r="E160" s="382"/>
      <c r="F160" s="351">
        <v>9</v>
      </c>
      <c r="G160">
        <v>34</v>
      </c>
      <c r="H160" s="354">
        <v>134</v>
      </c>
      <c r="I160" s="351" t="s">
        <v>464</v>
      </c>
      <c r="J160" s="394"/>
      <c r="K160">
        <v>1273.45</v>
      </c>
      <c r="L160"/>
      <c r="M160">
        <v>447</v>
      </c>
      <c r="N160" s="395">
        <f t="shared" si="101"/>
        <v>134.1</v>
      </c>
      <c r="O160" s="395">
        <f t="shared" si="102"/>
        <v>764.07</v>
      </c>
      <c r="P160" s="395">
        <f t="shared" si="103"/>
        <v>0</v>
      </c>
      <c r="Q160" s="395">
        <f t="shared" si="104"/>
        <v>0</v>
      </c>
      <c r="R160" s="396">
        <f t="shared" si="105"/>
        <v>0.35</v>
      </c>
      <c r="S160" s="396">
        <f t="shared" si="91"/>
        <v>0</v>
      </c>
      <c r="T160" s="395">
        <f t="shared" si="92"/>
        <v>0</v>
      </c>
      <c r="U160" s="395">
        <f t="shared" si="106"/>
        <v>0</v>
      </c>
      <c r="V160">
        <v>13</v>
      </c>
      <c r="W160" s="395">
        <f t="shared" si="107"/>
        <v>3.25</v>
      </c>
      <c r="X160" s="371">
        <f t="shared" si="108"/>
        <v>134.1</v>
      </c>
      <c r="Y160" s="359">
        <f t="shared" si="109"/>
        <v>1410.8</v>
      </c>
      <c r="Z160" s="266">
        <v>1703435014.3299999</v>
      </c>
      <c r="AA160" s="267">
        <v>11462</v>
      </c>
      <c r="AB160" s="371">
        <f t="shared" si="93"/>
        <v>148615.85999999999</v>
      </c>
      <c r="AC160" s="358">
        <f t="shared" si="94"/>
        <v>0.53939999999999999</v>
      </c>
      <c r="AD160" s="267">
        <v>97509</v>
      </c>
      <c r="AE160" s="358">
        <f t="shared" si="95"/>
        <v>0.67085399999999995</v>
      </c>
      <c r="AF160" s="358">
        <f t="shared" si="121"/>
        <v>0.42116399999999998</v>
      </c>
      <c r="AG160" s="398">
        <f t="shared" si="96"/>
        <v>0.42116399999999998</v>
      </c>
      <c r="AH160" s="399">
        <f t="shared" si="97"/>
        <v>0</v>
      </c>
      <c r="AI160" s="400">
        <f t="shared" si="110"/>
        <v>0.42116399999999998</v>
      </c>
      <c r="AJ160">
        <v>0</v>
      </c>
      <c r="AK160">
        <v>0</v>
      </c>
      <c r="AL160" s="370">
        <f t="shared" si="111"/>
        <v>0</v>
      </c>
      <c r="AM160">
        <v>0</v>
      </c>
      <c r="AN160">
        <v>0</v>
      </c>
      <c r="AO160" s="370">
        <f t="shared" si="112"/>
        <v>0</v>
      </c>
      <c r="AP160" s="370">
        <f t="shared" si="98"/>
        <v>6847903</v>
      </c>
      <c r="AQ160" s="370">
        <f t="shared" si="113"/>
        <v>6847903</v>
      </c>
      <c r="AR160" s="397">
        <v>9790490</v>
      </c>
      <c r="AS160" s="397">
        <f t="shared" si="122"/>
        <v>6847903</v>
      </c>
      <c r="AT160" s="267">
        <v>9551487</v>
      </c>
      <c r="AU160" s="370">
        <f t="shared" si="123"/>
        <v>2703584</v>
      </c>
      <c r="AV160" s="401" t="str">
        <f t="shared" si="125"/>
        <v>No</v>
      </c>
      <c r="AW160" s="397">
        <f t="shared" si="114"/>
        <v>0</v>
      </c>
      <c r="AX160" s="402">
        <f t="shared" si="115"/>
        <v>9551487</v>
      </c>
      <c r="AY160" s="403">
        <f t="shared" si="124"/>
        <v>9551487</v>
      </c>
      <c r="AZ160" s="404"/>
      <c r="BA160" s="404"/>
      <c r="BB160" s="457">
        <f t="shared" si="116"/>
        <v>12768.047430209273</v>
      </c>
      <c r="BC160" s="404"/>
      <c r="BD160" s="404"/>
      <c r="BE160" s="404">
        <f t="shared" si="117"/>
        <v>-2703584</v>
      </c>
      <c r="BF160" s="404">
        <f t="shared" si="118"/>
        <v>-2703584</v>
      </c>
      <c r="BG160" s="404">
        <f t="shared" si="118"/>
        <v>-2317241.8464000002</v>
      </c>
      <c r="BH160" s="404">
        <f t="shared" si="118"/>
        <v>-1930957.6306051202</v>
      </c>
      <c r="BI160" s="404">
        <f t="shared" si="118"/>
        <v>-1544766.1044840962</v>
      </c>
      <c r="BJ160" s="404">
        <f t="shared" si="118"/>
        <v>-1158574.5783630721</v>
      </c>
      <c r="BK160" s="404">
        <f t="shared" si="118"/>
        <v>-772421.67139466014</v>
      </c>
      <c r="BL160" s="404">
        <f t="shared" si="118"/>
        <v>-386210.83569733053</v>
      </c>
      <c r="BO160" s="458">
        <f t="shared" si="90"/>
        <v>0</v>
      </c>
      <c r="BP160" s="458">
        <f t="shared" si="90"/>
        <v>-386342.15360000002</v>
      </c>
      <c r="BQ160" s="458">
        <f t="shared" si="90"/>
        <v>-386284.21579488</v>
      </c>
      <c r="BR160" s="458">
        <f t="shared" si="89"/>
        <v>-386191.52612102404</v>
      </c>
      <c r="BS160" s="458">
        <f t="shared" si="89"/>
        <v>-386191.52612102404</v>
      </c>
      <c r="BT160" s="458">
        <f t="shared" si="89"/>
        <v>-386152.90696841193</v>
      </c>
      <c r="BU160" s="458">
        <f t="shared" si="89"/>
        <v>-386210.83569733007</v>
      </c>
      <c r="BV160" s="458">
        <f t="shared" si="84"/>
        <v>-386210.83569733053</v>
      </c>
      <c r="BX160" s="404">
        <f t="shared" si="119"/>
        <v>9551487</v>
      </c>
      <c r="BY160" s="404">
        <f t="shared" si="99"/>
        <v>9165144.8464000002</v>
      </c>
      <c r="BZ160" s="404">
        <f t="shared" si="99"/>
        <v>8778860.6306051202</v>
      </c>
      <c r="CA160" s="404">
        <f t="shared" si="99"/>
        <v>8392669.1044840962</v>
      </c>
      <c r="CB160" s="404">
        <f t="shared" si="99"/>
        <v>8006477.5783630721</v>
      </c>
      <c r="CC160" s="404">
        <f t="shared" si="99"/>
        <v>7620324.6713946601</v>
      </c>
      <c r="CD160" s="404">
        <f t="shared" si="99"/>
        <v>7234113.8356973305</v>
      </c>
      <c r="CE160" s="404">
        <f t="shared" si="99"/>
        <v>6847903</v>
      </c>
      <c r="CG160" s="459">
        <f t="shared" si="120"/>
        <v>9551487</v>
      </c>
      <c r="CH160" s="459">
        <f t="shared" si="100"/>
        <v>9165144.8464000002</v>
      </c>
      <c r="CI160" s="459">
        <f t="shared" si="100"/>
        <v>8778860.6306051202</v>
      </c>
      <c r="CJ160" s="459">
        <f t="shared" si="100"/>
        <v>8392669.1044840962</v>
      </c>
      <c r="CK160" s="459">
        <f t="shared" si="100"/>
        <v>8006477.5783630721</v>
      </c>
      <c r="CL160" s="459">
        <f t="shared" si="100"/>
        <v>7620324.6713946601</v>
      </c>
      <c r="CM160" s="459">
        <f t="shared" si="100"/>
        <v>7234113.8356973305</v>
      </c>
      <c r="CN160" s="459">
        <f t="shared" si="100"/>
        <v>6847903</v>
      </c>
    </row>
    <row r="161" spans="1:92" x14ac:dyDescent="0.2">
      <c r="A161" s="354" t="s">
        <v>325</v>
      </c>
      <c r="B161" s="354">
        <v>1</v>
      </c>
      <c r="C161" s="382">
        <v>1</v>
      </c>
      <c r="D161" s="382">
        <v>1</v>
      </c>
      <c r="E161" s="382"/>
      <c r="F161" s="351">
        <v>2</v>
      </c>
      <c r="G161">
        <v>0</v>
      </c>
      <c r="H161" s="354">
        <v>135</v>
      </c>
      <c r="I161" s="351" t="s">
        <v>465</v>
      </c>
      <c r="J161" s="394"/>
      <c r="K161">
        <v>14780.92</v>
      </c>
      <c r="L161"/>
      <c r="M161">
        <v>8043</v>
      </c>
      <c r="N161" s="395">
        <f t="shared" si="101"/>
        <v>2412.9</v>
      </c>
      <c r="O161" s="395">
        <f t="shared" si="102"/>
        <v>8868.5499999999993</v>
      </c>
      <c r="P161" s="395">
        <f t="shared" si="103"/>
        <v>0</v>
      </c>
      <c r="Q161" s="395">
        <f t="shared" si="104"/>
        <v>0</v>
      </c>
      <c r="R161" s="396">
        <f t="shared" si="105"/>
        <v>0.54</v>
      </c>
      <c r="S161" s="396">
        <f t="shared" si="91"/>
        <v>0</v>
      </c>
      <c r="T161" s="395">
        <f t="shared" si="92"/>
        <v>0</v>
      </c>
      <c r="U161" s="395">
        <f t="shared" si="106"/>
        <v>0</v>
      </c>
      <c r="V161">
        <v>2883</v>
      </c>
      <c r="W161" s="395">
        <f t="shared" si="107"/>
        <v>720.75</v>
      </c>
      <c r="X161" s="371">
        <f t="shared" si="108"/>
        <v>2412.9</v>
      </c>
      <c r="Y161" s="359">
        <f t="shared" si="109"/>
        <v>17914.57</v>
      </c>
      <c r="Z161" s="266">
        <v>42852864615.669998</v>
      </c>
      <c r="AA161" s="267">
        <v>135806</v>
      </c>
      <c r="AB161" s="371">
        <f t="shared" si="93"/>
        <v>315544.71000000002</v>
      </c>
      <c r="AC161" s="358">
        <f t="shared" si="94"/>
        <v>1.1452659999999999</v>
      </c>
      <c r="AD161" s="267">
        <v>107474</v>
      </c>
      <c r="AE161" s="358">
        <f t="shared" si="95"/>
        <v>0.73941299999999999</v>
      </c>
      <c r="AF161" s="358">
        <f t="shared" si="121"/>
        <v>-2.351E-2</v>
      </c>
      <c r="AG161" s="398">
        <f t="shared" si="96"/>
        <v>0.1</v>
      </c>
      <c r="AH161" s="399">
        <f t="shared" si="97"/>
        <v>0</v>
      </c>
      <c r="AI161" s="400">
        <f t="shared" si="110"/>
        <v>0.1</v>
      </c>
      <c r="AJ161">
        <v>0</v>
      </c>
      <c r="AK161">
        <v>0</v>
      </c>
      <c r="AL161" s="370">
        <f t="shared" si="111"/>
        <v>0</v>
      </c>
      <c r="AM161">
        <v>0</v>
      </c>
      <c r="AN161">
        <v>0</v>
      </c>
      <c r="AO161" s="370">
        <f t="shared" si="112"/>
        <v>0</v>
      </c>
      <c r="AP161" s="370">
        <f t="shared" si="98"/>
        <v>20646542</v>
      </c>
      <c r="AQ161" s="370">
        <f t="shared" si="113"/>
        <v>20646542</v>
      </c>
      <c r="AR161" s="397">
        <v>10803759</v>
      </c>
      <c r="AS161" s="397">
        <f t="shared" si="122"/>
        <v>22003161</v>
      </c>
      <c r="AT161" s="267">
        <v>22003161</v>
      </c>
      <c r="AU161" s="370">
        <f t="shared" si="123"/>
        <v>1356619</v>
      </c>
      <c r="AV161" s="401" t="str">
        <f t="shared" si="125"/>
        <v>No</v>
      </c>
      <c r="AW161" s="397">
        <f t="shared" si="114"/>
        <v>0</v>
      </c>
      <c r="AX161" s="402">
        <f t="shared" si="115"/>
        <v>22003161</v>
      </c>
      <c r="AY161" s="403">
        <f t="shared" si="124"/>
        <v>22003161</v>
      </c>
      <c r="AZ161" s="404"/>
      <c r="BA161" s="404"/>
      <c r="BB161" s="457">
        <f t="shared" si="116"/>
        <v>13968.374042346484</v>
      </c>
      <c r="BC161" s="404"/>
      <c r="BD161" s="404"/>
      <c r="BE161" s="404">
        <f t="shared" si="117"/>
        <v>-1356619</v>
      </c>
      <c r="BF161" s="404">
        <f t="shared" si="118"/>
        <v>-1356619</v>
      </c>
      <c r="BG161" s="404">
        <f t="shared" si="118"/>
        <v>-1356619</v>
      </c>
      <c r="BH161" s="404">
        <f t="shared" si="118"/>
        <v>-1356619</v>
      </c>
      <c r="BI161" s="404">
        <f t="shared" si="118"/>
        <v>-1356619</v>
      </c>
      <c r="BJ161" s="404">
        <f t="shared" si="118"/>
        <v>-1356619</v>
      </c>
      <c r="BK161" s="404">
        <f t="shared" si="118"/>
        <v>-1356619</v>
      </c>
      <c r="BL161" s="404">
        <f t="shared" si="118"/>
        <v>-1356619</v>
      </c>
      <c r="BO161" s="458">
        <f t="shared" si="90"/>
        <v>0</v>
      </c>
      <c r="BP161" s="458">
        <f t="shared" si="90"/>
        <v>-193860.85509999999</v>
      </c>
      <c r="BQ161" s="458">
        <f t="shared" si="90"/>
        <v>-226148.38729999997</v>
      </c>
      <c r="BR161" s="458">
        <f t="shared" si="89"/>
        <v>-271323.8</v>
      </c>
      <c r="BS161" s="458">
        <f t="shared" si="89"/>
        <v>-339154.75</v>
      </c>
      <c r="BT161" s="458">
        <f t="shared" si="89"/>
        <v>-452161.1127</v>
      </c>
      <c r="BU161" s="458">
        <f t="shared" si="89"/>
        <v>-678309.5</v>
      </c>
      <c r="BV161" s="458">
        <f t="shared" si="84"/>
        <v>-1356619</v>
      </c>
      <c r="BX161" s="404">
        <f t="shared" si="119"/>
        <v>22003161</v>
      </c>
      <c r="BY161" s="404">
        <f t="shared" si="99"/>
        <v>21809300.144900002</v>
      </c>
      <c r="BZ161" s="404">
        <f t="shared" si="99"/>
        <v>21777012.6127</v>
      </c>
      <c r="CA161" s="404">
        <f t="shared" si="99"/>
        <v>21731837.199999999</v>
      </c>
      <c r="CB161" s="404">
        <f t="shared" si="99"/>
        <v>21664006.25</v>
      </c>
      <c r="CC161" s="404">
        <f t="shared" si="99"/>
        <v>21550999.8873</v>
      </c>
      <c r="CD161" s="404">
        <f t="shared" si="99"/>
        <v>21324851.5</v>
      </c>
      <c r="CE161" s="404">
        <f t="shared" si="99"/>
        <v>20646542</v>
      </c>
      <c r="CG161" s="459">
        <f t="shared" si="120"/>
        <v>22003161</v>
      </c>
      <c r="CH161" s="459">
        <f t="shared" si="100"/>
        <v>22003161</v>
      </c>
      <c r="CI161" s="459">
        <f t="shared" si="100"/>
        <v>22003161</v>
      </c>
      <c r="CJ161" s="459">
        <f t="shared" si="100"/>
        <v>22003161</v>
      </c>
      <c r="CK161" s="459">
        <f t="shared" si="100"/>
        <v>22003161</v>
      </c>
      <c r="CL161" s="459">
        <f t="shared" si="100"/>
        <v>22003161</v>
      </c>
      <c r="CM161" s="459">
        <f t="shared" si="100"/>
        <v>22003161</v>
      </c>
      <c r="CN161" s="459">
        <f t="shared" si="100"/>
        <v>22003161</v>
      </c>
    </row>
    <row r="162" spans="1:92" x14ac:dyDescent="0.2">
      <c r="A162" s="354" t="s">
        <v>351</v>
      </c>
      <c r="B162" s="354"/>
      <c r="C162" s="382"/>
      <c r="D162" s="382"/>
      <c r="E162" s="382"/>
      <c r="F162" s="351">
        <v>9</v>
      </c>
      <c r="G162">
        <v>24</v>
      </c>
      <c r="H162" s="354">
        <v>136</v>
      </c>
      <c r="I162" s="351" t="s">
        <v>466</v>
      </c>
      <c r="J162" s="394"/>
      <c r="K162">
        <v>401</v>
      </c>
      <c r="L162"/>
      <c r="M162">
        <v>157</v>
      </c>
      <c r="N162" s="395">
        <f t="shared" si="101"/>
        <v>47.1</v>
      </c>
      <c r="O162" s="395">
        <f t="shared" si="102"/>
        <v>240.6</v>
      </c>
      <c r="P162" s="395">
        <f t="shared" si="103"/>
        <v>0</v>
      </c>
      <c r="Q162" s="395">
        <f t="shared" si="104"/>
        <v>0</v>
      </c>
      <c r="R162" s="396">
        <f t="shared" si="105"/>
        <v>0.39</v>
      </c>
      <c r="S162" s="396">
        <f t="shared" si="91"/>
        <v>0</v>
      </c>
      <c r="T162" s="395">
        <f t="shared" si="92"/>
        <v>0</v>
      </c>
      <c r="U162" s="395">
        <f t="shared" si="106"/>
        <v>0</v>
      </c>
      <c r="V162">
        <v>1</v>
      </c>
      <c r="W162" s="395">
        <f t="shared" si="107"/>
        <v>0.25</v>
      </c>
      <c r="X162" s="371">
        <f t="shared" si="108"/>
        <v>47.1</v>
      </c>
      <c r="Y162" s="359">
        <f t="shared" si="109"/>
        <v>448.35</v>
      </c>
      <c r="Z162" s="266">
        <v>563850793.33000004</v>
      </c>
      <c r="AA162" s="267">
        <v>3601</v>
      </c>
      <c r="AB162" s="371">
        <f t="shared" si="93"/>
        <v>156581.73000000001</v>
      </c>
      <c r="AC162" s="358">
        <f t="shared" si="94"/>
        <v>0.56831200000000004</v>
      </c>
      <c r="AD162" s="267">
        <v>89167</v>
      </c>
      <c r="AE162" s="358">
        <f t="shared" si="95"/>
        <v>0.61346199999999995</v>
      </c>
      <c r="AF162" s="358">
        <f t="shared" si="121"/>
        <v>0.41814299999999999</v>
      </c>
      <c r="AG162" s="398">
        <f t="shared" si="96"/>
        <v>0.41814299999999999</v>
      </c>
      <c r="AH162" s="399">
        <f t="shared" si="97"/>
        <v>0</v>
      </c>
      <c r="AI162" s="400">
        <f t="shared" si="110"/>
        <v>0.41814299999999999</v>
      </c>
      <c r="AJ162">
        <v>0</v>
      </c>
      <c r="AK162">
        <v>0</v>
      </c>
      <c r="AL162" s="370">
        <f t="shared" si="111"/>
        <v>0</v>
      </c>
      <c r="AM162">
        <v>0</v>
      </c>
      <c r="AN162">
        <v>0</v>
      </c>
      <c r="AO162" s="370">
        <f t="shared" si="112"/>
        <v>0</v>
      </c>
      <c r="AP162" s="370">
        <f t="shared" si="98"/>
        <v>2160643</v>
      </c>
      <c r="AQ162" s="370">
        <f t="shared" si="113"/>
        <v>2160643</v>
      </c>
      <c r="AR162" s="397">
        <v>3196216</v>
      </c>
      <c r="AS162" s="397">
        <f t="shared" si="122"/>
        <v>2160643</v>
      </c>
      <c r="AT162" s="267">
        <v>3174585</v>
      </c>
      <c r="AU162" s="370">
        <f t="shared" si="123"/>
        <v>1013942</v>
      </c>
      <c r="AV162" s="401" t="str">
        <f t="shared" si="125"/>
        <v>No</v>
      </c>
      <c r="AW162" s="397">
        <f t="shared" si="114"/>
        <v>0</v>
      </c>
      <c r="AX162" s="402">
        <f t="shared" si="115"/>
        <v>3174585</v>
      </c>
      <c r="AY162" s="403">
        <f t="shared" si="124"/>
        <v>3174585</v>
      </c>
      <c r="AZ162" s="404"/>
      <c r="BA162" s="404"/>
      <c r="BB162" s="457">
        <f t="shared" si="116"/>
        <v>12885.86970074813</v>
      </c>
      <c r="BC162" s="404"/>
      <c r="BD162" s="404"/>
      <c r="BE162" s="404">
        <f t="shared" si="117"/>
        <v>-1013942</v>
      </c>
      <c r="BF162" s="404">
        <f t="shared" si="118"/>
        <v>-1013942</v>
      </c>
      <c r="BG162" s="404">
        <f t="shared" si="118"/>
        <v>-869049.68820000021</v>
      </c>
      <c r="BH162" s="404">
        <f t="shared" si="118"/>
        <v>-724179.10517706024</v>
      </c>
      <c r="BI162" s="404">
        <f t="shared" si="118"/>
        <v>-579343.2841416481</v>
      </c>
      <c r="BJ162" s="404">
        <f t="shared" si="118"/>
        <v>-434507.46310623595</v>
      </c>
      <c r="BK162" s="404">
        <f t="shared" si="118"/>
        <v>-289686.12565292744</v>
      </c>
      <c r="BL162" s="404">
        <f t="shared" si="118"/>
        <v>-144843.06282646395</v>
      </c>
      <c r="BO162" s="458">
        <f t="shared" si="90"/>
        <v>0</v>
      </c>
      <c r="BP162" s="458">
        <f t="shared" si="90"/>
        <v>-144892.3118</v>
      </c>
      <c r="BQ162" s="458">
        <f t="shared" si="90"/>
        <v>-144870.58302294003</v>
      </c>
      <c r="BR162" s="458">
        <f t="shared" si="89"/>
        <v>-144835.82103541205</v>
      </c>
      <c r="BS162" s="458">
        <f t="shared" si="89"/>
        <v>-144835.82103541202</v>
      </c>
      <c r="BT162" s="458">
        <f t="shared" si="89"/>
        <v>-144821.33745330843</v>
      </c>
      <c r="BU162" s="458">
        <f t="shared" si="89"/>
        <v>-144843.06282646372</v>
      </c>
      <c r="BV162" s="458">
        <f t="shared" si="84"/>
        <v>-144843.06282646395</v>
      </c>
      <c r="BX162" s="404">
        <f t="shared" si="119"/>
        <v>3174585</v>
      </c>
      <c r="BY162" s="404">
        <f t="shared" si="99"/>
        <v>3029692.6882000002</v>
      </c>
      <c r="BZ162" s="404">
        <f t="shared" si="99"/>
        <v>2884822.1051770602</v>
      </c>
      <c r="CA162" s="404">
        <f t="shared" si="99"/>
        <v>2739986.2841416481</v>
      </c>
      <c r="CB162" s="404">
        <f t="shared" si="99"/>
        <v>2595150.463106236</v>
      </c>
      <c r="CC162" s="404">
        <f t="shared" si="99"/>
        <v>2450329.1256529274</v>
      </c>
      <c r="CD162" s="404">
        <f t="shared" si="99"/>
        <v>2305486.062826464</v>
      </c>
      <c r="CE162" s="404">
        <f t="shared" si="99"/>
        <v>2160643</v>
      </c>
      <c r="CG162" s="459">
        <f t="shared" si="120"/>
        <v>3174585</v>
      </c>
      <c r="CH162" s="459">
        <f t="shared" si="100"/>
        <v>3029692.6882000002</v>
      </c>
      <c r="CI162" s="459">
        <f t="shared" si="100"/>
        <v>2884822.1051770602</v>
      </c>
      <c r="CJ162" s="459">
        <f t="shared" si="100"/>
        <v>2739986.2841416481</v>
      </c>
      <c r="CK162" s="459">
        <f t="shared" si="100"/>
        <v>2595150.463106236</v>
      </c>
      <c r="CL162" s="459">
        <f t="shared" si="100"/>
        <v>2450329.1256529274</v>
      </c>
      <c r="CM162" s="459">
        <f t="shared" si="100"/>
        <v>2305486.062826464</v>
      </c>
      <c r="CN162" s="459">
        <f t="shared" si="100"/>
        <v>2160643</v>
      </c>
    </row>
    <row r="163" spans="1:92" x14ac:dyDescent="0.2">
      <c r="A163" s="354" t="s">
        <v>333</v>
      </c>
      <c r="B163" s="354"/>
      <c r="C163" s="382"/>
      <c r="D163" s="382"/>
      <c r="E163" s="382"/>
      <c r="F163" s="351">
        <v>3</v>
      </c>
      <c r="G163">
        <v>0</v>
      </c>
      <c r="H163" s="354">
        <v>137</v>
      </c>
      <c r="I163" s="351" t="s">
        <v>467</v>
      </c>
      <c r="J163" s="394"/>
      <c r="K163">
        <v>1685.88</v>
      </c>
      <c r="L163"/>
      <c r="M163">
        <v>394</v>
      </c>
      <c r="N163" s="395">
        <f t="shared" si="101"/>
        <v>118.2</v>
      </c>
      <c r="O163" s="395">
        <f t="shared" si="102"/>
        <v>1011.53</v>
      </c>
      <c r="P163" s="395">
        <f t="shared" si="103"/>
        <v>0</v>
      </c>
      <c r="Q163" s="395">
        <f t="shared" si="104"/>
        <v>0</v>
      </c>
      <c r="R163" s="396">
        <f t="shared" si="105"/>
        <v>0.23</v>
      </c>
      <c r="S163" s="396">
        <f t="shared" si="91"/>
        <v>0</v>
      </c>
      <c r="T163" s="395">
        <f t="shared" si="92"/>
        <v>0</v>
      </c>
      <c r="U163" s="395">
        <f t="shared" si="106"/>
        <v>0</v>
      </c>
      <c r="V163">
        <v>24</v>
      </c>
      <c r="W163" s="395">
        <f t="shared" si="107"/>
        <v>6</v>
      </c>
      <c r="X163" s="371">
        <f t="shared" si="108"/>
        <v>118.2</v>
      </c>
      <c r="Y163" s="359">
        <f t="shared" si="109"/>
        <v>1810.0800000000002</v>
      </c>
      <c r="Z163" s="266">
        <v>6296487361.6700001</v>
      </c>
      <c r="AA163" s="267">
        <v>18381</v>
      </c>
      <c r="AB163" s="371">
        <f t="shared" si="93"/>
        <v>342554.12</v>
      </c>
      <c r="AC163" s="358">
        <f t="shared" si="94"/>
        <v>1.243296</v>
      </c>
      <c r="AD163" s="267">
        <v>108922</v>
      </c>
      <c r="AE163" s="358">
        <f t="shared" si="95"/>
        <v>0.74937500000000001</v>
      </c>
      <c r="AF163" s="358">
        <f t="shared" si="121"/>
        <v>-9.5119999999999996E-2</v>
      </c>
      <c r="AG163" s="398">
        <f t="shared" si="96"/>
        <v>0.01</v>
      </c>
      <c r="AH163" s="399">
        <f t="shared" si="97"/>
        <v>0</v>
      </c>
      <c r="AI163" s="400">
        <f t="shared" si="110"/>
        <v>0.01</v>
      </c>
      <c r="AJ163">
        <v>0</v>
      </c>
      <c r="AK163">
        <v>0</v>
      </c>
      <c r="AL163" s="370">
        <f t="shared" si="111"/>
        <v>0</v>
      </c>
      <c r="AM163">
        <v>0</v>
      </c>
      <c r="AN163">
        <v>0</v>
      </c>
      <c r="AO163" s="370">
        <f t="shared" si="112"/>
        <v>0</v>
      </c>
      <c r="AP163" s="370">
        <f t="shared" si="98"/>
        <v>208612</v>
      </c>
      <c r="AQ163" s="370">
        <f t="shared" si="113"/>
        <v>208612</v>
      </c>
      <c r="AR163" s="397">
        <v>1649159</v>
      </c>
      <c r="AS163" s="397">
        <f t="shared" si="122"/>
        <v>208612</v>
      </c>
      <c r="AT163" s="267">
        <v>1073011</v>
      </c>
      <c r="AU163" s="370">
        <f t="shared" si="123"/>
        <v>864399</v>
      </c>
      <c r="AV163" s="401" t="str">
        <f t="shared" si="125"/>
        <v>No</v>
      </c>
      <c r="AW163" s="397">
        <f t="shared" si="114"/>
        <v>0</v>
      </c>
      <c r="AX163" s="402">
        <f t="shared" si="115"/>
        <v>1073011</v>
      </c>
      <c r="AY163" s="403">
        <f t="shared" si="124"/>
        <v>1073011</v>
      </c>
      <c r="AZ163" s="404"/>
      <c r="BA163" s="404"/>
      <c r="BB163" s="457">
        <f t="shared" si="116"/>
        <v>12374.055092889173</v>
      </c>
      <c r="BC163" s="404"/>
      <c r="BD163" s="404"/>
      <c r="BE163" s="404">
        <f t="shared" si="117"/>
        <v>-864399</v>
      </c>
      <c r="BF163" s="404">
        <f t="shared" si="118"/>
        <v>-864399</v>
      </c>
      <c r="BG163" s="404">
        <f t="shared" si="118"/>
        <v>-740876.38289999997</v>
      </c>
      <c r="BH163" s="404">
        <f t="shared" si="118"/>
        <v>-617372.28987056995</v>
      </c>
      <c r="BI163" s="404">
        <f t="shared" si="118"/>
        <v>-493897.83189645596</v>
      </c>
      <c r="BJ163" s="404">
        <f t="shared" si="118"/>
        <v>-370423.37392234197</v>
      </c>
      <c r="BK163" s="404">
        <f t="shared" si="118"/>
        <v>-246961.26339402539</v>
      </c>
      <c r="BL163" s="404">
        <f t="shared" si="118"/>
        <v>-123480.63169701269</v>
      </c>
      <c r="BO163" s="458">
        <f t="shared" si="90"/>
        <v>0</v>
      </c>
      <c r="BP163" s="458">
        <f t="shared" si="90"/>
        <v>-123522.6171</v>
      </c>
      <c r="BQ163" s="458">
        <f t="shared" si="90"/>
        <v>-123504.09302942999</v>
      </c>
      <c r="BR163" s="458">
        <f t="shared" si="89"/>
        <v>-123474.45797411399</v>
      </c>
      <c r="BS163" s="458">
        <f t="shared" si="89"/>
        <v>-123474.45797411399</v>
      </c>
      <c r="BT163" s="458">
        <f t="shared" si="89"/>
        <v>-123462.11052831657</v>
      </c>
      <c r="BU163" s="458">
        <f t="shared" si="89"/>
        <v>-123480.63169701269</v>
      </c>
      <c r="BV163" s="458">
        <f t="shared" si="84"/>
        <v>-123480.63169701269</v>
      </c>
      <c r="BX163" s="404">
        <f t="shared" si="119"/>
        <v>1073011</v>
      </c>
      <c r="BY163" s="404">
        <f t="shared" si="99"/>
        <v>949488.38289999997</v>
      </c>
      <c r="BZ163" s="404">
        <f t="shared" si="99"/>
        <v>825984.28987056995</v>
      </c>
      <c r="CA163" s="404">
        <f t="shared" si="99"/>
        <v>702509.83189645596</v>
      </c>
      <c r="CB163" s="404">
        <f t="shared" si="99"/>
        <v>579035.37392234197</v>
      </c>
      <c r="CC163" s="404">
        <f t="shared" si="99"/>
        <v>455573.26339402539</v>
      </c>
      <c r="CD163" s="404">
        <f t="shared" si="99"/>
        <v>332092.63169701269</v>
      </c>
      <c r="CE163" s="404">
        <f t="shared" si="99"/>
        <v>208612</v>
      </c>
      <c r="CG163" s="459">
        <f t="shared" si="120"/>
        <v>1073011</v>
      </c>
      <c r="CH163" s="459">
        <f t="shared" si="100"/>
        <v>949488.38289999997</v>
      </c>
      <c r="CI163" s="459">
        <f t="shared" si="100"/>
        <v>825984.28987056995</v>
      </c>
      <c r="CJ163" s="459">
        <f t="shared" si="100"/>
        <v>702509.83189645596</v>
      </c>
      <c r="CK163" s="459">
        <f t="shared" si="100"/>
        <v>579035.37392234197</v>
      </c>
      <c r="CL163" s="459">
        <f t="shared" si="100"/>
        <v>455573.26339402539</v>
      </c>
      <c r="CM163" s="459">
        <f t="shared" si="100"/>
        <v>332092.63169701269</v>
      </c>
      <c r="CN163" s="459">
        <f t="shared" si="100"/>
        <v>208612</v>
      </c>
    </row>
    <row r="164" spans="1:92" x14ac:dyDescent="0.2">
      <c r="A164" s="354" t="s">
        <v>338</v>
      </c>
      <c r="B164" s="354"/>
      <c r="C164" s="406">
        <v>1</v>
      </c>
      <c r="D164" s="406">
        <v>1</v>
      </c>
      <c r="E164" s="382"/>
      <c r="F164" s="351">
        <v>8</v>
      </c>
      <c r="G164">
        <v>27</v>
      </c>
      <c r="H164" s="354">
        <v>138</v>
      </c>
      <c r="I164" s="351" t="s">
        <v>468</v>
      </c>
      <c r="J164" s="394"/>
      <c r="K164">
        <v>6652.05</v>
      </c>
      <c r="L164"/>
      <c r="M164">
        <v>3369</v>
      </c>
      <c r="N164" s="395">
        <f t="shared" si="101"/>
        <v>1010.7</v>
      </c>
      <c r="O164" s="395">
        <f t="shared" si="102"/>
        <v>3991.23</v>
      </c>
      <c r="P164" s="395">
        <f t="shared" si="103"/>
        <v>0</v>
      </c>
      <c r="Q164" s="395">
        <f t="shared" si="104"/>
        <v>0</v>
      </c>
      <c r="R164" s="396">
        <f t="shared" si="105"/>
        <v>0.51</v>
      </c>
      <c r="S164" s="396">
        <f t="shared" si="91"/>
        <v>0</v>
      </c>
      <c r="T164" s="395">
        <f t="shared" si="92"/>
        <v>0</v>
      </c>
      <c r="U164" s="395">
        <f t="shared" si="106"/>
        <v>0</v>
      </c>
      <c r="V164">
        <v>767</v>
      </c>
      <c r="W164" s="395">
        <f t="shared" si="107"/>
        <v>191.75</v>
      </c>
      <c r="X164" s="371">
        <f t="shared" si="108"/>
        <v>1010.7</v>
      </c>
      <c r="Y164" s="359">
        <f t="shared" si="109"/>
        <v>7854.5</v>
      </c>
      <c r="Z164" s="266">
        <v>10326347196</v>
      </c>
      <c r="AA164" s="267">
        <v>52403</v>
      </c>
      <c r="AB164" s="371">
        <f t="shared" si="93"/>
        <v>197056.41</v>
      </c>
      <c r="AC164" s="358">
        <f t="shared" si="94"/>
        <v>0.71521400000000002</v>
      </c>
      <c r="AD164" s="267">
        <v>93820</v>
      </c>
      <c r="AE164" s="358">
        <f t="shared" si="95"/>
        <v>0.64547399999999999</v>
      </c>
      <c r="AF164" s="358">
        <f t="shared" si="121"/>
        <v>0.30570799999999998</v>
      </c>
      <c r="AG164" s="398">
        <f t="shared" si="96"/>
        <v>0.30570799999999998</v>
      </c>
      <c r="AH164" s="399">
        <f t="shared" si="97"/>
        <v>0</v>
      </c>
      <c r="AI164" s="400">
        <f t="shared" si="110"/>
        <v>0.30570799999999998</v>
      </c>
      <c r="AJ164">
        <v>0</v>
      </c>
      <c r="AK164">
        <v>0</v>
      </c>
      <c r="AL164" s="370">
        <f t="shared" si="111"/>
        <v>0</v>
      </c>
      <c r="AM164">
        <v>0</v>
      </c>
      <c r="AN164">
        <v>0</v>
      </c>
      <c r="AO164" s="370">
        <f t="shared" si="112"/>
        <v>0</v>
      </c>
      <c r="AP164" s="370">
        <f t="shared" si="98"/>
        <v>27673640</v>
      </c>
      <c r="AQ164" s="370">
        <f t="shared" si="113"/>
        <v>27673640</v>
      </c>
      <c r="AR164" s="397">
        <v>21461782</v>
      </c>
      <c r="AS164" s="397">
        <f t="shared" si="122"/>
        <v>30304368</v>
      </c>
      <c r="AT164" s="267">
        <v>30304368</v>
      </c>
      <c r="AU164" s="370">
        <f t="shared" si="123"/>
        <v>2630728</v>
      </c>
      <c r="AV164" s="401" t="str">
        <f t="shared" si="125"/>
        <v>No</v>
      </c>
      <c r="AW164" s="397">
        <f t="shared" si="114"/>
        <v>0</v>
      </c>
      <c r="AX164" s="402">
        <f t="shared" si="115"/>
        <v>30304368</v>
      </c>
      <c r="AY164" s="403">
        <f t="shared" si="124"/>
        <v>30304368</v>
      </c>
      <c r="AZ164" s="404"/>
      <c r="BA164" s="404"/>
      <c r="BB164" s="457">
        <f t="shared" si="116"/>
        <v>13608.303079501808</v>
      </c>
      <c r="BC164" s="404"/>
      <c r="BD164" s="404"/>
      <c r="BE164" s="404">
        <f t="shared" si="117"/>
        <v>-2630728</v>
      </c>
      <c r="BF164" s="404">
        <f t="shared" si="118"/>
        <v>-2630728</v>
      </c>
      <c r="BG164" s="404">
        <f t="shared" si="118"/>
        <v>-2630728</v>
      </c>
      <c r="BH164" s="404">
        <f t="shared" si="118"/>
        <v>-2630728</v>
      </c>
      <c r="BI164" s="404">
        <f t="shared" si="118"/>
        <v>-2630728</v>
      </c>
      <c r="BJ164" s="404">
        <f t="shared" si="118"/>
        <v>-2630728</v>
      </c>
      <c r="BK164" s="404">
        <f t="shared" si="118"/>
        <v>-2630728</v>
      </c>
      <c r="BL164" s="404">
        <f t="shared" si="118"/>
        <v>-2630728</v>
      </c>
      <c r="BO164" s="458">
        <f t="shared" si="90"/>
        <v>0</v>
      </c>
      <c r="BP164" s="458">
        <f t="shared" si="90"/>
        <v>-375931.03120000003</v>
      </c>
      <c r="BQ164" s="458">
        <f t="shared" si="90"/>
        <v>-438542.35759999999</v>
      </c>
      <c r="BR164" s="458">
        <f t="shared" si="89"/>
        <v>-526145.6</v>
      </c>
      <c r="BS164" s="458">
        <f t="shared" si="89"/>
        <v>-657682</v>
      </c>
      <c r="BT164" s="458">
        <f t="shared" si="89"/>
        <v>-876821.64240000001</v>
      </c>
      <c r="BU164" s="458">
        <f t="shared" si="89"/>
        <v>-1315364</v>
      </c>
      <c r="BV164" s="458">
        <f t="shared" si="84"/>
        <v>-2630728</v>
      </c>
      <c r="BX164" s="404">
        <f t="shared" si="119"/>
        <v>30304368</v>
      </c>
      <c r="BY164" s="404">
        <f t="shared" si="99"/>
        <v>29928436.968800001</v>
      </c>
      <c r="BZ164" s="404">
        <f t="shared" si="99"/>
        <v>29865825.6424</v>
      </c>
      <c r="CA164" s="404">
        <f t="shared" si="99"/>
        <v>29778222.399999999</v>
      </c>
      <c r="CB164" s="404">
        <f t="shared" si="99"/>
        <v>29646686</v>
      </c>
      <c r="CC164" s="404">
        <f t="shared" si="99"/>
        <v>29427546.3576</v>
      </c>
      <c r="CD164" s="404">
        <f t="shared" si="99"/>
        <v>28989004</v>
      </c>
      <c r="CE164" s="404">
        <f t="shared" si="99"/>
        <v>27673640</v>
      </c>
      <c r="CG164" s="459">
        <f t="shared" si="120"/>
        <v>30304368</v>
      </c>
      <c r="CH164" s="459">
        <f t="shared" si="100"/>
        <v>30304368</v>
      </c>
      <c r="CI164" s="459">
        <f t="shared" si="100"/>
        <v>30304368</v>
      </c>
      <c r="CJ164" s="459">
        <f t="shared" si="100"/>
        <v>30304368</v>
      </c>
      <c r="CK164" s="459">
        <f t="shared" si="100"/>
        <v>30304368</v>
      </c>
      <c r="CL164" s="459">
        <f t="shared" si="100"/>
        <v>30304368</v>
      </c>
      <c r="CM164" s="459">
        <f t="shared" si="100"/>
        <v>30304368</v>
      </c>
      <c r="CN164" s="459">
        <f t="shared" si="100"/>
        <v>30304368</v>
      </c>
    </row>
    <row r="165" spans="1:92" x14ac:dyDescent="0.2">
      <c r="A165" s="354" t="s">
        <v>323</v>
      </c>
      <c r="B165" s="354"/>
      <c r="C165" s="382"/>
      <c r="D165" s="382"/>
      <c r="E165" s="382"/>
      <c r="F165" s="351">
        <v>5</v>
      </c>
      <c r="G165">
        <v>0</v>
      </c>
      <c r="H165" s="354">
        <v>139</v>
      </c>
      <c r="I165" s="351" t="s">
        <v>469</v>
      </c>
      <c r="J165" s="394"/>
      <c r="K165">
        <v>1904.85</v>
      </c>
      <c r="L165"/>
      <c r="M165">
        <v>313</v>
      </c>
      <c r="N165" s="395">
        <f t="shared" si="101"/>
        <v>93.9</v>
      </c>
      <c r="O165" s="395">
        <f t="shared" si="102"/>
        <v>1142.9100000000001</v>
      </c>
      <c r="P165" s="395">
        <f t="shared" si="103"/>
        <v>0</v>
      </c>
      <c r="Q165" s="395">
        <f t="shared" si="104"/>
        <v>0</v>
      </c>
      <c r="R165" s="396">
        <f t="shared" si="105"/>
        <v>0.16</v>
      </c>
      <c r="S165" s="396">
        <f t="shared" si="91"/>
        <v>0</v>
      </c>
      <c r="T165" s="395">
        <f t="shared" si="92"/>
        <v>0</v>
      </c>
      <c r="U165" s="395">
        <f t="shared" si="106"/>
        <v>0</v>
      </c>
      <c r="V165">
        <v>42</v>
      </c>
      <c r="W165" s="395">
        <f t="shared" si="107"/>
        <v>10.5</v>
      </c>
      <c r="X165" s="371">
        <f t="shared" si="108"/>
        <v>93.9</v>
      </c>
      <c r="Y165" s="359">
        <f t="shared" si="109"/>
        <v>2009.25</v>
      </c>
      <c r="Z165" s="266">
        <v>2955799556.6700001</v>
      </c>
      <c r="AA165" s="267">
        <v>15636</v>
      </c>
      <c r="AB165" s="371">
        <f t="shared" si="93"/>
        <v>189038.09</v>
      </c>
      <c r="AC165" s="358">
        <f t="shared" si="94"/>
        <v>0.68611200000000006</v>
      </c>
      <c r="AD165" s="267">
        <v>125352</v>
      </c>
      <c r="AE165" s="358">
        <f t="shared" si="95"/>
        <v>0.86241199999999996</v>
      </c>
      <c r="AF165" s="358">
        <f t="shared" si="121"/>
        <v>0.26099800000000001</v>
      </c>
      <c r="AG165" s="398">
        <f t="shared" si="96"/>
        <v>0.26099800000000001</v>
      </c>
      <c r="AH165" s="399">
        <f t="shared" si="97"/>
        <v>0</v>
      </c>
      <c r="AI165" s="400">
        <f t="shared" si="110"/>
        <v>0.26099800000000001</v>
      </c>
      <c r="AJ165">
        <v>0</v>
      </c>
      <c r="AK165">
        <v>0</v>
      </c>
      <c r="AL165" s="370">
        <f t="shared" si="111"/>
        <v>0</v>
      </c>
      <c r="AM165">
        <v>0</v>
      </c>
      <c r="AN165">
        <v>0</v>
      </c>
      <c r="AO165" s="370">
        <f t="shared" si="112"/>
        <v>0</v>
      </c>
      <c r="AP165" s="370">
        <f t="shared" si="98"/>
        <v>6043828</v>
      </c>
      <c r="AQ165" s="370">
        <f t="shared" si="113"/>
        <v>6043828</v>
      </c>
      <c r="AR165" s="397">
        <v>6221145</v>
      </c>
      <c r="AS165" s="397">
        <f t="shared" si="122"/>
        <v>6043828</v>
      </c>
      <c r="AT165" s="267">
        <v>6163712</v>
      </c>
      <c r="AU165" s="370">
        <f t="shared" si="123"/>
        <v>119884</v>
      </c>
      <c r="AV165" s="401" t="str">
        <f t="shared" si="125"/>
        <v>No</v>
      </c>
      <c r="AW165" s="397">
        <f t="shared" si="114"/>
        <v>0</v>
      </c>
      <c r="AX165" s="402">
        <f t="shared" si="115"/>
        <v>6163712</v>
      </c>
      <c r="AY165" s="403">
        <f t="shared" si="124"/>
        <v>6163712</v>
      </c>
      <c r="AZ165" s="404"/>
      <c r="BA165" s="404"/>
      <c r="BB165" s="457">
        <f t="shared" si="116"/>
        <v>12156.65603590834</v>
      </c>
      <c r="BC165" s="404"/>
      <c r="BD165" s="404"/>
      <c r="BE165" s="404">
        <f t="shared" si="117"/>
        <v>-119884</v>
      </c>
      <c r="BF165" s="404">
        <f t="shared" si="118"/>
        <v>-119884</v>
      </c>
      <c r="BG165" s="404">
        <f t="shared" si="118"/>
        <v>-102752.57639999967</v>
      </c>
      <c r="BH165" s="404">
        <f t="shared" si="118"/>
        <v>-85623.721914120018</v>
      </c>
      <c r="BI165" s="404">
        <f t="shared" si="118"/>
        <v>-68498.977531296201</v>
      </c>
      <c r="BJ165" s="404">
        <f t="shared" si="118"/>
        <v>-51374.233148472384</v>
      </c>
      <c r="BK165" s="404">
        <f t="shared" si="118"/>
        <v>-34251.201240086928</v>
      </c>
      <c r="BL165" s="404">
        <f t="shared" si="118"/>
        <v>-17125.600620043464</v>
      </c>
      <c r="BO165" s="458">
        <f t="shared" si="90"/>
        <v>0</v>
      </c>
      <c r="BP165" s="458">
        <f t="shared" si="90"/>
        <v>-17131.423599999998</v>
      </c>
      <c r="BQ165" s="458">
        <f t="shared" si="90"/>
        <v>-17128.854485879943</v>
      </c>
      <c r="BR165" s="458">
        <f t="shared" si="89"/>
        <v>-17124.744382824003</v>
      </c>
      <c r="BS165" s="458">
        <f t="shared" si="89"/>
        <v>-17124.74438282405</v>
      </c>
      <c r="BT165" s="458">
        <f t="shared" si="89"/>
        <v>-17123.031908385845</v>
      </c>
      <c r="BU165" s="458">
        <f t="shared" si="89"/>
        <v>-17125.600620043464</v>
      </c>
      <c r="BV165" s="458">
        <f t="shared" si="84"/>
        <v>-17125.600620043464</v>
      </c>
      <c r="BX165" s="404">
        <f t="shared" si="119"/>
        <v>6163712</v>
      </c>
      <c r="BY165" s="404">
        <f t="shared" si="99"/>
        <v>6146580.5763999997</v>
      </c>
      <c r="BZ165" s="404">
        <f t="shared" si="99"/>
        <v>6129451.72191412</v>
      </c>
      <c r="CA165" s="404">
        <f t="shared" si="99"/>
        <v>6112326.9775312962</v>
      </c>
      <c r="CB165" s="404">
        <f t="shared" si="99"/>
        <v>6095202.2331484724</v>
      </c>
      <c r="CC165" s="404">
        <f t="shared" si="99"/>
        <v>6078079.2012400869</v>
      </c>
      <c r="CD165" s="404">
        <f t="shared" si="99"/>
        <v>6060953.6006200435</v>
      </c>
      <c r="CE165" s="404">
        <f t="shared" si="99"/>
        <v>6043828</v>
      </c>
      <c r="CG165" s="459">
        <f t="shared" si="120"/>
        <v>6163712</v>
      </c>
      <c r="CH165" s="459">
        <f t="shared" si="100"/>
        <v>6146580.5763999997</v>
      </c>
      <c r="CI165" s="459">
        <f t="shared" si="100"/>
        <v>6129451.72191412</v>
      </c>
      <c r="CJ165" s="459">
        <f t="shared" si="100"/>
        <v>6112326.9775312962</v>
      </c>
      <c r="CK165" s="459">
        <f t="shared" si="100"/>
        <v>6095202.2331484724</v>
      </c>
      <c r="CL165" s="459">
        <f t="shared" si="100"/>
        <v>6078079.2012400869</v>
      </c>
      <c r="CM165" s="459">
        <f t="shared" si="100"/>
        <v>6060953.6006200435</v>
      </c>
      <c r="CN165" s="459">
        <f t="shared" si="100"/>
        <v>6043828</v>
      </c>
    </row>
    <row r="166" spans="1:92" x14ac:dyDescent="0.2">
      <c r="A166" s="354" t="s">
        <v>327</v>
      </c>
      <c r="B166" s="354"/>
      <c r="C166" s="382"/>
      <c r="D166" s="382"/>
      <c r="E166" s="382"/>
      <c r="F166" s="351">
        <v>9</v>
      </c>
      <c r="G166">
        <v>0</v>
      </c>
      <c r="H166" s="354">
        <v>140</v>
      </c>
      <c r="I166" s="351" t="s">
        <v>470</v>
      </c>
      <c r="J166" s="394"/>
      <c r="K166">
        <v>844.21</v>
      </c>
      <c r="L166"/>
      <c r="M166">
        <v>287</v>
      </c>
      <c r="N166" s="395">
        <f t="shared" si="101"/>
        <v>86.1</v>
      </c>
      <c r="O166" s="395">
        <f t="shared" si="102"/>
        <v>506.53</v>
      </c>
      <c r="P166" s="395">
        <f t="shared" si="103"/>
        <v>0</v>
      </c>
      <c r="Q166" s="395">
        <f t="shared" si="104"/>
        <v>0</v>
      </c>
      <c r="R166" s="396">
        <f t="shared" si="105"/>
        <v>0.34</v>
      </c>
      <c r="S166" s="396">
        <f t="shared" si="91"/>
        <v>0</v>
      </c>
      <c r="T166" s="395">
        <f t="shared" si="92"/>
        <v>0</v>
      </c>
      <c r="U166" s="395">
        <f t="shared" si="106"/>
        <v>0</v>
      </c>
      <c r="V166">
        <v>14</v>
      </c>
      <c r="W166" s="395">
        <f t="shared" si="107"/>
        <v>3.5</v>
      </c>
      <c r="X166" s="371">
        <f t="shared" si="108"/>
        <v>86.1</v>
      </c>
      <c r="Y166" s="359">
        <f t="shared" si="109"/>
        <v>933.81000000000006</v>
      </c>
      <c r="Z166" s="266">
        <v>1206687948.6700001</v>
      </c>
      <c r="AA166" s="267">
        <v>7476</v>
      </c>
      <c r="AB166" s="371">
        <f t="shared" si="93"/>
        <v>161408.23000000001</v>
      </c>
      <c r="AC166" s="358">
        <f t="shared" si="94"/>
        <v>0.58582900000000004</v>
      </c>
      <c r="AD166" s="267">
        <v>104074</v>
      </c>
      <c r="AE166" s="358">
        <f t="shared" si="95"/>
        <v>0.71602100000000002</v>
      </c>
      <c r="AF166" s="358">
        <f t="shared" si="121"/>
        <v>0.37511299999999997</v>
      </c>
      <c r="AG166" s="398">
        <f t="shared" si="96"/>
        <v>0.37511299999999997</v>
      </c>
      <c r="AH166" s="399">
        <f t="shared" si="97"/>
        <v>0</v>
      </c>
      <c r="AI166" s="400">
        <f t="shared" si="110"/>
        <v>0.37511299999999997</v>
      </c>
      <c r="AJ166">
        <v>0</v>
      </c>
      <c r="AK166">
        <v>0</v>
      </c>
      <c r="AL166" s="370">
        <f t="shared" si="111"/>
        <v>0</v>
      </c>
      <c r="AM166">
        <v>0</v>
      </c>
      <c r="AN166">
        <v>0</v>
      </c>
      <c r="AO166" s="370">
        <f t="shared" si="112"/>
        <v>0</v>
      </c>
      <c r="AP166" s="370">
        <f t="shared" si="98"/>
        <v>4037026</v>
      </c>
      <c r="AQ166" s="370">
        <f t="shared" si="113"/>
        <v>4037026</v>
      </c>
      <c r="AR166" s="397">
        <v>5624815</v>
      </c>
      <c r="AS166" s="397">
        <f t="shared" si="122"/>
        <v>4037026</v>
      </c>
      <c r="AT166" s="267">
        <v>5481226</v>
      </c>
      <c r="AU166" s="370">
        <f t="shared" si="123"/>
        <v>1444200</v>
      </c>
      <c r="AV166" s="401" t="str">
        <f t="shared" si="125"/>
        <v>No</v>
      </c>
      <c r="AW166" s="397">
        <f t="shared" si="114"/>
        <v>0</v>
      </c>
      <c r="AX166" s="402">
        <f t="shared" si="115"/>
        <v>5481226</v>
      </c>
      <c r="AY166" s="403">
        <f t="shared" si="124"/>
        <v>5481226</v>
      </c>
      <c r="AZ166" s="404"/>
      <c r="BA166" s="404"/>
      <c r="BB166" s="457">
        <f t="shared" si="116"/>
        <v>12748.202757607703</v>
      </c>
      <c r="BC166" s="404"/>
      <c r="BD166" s="404"/>
      <c r="BE166" s="404">
        <f t="shared" si="117"/>
        <v>-1444200</v>
      </c>
      <c r="BF166" s="404">
        <f t="shared" si="118"/>
        <v>-1444200</v>
      </c>
      <c r="BG166" s="404">
        <f t="shared" si="118"/>
        <v>-1237823.8200000003</v>
      </c>
      <c r="BH166" s="404">
        <f t="shared" si="118"/>
        <v>-1031478.5892059999</v>
      </c>
      <c r="BI166" s="404">
        <f t="shared" si="118"/>
        <v>-825182.87136480026</v>
      </c>
      <c r="BJ166" s="404">
        <f t="shared" si="118"/>
        <v>-618887.15352359973</v>
      </c>
      <c r="BK166" s="404">
        <f t="shared" si="118"/>
        <v>-412612.06525418349</v>
      </c>
      <c r="BL166" s="404">
        <f t="shared" si="118"/>
        <v>-206306.03262709174</v>
      </c>
      <c r="BO166" s="458">
        <f t="shared" si="90"/>
        <v>0</v>
      </c>
      <c r="BP166" s="458">
        <f t="shared" si="90"/>
        <v>-206376.18</v>
      </c>
      <c r="BQ166" s="458">
        <f t="shared" si="90"/>
        <v>-206345.23079400003</v>
      </c>
      <c r="BR166" s="458">
        <f t="shared" si="89"/>
        <v>-206295.71784119998</v>
      </c>
      <c r="BS166" s="458">
        <f t="shared" si="89"/>
        <v>-206295.71784120006</v>
      </c>
      <c r="BT166" s="458">
        <f t="shared" si="89"/>
        <v>-206275.08826941578</v>
      </c>
      <c r="BU166" s="458">
        <f t="shared" si="89"/>
        <v>-206306.03262709174</v>
      </c>
      <c r="BV166" s="458">
        <f t="shared" si="84"/>
        <v>-206306.03262709174</v>
      </c>
      <c r="BX166" s="404">
        <f t="shared" si="119"/>
        <v>5481226</v>
      </c>
      <c r="BY166" s="404">
        <f t="shared" si="99"/>
        <v>5274849.82</v>
      </c>
      <c r="BZ166" s="404">
        <f t="shared" si="99"/>
        <v>5068504.5892059999</v>
      </c>
      <c r="CA166" s="404">
        <f t="shared" si="99"/>
        <v>4862208.8713648003</v>
      </c>
      <c r="CB166" s="404">
        <f t="shared" si="99"/>
        <v>4655913.1535235997</v>
      </c>
      <c r="CC166" s="404">
        <f t="shared" si="99"/>
        <v>4449638.0652541835</v>
      </c>
      <c r="CD166" s="404">
        <f t="shared" si="99"/>
        <v>4243332.0326270917</v>
      </c>
      <c r="CE166" s="404">
        <f t="shared" si="99"/>
        <v>4037026</v>
      </c>
      <c r="CG166" s="459">
        <f t="shared" si="120"/>
        <v>5481226</v>
      </c>
      <c r="CH166" s="459">
        <f t="shared" si="100"/>
        <v>5274849.82</v>
      </c>
      <c r="CI166" s="459">
        <f t="shared" si="100"/>
        <v>5068504.5892059999</v>
      </c>
      <c r="CJ166" s="459">
        <f t="shared" si="100"/>
        <v>4862208.8713648003</v>
      </c>
      <c r="CK166" s="459">
        <f t="shared" si="100"/>
        <v>4655913.1535235997</v>
      </c>
      <c r="CL166" s="459">
        <f t="shared" si="100"/>
        <v>4449638.0652541835</v>
      </c>
      <c r="CM166" s="459">
        <f t="shared" si="100"/>
        <v>4243332.0326270917</v>
      </c>
      <c r="CN166" s="459">
        <f t="shared" si="100"/>
        <v>4037026</v>
      </c>
    </row>
    <row r="167" spans="1:92" x14ac:dyDescent="0.2">
      <c r="A167" s="354" t="s">
        <v>351</v>
      </c>
      <c r="B167" s="354"/>
      <c r="C167" s="382">
        <v>1</v>
      </c>
      <c r="D167" s="382">
        <v>0</v>
      </c>
      <c r="E167" s="382">
        <v>1</v>
      </c>
      <c r="F167" s="351">
        <v>9</v>
      </c>
      <c r="G167">
        <v>0</v>
      </c>
      <c r="H167" s="354">
        <v>141</v>
      </c>
      <c r="I167" s="351" t="s">
        <v>471</v>
      </c>
      <c r="J167" s="394"/>
      <c r="K167">
        <v>797.68</v>
      </c>
      <c r="L167"/>
      <c r="M167">
        <v>382</v>
      </c>
      <c r="N167" s="395">
        <f t="shared" si="101"/>
        <v>114.6</v>
      </c>
      <c r="O167" s="395">
        <f t="shared" si="102"/>
        <v>478.61</v>
      </c>
      <c r="P167" s="395">
        <f t="shared" si="103"/>
        <v>0</v>
      </c>
      <c r="Q167" s="395">
        <f t="shared" si="104"/>
        <v>0</v>
      </c>
      <c r="R167" s="396">
        <f t="shared" si="105"/>
        <v>0.48</v>
      </c>
      <c r="S167" s="396">
        <f t="shared" si="91"/>
        <v>0</v>
      </c>
      <c r="T167" s="395">
        <f t="shared" si="92"/>
        <v>0</v>
      </c>
      <c r="U167" s="395">
        <f t="shared" si="106"/>
        <v>0</v>
      </c>
      <c r="V167">
        <v>21</v>
      </c>
      <c r="W167" s="395">
        <f t="shared" si="107"/>
        <v>5.25</v>
      </c>
      <c r="X167" s="371">
        <f t="shared" si="108"/>
        <v>114.6</v>
      </c>
      <c r="Y167" s="359">
        <f t="shared" si="109"/>
        <v>917.53</v>
      </c>
      <c r="Z167" s="266">
        <v>1590747210.6700001</v>
      </c>
      <c r="AA167" s="267">
        <v>9275</v>
      </c>
      <c r="AB167" s="371">
        <f t="shared" si="93"/>
        <v>171509.13</v>
      </c>
      <c r="AC167" s="358">
        <f t="shared" si="94"/>
        <v>0.62249100000000002</v>
      </c>
      <c r="AD167" s="267">
        <v>88421</v>
      </c>
      <c r="AE167" s="358">
        <f t="shared" si="95"/>
        <v>0.60833000000000004</v>
      </c>
      <c r="AF167" s="358">
        <f t="shared" si="121"/>
        <v>0.38175700000000001</v>
      </c>
      <c r="AG167" s="398">
        <f t="shared" si="96"/>
        <v>0.38175700000000001</v>
      </c>
      <c r="AH167" s="399">
        <f t="shared" si="97"/>
        <v>0</v>
      </c>
      <c r="AI167" s="400">
        <f t="shared" si="110"/>
        <v>0.38175700000000001</v>
      </c>
      <c r="AJ167">
        <v>0</v>
      </c>
      <c r="AK167">
        <v>0</v>
      </c>
      <c r="AL167" s="370">
        <f t="shared" si="111"/>
        <v>0</v>
      </c>
      <c r="AM167">
        <v>0</v>
      </c>
      <c r="AN167">
        <v>0</v>
      </c>
      <c r="AO167" s="370">
        <f t="shared" si="112"/>
        <v>0</v>
      </c>
      <c r="AP167" s="370">
        <f t="shared" si="98"/>
        <v>4036902</v>
      </c>
      <c r="AQ167" s="370">
        <f t="shared" si="113"/>
        <v>4036902</v>
      </c>
      <c r="AR167" s="397">
        <v>7534704</v>
      </c>
      <c r="AS167" s="397">
        <f t="shared" si="122"/>
        <v>7534704</v>
      </c>
      <c r="AT167" s="267">
        <v>7534704</v>
      </c>
      <c r="AU167" s="370">
        <f t="shared" si="123"/>
        <v>3497802</v>
      </c>
      <c r="AV167" s="401" t="str">
        <f t="shared" si="125"/>
        <v>No</v>
      </c>
      <c r="AW167" s="397">
        <f t="shared" si="114"/>
        <v>0</v>
      </c>
      <c r="AX167" s="402">
        <f t="shared" si="115"/>
        <v>7534704</v>
      </c>
      <c r="AY167" s="403">
        <f t="shared" si="124"/>
        <v>7534704</v>
      </c>
      <c r="AZ167" s="404"/>
      <c r="BA167" s="404"/>
      <c r="BB167" s="457">
        <f t="shared" si="116"/>
        <v>13256.61073362752</v>
      </c>
      <c r="BC167" s="404"/>
      <c r="BD167" s="404"/>
      <c r="BE167" s="404">
        <f t="shared" si="117"/>
        <v>-3497802</v>
      </c>
      <c r="BF167" s="404">
        <f t="shared" si="118"/>
        <v>-3497802</v>
      </c>
      <c r="BG167" s="404">
        <f t="shared" si="118"/>
        <v>-3497802</v>
      </c>
      <c r="BH167" s="404">
        <f t="shared" si="118"/>
        <v>-3497802</v>
      </c>
      <c r="BI167" s="404">
        <f t="shared" si="118"/>
        <v>-3497802</v>
      </c>
      <c r="BJ167" s="404">
        <f t="shared" si="118"/>
        <v>-3497802</v>
      </c>
      <c r="BK167" s="404">
        <f t="shared" si="118"/>
        <v>-3497802</v>
      </c>
      <c r="BL167" s="404">
        <f t="shared" si="118"/>
        <v>-3497802</v>
      </c>
      <c r="BO167" s="458">
        <f t="shared" si="90"/>
        <v>0</v>
      </c>
      <c r="BP167" s="458">
        <f t="shared" si="90"/>
        <v>-499835.90580000001</v>
      </c>
      <c r="BQ167" s="458">
        <f t="shared" si="90"/>
        <v>-583083.59340000001</v>
      </c>
      <c r="BR167" s="458">
        <f t="shared" si="89"/>
        <v>-699560.4</v>
      </c>
      <c r="BS167" s="458">
        <f t="shared" si="89"/>
        <v>-874450.5</v>
      </c>
      <c r="BT167" s="458">
        <f t="shared" si="89"/>
        <v>-1165817.4065999999</v>
      </c>
      <c r="BU167" s="458">
        <f t="shared" si="89"/>
        <v>-1748901</v>
      </c>
      <c r="BV167" s="458">
        <f t="shared" si="84"/>
        <v>-3497802</v>
      </c>
      <c r="BX167" s="404">
        <f t="shared" si="119"/>
        <v>7534704</v>
      </c>
      <c r="BY167" s="404">
        <f t="shared" si="99"/>
        <v>7034868.0942000002</v>
      </c>
      <c r="BZ167" s="404">
        <f t="shared" si="99"/>
        <v>6951620.4066000003</v>
      </c>
      <c r="CA167" s="404">
        <f t="shared" si="99"/>
        <v>6835143.5999999996</v>
      </c>
      <c r="CB167" s="404">
        <f t="shared" si="99"/>
        <v>6660253.5</v>
      </c>
      <c r="CC167" s="404">
        <f t="shared" si="99"/>
        <v>6368886.5933999997</v>
      </c>
      <c r="CD167" s="404">
        <f t="shared" si="99"/>
        <v>5785803</v>
      </c>
      <c r="CE167" s="404">
        <f t="shared" si="99"/>
        <v>4036902</v>
      </c>
      <c r="CG167" s="459">
        <f t="shared" si="120"/>
        <v>7534704</v>
      </c>
      <c r="CH167" s="459">
        <f t="shared" si="100"/>
        <v>7534704</v>
      </c>
      <c r="CI167" s="459">
        <f t="shared" si="100"/>
        <v>7534704</v>
      </c>
      <c r="CJ167" s="459">
        <f t="shared" si="100"/>
        <v>7534704</v>
      </c>
      <c r="CK167" s="459">
        <f t="shared" si="100"/>
        <v>7534704</v>
      </c>
      <c r="CL167" s="459">
        <f t="shared" si="100"/>
        <v>7534704</v>
      </c>
      <c r="CM167" s="459">
        <f t="shared" si="100"/>
        <v>7534704</v>
      </c>
      <c r="CN167" s="459">
        <f t="shared" si="100"/>
        <v>7534704</v>
      </c>
    </row>
    <row r="168" spans="1:92" x14ac:dyDescent="0.2">
      <c r="A168" s="354" t="s">
        <v>323</v>
      </c>
      <c r="B168" s="354"/>
      <c r="C168" s="382"/>
      <c r="D168" s="382"/>
      <c r="E168" s="382"/>
      <c r="F168" s="351">
        <v>5</v>
      </c>
      <c r="G168">
        <v>0</v>
      </c>
      <c r="H168" s="354">
        <v>142</v>
      </c>
      <c r="I168" s="351" t="s">
        <v>472</v>
      </c>
      <c r="J168" s="394"/>
      <c r="K168">
        <v>2142.15</v>
      </c>
      <c r="L168"/>
      <c r="M168">
        <v>361</v>
      </c>
      <c r="N168" s="395">
        <f t="shared" si="101"/>
        <v>108.3</v>
      </c>
      <c r="O168" s="395">
        <f t="shared" si="102"/>
        <v>1285.29</v>
      </c>
      <c r="P168" s="395">
        <f t="shared" si="103"/>
        <v>0</v>
      </c>
      <c r="Q168" s="395">
        <f t="shared" si="104"/>
        <v>0</v>
      </c>
      <c r="R168" s="396">
        <f t="shared" si="105"/>
        <v>0.17</v>
      </c>
      <c r="S168" s="396">
        <f t="shared" si="91"/>
        <v>0</v>
      </c>
      <c r="T168" s="395">
        <f t="shared" si="92"/>
        <v>0</v>
      </c>
      <c r="U168" s="395">
        <f t="shared" si="106"/>
        <v>0</v>
      </c>
      <c r="V168">
        <v>27</v>
      </c>
      <c r="W168" s="395">
        <f t="shared" si="107"/>
        <v>6.75</v>
      </c>
      <c r="X168" s="371">
        <f t="shared" si="108"/>
        <v>108.3</v>
      </c>
      <c r="Y168" s="359">
        <f t="shared" si="109"/>
        <v>2257.2000000000003</v>
      </c>
      <c r="Z168" s="266">
        <v>2604659105</v>
      </c>
      <c r="AA168" s="267">
        <v>14556</v>
      </c>
      <c r="AB168" s="371">
        <f t="shared" si="93"/>
        <v>178940.58</v>
      </c>
      <c r="AC168" s="358">
        <f t="shared" si="94"/>
        <v>0.64946300000000001</v>
      </c>
      <c r="AD168" s="267">
        <v>132500</v>
      </c>
      <c r="AE168" s="358">
        <f t="shared" si="95"/>
        <v>0.91159000000000001</v>
      </c>
      <c r="AF168" s="358">
        <f t="shared" si="121"/>
        <v>0.271899</v>
      </c>
      <c r="AG168" s="398">
        <f t="shared" si="96"/>
        <v>0.271899</v>
      </c>
      <c r="AH168" s="399">
        <f t="shared" si="97"/>
        <v>0</v>
      </c>
      <c r="AI168" s="400">
        <f t="shared" si="110"/>
        <v>0.271899</v>
      </c>
      <c r="AJ168">
        <v>0</v>
      </c>
      <c r="AK168">
        <v>0</v>
      </c>
      <c r="AL168" s="370">
        <f t="shared" si="111"/>
        <v>0</v>
      </c>
      <c r="AM168">
        <v>0</v>
      </c>
      <c r="AN168">
        <v>0</v>
      </c>
      <c r="AO168" s="370">
        <f t="shared" si="112"/>
        <v>0</v>
      </c>
      <c r="AP168" s="370">
        <f t="shared" si="98"/>
        <v>7073243</v>
      </c>
      <c r="AQ168" s="370">
        <f t="shared" si="113"/>
        <v>7073243</v>
      </c>
      <c r="AR168" s="397">
        <v>10699177</v>
      </c>
      <c r="AS168" s="397">
        <f t="shared" si="122"/>
        <v>7073243</v>
      </c>
      <c r="AT168" s="267">
        <v>9105528</v>
      </c>
      <c r="AU168" s="370">
        <f t="shared" si="123"/>
        <v>2032285</v>
      </c>
      <c r="AV168" s="401" t="str">
        <f t="shared" si="125"/>
        <v>No</v>
      </c>
      <c r="AW168" s="397">
        <f t="shared" si="114"/>
        <v>0</v>
      </c>
      <c r="AX168" s="402">
        <f t="shared" si="115"/>
        <v>9105528</v>
      </c>
      <c r="AY168" s="403">
        <f t="shared" si="124"/>
        <v>9105528</v>
      </c>
      <c r="AZ168" s="404"/>
      <c r="BA168" s="404"/>
      <c r="BB168" s="457">
        <f t="shared" si="116"/>
        <v>12143.981513899587</v>
      </c>
      <c r="BC168" s="404"/>
      <c r="BD168" s="404"/>
      <c r="BE168" s="404">
        <f t="shared" si="117"/>
        <v>-2032285</v>
      </c>
      <c r="BF168" s="404">
        <f t="shared" si="118"/>
        <v>-2032285</v>
      </c>
      <c r="BG168" s="404">
        <f t="shared" si="118"/>
        <v>-1741871.4735000003</v>
      </c>
      <c r="BH168" s="404">
        <f t="shared" si="118"/>
        <v>-1451501.4988675509</v>
      </c>
      <c r="BI168" s="404">
        <f t="shared" si="118"/>
        <v>-1161201.1990940403</v>
      </c>
      <c r="BJ168" s="404">
        <f t="shared" si="118"/>
        <v>-870900.89932052977</v>
      </c>
      <c r="BK168" s="404">
        <f t="shared" si="118"/>
        <v>-580629.6295769969</v>
      </c>
      <c r="BL168" s="404">
        <f t="shared" si="118"/>
        <v>-290314.81478849798</v>
      </c>
      <c r="BO168" s="458">
        <f t="shared" si="90"/>
        <v>0</v>
      </c>
      <c r="BP168" s="458">
        <f t="shared" si="90"/>
        <v>-290413.52649999998</v>
      </c>
      <c r="BQ168" s="458">
        <f t="shared" si="90"/>
        <v>-290369.97463245003</v>
      </c>
      <c r="BR168" s="458">
        <f t="shared" si="89"/>
        <v>-290300.2997735102</v>
      </c>
      <c r="BS168" s="458">
        <f t="shared" si="89"/>
        <v>-290300.29977351008</v>
      </c>
      <c r="BT168" s="458">
        <f t="shared" si="89"/>
        <v>-290271.26974353258</v>
      </c>
      <c r="BU168" s="458">
        <f t="shared" si="89"/>
        <v>-290314.81478849845</v>
      </c>
      <c r="BV168" s="458">
        <f t="shared" si="89"/>
        <v>-290314.81478849798</v>
      </c>
      <c r="BX168" s="404">
        <f t="shared" si="119"/>
        <v>9105528</v>
      </c>
      <c r="BY168" s="404">
        <f t="shared" si="99"/>
        <v>8815114.4735000003</v>
      </c>
      <c r="BZ168" s="404">
        <f t="shared" si="99"/>
        <v>8524744.4988675509</v>
      </c>
      <c r="CA168" s="404">
        <f t="shared" si="99"/>
        <v>8234444.1990940403</v>
      </c>
      <c r="CB168" s="404">
        <f t="shared" si="99"/>
        <v>7944143.8993205298</v>
      </c>
      <c r="CC168" s="404">
        <f t="shared" si="99"/>
        <v>7653872.6295769969</v>
      </c>
      <c r="CD168" s="404">
        <f t="shared" si="99"/>
        <v>7363557.814788498</v>
      </c>
      <c r="CE168" s="404">
        <f t="shared" si="99"/>
        <v>7073243</v>
      </c>
      <c r="CG168" s="459">
        <f t="shared" si="120"/>
        <v>9105528</v>
      </c>
      <c r="CH168" s="459">
        <f t="shared" si="100"/>
        <v>8815114.4735000003</v>
      </c>
      <c r="CI168" s="459">
        <f t="shared" si="100"/>
        <v>8524744.4988675509</v>
      </c>
      <c r="CJ168" s="459">
        <f t="shared" si="100"/>
        <v>8234444.1990940403</v>
      </c>
      <c r="CK168" s="459">
        <f t="shared" si="100"/>
        <v>7944143.8993205298</v>
      </c>
      <c r="CL168" s="459">
        <f t="shared" si="100"/>
        <v>7653872.6295769969</v>
      </c>
      <c r="CM168" s="459">
        <f t="shared" si="100"/>
        <v>7363557.814788498</v>
      </c>
      <c r="CN168" s="459">
        <f t="shared" si="100"/>
        <v>7073243</v>
      </c>
    </row>
    <row r="169" spans="1:92" x14ac:dyDescent="0.2">
      <c r="A169" s="354" t="s">
        <v>338</v>
      </c>
      <c r="B169" s="354"/>
      <c r="C169" s="382">
        <v>1</v>
      </c>
      <c r="D169" s="382">
        <v>1</v>
      </c>
      <c r="E169" s="382"/>
      <c r="F169" s="351">
        <v>10</v>
      </c>
      <c r="G169">
        <v>15</v>
      </c>
      <c r="H169" s="354">
        <v>143</v>
      </c>
      <c r="I169" s="351" t="s">
        <v>473</v>
      </c>
      <c r="J169" s="394"/>
      <c r="K169">
        <v>4121.2299999999996</v>
      </c>
      <c r="L169"/>
      <c r="M169">
        <v>2635</v>
      </c>
      <c r="N169" s="395">
        <f t="shared" si="101"/>
        <v>790.5</v>
      </c>
      <c r="O169" s="395">
        <f t="shared" si="102"/>
        <v>2472.7399999999998</v>
      </c>
      <c r="P169" s="395">
        <f t="shared" si="103"/>
        <v>162.26000000000022</v>
      </c>
      <c r="Q169" s="395">
        <f t="shared" si="104"/>
        <v>24.34</v>
      </c>
      <c r="R169" s="396">
        <f t="shared" si="105"/>
        <v>0.64</v>
      </c>
      <c r="S169" s="396">
        <f t="shared" si="91"/>
        <v>4.0000000000000036E-2</v>
      </c>
      <c r="T169" s="395">
        <f t="shared" si="92"/>
        <v>164.85</v>
      </c>
      <c r="U169" s="395">
        <f t="shared" si="106"/>
        <v>24.73</v>
      </c>
      <c r="V169">
        <v>660</v>
      </c>
      <c r="W169" s="395">
        <f t="shared" si="107"/>
        <v>165</v>
      </c>
      <c r="X169" s="371">
        <f t="shared" si="108"/>
        <v>790.5</v>
      </c>
      <c r="Y169" s="359">
        <f t="shared" si="109"/>
        <v>5101.07</v>
      </c>
      <c r="Z169" s="266">
        <v>4682267629.6700001</v>
      </c>
      <c r="AA169" s="267">
        <v>35481</v>
      </c>
      <c r="AB169" s="371">
        <f t="shared" si="93"/>
        <v>131965.49</v>
      </c>
      <c r="AC169" s="358">
        <f t="shared" si="94"/>
        <v>0.47896699999999998</v>
      </c>
      <c r="AD169" s="267">
        <v>69611</v>
      </c>
      <c r="AE169" s="358">
        <f t="shared" si="95"/>
        <v>0.47891800000000001</v>
      </c>
      <c r="AF169" s="358">
        <f t="shared" si="121"/>
        <v>0.52104799999999996</v>
      </c>
      <c r="AG169" s="398">
        <f t="shared" si="96"/>
        <v>0.52104799999999996</v>
      </c>
      <c r="AH169" s="399">
        <f t="shared" si="97"/>
        <v>0.04</v>
      </c>
      <c r="AI169" s="400">
        <f t="shared" si="110"/>
        <v>0.56104799999999999</v>
      </c>
      <c r="AJ169">
        <v>0</v>
      </c>
      <c r="AK169">
        <v>0</v>
      </c>
      <c r="AL169" s="370">
        <f t="shared" si="111"/>
        <v>0</v>
      </c>
      <c r="AM169">
        <v>0</v>
      </c>
      <c r="AN169">
        <v>0</v>
      </c>
      <c r="AO169" s="370">
        <f t="shared" si="112"/>
        <v>0</v>
      </c>
      <c r="AP169" s="370">
        <f t="shared" si="98"/>
        <v>32983918</v>
      </c>
      <c r="AQ169" s="370">
        <f t="shared" si="113"/>
        <v>32983918</v>
      </c>
      <c r="AR169" s="397">
        <v>24482865</v>
      </c>
      <c r="AS169" s="397">
        <f t="shared" si="122"/>
        <v>34701422</v>
      </c>
      <c r="AT169" s="267">
        <v>34701422</v>
      </c>
      <c r="AU169" s="370">
        <f t="shared" si="123"/>
        <v>1717504</v>
      </c>
      <c r="AV169" s="401" t="str">
        <f t="shared" si="125"/>
        <v>No</v>
      </c>
      <c r="AW169" s="397">
        <f t="shared" si="114"/>
        <v>0</v>
      </c>
      <c r="AX169" s="402">
        <f t="shared" si="115"/>
        <v>34701422</v>
      </c>
      <c r="AY169" s="403">
        <f t="shared" si="124"/>
        <v>34701422</v>
      </c>
      <c r="AZ169" s="404"/>
      <c r="BA169" s="404"/>
      <c r="BB169" s="457">
        <f t="shared" si="116"/>
        <v>14265.117877429799</v>
      </c>
      <c r="BC169" s="404"/>
      <c r="BD169" s="404"/>
      <c r="BE169" s="404">
        <f t="shared" si="117"/>
        <v>-1717504</v>
      </c>
      <c r="BF169" s="404">
        <f t="shared" si="118"/>
        <v>-1717504</v>
      </c>
      <c r="BG169" s="404">
        <f t="shared" si="118"/>
        <v>-1717504</v>
      </c>
      <c r="BH169" s="404">
        <f t="shared" si="118"/>
        <v>-1717504</v>
      </c>
      <c r="BI169" s="404">
        <f t="shared" si="118"/>
        <v>-1717504</v>
      </c>
      <c r="BJ169" s="404">
        <f t="shared" si="118"/>
        <v>-1717504</v>
      </c>
      <c r="BK169" s="404">
        <f t="shared" si="118"/>
        <v>-1717504</v>
      </c>
      <c r="BL169" s="404">
        <f t="shared" si="118"/>
        <v>-1717504</v>
      </c>
      <c r="BO169" s="458">
        <f t="shared" si="90"/>
        <v>0</v>
      </c>
      <c r="BP169" s="458">
        <f t="shared" si="90"/>
        <v>-245431.3216</v>
      </c>
      <c r="BQ169" s="458">
        <f t="shared" si="90"/>
        <v>-286307.91680000001</v>
      </c>
      <c r="BR169" s="458">
        <f t="shared" si="89"/>
        <v>-343500.80000000005</v>
      </c>
      <c r="BS169" s="458">
        <f t="shared" si="89"/>
        <v>-429376</v>
      </c>
      <c r="BT169" s="458">
        <f t="shared" si="89"/>
        <v>-572444.08319999999</v>
      </c>
      <c r="BU169" s="458">
        <f t="shared" si="89"/>
        <v>-858752</v>
      </c>
      <c r="BV169" s="458">
        <f t="shared" si="89"/>
        <v>-1717504</v>
      </c>
      <c r="BX169" s="404">
        <f t="shared" si="119"/>
        <v>34701422</v>
      </c>
      <c r="BY169" s="404">
        <f t="shared" si="99"/>
        <v>34455990.678400002</v>
      </c>
      <c r="BZ169" s="404">
        <f t="shared" si="99"/>
        <v>34415114.0832</v>
      </c>
      <c r="CA169" s="404">
        <f t="shared" si="99"/>
        <v>34357921.200000003</v>
      </c>
      <c r="CB169" s="404">
        <f t="shared" si="99"/>
        <v>34272046</v>
      </c>
      <c r="CC169" s="404">
        <f t="shared" si="99"/>
        <v>34128977.9168</v>
      </c>
      <c r="CD169" s="404">
        <f t="shared" si="99"/>
        <v>33842670</v>
      </c>
      <c r="CE169" s="404">
        <f t="shared" si="99"/>
        <v>32983918</v>
      </c>
      <c r="CG169" s="459">
        <f t="shared" si="120"/>
        <v>34701422</v>
      </c>
      <c r="CH169" s="459">
        <f t="shared" si="100"/>
        <v>34701422</v>
      </c>
      <c r="CI169" s="459">
        <f t="shared" si="100"/>
        <v>34701422</v>
      </c>
      <c r="CJ169" s="459">
        <f t="shared" si="100"/>
        <v>34701422</v>
      </c>
      <c r="CK169" s="459">
        <f t="shared" si="100"/>
        <v>34701422</v>
      </c>
      <c r="CL169" s="459">
        <f t="shared" si="100"/>
        <v>34701422</v>
      </c>
      <c r="CM169" s="459">
        <f t="shared" si="100"/>
        <v>34701422</v>
      </c>
      <c r="CN169" s="459">
        <f t="shared" si="100"/>
        <v>34701422</v>
      </c>
    </row>
    <row r="170" spans="1:92" x14ac:dyDescent="0.2">
      <c r="A170" s="354" t="s">
        <v>329</v>
      </c>
      <c r="B170" s="354"/>
      <c r="C170" s="382"/>
      <c r="D170" s="382"/>
      <c r="E170" s="382"/>
      <c r="F170" s="351">
        <v>3</v>
      </c>
      <c r="G170">
        <v>0</v>
      </c>
      <c r="H170" s="354">
        <v>144</v>
      </c>
      <c r="I170" s="351" t="s">
        <v>474</v>
      </c>
      <c r="J170" s="394"/>
      <c r="K170">
        <v>6719.77</v>
      </c>
      <c r="L170"/>
      <c r="M170">
        <v>1399</v>
      </c>
      <c r="N170" s="395">
        <f t="shared" si="101"/>
        <v>419.7</v>
      </c>
      <c r="O170" s="395">
        <f t="shared" si="102"/>
        <v>4031.86</v>
      </c>
      <c r="P170" s="395">
        <f t="shared" si="103"/>
        <v>0</v>
      </c>
      <c r="Q170" s="395">
        <f t="shared" si="104"/>
        <v>0</v>
      </c>
      <c r="R170" s="396">
        <f t="shared" si="105"/>
        <v>0.21</v>
      </c>
      <c r="S170" s="396">
        <f t="shared" si="91"/>
        <v>0</v>
      </c>
      <c r="T170" s="395">
        <f t="shared" si="92"/>
        <v>0</v>
      </c>
      <c r="U170" s="395">
        <f t="shared" si="106"/>
        <v>0</v>
      </c>
      <c r="V170">
        <v>299</v>
      </c>
      <c r="W170" s="395">
        <f t="shared" si="107"/>
        <v>74.75</v>
      </c>
      <c r="X170" s="371">
        <f t="shared" si="108"/>
        <v>419.7</v>
      </c>
      <c r="Y170" s="359">
        <f t="shared" si="109"/>
        <v>7214.22</v>
      </c>
      <c r="Z170" s="266">
        <v>9121406574.3299999</v>
      </c>
      <c r="AA170" s="267">
        <v>36928</v>
      </c>
      <c r="AB170" s="371">
        <f t="shared" si="93"/>
        <v>247005.16</v>
      </c>
      <c r="AC170" s="358">
        <f t="shared" si="94"/>
        <v>0.89650300000000005</v>
      </c>
      <c r="AD170" s="267">
        <v>163227</v>
      </c>
      <c r="AE170" s="358">
        <f t="shared" si="95"/>
        <v>1.122989</v>
      </c>
      <c r="AF170" s="358">
        <f t="shared" si="121"/>
        <v>3.5550999999999999E-2</v>
      </c>
      <c r="AG170" s="398">
        <f t="shared" si="96"/>
        <v>3.5550999999999999E-2</v>
      </c>
      <c r="AH170" s="399">
        <f t="shared" si="97"/>
        <v>0</v>
      </c>
      <c r="AI170" s="400">
        <f t="shared" si="110"/>
        <v>3.5550999999999999E-2</v>
      </c>
      <c r="AJ170">
        <v>0</v>
      </c>
      <c r="AK170">
        <v>0</v>
      </c>
      <c r="AL170" s="370">
        <f t="shared" si="111"/>
        <v>0</v>
      </c>
      <c r="AM170">
        <v>0</v>
      </c>
      <c r="AN170">
        <v>0</v>
      </c>
      <c r="AO170" s="370">
        <f t="shared" si="112"/>
        <v>0</v>
      </c>
      <c r="AP170" s="370">
        <f t="shared" si="98"/>
        <v>2955848</v>
      </c>
      <c r="AQ170" s="370">
        <f t="shared" si="113"/>
        <v>2955848</v>
      </c>
      <c r="AR170" s="397">
        <v>3418401</v>
      </c>
      <c r="AS170" s="397">
        <f t="shared" si="122"/>
        <v>2955848</v>
      </c>
      <c r="AT170" s="267">
        <v>3417049</v>
      </c>
      <c r="AU170" s="370">
        <f t="shared" si="123"/>
        <v>461201</v>
      </c>
      <c r="AV170" s="401" t="str">
        <f t="shared" si="125"/>
        <v>No</v>
      </c>
      <c r="AW170" s="397">
        <f t="shared" si="114"/>
        <v>0</v>
      </c>
      <c r="AX170" s="402">
        <f t="shared" si="115"/>
        <v>3417049</v>
      </c>
      <c r="AY170" s="403">
        <f t="shared" si="124"/>
        <v>3417049</v>
      </c>
      <c r="AZ170" s="404"/>
      <c r="BA170" s="404"/>
      <c r="BB170" s="457">
        <f t="shared" si="116"/>
        <v>12373.025490455773</v>
      </c>
      <c r="BC170" s="404"/>
      <c r="BD170" s="404"/>
      <c r="BE170" s="404">
        <f t="shared" si="117"/>
        <v>-461201</v>
      </c>
      <c r="BF170" s="404">
        <f t="shared" si="118"/>
        <v>-461201</v>
      </c>
      <c r="BG170" s="404">
        <f t="shared" si="118"/>
        <v>-395295.37710000016</v>
      </c>
      <c r="BH170" s="404">
        <f t="shared" si="118"/>
        <v>-329399.63773743017</v>
      </c>
      <c r="BI170" s="404">
        <f t="shared" si="118"/>
        <v>-263519.71018994413</v>
      </c>
      <c r="BJ170" s="404">
        <f t="shared" si="118"/>
        <v>-197639.7826424581</v>
      </c>
      <c r="BK170" s="404">
        <f t="shared" si="118"/>
        <v>-131766.44308772683</v>
      </c>
      <c r="BL170" s="404">
        <f t="shared" si="118"/>
        <v>-65883.221543863416</v>
      </c>
      <c r="BO170" s="458">
        <f t="shared" si="90"/>
        <v>0</v>
      </c>
      <c r="BP170" s="458">
        <f t="shared" si="90"/>
        <v>-65905.622900000002</v>
      </c>
      <c r="BQ170" s="458">
        <f t="shared" si="90"/>
        <v>-65895.739362570021</v>
      </c>
      <c r="BR170" s="458">
        <f t="shared" si="89"/>
        <v>-65879.927547486033</v>
      </c>
      <c r="BS170" s="458">
        <f t="shared" si="89"/>
        <v>-65879.927547486033</v>
      </c>
      <c r="BT170" s="458">
        <f t="shared" si="89"/>
        <v>-65873.339554731283</v>
      </c>
      <c r="BU170" s="458">
        <f t="shared" si="89"/>
        <v>-65883.221543863416</v>
      </c>
      <c r="BV170" s="458">
        <f t="shared" si="89"/>
        <v>-65883.221543863416</v>
      </c>
      <c r="BX170" s="404">
        <f t="shared" si="119"/>
        <v>3417049</v>
      </c>
      <c r="BY170" s="404">
        <f t="shared" si="99"/>
        <v>3351143.3771000002</v>
      </c>
      <c r="BZ170" s="404">
        <f t="shared" si="99"/>
        <v>3285247.6377374302</v>
      </c>
      <c r="CA170" s="404">
        <f t="shared" si="99"/>
        <v>3219367.7101899441</v>
      </c>
      <c r="CB170" s="404">
        <f t="shared" si="99"/>
        <v>3153487.7826424581</v>
      </c>
      <c r="CC170" s="404">
        <f t="shared" si="99"/>
        <v>3087614.4430877268</v>
      </c>
      <c r="CD170" s="404">
        <f t="shared" si="99"/>
        <v>3021731.2215438634</v>
      </c>
      <c r="CE170" s="404">
        <f t="shared" si="99"/>
        <v>2955848</v>
      </c>
      <c r="CG170" s="459">
        <f t="shared" si="120"/>
        <v>3417049</v>
      </c>
      <c r="CH170" s="459">
        <f t="shared" si="100"/>
        <v>3351143.3771000002</v>
      </c>
      <c r="CI170" s="459">
        <f t="shared" si="100"/>
        <v>3285247.6377374302</v>
      </c>
      <c r="CJ170" s="459">
        <f t="shared" si="100"/>
        <v>3219367.7101899441</v>
      </c>
      <c r="CK170" s="459">
        <f t="shared" si="100"/>
        <v>3153487.7826424581</v>
      </c>
      <c r="CL170" s="459">
        <f t="shared" si="100"/>
        <v>3087614.4430877268</v>
      </c>
      <c r="CM170" s="459">
        <f t="shared" si="100"/>
        <v>3021731.2215438634</v>
      </c>
      <c r="CN170" s="459">
        <f t="shared" si="100"/>
        <v>2955848</v>
      </c>
    </row>
    <row r="171" spans="1:92" x14ac:dyDescent="0.2">
      <c r="A171" s="354" t="s">
        <v>327</v>
      </c>
      <c r="B171" s="354"/>
      <c r="C171" s="382"/>
      <c r="D171" s="382"/>
      <c r="E171" s="382"/>
      <c r="F171" s="351">
        <v>4</v>
      </c>
      <c r="G171">
        <v>0</v>
      </c>
      <c r="H171" s="354">
        <v>145</v>
      </c>
      <c r="I171" s="351" t="s">
        <v>475</v>
      </c>
      <c r="J171" s="394"/>
      <c r="K171">
        <v>69</v>
      </c>
      <c r="L171"/>
      <c r="M171">
        <v>13</v>
      </c>
      <c r="N171" s="395">
        <f t="shared" si="101"/>
        <v>3.9</v>
      </c>
      <c r="O171" s="395">
        <f t="shared" si="102"/>
        <v>41.4</v>
      </c>
      <c r="P171" s="395">
        <f t="shared" si="103"/>
        <v>0</v>
      </c>
      <c r="Q171" s="395">
        <f t="shared" si="104"/>
        <v>0</v>
      </c>
      <c r="R171" s="396">
        <f t="shared" si="105"/>
        <v>0.19</v>
      </c>
      <c r="S171" s="396">
        <f t="shared" si="91"/>
        <v>0</v>
      </c>
      <c r="T171" s="395">
        <f t="shared" si="92"/>
        <v>0</v>
      </c>
      <c r="U171" s="395">
        <f t="shared" si="106"/>
        <v>0</v>
      </c>
      <c r="V171">
        <v>1</v>
      </c>
      <c r="W171" s="395">
        <f t="shared" si="107"/>
        <v>0.25</v>
      </c>
      <c r="X171" s="371">
        <f t="shared" si="108"/>
        <v>3.9</v>
      </c>
      <c r="Y171" s="359">
        <f t="shared" si="109"/>
        <v>73.150000000000006</v>
      </c>
      <c r="Z171" s="266">
        <v>195989743.66999999</v>
      </c>
      <c r="AA171" s="267">
        <v>991</v>
      </c>
      <c r="AB171" s="371">
        <f t="shared" si="93"/>
        <v>197769.67</v>
      </c>
      <c r="AC171" s="358">
        <f t="shared" si="94"/>
        <v>0.71780299999999997</v>
      </c>
      <c r="AD171" s="267">
        <v>89375</v>
      </c>
      <c r="AE171" s="358">
        <f t="shared" si="95"/>
        <v>0.61489300000000002</v>
      </c>
      <c r="AF171" s="358">
        <f t="shared" si="121"/>
        <v>0.31307000000000001</v>
      </c>
      <c r="AG171" s="398">
        <f t="shared" si="96"/>
        <v>0.31307000000000001</v>
      </c>
      <c r="AH171" s="399">
        <f t="shared" si="97"/>
        <v>0</v>
      </c>
      <c r="AI171" s="400">
        <f t="shared" si="110"/>
        <v>0.31307000000000001</v>
      </c>
      <c r="AJ171">
        <v>0</v>
      </c>
      <c r="AK171">
        <v>0</v>
      </c>
      <c r="AL171" s="370">
        <f t="shared" si="111"/>
        <v>0</v>
      </c>
      <c r="AM171">
        <v>21</v>
      </c>
      <c r="AN171">
        <v>4</v>
      </c>
      <c r="AO171" s="370">
        <f t="shared" si="112"/>
        <v>8400</v>
      </c>
      <c r="AP171" s="370">
        <f t="shared" si="98"/>
        <v>263935</v>
      </c>
      <c r="AQ171" s="370">
        <f t="shared" si="113"/>
        <v>272335</v>
      </c>
      <c r="AR171" s="397">
        <v>237166</v>
      </c>
      <c r="AS171" s="397">
        <f t="shared" si="122"/>
        <v>272335</v>
      </c>
      <c r="AT171" s="267">
        <v>211728</v>
      </c>
      <c r="AU171" s="370">
        <f t="shared" si="123"/>
        <v>60607</v>
      </c>
      <c r="AV171" s="401" t="str">
        <f t="shared" si="125"/>
        <v>Yes</v>
      </c>
      <c r="AW171" s="397">
        <f t="shared" si="114"/>
        <v>60607</v>
      </c>
      <c r="AX171" s="402">
        <f t="shared" si="115"/>
        <v>272335</v>
      </c>
      <c r="AY171" s="403">
        <f t="shared" si="124"/>
        <v>272335</v>
      </c>
      <c r="AZ171" s="404"/>
      <c r="BA171" s="404"/>
      <c r="BB171" s="457">
        <f t="shared" si="116"/>
        <v>12218.170289855074</v>
      </c>
      <c r="BC171" s="404"/>
      <c r="BD171" s="404"/>
      <c r="BE171" s="404">
        <f t="shared" si="117"/>
        <v>60607</v>
      </c>
      <c r="BF171" s="404">
        <f t="shared" si="118"/>
        <v>0</v>
      </c>
      <c r="BG171" s="404">
        <f t="shared" si="118"/>
        <v>0</v>
      </c>
      <c r="BH171" s="404">
        <f t="shared" si="118"/>
        <v>0</v>
      </c>
      <c r="BI171" s="404">
        <f t="shared" si="118"/>
        <v>0</v>
      </c>
      <c r="BJ171" s="404">
        <f t="shared" si="118"/>
        <v>0</v>
      </c>
      <c r="BK171" s="404">
        <f t="shared" si="118"/>
        <v>0</v>
      </c>
      <c r="BL171" s="404">
        <f t="shared" si="118"/>
        <v>0</v>
      </c>
      <c r="BO171" s="458">
        <f t="shared" si="90"/>
        <v>60607</v>
      </c>
      <c r="BP171" s="458">
        <f t="shared" si="90"/>
        <v>0</v>
      </c>
      <c r="BQ171" s="458">
        <f t="shared" si="90"/>
        <v>0</v>
      </c>
      <c r="BR171" s="458">
        <f t="shared" si="89"/>
        <v>0</v>
      </c>
      <c r="BS171" s="458">
        <f t="shared" si="89"/>
        <v>0</v>
      </c>
      <c r="BT171" s="458">
        <f t="shared" si="89"/>
        <v>0</v>
      </c>
      <c r="BU171" s="458">
        <f t="shared" si="89"/>
        <v>0</v>
      </c>
      <c r="BV171" s="458">
        <f t="shared" si="89"/>
        <v>0</v>
      </c>
      <c r="BX171" s="404">
        <f t="shared" si="119"/>
        <v>272335</v>
      </c>
      <c r="BY171" s="404">
        <f t="shared" si="99"/>
        <v>272335</v>
      </c>
      <c r="BZ171" s="404">
        <f t="shared" si="99"/>
        <v>272335</v>
      </c>
      <c r="CA171" s="404">
        <f t="shared" si="99"/>
        <v>272335</v>
      </c>
      <c r="CB171" s="404">
        <f t="shared" si="99"/>
        <v>272335</v>
      </c>
      <c r="CC171" s="404">
        <f t="shared" si="99"/>
        <v>272335</v>
      </c>
      <c r="CD171" s="404">
        <f t="shared" si="99"/>
        <v>272335</v>
      </c>
      <c r="CE171" s="404">
        <f t="shared" si="99"/>
        <v>272335</v>
      </c>
      <c r="CG171" s="459">
        <f t="shared" si="120"/>
        <v>272335</v>
      </c>
      <c r="CH171" s="459">
        <f t="shared" si="100"/>
        <v>272335</v>
      </c>
      <c r="CI171" s="459">
        <f t="shared" si="100"/>
        <v>272335</v>
      </c>
      <c r="CJ171" s="459">
        <f t="shared" si="100"/>
        <v>272335</v>
      </c>
      <c r="CK171" s="459">
        <f t="shared" si="100"/>
        <v>272335</v>
      </c>
      <c r="CL171" s="459">
        <f t="shared" si="100"/>
        <v>272335</v>
      </c>
      <c r="CM171" s="459">
        <f t="shared" si="100"/>
        <v>272335</v>
      </c>
      <c r="CN171" s="459">
        <f t="shared" si="100"/>
        <v>272335</v>
      </c>
    </row>
    <row r="172" spans="1:92" x14ac:dyDescent="0.2">
      <c r="A172" s="354" t="s">
        <v>338</v>
      </c>
      <c r="B172" s="354"/>
      <c r="C172" s="382">
        <v>1</v>
      </c>
      <c r="D172" s="382">
        <v>1</v>
      </c>
      <c r="E172" s="382"/>
      <c r="F172" s="351">
        <v>9</v>
      </c>
      <c r="G172">
        <v>16</v>
      </c>
      <c r="H172" s="354">
        <v>146</v>
      </c>
      <c r="I172" s="351" t="s">
        <v>476</v>
      </c>
      <c r="J172" s="394"/>
      <c r="K172">
        <v>3331.63</v>
      </c>
      <c r="L172"/>
      <c r="M172">
        <v>1892</v>
      </c>
      <c r="N172" s="395">
        <f t="shared" si="101"/>
        <v>567.6</v>
      </c>
      <c r="O172" s="395">
        <f t="shared" si="102"/>
        <v>1998.98</v>
      </c>
      <c r="P172" s="395">
        <f t="shared" si="103"/>
        <v>0</v>
      </c>
      <c r="Q172" s="395">
        <f t="shared" si="104"/>
        <v>0</v>
      </c>
      <c r="R172" s="396">
        <f t="shared" si="105"/>
        <v>0.56999999999999995</v>
      </c>
      <c r="S172" s="396">
        <f t="shared" si="91"/>
        <v>0</v>
      </c>
      <c r="T172" s="395">
        <f t="shared" si="92"/>
        <v>0</v>
      </c>
      <c r="U172" s="395">
        <f t="shared" si="106"/>
        <v>0</v>
      </c>
      <c r="V172">
        <v>153</v>
      </c>
      <c r="W172" s="395">
        <f t="shared" si="107"/>
        <v>38.25</v>
      </c>
      <c r="X172" s="371">
        <f t="shared" si="108"/>
        <v>567.6</v>
      </c>
      <c r="Y172" s="359">
        <f t="shared" si="109"/>
        <v>3937.48</v>
      </c>
      <c r="Z172" s="266">
        <v>3952173227.3299999</v>
      </c>
      <c r="AA172" s="267">
        <v>30377</v>
      </c>
      <c r="AB172" s="371">
        <f t="shared" si="93"/>
        <v>130104.13</v>
      </c>
      <c r="AC172" s="358">
        <f t="shared" si="94"/>
        <v>0.47221200000000002</v>
      </c>
      <c r="AD172" s="267">
        <v>80766</v>
      </c>
      <c r="AE172" s="358">
        <f t="shared" si="95"/>
        <v>0.55566400000000005</v>
      </c>
      <c r="AF172" s="358">
        <f t="shared" si="121"/>
        <v>0.50275199999999998</v>
      </c>
      <c r="AG172" s="398">
        <f t="shared" si="96"/>
        <v>0.50275199999999998</v>
      </c>
      <c r="AH172" s="399">
        <f t="shared" si="97"/>
        <v>0.03</v>
      </c>
      <c r="AI172" s="400">
        <f t="shared" si="110"/>
        <v>0.532752</v>
      </c>
      <c r="AJ172">
        <v>0</v>
      </c>
      <c r="AK172">
        <v>0</v>
      </c>
      <c r="AL172" s="370">
        <f t="shared" si="111"/>
        <v>0</v>
      </c>
      <c r="AM172">
        <v>0</v>
      </c>
      <c r="AN172">
        <v>0</v>
      </c>
      <c r="AO172" s="370">
        <f t="shared" si="112"/>
        <v>0</v>
      </c>
      <c r="AP172" s="370">
        <f t="shared" si="98"/>
        <v>24175996</v>
      </c>
      <c r="AQ172" s="370">
        <f t="shared" si="113"/>
        <v>24175996</v>
      </c>
      <c r="AR172" s="397">
        <v>19250233</v>
      </c>
      <c r="AS172" s="397">
        <f t="shared" si="122"/>
        <v>24175996</v>
      </c>
      <c r="AT172" s="267">
        <v>23512721</v>
      </c>
      <c r="AU172" s="370">
        <f t="shared" si="123"/>
        <v>663275</v>
      </c>
      <c r="AV172" s="401" t="str">
        <f t="shared" si="125"/>
        <v>Yes</v>
      </c>
      <c r="AW172" s="397">
        <f t="shared" si="114"/>
        <v>663275</v>
      </c>
      <c r="AX172" s="402">
        <f t="shared" si="115"/>
        <v>24175996</v>
      </c>
      <c r="AY172" s="403">
        <f t="shared" si="124"/>
        <v>24175996</v>
      </c>
      <c r="AZ172" s="404"/>
      <c r="BA172" s="404"/>
      <c r="BB172" s="457">
        <f t="shared" si="116"/>
        <v>13620.797327434319</v>
      </c>
      <c r="BC172" s="404"/>
      <c r="BD172" s="404"/>
      <c r="BE172" s="404">
        <f t="shared" si="117"/>
        <v>663275</v>
      </c>
      <c r="BF172" s="404">
        <f t="shared" si="118"/>
        <v>0</v>
      </c>
      <c r="BG172" s="404">
        <f t="shared" si="118"/>
        <v>0</v>
      </c>
      <c r="BH172" s="404">
        <f t="shared" si="118"/>
        <v>0</v>
      </c>
      <c r="BI172" s="404">
        <f t="shared" si="118"/>
        <v>0</v>
      </c>
      <c r="BJ172" s="404">
        <f t="shared" si="118"/>
        <v>0</v>
      </c>
      <c r="BK172" s="404">
        <f t="shared" si="118"/>
        <v>0</v>
      </c>
      <c r="BL172" s="404">
        <f t="shared" si="118"/>
        <v>0</v>
      </c>
      <c r="BO172" s="458">
        <f t="shared" si="90"/>
        <v>663275</v>
      </c>
      <c r="BP172" s="458">
        <f t="shared" si="90"/>
        <v>0</v>
      </c>
      <c r="BQ172" s="458">
        <f t="shared" si="90"/>
        <v>0</v>
      </c>
      <c r="BR172" s="458">
        <f t="shared" si="89"/>
        <v>0</v>
      </c>
      <c r="BS172" s="458">
        <f t="shared" si="89"/>
        <v>0</v>
      </c>
      <c r="BT172" s="458">
        <f t="shared" si="89"/>
        <v>0</v>
      </c>
      <c r="BU172" s="458">
        <f t="shared" si="89"/>
        <v>0</v>
      </c>
      <c r="BV172" s="458">
        <f t="shared" si="89"/>
        <v>0</v>
      </c>
      <c r="BX172" s="404">
        <f t="shared" si="119"/>
        <v>24175996</v>
      </c>
      <c r="BY172" s="404">
        <f t="shared" si="99"/>
        <v>24175996</v>
      </c>
      <c r="BZ172" s="404">
        <f t="shared" si="99"/>
        <v>24175996</v>
      </c>
      <c r="CA172" s="404">
        <f t="shared" si="99"/>
        <v>24175996</v>
      </c>
      <c r="CB172" s="404">
        <f t="shared" si="99"/>
        <v>24175996</v>
      </c>
      <c r="CC172" s="404">
        <f t="shared" si="99"/>
        <v>24175996</v>
      </c>
      <c r="CD172" s="404">
        <f t="shared" si="99"/>
        <v>24175996</v>
      </c>
      <c r="CE172" s="404">
        <f t="shared" si="99"/>
        <v>24175996</v>
      </c>
      <c r="CG172" s="459">
        <f t="shared" si="120"/>
        <v>24175996</v>
      </c>
      <c r="CH172" s="459">
        <f t="shared" si="100"/>
        <v>24175996</v>
      </c>
      <c r="CI172" s="459">
        <f t="shared" si="100"/>
        <v>24175996</v>
      </c>
      <c r="CJ172" s="459">
        <f t="shared" si="100"/>
        <v>24175996</v>
      </c>
      <c r="CK172" s="459">
        <f t="shared" si="100"/>
        <v>24175996</v>
      </c>
      <c r="CL172" s="459">
        <f t="shared" si="100"/>
        <v>24175996</v>
      </c>
      <c r="CM172" s="459">
        <f t="shared" si="100"/>
        <v>24175996</v>
      </c>
      <c r="CN172" s="459">
        <f t="shared" si="100"/>
        <v>24175996</v>
      </c>
    </row>
    <row r="173" spans="1:92" x14ac:dyDescent="0.2">
      <c r="A173" s="354" t="s">
        <v>351</v>
      </c>
      <c r="B173" s="354"/>
      <c r="C173" s="382"/>
      <c r="D173" s="382"/>
      <c r="E173" s="382"/>
      <c r="F173" s="351">
        <v>8</v>
      </c>
      <c r="G173">
        <v>0</v>
      </c>
      <c r="H173" s="354">
        <v>147</v>
      </c>
      <c r="I173" s="351" t="s">
        <v>477</v>
      </c>
      <c r="J173" s="394"/>
      <c r="K173">
        <v>273.81</v>
      </c>
      <c r="L173"/>
      <c r="M173">
        <v>101</v>
      </c>
      <c r="N173" s="395">
        <f t="shared" si="101"/>
        <v>30.3</v>
      </c>
      <c r="O173" s="395">
        <f t="shared" si="102"/>
        <v>164.29</v>
      </c>
      <c r="P173" s="395">
        <f t="shared" si="103"/>
        <v>0</v>
      </c>
      <c r="Q173" s="395">
        <f t="shared" si="104"/>
        <v>0</v>
      </c>
      <c r="R173" s="396">
        <f t="shared" si="105"/>
        <v>0.37</v>
      </c>
      <c r="S173" s="396">
        <f t="shared" si="91"/>
        <v>0</v>
      </c>
      <c r="T173" s="395">
        <f t="shared" si="92"/>
        <v>0</v>
      </c>
      <c r="U173" s="395">
        <f t="shared" si="106"/>
        <v>0</v>
      </c>
      <c r="V173">
        <v>6</v>
      </c>
      <c r="W173" s="395">
        <f t="shared" si="107"/>
        <v>1.5</v>
      </c>
      <c r="X173" s="371">
        <f t="shared" si="108"/>
        <v>30.3</v>
      </c>
      <c r="Y173" s="359">
        <f t="shared" si="109"/>
        <v>305.61</v>
      </c>
      <c r="Z173" s="266">
        <v>505762975.32999998</v>
      </c>
      <c r="AA173" s="267">
        <v>2587</v>
      </c>
      <c r="AB173" s="371">
        <f t="shared" si="93"/>
        <v>195501.73</v>
      </c>
      <c r="AC173" s="358">
        <f t="shared" si="94"/>
        <v>0.70957099999999995</v>
      </c>
      <c r="AD173" s="267">
        <v>92438</v>
      </c>
      <c r="AE173" s="358">
        <f t="shared" si="95"/>
        <v>0.63596600000000003</v>
      </c>
      <c r="AF173" s="358">
        <f t="shared" si="121"/>
        <v>0.31251099999999998</v>
      </c>
      <c r="AG173" s="398">
        <f t="shared" si="96"/>
        <v>0.31251099999999998</v>
      </c>
      <c r="AH173" s="399">
        <f t="shared" si="97"/>
        <v>0</v>
      </c>
      <c r="AI173" s="400">
        <f t="shared" si="110"/>
        <v>0.31251099999999998</v>
      </c>
      <c r="AJ173">
        <v>0</v>
      </c>
      <c r="AK173">
        <v>0</v>
      </c>
      <c r="AL173" s="370">
        <f t="shared" si="111"/>
        <v>0</v>
      </c>
      <c r="AM173">
        <v>27</v>
      </c>
      <c r="AN173">
        <v>4</v>
      </c>
      <c r="AO173" s="370">
        <f t="shared" si="112"/>
        <v>10800</v>
      </c>
      <c r="AP173" s="370">
        <f t="shared" si="98"/>
        <v>1100712</v>
      </c>
      <c r="AQ173" s="370">
        <f t="shared" si="113"/>
        <v>1111512</v>
      </c>
      <c r="AR173" s="397">
        <v>2502621</v>
      </c>
      <c r="AS173" s="397">
        <f t="shared" si="122"/>
        <v>1111512</v>
      </c>
      <c r="AT173" s="267">
        <v>2117243</v>
      </c>
      <c r="AU173" s="370">
        <f t="shared" si="123"/>
        <v>1005731</v>
      </c>
      <c r="AV173" s="401" t="str">
        <f t="shared" si="125"/>
        <v>No</v>
      </c>
      <c r="AW173" s="397">
        <f t="shared" si="114"/>
        <v>0</v>
      </c>
      <c r="AX173" s="402">
        <f t="shared" si="115"/>
        <v>2117243</v>
      </c>
      <c r="AY173" s="403">
        <f t="shared" si="124"/>
        <v>2117243</v>
      </c>
      <c r="AZ173" s="404"/>
      <c r="BA173" s="404"/>
      <c r="BB173" s="457">
        <f t="shared" si="116"/>
        <v>12863.501150432781</v>
      </c>
      <c r="BC173" s="404"/>
      <c r="BD173" s="404"/>
      <c r="BE173" s="404">
        <f t="shared" si="117"/>
        <v>-1005731</v>
      </c>
      <c r="BF173" s="404">
        <f t="shared" si="118"/>
        <v>-1005731</v>
      </c>
      <c r="BG173" s="404">
        <f t="shared" si="118"/>
        <v>-862012.0401000001</v>
      </c>
      <c r="BH173" s="404">
        <f t="shared" si="118"/>
        <v>-718314.63301533018</v>
      </c>
      <c r="BI173" s="404">
        <f t="shared" si="118"/>
        <v>-574651.70641226415</v>
      </c>
      <c r="BJ173" s="404">
        <f t="shared" si="118"/>
        <v>-430988.77980919811</v>
      </c>
      <c r="BK173" s="404">
        <f t="shared" si="118"/>
        <v>-287340.21949879243</v>
      </c>
      <c r="BL173" s="404">
        <f t="shared" si="118"/>
        <v>-143670.10974939633</v>
      </c>
      <c r="BO173" s="458">
        <f t="shared" si="90"/>
        <v>0</v>
      </c>
      <c r="BP173" s="458">
        <f t="shared" si="90"/>
        <v>-143718.95989999999</v>
      </c>
      <c r="BQ173" s="458">
        <f t="shared" si="90"/>
        <v>-143697.40708467001</v>
      </c>
      <c r="BR173" s="458">
        <f t="shared" si="89"/>
        <v>-143662.92660306604</v>
      </c>
      <c r="BS173" s="458">
        <f t="shared" si="89"/>
        <v>-143662.92660306604</v>
      </c>
      <c r="BT173" s="458">
        <f t="shared" si="89"/>
        <v>-143648.56031040574</v>
      </c>
      <c r="BU173" s="458">
        <f t="shared" si="89"/>
        <v>-143670.10974939622</v>
      </c>
      <c r="BV173" s="458">
        <f t="shared" si="89"/>
        <v>-143670.10974939633</v>
      </c>
      <c r="BX173" s="404">
        <f t="shared" si="119"/>
        <v>2117243</v>
      </c>
      <c r="BY173" s="404">
        <f t="shared" si="99"/>
        <v>1973524.0401000001</v>
      </c>
      <c r="BZ173" s="404">
        <f t="shared" si="99"/>
        <v>1829826.6330153302</v>
      </c>
      <c r="CA173" s="404">
        <f t="shared" si="99"/>
        <v>1686163.7064122641</v>
      </c>
      <c r="CB173" s="404">
        <f t="shared" si="99"/>
        <v>1542500.7798091981</v>
      </c>
      <c r="CC173" s="404">
        <f t="shared" si="99"/>
        <v>1398852.2194987924</v>
      </c>
      <c r="CD173" s="404">
        <f t="shared" si="99"/>
        <v>1255182.1097493963</v>
      </c>
      <c r="CE173" s="404">
        <f t="shared" si="99"/>
        <v>1111512</v>
      </c>
      <c r="CG173" s="459">
        <f t="shared" si="120"/>
        <v>2117243</v>
      </c>
      <c r="CH173" s="459">
        <f t="shared" si="100"/>
        <v>1973524.0401000001</v>
      </c>
      <c r="CI173" s="459">
        <f t="shared" si="100"/>
        <v>1829826.6330153302</v>
      </c>
      <c r="CJ173" s="459">
        <f t="shared" si="100"/>
        <v>1686163.7064122641</v>
      </c>
      <c r="CK173" s="459">
        <f t="shared" si="100"/>
        <v>1542500.7798091981</v>
      </c>
      <c r="CL173" s="459">
        <f t="shared" si="100"/>
        <v>1398852.2194987924</v>
      </c>
      <c r="CM173" s="459">
        <f t="shared" si="100"/>
        <v>1255182.1097493963</v>
      </c>
      <c r="CN173" s="459">
        <f t="shared" si="100"/>
        <v>1111512</v>
      </c>
    </row>
    <row r="174" spans="1:92" x14ac:dyDescent="0.2">
      <c r="A174" s="354" t="s">
        <v>333</v>
      </c>
      <c r="B174" s="354"/>
      <c r="C174" s="382"/>
      <c r="D174" s="382"/>
      <c r="E174" s="382"/>
      <c r="F174" s="351">
        <v>6</v>
      </c>
      <c r="G174">
        <v>0</v>
      </c>
      <c r="H174" s="354">
        <v>148</v>
      </c>
      <c r="I174" s="351" t="s">
        <v>478</v>
      </c>
      <c r="J174" s="394"/>
      <c r="K174">
        <v>4890.2700000000004</v>
      </c>
      <c r="L174"/>
      <c r="M174">
        <v>1620</v>
      </c>
      <c r="N174" s="395">
        <f t="shared" si="101"/>
        <v>486</v>
      </c>
      <c r="O174" s="395">
        <f t="shared" si="102"/>
        <v>2934.16</v>
      </c>
      <c r="P174" s="395">
        <f t="shared" si="103"/>
        <v>0</v>
      </c>
      <c r="Q174" s="395">
        <f t="shared" si="104"/>
        <v>0</v>
      </c>
      <c r="R174" s="396">
        <f t="shared" si="105"/>
        <v>0.33</v>
      </c>
      <c r="S174" s="396">
        <f t="shared" si="91"/>
        <v>0</v>
      </c>
      <c r="T174" s="395">
        <f t="shared" si="92"/>
        <v>0</v>
      </c>
      <c r="U174" s="395">
        <f t="shared" si="106"/>
        <v>0</v>
      </c>
      <c r="V174">
        <v>383</v>
      </c>
      <c r="W174" s="395">
        <f t="shared" si="107"/>
        <v>95.75</v>
      </c>
      <c r="X174" s="371">
        <f t="shared" si="108"/>
        <v>486</v>
      </c>
      <c r="Y174" s="359">
        <f t="shared" si="109"/>
        <v>5472.02</v>
      </c>
      <c r="Z174" s="266">
        <v>8624598481.3299999</v>
      </c>
      <c r="AA174" s="267">
        <v>44039</v>
      </c>
      <c r="AB174" s="371">
        <f t="shared" si="93"/>
        <v>195840.02</v>
      </c>
      <c r="AC174" s="358">
        <f t="shared" si="94"/>
        <v>0.71079899999999996</v>
      </c>
      <c r="AD174" s="267">
        <v>101572</v>
      </c>
      <c r="AE174" s="358">
        <f t="shared" si="95"/>
        <v>0.69880799999999998</v>
      </c>
      <c r="AF174" s="358">
        <f t="shared" si="121"/>
        <v>0.292798</v>
      </c>
      <c r="AG174" s="398">
        <f t="shared" si="96"/>
        <v>0.292798</v>
      </c>
      <c r="AH174" s="399">
        <f t="shared" si="97"/>
        <v>0</v>
      </c>
      <c r="AI174" s="400">
        <f t="shared" si="110"/>
        <v>0.292798</v>
      </c>
      <c r="AJ174">
        <v>0</v>
      </c>
      <c r="AK174">
        <v>0</v>
      </c>
      <c r="AL174" s="370">
        <f t="shared" si="111"/>
        <v>0</v>
      </c>
      <c r="AM174">
        <v>0</v>
      </c>
      <c r="AN174">
        <v>0</v>
      </c>
      <c r="AO174" s="370">
        <f t="shared" si="112"/>
        <v>0</v>
      </c>
      <c r="AP174" s="370">
        <f t="shared" si="98"/>
        <v>18465315</v>
      </c>
      <c r="AQ174" s="370">
        <f t="shared" si="113"/>
        <v>18465315</v>
      </c>
      <c r="AR174" s="397">
        <v>21301522</v>
      </c>
      <c r="AS174" s="397">
        <f t="shared" si="122"/>
        <v>18465315</v>
      </c>
      <c r="AT174" s="267">
        <v>21286162</v>
      </c>
      <c r="AU174" s="370">
        <f t="shared" si="123"/>
        <v>2820847</v>
      </c>
      <c r="AV174" s="401" t="str">
        <f t="shared" si="125"/>
        <v>No</v>
      </c>
      <c r="AW174" s="397">
        <f t="shared" si="114"/>
        <v>0</v>
      </c>
      <c r="AX174" s="402">
        <f t="shared" si="115"/>
        <v>21286162</v>
      </c>
      <c r="AY174" s="403">
        <f t="shared" si="124"/>
        <v>21286162</v>
      </c>
      <c r="AZ174" s="404"/>
      <c r="BA174" s="404"/>
      <c r="BB174" s="457">
        <f t="shared" si="116"/>
        <v>12896.022203273031</v>
      </c>
      <c r="BC174" s="404"/>
      <c r="BD174" s="404"/>
      <c r="BE174" s="404">
        <f t="shared" si="117"/>
        <v>-2820847</v>
      </c>
      <c r="BF174" s="404">
        <f t="shared" si="118"/>
        <v>-2820847</v>
      </c>
      <c r="BG174" s="404">
        <f t="shared" si="118"/>
        <v>-2417747.9637000002</v>
      </c>
      <c r="BH174" s="404">
        <f t="shared" si="118"/>
        <v>-2014709.3781512119</v>
      </c>
      <c r="BI174" s="404">
        <f t="shared" si="118"/>
        <v>-1611767.502520971</v>
      </c>
      <c r="BJ174" s="404">
        <f t="shared" si="118"/>
        <v>-1208825.6268907264</v>
      </c>
      <c r="BK174" s="404">
        <f t="shared" si="118"/>
        <v>-805924.04544804618</v>
      </c>
      <c r="BL174" s="404">
        <f t="shared" si="118"/>
        <v>-402962.02272402495</v>
      </c>
      <c r="BO174" s="458">
        <f t="shared" si="90"/>
        <v>0</v>
      </c>
      <c r="BP174" s="458">
        <f t="shared" si="90"/>
        <v>-403099.03629999998</v>
      </c>
      <c r="BQ174" s="458">
        <f t="shared" si="90"/>
        <v>-403038.58554879</v>
      </c>
      <c r="BR174" s="458">
        <f t="shared" si="89"/>
        <v>-402941.8756302424</v>
      </c>
      <c r="BS174" s="458">
        <f t="shared" si="89"/>
        <v>-402941.87563024275</v>
      </c>
      <c r="BT174" s="458">
        <f t="shared" si="89"/>
        <v>-402901.5814426791</v>
      </c>
      <c r="BU174" s="458">
        <f t="shared" si="89"/>
        <v>-402962.02272402309</v>
      </c>
      <c r="BV174" s="458">
        <f t="shared" si="89"/>
        <v>-402962.02272402495</v>
      </c>
      <c r="BX174" s="404">
        <f t="shared" si="119"/>
        <v>21286162</v>
      </c>
      <c r="BY174" s="404">
        <f t="shared" si="99"/>
        <v>20883062.9637</v>
      </c>
      <c r="BZ174" s="404">
        <f t="shared" si="99"/>
        <v>20480024.378151212</v>
      </c>
      <c r="CA174" s="404">
        <f t="shared" si="99"/>
        <v>20077082.502520971</v>
      </c>
      <c r="CB174" s="404">
        <f t="shared" si="99"/>
        <v>19674140.626890726</v>
      </c>
      <c r="CC174" s="404">
        <f t="shared" si="99"/>
        <v>19271239.045448046</v>
      </c>
      <c r="CD174" s="404">
        <f t="shared" si="99"/>
        <v>18868277.022724025</v>
      </c>
      <c r="CE174" s="404">
        <f t="shared" si="99"/>
        <v>18465315</v>
      </c>
      <c r="CG174" s="459">
        <f t="shared" si="120"/>
        <v>21286162</v>
      </c>
      <c r="CH174" s="459">
        <f t="shared" si="100"/>
        <v>20883062.9637</v>
      </c>
      <c r="CI174" s="459">
        <f t="shared" si="100"/>
        <v>20480024.378151212</v>
      </c>
      <c r="CJ174" s="459">
        <f t="shared" si="100"/>
        <v>20077082.502520971</v>
      </c>
      <c r="CK174" s="459">
        <f t="shared" si="100"/>
        <v>19674140.626890726</v>
      </c>
      <c r="CL174" s="459">
        <f t="shared" si="100"/>
        <v>19271239.045448046</v>
      </c>
      <c r="CM174" s="459">
        <f t="shared" si="100"/>
        <v>18868277.022724025</v>
      </c>
      <c r="CN174" s="459">
        <f t="shared" si="100"/>
        <v>18465315</v>
      </c>
    </row>
    <row r="175" spans="1:92" x14ac:dyDescent="0.2">
      <c r="A175" s="354" t="s">
        <v>327</v>
      </c>
      <c r="B175" s="354"/>
      <c r="C175" s="382"/>
      <c r="D175" s="382"/>
      <c r="E175" s="382"/>
      <c r="F175" s="351">
        <v>1</v>
      </c>
      <c r="G175">
        <v>0</v>
      </c>
      <c r="H175" s="354">
        <v>149</v>
      </c>
      <c r="I175" s="351" t="s">
        <v>479</v>
      </c>
      <c r="J175" s="394"/>
      <c r="K175">
        <v>122.49</v>
      </c>
      <c r="L175"/>
      <c r="M175">
        <v>27</v>
      </c>
      <c r="N175" s="395">
        <f t="shared" si="101"/>
        <v>8.1</v>
      </c>
      <c r="O175" s="395">
        <f t="shared" si="102"/>
        <v>73.489999999999995</v>
      </c>
      <c r="P175" s="395">
        <f t="shared" si="103"/>
        <v>0</v>
      </c>
      <c r="Q175" s="395">
        <f t="shared" si="104"/>
        <v>0</v>
      </c>
      <c r="R175" s="396">
        <f t="shared" si="105"/>
        <v>0.22</v>
      </c>
      <c r="S175" s="396">
        <f t="shared" si="91"/>
        <v>0</v>
      </c>
      <c r="T175" s="395">
        <f t="shared" si="92"/>
        <v>0</v>
      </c>
      <c r="U175" s="395">
        <f t="shared" si="106"/>
        <v>0</v>
      </c>
      <c r="V175">
        <v>0</v>
      </c>
      <c r="W175" s="395">
        <f t="shared" si="107"/>
        <v>0</v>
      </c>
      <c r="X175" s="371">
        <f t="shared" si="108"/>
        <v>8.1</v>
      </c>
      <c r="Y175" s="359">
        <f t="shared" si="109"/>
        <v>130.59</v>
      </c>
      <c r="Z175" s="266">
        <v>795420643.33000004</v>
      </c>
      <c r="AA175" s="267">
        <v>1474</v>
      </c>
      <c r="AB175" s="371">
        <f t="shared" si="93"/>
        <v>539634.09</v>
      </c>
      <c r="AC175" s="358">
        <f t="shared" si="94"/>
        <v>1.958596</v>
      </c>
      <c r="AD175" s="267">
        <v>119167</v>
      </c>
      <c r="AE175" s="358">
        <f t="shared" si="95"/>
        <v>0.81986000000000003</v>
      </c>
      <c r="AF175" s="358">
        <f t="shared" si="121"/>
        <v>-0.61697500000000005</v>
      </c>
      <c r="AG175" s="398">
        <f t="shared" si="96"/>
        <v>0.01</v>
      </c>
      <c r="AH175" s="399">
        <f t="shared" si="97"/>
        <v>0</v>
      </c>
      <c r="AI175" s="400">
        <f t="shared" si="110"/>
        <v>0.01</v>
      </c>
      <c r="AJ175">
        <v>122</v>
      </c>
      <c r="AK175">
        <v>13</v>
      </c>
      <c r="AL175" s="370">
        <f t="shared" si="111"/>
        <v>158600</v>
      </c>
      <c r="AM175">
        <v>0</v>
      </c>
      <c r="AN175">
        <v>0</v>
      </c>
      <c r="AO175" s="370">
        <f t="shared" si="112"/>
        <v>0</v>
      </c>
      <c r="AP175" s="370">
        <f t="shared" si="98"/>
        <v>15050</v>
      </c>
      <c r="AQ175" s="370">
        <f t="shared" si="113"/>
        <v>173650</v>
      </c>
      <c r="AR175" s="397">
        <v>33205</v>
      </c>
      <c r="AS175" s="397">
        <f t="shared" si="122"/>
        <v>173650</v>
      </c>
      <c r="AT175" s="267">
        <v>173740</v>
      </c>
      <c r="AU175" s="370">
        <f t="shared" si="123"/>
        <v>90</v>
      </c>
      <c r="AV175" s="401" t="str">
        <f t="shared" si="125"/>
        <v>No</v>
      </c>
      <c r="AW175" s="397">
        <f t="shared" si="114"/>
        <v>0</v>
      </c>
      <c r="AX175" s="402">
        <f t="shared" si="115"/>
        <v>173740</v>
      </c>
      <c r="AY175" s="403">
        <f t="shared" si="124"/>
        <v>173740</v>
      </c>
      <c r="AZ175" s="404"/>
      <c r="BA175" s="404"/>
      <c r="BB175" s="457">
        <f t="shared" si="116"/>
        <v>12287.123438648054</v>
      </c>
      <c r="BC175" s="404"/>
      <c r="BD175" s="404"/>
      <c r="BE175" s="404">
        <f t="shared" si="117"/>
        <v>-90</v>
      </c>
      <c r="BF175" s="404">
        <f t="shared" si="118"/>
        <v>-90</v>
      </c>
      <c r="BG175" s="404">
        <f t="shared" si="118"/>
        <v>-77.138999999995576</v>
      </c>
      <c r="BH175" s="404">
        <f t="shared" si="118"/>
        <v>-64.279928700008895</v>
      </c>
      <c r="BI175" s="404">
        <f t="shared" si="118"/>
        <v>-51.423942960012937</v>
      </c>
      <c r="BJ175" s="404">
        <f t="shared" si="118"/>
        <v>-38.567957220016979</v>
      </c>
      <c r="BK175" s="404">
        <f t="shared" si="118"/>
        <v>-25.713257078576135</v>
      </c>
      <c r="BL175" s="404">
        <f t="shared" si="118"/>
        <v>-12.856628539273515</v>
      </c>
      <c r="BO175" s="458">
        <f t="shared" si="90"/>
        <v>0</v>
      </c>
      <c r="BP175" s="458">
        <f t="shared" si="90"/>
        <v>-12.861000000000001</v>
      </c>
      <c r="BQ175" s="458">
        <f t="shared" si="90"/>
        <v>-12.859071299999261</v>
      </c>
      <c r="BR175" s="458">
        <f t="shared" si="89"/>
        <v>-12.855985740001779</v>
      </c>
      <c r="BS175" s="458">
        <f t="shared" si="89"/>
        <v>-12.855985740003234</v>
      </c>
      <c r="BT175" s="458">
        <f t="shared" si="89"/>
        <v>-12.854700141431659</v>
      </c>
      <c r="BU175" s="458">
        <f t="shared" si="89"/>
        <v>-12.856628539288067</v>
      </c>
      <c r="BV175" s="458">
        <f t="shared" si="89"/>
        <v>-12.856628539273515</v>
      </c>
      <c r="BX175" s="404">
        <f t="shared" si="119"/>
        <v>173740</v>
      </c>
      <c r="BY175" s="404">
        <f t="shared" si="99"/>
        <v>173727.139</v>
      </c>
      <c r="BZ175" s="404">
        <f t="shared" si="99"/>
        <v>173714.27992870001</v>
      </c>
      <c r="CA175" s="404">
        <f t="shared" si="99"/>
        <v>173701.42394296001</v>
      </c>
      <c r="CB175" s="404">
        <f t="shared" si="99"/>
        <v>173688.56795722002</v>
      </c>
      <c r="CC175" s="404">
        <f t="shared" si="99"/>
        <v>173675.71325707858</v>
      </c>
      <c r="CD175" s="404">
        <f t="shared" si="99"/>
        <v>173662.85662853927</v>
      </c>
      <c r="CE175" s="404">
        <f t="shared" si="99"/>
        <v>173650</v>
      </c>
      <c r="CG175" s="459">
        <f t="shared" si="120"/>
        <v>173740</v>
      </c>
      <c r="CH175" s="459">
        <f t="shared" si="100"/>
        <v>173727.139</v>
      </c>
      <c r="CI175" s="459">
        <f t="shared" si="100"/>
        <v>173714.27992870001</v>
      </c>
      <c r="CJ175" s="459">
        <f t="shared" si="100"/>
        <v>173701.42394296001</v>
      </c>
      <c r="CK175" s="459">
        <f t="shared" si="100"/>
        <v>173688.56795722002</v>
      </c>
      <c r="CL175" s="459">
        <f t="shared" si="100"/>
        <v>173675.71325707858</v>
      </c>
      <c r="CM175" s="459">
        <f t="shared" si="100"/>
        <v>173662.85662853927</v>
      </c>
      <c r="CN175" s="459">
        <f t="shared" si="100"/>
        <v>173650</v>
      </c>
    </row>
    <row r="176" spans="1:92" x14ac:dyDescent="0.2">
      <c r="A176" s="354" t="s">
        <v>323</v>
      </c>
      <c r="B176" s="354"/>
      <c r="C176" s="382"/>
      <c r="D176" s="382"/>
      <c r="E176" s="382"/>
      <c r="F176" s="351">
        <v>1</v>
      </c>
      <c r="G176">
        <v>0</v>
      </c>
      <c r="H176" s="354">
        <v>150</v>
      </c>
      <c r="I176" s="351" t="s">
        <v>480</v>
      </c>
      <c r="J176" s="394"/>
      <c r="K176">
        <v>262.58999999999997</v>
      </c>
      <c r="L176"/>
      <c r="M176">
        <v>77</v>
      </c>
      <c r="N176" s="395">
        <f t="shared" si="101"/>
        <v>23.1</v>
      </c>
      <c r="O176" s="395">
        <f t="shared" si="102"/>
        <v>157.55000000000001</v>
      </c>
      <c r="P176" s="395">
        <f t="shared" si="103"/>
        <v>0</v>
      </c>
      <c r="Q176" s="395">
        <f t="shared" si="104"/>
        <v>0</v>
      </c>
      <c r="R176" s="396">
        <f t="shared" si="105"/>
        <v>0.28999999999999998</v>
      </c>
      <c r="S176" s="396">
        <f t="shared" si="91"/>
        <v>0</v>
      </c>
      <c r="T176" s="395">
        <f t="shared" si="92"/>
        <v>0</v>
      </c>
      <c r="U176" s="395">
        <f t="shared" si="106"/>
        <v>0</v>
      </c>
      <c r="V176">
        <v>15</v>
      </c>
      <c r="W176" s="395">
        <f t="shared" si="107"/>
        <v>3.75</v>
      </c>
      <c r="X176" s="371">
        <f t="shared" si="108"/>
        <v>23.1</v>
      </c>
      <c r="Y176" s="359">
        <f t="shared" si="109"/>
        <v>289.44</v>
      </c>
      <c r="Z176" s="266">
        <v>2634730383</v>
      </c>
      <c r="AA176" s="267">
        <v>3648</v>
      </c>
      <c r="AB176" s="371">
        <f t="shared" si="93"/>
        <v>722239.69</v>
      </c>
      <c r="AC176" s="358">
        <f t="shared" si="94"/>
        <v>2.6213609999999998</v>
      </c>
      <c r="AD176" s="267">
        <v>89135</v>
      </c>
      <c r="AE176" s="358">
        <f t="shared" si="95"/>
        <v>0.61324199999999995</v>
      </c>
      <c r="AF176" s="358">
        <f t="shared" si="121"/>
        <v>-1.0189250000000001</v>
      </c>
      <c r="AG176" s="398">
        <f t="shared" si="96"/>
        <v>0.01</v>
      </c>
      <c r="AH176" s="399">
        <f t="shared" si="97"/>
        <v>0</v>
      </c>
      <c r="AI176" s="400">
        <f t="shared" si="110"/>
        <v>0.01</v>
      </c>
      <c r="AJ176">
        <v>259</v>
      </c>
      <c r="AK176">
        <v>13</v>
      </c>
      <c r="AL176" s="370">
        <f t="shared" si="111"/>
        <v>336700</v>
      </c>
      <c r="AM176">
        <v>0</v>
      </c>
      <c r="AN176">
        <v>0</v>
      </c>
      <c r="AO176" s="370">
        <f t="shared" si="112"/>
        <v>0</v>
      </c>
      <c r="AP176" s="370">
        <f t="shared" si="98"/>
        <v>33358</v>
      </c>
      <c r="AQ176" s="370">
        <f t="shared" si="113"/>
        <v>370058</v>
      </c>
      <c r="AR176" s="397">
        <v>50646</v>
      </c>
      <c r="AS176" s="397">
        <f t="shared" si="122"/>
        <v>370058</v>
      </c>
      <c r="AT176" s="267">
        <v>337108</v>
      </c>
      <c r="AU176" s="370">
        <f t="shared" si="123"/>
        <v>32950</v>
      </c>
      <c r="AV176" s="401" t="str">
        <f t="shared" si="125"/>
        <v>Yes</v>
      </c>
      <c r="AW176" s="397">
        <f t="shared" si="114"/>
        <v>32950</v>
      </c>
      <c r="AX176" s="402">
        <f t="shared" si="115"/>
        <v>370058</v>
      </c>
      <c r="AY176" s="403">
        <f t="shared" si="124"/>
        <v>370058</v>
      </c>
      <c r="AZ176" s="404"/>
      <c r="BA176" s="404"/>
      <c r="BB176" s="457">
        <f t="shared" si="116"/>
        <v>12703.438820975667</v>
      </c>
      <c r="BC176" s="404"/>
      <c r="BD176" s="404"/>
      <c r="BE176" s="404">
        <f t="shared" si="117"/>
        <v>32950</v>
      </c>
      <c r="BF176" s="404">
        <f t="shared" si="118"/>
        <v>0</v>
      </c>
      <c r="BG176" s="404">
        <f t="shared" si="118"/>
        <v>0</v>
      </c>
      <c r="BH176" s="404">
        <f t="shared" si="118"/>
        <v>0</v>
      </c>
      <c r="BI176" s="404">
        <f t="shared" si="118"/>
        <v>0</v>
      </c>
      <c r="BJ176" s="404">
        <f t="shared" si="118"/>
        <v>0</v>
      </c>
      <c r="BK176" s="404">
        <f t="shared" si="118"/>
        <v>0</v>
      </c>
      <c r="BL176" s="404">
        <f t="shared" si="118"/>
        <v>0</v>
      </c>
      <c r="BO176" s="458">
        <f t="shared" si="90"/>
        <v>32950</v>
      </c>
      <c r="BP176" s="458">
        <f t="shared" si="90"/>
        <v>0</v>
      </c>
      <c r="BQ176" s="458">
        <f t="shared" si="90"/>
        <v>0</v>
      </c>
      <c r="BR176" s="458">
        <f t="shared" si="89"/>
        <v>0</v>
      </c>
      <c r="BS176" s="458">
        <f t="shared" si="89"/>
        <v>0</v>
      </c>
      <c r="BT176" s="458">
        <f t="shared" si="89"/>
        <v>0</v>
      </c>
      <c r="BU176" s="458">
        <f t="shared" si="89"/>
        <v>0</v>
      </c>
      <c r="BV176" s="458">
        <f t="shared" si="89"/>
        <v>0</v>
      </c>
      <c r="BX176" s="404">
        <f t="shared" si="119"/>
        <v>370058</v>
      </c>
      <c r="BY176" s="404">
        <f t="shared" si="99"/>
        <v>370058</v>
      </c>
      <c r="BZ176" s="404">
        <f t="shared" si="99"/>
        <v>370058</v>
      </c>
      <c r="CA176" s="404">
        <f t="shared" si="99"/>
        <v>370058</v>
      </c>
      <c r="CB176" s="404">
        <f t="shared" si="99"/>
        <v>370058</v>
      </c>
      <c r="CC176" s="404">
        <f t="shared" si="99"/>
        <v>370058</v>
      </c>
      <c r="CD176" s="404">
        <f t="shared" si="99"/>
        <v>370058</v>
      </c>
      <c r="CE176" s="404">
        <f t="shared" si="99"/>
        <v>370058</v>
      </c>
      <c r="CG176" s="459">
        <f t="shared" si="120"/>
        <v>370058</v>
      </c>
      <c r="CH176" s="459">
        <f t="shared" si="100"/>
        <v>370058</v>
      </c>
      <c r="CI176" s="459">
        <f t="shared" si="100"/>
        <v>370058</v>
      </c>
      <c r="CJ176" s="459">
        <f t="shared" si="100"/>
        <v>370058</v>
      </c>
      <c r="CK176" s="459">
        <f t="shared" si="100"/>
        <v>370058</v>
      </c>
      <c r="CL176" s="459">
        <f t="shared" si="100"/>
        <v>370058</v>
      </c>
      <c r="CM176" s="459">
        <f t="shared" si="100"/>
        <v>370058</v>
      </c>
      <c r="CN176" s="459">
        <f t="shared" si="100"/>
        <v>370058</v>
      </c>
    </row>
    <row r="177" spans="1:92" x14ac:dyDescent="0.2">
      <c r="A177" s="354" t="s">
        <v>343</v>
      </c>
      <c r="B177" s="354">
        <v>1</v>
      </c>
      <c r="C177" s="382">
        <v>1</v>
      </c>
      <c r="D177" s="382">
        <v>0</v>
      </c>
      <c r="E177" s="382">
        <v>1</v>
      </c>
      <c r="F177" s="351">
        <v>10</v>
      </c>
      <c r="G177">
        <v>2</v>
      </c>
      <c r="H177" s="354">
        <v>151</v>
      </c>
      <c r="I177" s="351" t="s">
        <v>481</v>
      </c>
      <c r="J177" s="394"/>
      <c r="K177">
        <v>18190.53</v>
      </c>
      <c r="L177"/>
      <c r="M177">
        <v>13521</v>
      </c>
      <c r="N177" s="395">
        <f t="shared" si="101"/>
        <v>4056.3</v>
      </c>
      <c r="O177" s="395">
        <f t="shared" si="102"/>
        <v>10914.32</v>
      </c>
      <c r="P177" s="395">
        <f t="shared" si="103"/>
        <v>2606.6800000000003</v>
      </c>
      <c r="Q177" s="395">
        <f t="shared" si="104"/>
        <v>391</v>
      </c>
      <c r="R177" s="396">
        <f t="shared" si="105"/>
        <v>0.74</v>
      </c>
      <c r="S177" s="396">
        <f t="shared" si="91"/>
        <v>0.14000000000000001</v>
      </c>
      <c r="T177" s="395">
        <f t="shared" si="92"/>
        <v>2546.67</v>
      </c>
      <c r="U177" s="395">
        <f t="shared" si="106"/>
        <v>382</v>
      </c>
      <c r="V177">
        <v>3955</v>
      </c>
      <c r="W177" s="395">
        <f t="shared" si="107"/>
        <v>988.75</v>
      </c>
      <c r="X177" s="371">
        <f t="shared" si="108"/>
        <v>4056.3</v>
      </c>
      <c r="Y177" s="359">
        <f t="shared" si="109"/>
        <v>23626.579999999998</v>
      </c>
      <c r="Z177" s="266">
        <v>11485756221.33</v>
      </c>
      <c r="AA177" s="267">
        <v>114356</v>
      </c>
      <c r="AB177" s="371">
        <f t="shared" si="93"/>
        <v>100438.6</v>
      </c>
      <c r="AC177" s="358">
        <f t="shared" si="94"/>
        <v>0.364541</v>
      </c>
      <c r="AD177" s="267">
        <v>51642</v>
      </c>
      <c r="AE177" s="358">
        <f t="shared" si="95"/>
        <v>0.35529300000000003</v>
      </c>
      <c r="AF177" s="358">
        <f t="shared" si="121"/>
        <v>0.63823300000000005</v>
      </c>
      <c r="AG177" s="398">
        <f t="shared" si="96"/>
        <v>0.63823300000000005</v>
      </c>
      <c r="AH177" s="399">
        <f t="shared" si="97"/>
        <v>0.06</v>
      </c>
      <c r="AI177" s="400">
        <f t="shared" si="110"/>
        <v>0.6982330000000001</v>
      </c>
      <c r="AJ177">
        <v>0</v>
      </c>
      <c r="AK177">
        <v>0</v>
      </c>
      <c r="AL177" s="370">
        <f t="shared" si="111"/>
        <v>0</v>
      </c>
      <c r="AM177">
        <v>0</v>
      </c>
      <c r="AN177">
        <v>0</v>
      </c>
      <c r="AO177" s="370">
        <f t="shared" si="112"/>
        <v>0</v>
      </c>
      <c r="AP177" s="370">
        <f t="shared" si="98"/>
        <v>190126287</v>
      </c>
      <c r="AQ177" s="370">
        <f t="shared" si="113"/>
        <v>190126287</v>
      </c>
      <c r="AR177" s="397">
        <v>133606066</v>
      </c>
      <c r="AS177" s="397">
        <f t="shared" si="122"/>
        <v>201118542</v>
      </c>
      <c r="AT177" s="267">
        <v>201118542</v>
      </c>
      <c r="AU177" s="370">
        <f t="shared" si="123"/>
        <v>10992255</v>
      </c>
      <c r="AV177" s="401" t="str">
        <f t="shared" si="125"/>
        <v>No</v>
      </c>
      <c r="AW177" s="397">
        <f t="shared" si="114"/>
        <v>0</v>
      </c>
      <c r="AX177" s="402">
        <f t="shared" si="115"/>
        <v>201118542</v>
      </c>
      <c r="AY177" s="403">
        <f t="shared" si="124"/>
        <v>201118542</v>
      </c>
      <c r="AZ177" s="404"/>
      <c r="BA177" s="404"/>
      <c r="BB177" s="457">
        <f t="shared" si="116"/>
        <v>14969.125940805465</v>
      </c>
      <c r="BC177" s="404"/>
      <c r="BD177" s="404"/>
      <c r="BE177" s="404">
        <f t="shared" si="117"/>
        <v>-10992255</v>
      </c>
      <c r="BF177" s="404">
        <f t="shared" si="118"/>
        <v>-10992255</v>
      </c>
      <c r="BG177" s="404">
        <f t="shared" si="118"/>
        <v>-10992255</v>
      </c>
      <c r="BH177" s="404">
        <f t="shared" si="118"/>
        <v>-10992255</v>
      </c>
      <c r="BI177" s="404">
        <f t="shared" si="118"/>
        <v>-10992255</v>
      </c>
      <c r="BJ177" s="404">
        <f t="shared" si="118"/>
        <v>-10992255</v>
      </c>
      <c r="BK177" s="404">
        <f t="shared" si="118"/>
        <v>-10992255</v>
      </c>
      <c r="BL177" s="404">
        <f t="shared" si="118"/>
        <v>-10992255</v>
      </c>
      <c r="BO177" s="458">
        <f t="shared" si="90"/>
        <v>0</v>
      </c>
      <c r="BP177" s="458">
        <f t="shared" si="90"/>
        <v>-1570793.2394999999</v>
      </c>
      <c r="BQ177" s="458">
        <f t="shared" si="90"/>
        <v>-1832408.9084999999</v>
      </c>
      <c r="BR177" s="458">
        <f t="shared" si="89"/>
        <v>-2198451</v>
      </c>
      <c r="BS177" s="458">
        <f t="shared" si="89"/>
        <v>-2748063.75</v>
      </c>
      <c r="BT177" s="458">
        <f t="shared" si="89"/>
        <v>-3663718.5914999996</v>
      </c>
      <c r="BU177" s="458">
        <f t="shared" si="89"/>
        <v>-5496127.5</v>
      </c>
      <c r="BV177" s="458">
        <f t="shared" si="89"/>
        <v>-10992255</v>
      </c>
      <c r="BX177" s="404">
        <f t="shared" si="119"/>
        <v>201118542</v>
      </c>
      <c r="BY177" s="404">
        <f t="shared" si="99"/>
        <v>199547748.76050001</v>
      </c>
      <c r="BZ177" s="404">
        <f t="shared" si="99"/>
        <v>199286133.09150001</v>
      </c>
      <c r="CA177" s="404">
        <f t="shared" si="99"/>
        <v>198920091</v>
      </c>
      <c r="CB177" s="404">
        <f t="shared" si="99"/>
        <v>198370478.25</v>
      </c>
      <c r="CC177" s="404">
        <f t="shared" si="99"/>
        <v>197454823.40849999</v>
      </c>
      <c r="CD177" s="404">
        <f t="shared" si="99"/>
        <v>195622414.5</v>
      </c>
      <c r="CE177" s="404">
        <f t="shared" si="99"/>
        <v>190126287</v>
      </c>
      <c r="CG177" s="459">
        <f t="shared" si="120"/>
        <v>201118542</v>
      </c>
      <c r="CH177" s="459">
        <f t="shared" si="100"/>
        <v>201118542</v>
      </c>
      <c r="CI177" s="459">
        <f t="shared" si="100"/>
        <v>201118542</v>
      </c>
      <c r="CJ177" s="459">
        <f t="shared" si="100"/>
        <v>201118542</v>
      </c>
      <c r="CK177" s="459">
        <f t="shared" si="100"/>
        <v>201118542</v>
      </c>
      <c r="CL177" s="459">
        <f t="shared" si="100"/>
        <v>201118542</v>
      </c>
      <c r="CM177" s="459">
        <f t="shared" si="100"/>
        <v>201118542</v>
      </c>
      <c r="CN177" s="459">
        <f t="shared" si="100"/>
        <v>201118542</v>
      </c>
    </row>
    <row r="178" spans="1:92" x14ac:dyDescent="0.2">
      <c r="A178" s="354" t="s">
        <v>333</v>
      </c>
      <c r="B178" s="354"/>
      <c r="C178" s="382"/>
      <c r="D178" s="382"/>
      <c r="E178" s="382"/>
      <c r="F178" s="351">
        <v>2</v>
      </c>
      <c r="G178">
        <v>0</v>
      </c>
      <c r="H178" s="354">
        <v>152</v>
      </c>
      <c r="I178" s="351" t="s">
        <v>482</v>
      </c>
      <c r="J178" s="394"/>
      <c r="K178">
        <v>2361.48</v>
      </c>
      <c r="L178"/>
      <c r="M178">
        <v>720</v>
      </c>
      <c r="N178" s="395">
        <f t="shared" si="101"/>
        <v>216</v>
      </c>
      <c r="O178" s="395">
        <f t="shared" si="102"/>
        <v>1416.89</v>
      </c>
      <c r="P178" s="395">
        <f t="shared" si="103"/>
        <v>0</v>
      </c>
      <c r="Q178" s="395">
        <f t="shared" si="104"/>
        <v>0</v>
      </c>
      <c r="R178" s="396">
        <f t="shared" si="105"/>
        <v>0.3</v>
      </c>
      <c r="S178" s="396">
        <f t="shared" si="91"/>
        <v>0</v>
      </c>
      <c r="T178" s="395">
        <f t="shared" si="92"/>
        <v>0</v>
      </c>
      <c r="U178" s="395">
        <f t="shared" si="106"/>
        <v>0</v>
      </c>
      <c r="V178">
        <v>144</v>
      </c>
      <c r="W178" s="395">
        <f t="shared" si="107"/>
        <v>36</v>
      </c>
      <c r="X178" s="371">
        <f t="shared" si="108"/>
        <v>216</v>
      </c>
      <c r="Y178" s="359">
        <f t="shared" si="109"/>
        <v>2613.48</v>
      </c>
      <c r="Z178" s="266">
        <v>6500217292.3299999</v>
      </c>
      <c r="AA178" s="267">
        <v>19629</v>
      </c>
      <c r="AB178" s="371">
        <f t="shared" si="93"/>
        <v>331153.77</v>
      </c>
      <c r="AC178" s="358">
        <f t="shared" si="94"/>
        <v>1.201919</v>
      </c>
      <c r="AD178" s="267">
        <v>109485</v>
      </c>
      <c r="AE178" s="358">
        <f t="shared" si="95"/>
        <v>0.75324800000000003</v>
      </c>
      <c r="AF178" s="358">
        <f t="shared" si="121"/>
        <v>-6.7318000000000003E-2</v>
      </c>
      <c r="AG178" s="398">
        <f t="shared" si="96"/>
        <v>0.01</v>
      </c>
      <c r="AH178" s="399">
        <f t="shared" si="97"/>
        <v>0</v>
      </c>
      <c r="AI178" s="400">
        <f t="shared" si="110"/>
        <v>0.01</v>
      </c>
      <c r="AJ178">
        <v>0</v>
      </c>
      <c r="AK178">
        <v>0</v>
      </c>
      <c r="AL178" s="370">
        <f t="shared" si="111"/>
        <v>0</v>
      </c>
      <c r="AM178">
        <v>0</v>
      </c>
      <c r="AN178">
        <v>0</v>
      </c>
      <c r="AO178" s="370">
        <f t="shared" si="112"/>
        <v>0</v>
      </c>
      <c r="AP178" s="370">
        <f t="shared" si="98"/>
        <v>301204</v>
      </c>
      <c r="AQ178" s="370">
        <f t="shared" si="113"/>
        <v>301204</v>
      </c>
      <c r="AR178" s="397">
        <v>321279</v>
      </c>
      <c r="AS178" s="397">
        <f t="shared" si="122"/>
        <v>301204</v>
      </c>
      <c r="AT178" s="267">
        <v>326444</v>
      </c>
      <c r="AU178" s="370">
        <f t="shared" si="123"/>
        <v>25240</v>
      </c>
      <c r="AV178" s="401" t="str">
        <f t="shared" si="125"/>
        <v>No</v>
      </c>
      <c r="AW178" s="397">
        <f t="shared" si="114"/>
        <v>0</v>
      </c>
      <c r="AX178" s="402">
        <f t="shared" si="115"/>
        <v>326444</v>
      </c>
      <c r="AY178" s="403">
        <f t="shared" si="124"/>
        <v>326444</v>
      </c>
      <c r="AZ178" s="404"/>
      <c r="BA178" s="404"/>
      <c r="BB178" s="457">
        <f t="shared" si="116"/>
        <v>12754.864322374104</v>
      </c>
      <c r="BC178" s="404"/>
      <c r="BD178" s="404"/>
      <c r="BE178" s="404">
        <f t="shared" si="117"/>
        <v>-25240</v>
      </c>
      <c r="BF178" s="404">
        <f t="shared" si="118"/>
        <v>-25240</v>
      </c>
      <c r="BG178" s="404">
        <f t="shared" si="118"/>
        <v>-21633.204000000027</v>
      </c>
      <c r="BH178" s="404">
        <f t="shared" si="118"/>
        <v>-18026.948893200024</v>
      </c>
      <c r="BI178" s="404">
        <f t="shared" si="118"/>
        <v>-14421.559114560019</v>
      </c>
      <c r="BJ178" s="404">
        <f t="shared" si="118"/>
        <v>-10816.169335920014</v>
      </c>
      <c r="BK178" s="404">
        <f t="shared" si="118"/>
        <v>-7211.1400962578482</v>
      </c>
      <c r="BL178" s="404">
        <f t="shared" si="118"/>
        <v>-3605.5700481289532</v>
      </c>
      <c r="BO178" s="458">
        <f t="shared" si="90"/>
        <v>0</v>
      </c>
      <c r="BP178" s="458">
        <f t="shared" si="90"/>
        <v>-3606.7959999999998</v>
      </c>
      <c r="BQ178" s="458">
        <f t="shared" si="90"/>
        <v>-3606.2551068000043</v>
      </c>
      <c r="BR178" s="458">
        <f t="shared" si="89"/>
        <v>-3605.3897786400048</v>
      </c>
      <c r="BS178" s="458">
        <f t="shared" si="89"/>
        <v>-3605.3897786400048</v>
      </c>
      <c r="BT178" s="458">
        <f t="shared" si="89"/>
        <v>-3605.0292396621408</v>
      </c>
      <c r="BU178" s="458">
        <f t="shared" si="89"/>
        <v>-3605.5700481289241</v>
      </c>
      <c r="BV178" s="458">
        <f t="shared" si="89"/>
        <v>-3605.5700481289532</v>
      </c>
      <c r="BX178" s="404">
        <f t="shared" si="119"/>
        <v>326444</v>
      </c>
      <c r="BY178" s="404">
        <f t="shared" si="99"/>
        <v>322837.20400000003</v>
      </c>
      <c r="BZ178" s="404">
        <f t="shared" si="99"/>
        <v>319230.94889320002</v>
      </c>
      <c r="CA178" s="404">
        <f t="shared" si="99"/>
        <v>315625.55911456002</v>
      </c>
      <c r="CB178" s="404">
        <f t="shared" si="99"/>
        <v>312020.16933592001</v>
      </c>
      <c r="CC178" s="404">
        <f t="shared" si="99"/>
        <v>308415.14009625785</v>
      </c>
      <c r="CD178" s="404">
        <f t="shared" si="99"/>
        <v>304809.57004812895</v>
      </c>
      <c r="CE178" s="404">
        <f t="shared" si="99"/>
        <v>301204</v>
      </c>
      <c r="CG178" s="459">
        <f t="shared" si="120"/>
        <v>326444</v>
      </c>
      <c r="CH178" s="459">
        <f t="shared" si="100"/>
        <v>322837.20400000003</v>
      </c>
      <c r="CI178" s="459">
        <f t="shared" si="100"/>
        <v>319230.94889320002</v>
      </c>
      <c r="CJ178" s="459">
        <f t="shared" si="100"/>
        <v>315625.55911456002</v>
      </c>
      <c r="CK178" s="459">
        <f t="shared" si="100"/>
        <v>312020.16933592001</v>
      </c>
      <c r="CL178" s="459">
        <f t="shared" si="100"/>
        <v>308415.14009625785</v>
      </c>
      <c r="CM178" s="459">
        <f t="shared" si="100"/>
        <v>304809.57004812895</v>
      </c>
      <c r="CN178" s="459">
        <f t="shared" si="100"/>
        <v>301204</v>
      </c>
    </row>
    <row r="179" spans="1:92" x14ac:dyDescent="0.2">
      <c r="A179" s="354" t="s">
        <v>333</v>
      </c>
      <c r="B179" s="354"/>
      <c r="C179" s="382"/>
      <c r="D179" s="382"/>
      <c r="E179" s="382"/>
      <c r="F179" s="351">
        <v>7</v>
      </c>
      <c r="G179">
        <v>0</v>
      </c>
      <c r="H179" s="354">
        <v>153</v>
      </c>
      <c r="I179" s="351" t="s">
        <v>483</v>
      </c>
      <c r="J179" s="394"/>
      <c r="K179">
        <v>2654.24</v>
      </c>
      <c r="L179"/>
      <c r="M179">
        <v>1074</v>
      </c>
      <c r="N179" s="395">
        <f t="shared" si="101"/>
        <v>322.2</v>
      </c>
      <c r="O179" s="395">
        <f t="shared" si="102"/>
        <v>1592.54</v>
      </c>
      <c r="P179" s="395">
        <f t="shared" si="103"/>
        <v>0</v>
      </c>
      <c r="Q179" s="395">
        <f t="shared" si="104"/>
        <v>0</v>
      </c>
      <c r="R179" s="396">
        <f t="shared" si="105"/>
        <v>0.4</v>
      </c>
      <c r="S179" s="396">
        <f t="shared" si="91"/>
        <v>0</v>
      </c>
      <c r="T179" s="395">
        <f t="shared" si="92"/>
        <v>0</v>
      </c>
      <c r="U179" s="395">
        <f t="shared" si="106"/>
        <v>0</v>
      </c>
      <c r="V179">
        <v>123</v>
      </c>
      <c r="W179" s="395">
        <f t="shared" si="107"/>
        <v>30.75</v>
      </c>
      <c r="X179" s="371">
        <f t="shared" si="108"/>
        <v>322.2</v>
      </c>
      <c r="Y179" s="359">
        <f t="shared" si="109"/>
        <v>3007.1899999999996</v>
      </c>
      <c r="Z179" s="266">
        <v>3764178815.3299999</v>
      </c>
      <c r="AA179" s="267">
        <v>22171</v>
      </c>
      <c r="AB179" s="371">
        <f t="shared" si="93"/>
        <v>169779.39</v>
      </c>
      <c r="AC179" s="358">
        <f t="shared" si="94"/>
        <v>0.61621199999999998</v>
      </c>
      <c r="AD179" s="267">
        <v>97664</v>
      </c>
      <c r="AE179" s="358">
        <f t="shared" si="95"/>
        <v>0.67192099999999999</v>
      </c>
      <c r="AF179" s="358">
        <f t="shared" si="121"/>
        <v>0.36707499999999998</v>
      </c>
      <c r="AG179" s="398">
        <f t="shared" si="96"/>
        <v>0.36707499999999998</v>
      </c>
      <c r="AH179" s="399">
        <f t="shared" si="97"/>
        <v>0</v>
      </c>
      <c r="AI179" s="400">
        <f t="shared" si="110"/>
        <v>0.36707499999999998</v>
      </c>
      <c r="AJ179">
        <v>0</v>
      </c>
      <c r="AK179">
        <v>0</v>
      </c>
      <c r="AL179" s="370">
        <f t="shared" si="111"/>
        <v>0</v>
      </c>
      <c r="AM179">
        <v>0</v>
      </c>
      <c r="AN179">
        <v>0</v>
      </c>
      <c r="AO179" s="370">
        <f t="shared" si="112"/>
        <v>0</v>
      </c>
      <c r="AP179" s="370">
        <f t="shared" si="98"/>
        <v>12722036</v>
      </c>
      <c r="AQ179" s="370">
        <f t="shared" si="113"/>
        <v>12722036</v>
      </c>
      <c r="AR179" s="397">
        <v>11753175</v>
      </c>
      <c r="AS179" s="397">
        <f t="shared" si="122"/>
        <v>12722036</v>
      </c>
      <c r="AT179" s="267">
        <v>12991496</v>
      </c>
      <c r="AU179" s="370">
        <f t="shared" si="123"/>
        <v>269460</v>
      </c>
      <c r="AV179" s="401" t="str">
        <f t="shared" si="125"/>
        <v>No</v>
      </c>
      <c r="AW179" s="397">
        <f t="shared" si="114"/>
        <v>0</v>
      </c>
      <c r="AX179" s="402">
        <f t="shared" si="115"/>
        <v>12991496</v>
      </c>
      <c r="AY179" s="403">
        <f t="shared" si="124"/>
        <v>12991496</v>
      </c>
      <c r="AZ179" s="404"/>
      <c r="BA179" s="404"/>
      <c r="BB179" s="457">
        <f t="shared" si="116"/>
        <v>13057.547452378079</v>
      </c>
      <c r="BC179" s="404"/>
      <c r="BD179" s="404"/>
      <c r="BE179" s="404">
        <f t="shared" si="117"/>
        <v>-269460</v>
      </c>
      <c r="BF179" s="404">
        <f t="shared" si="118"/>
        <v>-269460</v>
      </c>
      <c r="BG179" s="404">
        <f t="shared" si="118"/>
        <v>-230954.16599999927</v>
      </c>
      <c r="BH179" s="404">
        <f t="shared" si="118"/>
        <v>-192454.10652779974</v>
      </c>
      <c r="BI179" s="404">
        <f t="shared" si="118"/>
        <v>-153963.28522223979</v>
      </c>
      <c r="BJ179" s="404">
        <f t="shared" si="118"/>
        <v>-115472.46391667984</v>
      </c>
      <c r="BK179" s="404">
        <f t="shared" si="118"/>
        <v>-76985.491693250835</v>
      </c>
      <c r="BL179" s="404">
        <f t="shared" si="118"/>
        <v>-38492.745846625417</v>
      </c>
      <c r="BO179" s="458">
        <f t="shared" si="90"/>
        <v>0</v>
      </c>
      <c r="BP179" s="458">
        <f t="shared" si="90"/>
        <v>-38505.834000000003</v>
      </c>
      <c r="BQ179" s="458">
        <f t="shared" si="90"/>
        <v>-38500.059472199879</v>
      </c>
      <c r="BR179" s="458">
        <f t="shared" si="89"/>
        <v>-38490.821305559948</v>
      </c>
      <c r="BS179" s="458">
        <f t="shared" si="89"/>
        <v>-38490.821305559948</v>
      </c>
      <c r="BT179" s="458">
        <f t="shared" si="89"/>
        <v>-38486.972223429388</v>
      </c>
      <c r="BU179" s="458">
        <f t="shared" si="89"/>
        <v>-38492.745846625417</v>
      </c>
      <c r="BV179" s="458">
        <f t="shared" si="89"/>
        <v>-38492.745846625417</v>
      </c>
      <c r="BX179" s="404">
        <f t="shared" si="119"/>
        <v>12991496</v>
      </c>
      <c r="BY179" s="404">
        <f t="shared" si="99"/>
        <v>12952990.165999999</v>
      </c>
      <c r="BZ179" s="404">
        <f t="shared" si="99"/>
        <v>12914490.1065278</v>
      </c>
      <c r="CA179" s="404">
        <f t="shared" si="99"/>
        <v>12875999.28522224</v>
      </c>
      <c r="CB179" s="404">
        <f t="shared" si="99"/>
        <v>12837508.46391668</v>
      </c>
      <c r="CC179" s="404">
        <f t="shared" si="99"/>
        <v>12799021.491693251</v>
      </c>
      <c r="CD179" s="404">
        <f t="shared" si="99"/>
        <v>12760528.745846625</v>
      </c>
      <c r="CE179" s="404">
        <f t="shared" si="99"/>
        <v>12722036</v>
      </c>
      <c r="CG179" s="459">
        <f t="shared" si="120"/>
        <v>12991496</v>
      </c>
      <c r="CH179" s="459">
        <f t="shared" si="100"/>
        <v>12952990.165999999</v>
      </c>
      <c r="CI179" s="459">
        <f t="shared" si="100"/>
        <v>12914490.1065278</v>
      </c>
      <c r="CJ179" s="459">
        <f t="shared" si="100"/>
        <v>12875999.28522224</v>
      </c>
      <c r="CK179" s="459">
        <f t="shared" si="100"/>
        <v>12837508.46391668</v>
      </c>
      <c r="CL179" s="459">
        <f t="shared" si="100"/>
        <v>12799021.491693251</v>
      </c>
      <c r="CM179" s="459">
        <f t="shared" si="100"/>
        <v>12760528.745846625</v>
      </c>
      <c r="CN179" s="459">
        <f t="shared" si="100"/>
        <v>12722036</v>
      </c>
    </row>
    <row r="180" spans="1:92" x14ac:dyDescent="0.2">
      <c r="A180" s="354" t="s">
        <v>327</v>
      </c>
      <c r="B180" s="354"/>
      <c r="C180" s="382"/>
      <c r="D180" s="382"/>
      <c r="E180" s="382"/>
      <c r="F180" s="351">
        <v>2</v>
      </c>
      <c r="G180">
        <v>0</v>
      </c>
      <c r="H180" s="354">
        <v>154</v>
      </c>
      <c r="I180" s="351" t="s">
        <v>484</v>
      </c>
      <c r="J180" s="394"/>
      <c r="K180">
        <v>562.02</v>
      </c>
      <c r="L180"/>
      <c r="M180">
        <v>204</v>
      </c>
      <c r="N180" s="395">
        <f t="shared" si="101"/>
        <v>61.2</v>
      </c>
      <c r="O180" s="395">
        <f t="shared" si="102"/>
        <v>337.21</v>
      </c>
      <c r="P180" s="395">
        <f t="shared" si="103"/>
        <v>0</v>
      </c>
      <c r="Q180" s="395">
        <f t="shared" si="104"/>
        <v>0</v>
      </c>
      <c r="R180" s="396">
        <f t="shared" si="105"/>
        <v>0.36</v>
      </c>
      <c r="S180" s="396">
        <f t="shared" si="91"/>
        <v>0</v>
      </c>
      <c r="T180" s="395">
        <f t="shared" si="92"/>
        <v>0</v>
      </c>
      <c r="U180" s="395">
        <f t="shared" si="106"/>
        <v>0</v>
      </c>
      <c r="V180">
        <v>81</v>
      </c>
      <c r="W180" s="395">
        <f t="shared" si="107"/>
        <v>20.25</v>
      </c>
      <c r="X180" s="371">
        <f t="shared" si="108"/>
        <v>61.2</v>
      </c>
      <c r="Y180" s="359">
        <f t="shared" si="109"/>
        <v>643.47</v>
      </c>
      <c r="Z180" s="266">
        <v>2430457125.6700001</v>
      </c>
      <c r="AA180" s="267">
        <v>6832</v>
      </c>
      <c r="AB180" s="371">
        <f t="shared" si="93"/>
        <v>355746.07</v>
      </c>
      <c r="AC180" s="358">
        <f t="shared" si="94"/>
        <v>1.2911760000000001</v>
      </c>
      <c r="AD180" s="267">
        <v>76172</v>
      </c>
      <c r="AE180" s="358">
        <f t="shared" si="95"/>
        <v>0.52405800000000002</v>
      </c>
      <c r="AF180" s="358">
        <f t="shared" si="121"/>
        <v>-6.1040999999999998E-2</v>
      </c>
      <c r="AG180" s="398">
        <f t="shared" si="96"/>
        <v>0.01</v>
      </c>
      <c r="AH180" s="399">
        <f t="shared" si="97"/>
        <v>0</v>
      </c>
      <c r="AI180" s="400">
        <f t="shared" si="110"/>
        <v>0.01</v>
      </c>
      <c r="AJ180">
        <v>0</v>
      </c>
      <c r="AK180">
        <v>0</v>
      </c>
      <c r="AL180" s="370">
        <f t="shared" si="111"/>
        <v>0</v>
      </c>
      <c r="AM180">
        <v>0</v>
      </c>
      <c r="AN180">
        <v>0</v>
      </c>
      <c r="AO180" s="370">
        <f t="shared" si="112"/>
        <v>0</v>
      </c>
      <c r="AP180" s="370">
        <f t="shared" si="98"/>
        <v>74160</v>
      </c>
      <c r="AQ180" s="370">
        <f t="shared" si="113"/>
        <v>74160</v>
      </c>
      <c r="AR180" s="397">
        <v>70393</v>
      </c>
      <c r="AS180" s="397">
        <f t="shared" si="122"/>
        <v>74160</v>
      </c>
      <c r="AT180" s="267">
        <v>80365</v>
      </c>
      <c r="AU180" s="370">
        <f t="shared" si="123"/>
        <v>6205</v>
      </c>
      <c r="AV180" s="401" t="str">
        <f t="shared" si="125"/>
        <v>No</v>
      </c>
      <c r="AW180" s="397">
        <f t="shared" si="114"/>
        <v>0</v>
      </c>
      <c r="AX180" s="402">
        <f t="shared" si="115"/>
        <v>80365</v>
      </c>
      <c r="AY180" s="403">
        <f t="shared" si="124"/>
        <v>80365</v>
      </c>
      <c r="AZ180" s="404"/>
      <c r="BA180" s="404"/>
      <c r="BB180" s="457">
        <f t="shared" si="116"/>
        <v>13195.245275968828</v>
      </c>
      <c r="BC180" s="404"/>
      <c r="BD180" s="404"/>
      <c r="BE180" s="404">
        <f t="shared" si="117"/>
        <v>-6205</v>
      </c>
      <c r="BF180" s="404">
        <f t="shared" si="118"/>
        <v>-6205</v>
      </c>
      <c r="BG180" s="404">
        <f t="shared" si="118"/>
        <v>-5318.3055000000022</v>
      </c>
      <c r="BH180" s="404">
        <f t="shared" si="118"/>
        <v>-4431.7439731500053</v>
      </c>
      <c r="BI180" s="404">
        <f t="shared" si="118"/>
        <v>-3545.3951785200043</v>
      </c>
      <c r="BJ180" s="404">
        <f t="shared" si="118"/>
        <v>-2659.0463838900032</v>
      </c>
      <c r="BK180" s="404">
        <f t="shared" si="118"/>
        <v>-1772.7862241394614</v>
      </c>
      <c r="BL180" s="404">
        <f t="shared" si="118"/>
        <v>-886.39311206972343</v>
      </c>
      <c r="BO180" s="458">
        <f t="shared" si="90"/>
        <v>0</v>
      </c>
      <c r="BP180" s="458">
        <f t="shared" si="90"/>
        <v>-886.69449999999995</v>
      </c>
      <c r="BQ180" s="458">
        <f t="shared" si="90"/>
        <v>-886.56152685000029</v>
      </c>
      <c r="BR180" s="458">
        <f t="shared" si="89"/>
        <v>-886.34879463000107</v>
      </c>
      <c r="BS180" s="458">
        <f t="shared" si="89"/>
        <v>-886.34879463000107</v>
      </c>
      <c r="BT180" s="458">
        <f t="shared" si="89"/>
        <v>-886.26015975053804</v>
      </c>
      <c r="BU180" s="458">
        <f t="shared" si="89"/>
        <v>-886.39311206973071</v>
      </c>
      <c r="BV180" s="458">
        <f t="shared" si="89"/>
        <v>-886.39311206972343</v>
      </c>
      <c r="BX180" s="404">
        <f t="shared" si="119"/>
        <v>80365</v>
      </c>
      <c r="BY180" s="404">
        <f t="shared" si="99"/>
        <v>79478.305500000002</v>
      </c>
      <c r="BZ180" s="404">
        <f t="shared" si="99"/>
        <v>78591.743973150005</v>
      </c>
      <c r="CA180" s="404">
        <f t="shared" si="99"/>
        <v>77705.395178520004</v>
      </c>
      <c r="CB180" s="404">
        <f t="shared" si="99"/>
        <v>76819.046383890003</v>
      </c>
      <c r="CC180" s="404">
        <f t="shared" si="99"/>
        <v>75932.786224139461</v>
      </c>
      <c r="CD180" s="404">
        <f t="shared" si="99"/>
        <v>75046.393112069723</v>
      </c>
      <c r="CE180" s="404">
        <f t="shared" si="99"/>
        <v>74160</v>
      </c>
      <c r="CG180" s="459">
        <f t="shared" si="120"/>
        <v>80365</v>
      </c>
      <c r="CH180" s="459">
        <f t="shared" si="100"/>
        <v>79478.305500000002</v>
      </c>
      <c r="CI180" s="459">
        <f t="shared" si="100"/>
        <v>78591.743973150005</v>
      </c>
      <c r="CJ180" s="459">
        <f t="shared" si="100"/>
        <v>77705.395178520004</v>
      </c>
      <c r="CK180" s="459">
        <f t="shared" si="100"/>
        <v>76819.046383890003</v>
      </c>
      <c r="CL180" s="459">
        <f t="shared" si="100"/>
        <v>75932.786224139461</v>
      </c>
      <c r="CM180" s="459">
        <f t="shared" si="100"/>
        <v>75046.393112069723</v>
      </c>
      <c r="CN180" s="459">
        <f t="shared" si="100"/>
        <v>74160</v>
      </c>
    </row>
    <row r="181" spans="1:92" x14ac:dyDescent="0.2">
      <c r="A181" s="354" t="s">
        <v>329</v>
      </c>
      <c r="B181" s="354"/>
      <c r="C181" s="382"/>
      <c r="D181" s="382"/>
      <c r="E181" s="382"/>
      <c r="F181" s="351">
        <v>7</v>
      </c>
      <c r="G181">
        <v>0</v>
      </c>
      <c r="H181" s="354">
        <v>155</v>
      </c>
      <c r="I181" s="351" t="s">
        <v>485</v>
      </c>
      <c r="J181" s="394"/>
      <c r="K181">
        <v>9224.3799999999992</v>
      </c>
      <c r="L181"/>
      <c r="M181">
        <v>2477</v>
      </c>
      <c r="N181" s="395">
        <f t="shared" si="101"/>
        <v>743.1</v>
      </c>
      <c r="O181" s="395">
        <f t="shared" si="102"/>
        <v>5534.63</v>
      </c>
      <c r="P181" s="395">
        <f t="shared" si="103"/>
        <v>0</v>
      </c>
      <c r="Q181" s="395">
        <f t="shared" si="104"/>
        <v>0</v>
      </c>
      <c r="R181" s="396">
        <f t="shared" si="105"/>
        <v>0.27</v>
      </c>
      <c r="S181" s="396">
        <f t="shared" si="91"/>
        <v>0</v>
      </c>
      <c r="T181" s="395">
        <f t="shared" si="92"/>
        <v>0</v>
      </c>
      <c r="U181" s="395">
        <f t="shared" si="106"/>
        <v>0</v>
      </c>
      <c r="V181">
        <v>782</v>
      </c>
      <c r="W181" s="395">
        <f t="shared" si="107"/>
        <v>195.5</v>
      </c>
      <c r="X181" s="371">
        <f t="shared" si="108"/>
        <v>743.1</v>
      </c>
      <c r="Y181" s="359">
        <f t="shared" si="109"/>
        <v>10162.98</v>
      </c>
      <c r="Z181" s="266">
        <v>13242419567.33</v>
      </c>
      <c r="AA181" s="267">
        <v>63809</v>
      </c>
      <c r="AB181" s="371">
        <f t="shared" si="93"/>
        <v>207532.16</v>
      </c>
      <c r="AC181" s="358">
        <f t="shared" si="94"/>
        <v>0.75323600000000002</v>
      </c>
      <c r="AD181" s="267">
        <v>125616</v>
      </c>
      <c r="AE181" s="358">
        <f t="shared" si="95"/>
        <v>0.864228</v>
      </c>
      <c r="AF181" s="358">
        <f t="shared" si="121"/>
        <v>0.21346599999999999</v>
      </c>
      <c r="AG181" s="398">
        <f t="shared" si="96"/>
        <v>0.21346599999999999</v>
      </c>
      <c r="AH181" s="399">
        <f t="shared" si="97"/>
        <v>0</v>
      </c>
      <c r="AI181" s="400">
        <f t="shared" si="110"/>
        <v>0.21346599999999999</v>
      </c>
      <c r="AJ181">
        <v>0</v>
      </c>
      <c r="AK181">
        <v>0</v>
      </c>
      <c r="AL181" s="370">
        <f t="shared" si="111"/>
        <v>0</v>
      </c>
      <c r="AM181">
        <v>0</v>
      </c>
      <c r="AN181">
        <v>0</v>
      </c>
      <c r="AO181" s="370">
        <f t="shared" si="112"/>
        <v>0</v>
      </c>
      <c r="AP181" s="370">
        <f t="shared" si="98"/>
        <v>25002919</v>
      </c>
      <c r="AQ181" s="370">
        <f t="shared" si="113"/>
        <v>25002919</v>
      </c>
      <c r="AR181" s="397">
        <v>20961352</v>
      </c>
      <c r="AS181" s="397">
        <f t="shared" si="122"/>
        <v>25002919</v>
      </c>
      <c r="AT181" s="267">
        <v>25567009</v>
      </c>
      <c r="AU181" s="370">
        <f t="shared" si="123"/>
        <v>564090</v>
      </c>
      <c r="AV181" s="401" t="str">
        <f t="shared" si="125"/>
        <v>No</v>
      </c>
      <c r="AW181" s="397">
        <f t="shared" si="114"/>
        <v>0</v>
      </c>
      <c r="AX181" s="402">
        <f t="shared" si="115"/>
        <v>25567009</v>
      </c>
      <c r="AY181" s="403">
        <f t="shared" si="124"/>
        <v>25567009</v>
      </c>
      <c r="AZ181" s="404"/>
      <c r="BA181" s="404"/>
      <c r="BB181" s="457">
        <f t="shared" si="116"/>
        <v>12697.692907273986</v>
      </c>
      <c r="BC181" s="404"/>
      <c r="BD181" s="404"/>
      <c r="BE181" s="404">
        <f t="shared" si="117"/>
        <v>-564090</v>
      </c>
      <c r="BF181" s="404">
        <f t="shared" si="118"/>
        <v>-564090</v>
      </c>
      <c r="BG181" s="404">
        <f t="shared" si="118"/>
        <v>-483481.5390000008</v>
      </c>
      <c r="BH181" s="404">
        <f t="shared" si="118"/>
        <v>-402885.16644870117</v>
      </c>
      <c r="BI181" s="404">
        <f t="shared" si="118"/>
        <v>-322308.13315895945</v>
      </c>
      <c r="BJ181" s="404">
        <f t="shared" si="118"/>
        <v>-241731.09986922145</v>
      </c>
      <c r="BK181" s="404">
        <f t="shared" si="118"/>
        <v>-161162.12428281084</v>
      </c>
      <c r="BL181" s="404">
        <f t="shared" si="118"/>
        <v>-80581.062141403556</v>
      </c>
      <c r="BO181" s="458">
        <f t="shared" si="90"/>
        <v>0</v>
      </c>
      <c r="BP181" s="458">
        <f t="shared" si="90"/>
        <v>-80608.460999999996</v>
      </c>
      <c r="BQ181" s="458">
        <f t="shared" si="90"/>
        <v>-80596.372551300126</v>
      </c>
      <c r="BR181" s="458">
        <f t="shared" si="89"/>
        <v>-80577.03328974024</v>
      </c>
      <c r="BS181" s="458">
        <f t="shared" si="89"/>
        <v>-80577.033289739862</v>
      </c>
      <c r="BT181" s="458">
        <f t="shared" si="89"/>
        <v>-80568.9755864115</v>
      </c>
      <c r="BU181" s="458">
        <f t="shared" si="89"/>
        <v>-80581.062141405419</v>
      </c>
      <c r="BV181" s="458">
        <f t="shared" si="89"/>
        <v>-80581.062141403556</v>
      </c>
      <c r="BX181" s="404">
        <f t="shared" si="119"/>
        <v>25567009</v>
      </c>
      <c r="BY181" s="404">
        <f t="shared" si="99"/>
        <v>25486400.539000001</v>
      </c>
      <c r="BZ181" s="404">
        <f t="shared" si="99"/>
        <v>25405804.166448701</v>
      </c>
      <c r="CA181" s="404">
        <f t="shared" si="99"/>
        <v>25325227.133158959</v>
      </c>
      <c r="CB181" s="404">
        <f t="shared" si="99"/>
        <v>25244650.099869221</v>
      </c>
      <c r="CC181" s="404">
        <f t="shared" si="99"/>
        <v>25164081.124282811</v>
      </c>
      <c r="CD181" s="404">
        <f t="shared" si="99"/>
        <v>25083500.062141404</v>
      </c>
      <c r="CE181" s="404">
        <f t="shared" si="99"/>
        <v>25002919</v>
      </c>
      <c r="CG181" s="459">
        <f t="shared" si="120"/>
        <v>25567009</v>
      </c>
      <c r="CH181" s="459">
        <f t="shared" si="100"/>
        <v>25486400.539000001</v>
      </c>
      <c r="CI181" s="459">
        <f t="shared" si="100"/>
        <v>25405804.166448701</v>
      </c>
      <c r="CJ181" s="459">
        <f t="shared" si="100"/>
        <v>25325227.133158959</v>
      </c>
      <c r="CK181" s="459">
        <f t="shared" si="100"/>
        <v>25244650.099869221</v>
      </c>
      <c r="CL181" s="459">
        <f t="shared" si="100"/>
        <v>25164081.124282811</v>
      </c>
      <c r="CM181" s="459">
        <f t="shared" si="100"/>
        <v>25083500.062141404</v>
      </c>
      <c r="CN181" s="459">
        <f t="shared" si="100"/>
        <v>25002919</v>
      </c>
    </row>
    <row r="182" spans="1:92" x14ac:dyDescent="0.2">
      <c r="A182" s="354" t="s">
        <v>325</v>
      </c>
      <c r="B182" s="354"/>
      <c r="C182" s="382">
        <v>1</v>
      </c>
      <c r="D182" s="382">
        <v>1</v>
      </c>
      <c r="E182" s="382"/>
      <c r="F182" s="351">
        <v>10</v>
      </c>
      <c r="G182">
        <v>12</v>
      </c>
      <c r="H182" s="354">
        <v>156</v>
      </c>
      <c r="I182" s="351" t="s">
        <v>486</v>
      </c>
      <c r="J182" s="394"/>
      <c r="K182">
        <v>6734.5</v>
      </c>
      <c r="L182"/>
      <c r="M182">
        <v>3968</v>
      </c>
      <c r="N182" s="395">
        <f t="shared" si="101"/>
        <v>1190.4000000000001</v>
      </c>
      <c r="O182" s="395">
        <f t="shared" si="102"/>
        <v>4040.7</v>
      </c>
      <c r="P182" s="395">
        <f t="shared" si="103"/>
        <v>0</v>
      </c>
      <c r="Q182" s="395">
        <f t="shared" si="104"/>
        <v>0</v>
      </c>
      <c r="R182" s="396">
        <f t="shared" si="105"/>
        <v>0.59</v>
      </c>
      <c r="S182" s="396">
        <f t="shared" si="91"/>
        <v>0</v>
      </c>
      <c r="T182" s="395">
        <f t="shared" si="92"/>
        <v>0</v>
      </c>
      <c r="U182" s="395">
        <f t="shared" si="106"/>
        <v>0</v>
      </c>
      <c r="V182">
        <v>1449</v>
      </c>
      <c r="W182" s="395">
        <f t="shared" si="107"/>
        <v>362.25</v>
      </c>
      <c r="X182" s="371">
        <f t="shared" si="108"/>
        <v>1190.4000000000001</v>
      </c>
      <c r="Y182" s="359">
        <f t="shared" si="109"/>
        <v>8287.15</v>
      </c>
      <c r="Z182" s="266">
        <v>6479282249</v>
      </c>
      <c r="AA182" s="267">
        <v>55147</v>
      </c>
      <c r="AB182" s="371">
        <f t="shared" si="93"/>
        <v>117491.11</v>
      </c>
      <c r="AC182" s="358">
        <f t="shared" si="94"/>
        <v>0.42643300000000001</v>
      </c>
      <c r="AD182" s="267">
        <v>73566</v>
      </c>
      <c r="AE182" s="358">
        <f t="shared" si="95"/>
        <v>0.50612800000000002</v>
      </c>
      <c r="AF182" s="358">
        <f t="shared" si="121"/>
        <v>0.54965900000000001</v>
      </c>
      <c r="AG182" s="398">
        <f t="shared" si="96"/>
        <v>0.54965900000000001</v>
      </c>
      <c r="AH182" s="399">
        <f t="shared" si="97"/>
        <v>0.04</v>
      </c>
      <c r="AI182" s="400">
        <f t="shared" si="110"/>
        <v>0.58965900000000004</v>
      </c>
      <c r="AJ182">
        <v>0</v>
      </c>
      <c r="AK182">
        <v>0</v>
      </c>
      <c r="AL182" s="370">
        <f t="shared" si="111"/>
        <v>0</v>
      </c>
      <c r="AM182">
        <v>0</v>
      </c>
      <c r="AN182">
        <v>0</v>
      </c>
      <c r="AO182" s="370">
        <f t="shared" si="112"/>
        <v>0</v>
      </c>
      <c r="AP182" s="370">
        <f t="shared" si="98"/>
        <v>56317980</v>
      </c>
      <c r="AQ182" s="370">
        <f t="shared" si="113"/>
        <v>56317980</v>
      </c>
      <c r="AR182" s="397">
        <v>45140487</v>
      </c>
      <c r="AS182" s="397">
        <f t="shared" si="122"/>
        <v>59004684</v>
      </c>
      <c r="AT182" s="267">
        <v>59004684</v>
      </c>
      <c r="AU182" s="370">
        <f t="shared" si="123"/>
        <v>2686704</v>
      </c>
      <c r="AV182" s="401" t="str">
        <f t="shared" si="125"/>
        <v>No</v>
      </c>
      <c r="AW182" s="397">
        <f t="shared" si="114"/>
        <v>0</v>
      </c>
      <c r="AX182" s="402">
        <f t="shared" si="115"/>
        <v>59004684</v>
      </c>
      <c r="AY182" s="403">
        <f t="shared" si="124"/>
        <v>59004684</v>
      </c>
      <c r="AZ182" s="404"/>
      <c r="BA182" s="404"/>
      <c r="BB182" s="457">
        <f t="shared" si="116"/>
        <v>14182.107617492018</v>
      </c>
      <c r="BC182" s="404"/>
      <c r="BD182" s="404"/>
      <c r="BE182" s="404">
        <f t="shared" si="117"/>
        <v>-2686704</v>
      </c>
      <c r="BF182" s="404">
        <f t="shared" si="118"/>
        <v>-2686704</v>
      </c>
      <c r="BG182" s="404">
        <f t="shared" si="118"/>
        <v>-2686704</v>
      </c>
      <c r="BH182" s="404">
        <f t="shared" si="118"/>
        <v>-2686704</v>
      </c>
      <c r="BI182" s="404">
        <f t="shared" si="118"/>
        <v>-2686704</v>
      </c>
      <c r="BJ182" s="404">
        <f t="shared" si="118"/>
        <v>-2686704</v>
      </c>
      <c r="BK182" s="404">
        <f t="shared" si="118"/>
        <v>-2686704</v>
      </c>
      <c r="BL182" s="404">
        <f t="shared" si="118"/>
        <v>-2686704</v>
      </c>
      <c r="BO182" s="458">
        <f t="shared" si="90"/>
        <v>0</v>
      </c>
      <c r="BP182" s="458">
        <f t="shared" si="90"/>
        <v>-383930.00160000002</v>
      </c>
      <c r="BQ182" s="458">
        <f t="shared" si="90"/>
        <v>-447873.55679999996</v>
      </c>
      <c r="BR182" s="458">
        <f t="shared" si="89"/>
        <v>-537340.80000000005</v>
      </c>
      <c r="BS182" s="458">
        <f t="shared" si="89"/>
        <v>-671676</v>
      </c>
      <c r="BT182" s="458">
        <f t="shared" si="89"/>
        <v>-895478.44319999998</v>
      </c>
      <c r="BU182" s="458">
        <f t="shared" si="89"/>
        <v>-1343352</v>
      </c>
      <c r="BV182" s="458">
        <f t="shared" si="89"/>
        <v>-2686704</v>
      </c>
      <c r="BX182" s="404">
        <f t="shared" si="119"/>
        <v>59004684</v>
      </c>
      <c r="BY182" s="404">
        <f t="shared" si="99"/>
        <v>58620753.998400003</v>
      </c>
      <c r="BZ182" s="404">
        <f t="shared" si="99"/>
        <v>58556810.4432</v>
      </c>
      <c r="CA182" s="404">
        <f t="shared" si="99"/>
        <v>58467343.200000003</v>
      </c>
      <c r="CB182" s="404">
        <f t="shared" si="99"/>
        <v>58333008</v>
      </c>
      <c r="CC182" s="404">
        <f t="shared" si="99"/>
        <v>58109205.5568</v>
      </c>
      <c r="CD182" s="404">
        <f t="shared" si="99"/>
        <v>57661332</v>
      </c>
      <c r="CE182" s="404">
        <f t="shared" si="99"/>
        <v>56317980</v>
      </c>
      <c r="CG182" s="459">
        <f t="shared" si="120"/>
        <v>59004684</v>
      </c>
      <c r="CH182" s="459">
        <f t="shared" si="100"/>
        <v>59004684</v>
      </c>
      <c r="CI182" s="459">
        <f t="shared" si="100"/>
        <v>59004684</v>
      </c>
      <c r="CJ182" s="459">
        <f t="shared" si="100"/>
        <v>59004684</v>
      </c>
      <c r="CK182" s="459">
        <f t="shared" si="100"/>
        <v>59004684</v>
      </c>
      <c r="CL182" s="459">
        <f t="shared" si="100"/>
        <v>59004684</v>
      </c>
      <c r="CM182" s="459">
        <f t="shared" si="100"/>
        <v>59004684</v>
      </c>
      <c r="CN182" s="459">
        <f t="shared" si="100"/>
        <v>59004684</v>
      </c>
    </row>
    <row r="183" spans="1:92" x14ac:dyDescent="0.2">
      <c r="A183" s="354" t="s">
        <v>365</v>
      </c>
      <c r="B183" s="354"/>
      <c r="C183" s="382"/>
      <c r="D183" s="382"/>
      <c r="E183" s="382"/>
      <c r="F183" s="351">
        <v>1</v>
      </c>
      <c r="G183">
        <v>0</v>
      </c>
      <c r="H183" s="354">
        <v>157</v>
      </c>
      <c r="I183" s="351" t="s">
        <v>487</v>
      </c>
      <c r="J183" s="394"/>
      <c r="K183">
        <v>1979.67</v>
      </c>
      <c r="L183"/>
      <c r="M183">
        <v>31</v>
      </c>
      <c r="N183" s="395">
        <f t="shared" si="101"/>
        <v>9.3000000000000007</v>
      </c>
      <c r="O183" s="395">
        <f t="shared" si="102"/>
        <v>1187.8</v>
      </c>
      <c r="P183" s="395">
        <f t="shared" si="103"/>
        <v>0</v>
      </c>
      <c r="Q183" s="395">
        <f t="shared" si="104"/>
        <v>0</v>
      </c>
      <c r="R183" s="396">
        <f t="shared" si="105"/>
        <v>0.02</v>
      </c>
      <c r="S183" s="396">
        <f t="shared" si="91"/>
        <v>0</v>
      </c>
      <c r="T183" s="395">
        <f t="shared" si="92"/>
        <v>0</v>
      </c>
      <c r="U183" s="395">
        <f t="shared" si="106"/>
        <v>0</v>
      </c>
      <c r="V183">
        <v>26</v>
      </c>
      <c r="W183" s="395">
        <f t="shared" si="107"/>
        <v>6.5</v>
      </c>
      <c r="X183" s="371">
        <f t="shared" si="108"/>
        <v>9.3000000000000007</v>
      </c>
      <c r="Y183" s="359">
        <f t="shared" si="109"/>
        <v>1995.47</v>
      </c>
      <c r="Z183" s="266">
        <v>4606182583.3299999</v>
      </c>
      <c r="AA183" s="267">
        <v>10335</v>
      </c>
      <c r="AB183" s="371">
        <f t="shared" si="93"/>
        <v>445687.72</v>
      </c>
      <c r="AC183" s="358">
        <f t="shared" si="94"/>
        <v>1.6176189999999999</v>
      </c>
      <c r="AD183" s="267">
        <v>250000</v>
      </c>
      <c r="AE183" s="358">
        <f t="shared" si="95"/>
        <v>1.719981</v>
      </c>
      <c r="AF183" s="358">
        <f t="shared" si="121"/>
        <v>-0.64832800000000002</v>
      </c>
      <c r="AG183" s="398">
        <f t="shared" si="96"/>
        <v>0.01</v>
      </c>
      <c r="AH183" s="399">
        <f t="shared" si="97"/>
        <v>0</v>
      </c>
      <c r="AI183" s="400">
        <f t="shared" si="110"/>
        <v>0.01</v>
      </c>
      <c r="AJ183">
        <v>0</v>
      </c>
      <c r="AK183">
        <v>0</v>
      </c>
      <c r="AL183" s="370">
        <f t="shared" si="111"/>
        <v>0</v>
      </c>
      <c r="AM183">
        <v>0</v>
      </c>
      <c r="AN183">
        <v>0</v>
      </c>
      <c r="AO183" s="370">
        <f t="shared" si="112"/>
        <v>0</v>
      </c>
      <c r="AP183" s="370">
        <f t="shared" si="98"/>
        <v>229978</v>
      </c>
      <c r="AQ183" s="370">
        <f t="shared" si="113"/>
        <v>229978</v>
      </c>
      <c r="AR183" s="397">
        <v>263431</v>
      </c>
      <c r="AS183" s="397">
        <f t="shared" si="122"/>
        <v>229978</v>
      </c>
      <c r="AT183" s="267">
        <v>263792</v>
      </c>
      <c r="AU183" s="370">
        <f t="shared" si="123"/>
        <v>33814</v>
      </c>
      <c r="AV183" s="401" t="str">
        <f t="shared" si="125"/>
        <v>No</v>
      </c>
      <c r="AW183" s="397">
        <f t="shared" si="114"/>
        <v>0</v>
      </c>
      <c r="AX183" s="402">
        <f t="shared" si="115"/>
        <v>263792</v>
      </c>
      <c r="AY183" s="403">
        <f t="shared" si="124"/>
        <v>263792</v>
      </c>
      <c r="AZ183" s="404"/>
      <c r="BA183" s="404"/>
      <c r="BB183" s="457">
        <f t="shared" si="116"/>
        <v>11616.982502134193</v>
      </c>
      <c r="BC183" s="404"/>
      <c r="BD183" s="404"/>
      <c r="BE183" s="404">
        <f t="shared" si="117"/>
        <v>-33814</v>
      </c>
      <c r="BF183" s="404">
        <f t="shared" si="118"/>
        <v>-33814</v>
      </c>
      <c r="BG183" s="404">
        <f t="shared" si="118"/>
        <v>-28981.979400000011</v>
      </c>
      <c r="BH183" s="404">
        <f t="shared" si="118"/>
        <v>-24150.68343402</v>
      </c>
      <c r="BI183" s="404">
        <f t="shared" si="118"/>
        <v>-19320.546747215994</v>
      </c>
      <c r="BJ183" s="404">
        <f t="shared" si="118"/>
        <v>-14490.410060411989</v>
      </c>
      <c r="BK183" s="404">
        <f t="shared" si="118"/>
        <v>-9660.7563872766623</v>
      </c>
      <c r="BL183" s="404">
        <f t="shared" si="118"/>
        <v>-4830.3781936383457</v>
      </c>
      <c r="BO183" s="458">
        <f t="shared" si="90"/>
        <v>0</v>
      </c>
      <c r="BP183" s="458">
        <f t="shared" si="90"/>
        <v>-4832.0205999999998</v>
      </c>
      <c r="BQ183" s="458">
        <f t="shared" si="90"/>
        <v>-4831.2959659800017</v>
      </c>
      <c r="BR183" s="458">
        <f t="shared" si="89"/>
        <v>-4830.1366868040004</v>
      </c>
      <c r="BS183" s="458">
        <f t="shared" si="89"/>
        <v>-4830.1366868039986</v>
      </c>
      <c r="BT183" s="458">
        <f t="shared" si="89"/>
        <v>-4829.6536731353153</v>
      </c>
      <c r="BU183" s="458">
        <f t="shared" si="89"/>
        <v>-4830.3781936383311</v>
      </c>
      <c r="BV183" s="458">
        <f t="shared" si="89"/>
        <v>-4830.3781936383457</v>
      </c>
      <c r="BX183" s="404">
        <f t="shared" si="119"/>
        <v>263792</v>
      </c>
      <c r="BY183" s="404">
        <f t="shared" si="99"/>
        <v>258959.97940000001</v>
      </c>
      <c r="BZ183" s="404">
        <f t="shared" si="99"/>
        <v>254128.68343402</v>
      </c>
      <c r="CA183" s="404">
        <f t="shared" si="99"/>
        <v>249298.54674721599</v>
      </c>
      <c r="CB183" s="404">
        <f t="shared" si="99"/>
        <v>244468.41006041199</v>
      </c>
      <c r="CC183" s="404">
        <f t="shared" si="99"/>
        <v>239638.75638727666</v>
      </c>
      <c r="CD183" s="404">
        <f t="shared" si="99"/>
        <v>234808.37819363835</v>
      </c>
      <c r="CE183" s="404">
        <f t="shared" si="99"/>
        <v>229978</v>
      </c>
      <c r="CG183" s="459">
        <f t="shared" si="120"/>
        <v>263792</v>
      </c>
      <c r="CH183" s="459">
        <f t="shared" si="100"/>
        <v>258959.97940000001</v>
      </c>
      <c r="CI183" s="459">
        <f t="shared" si="100"/>
        <v>254128.68343402</v>
      </c>
      <c r="CJ183" s="459">
        <f t="shared" si="100"/>
        <v>249298.54674721599</v>
      </c>
      <c r="CK183" s="459">
        <f t="shared" si="100"/>
        <v>244468.41006041199</v>
      </c>
      <c r="CL183" s="459">
        <f t="shared" si="100"/>
        <v>239638.75638727666</v>
      </c>
      <c r="CM183" s="459">
        <f t="shared" si="100"/>
        <v>234808.37819363835</v>
      </c>
      <c r="CN183" s="459">
        <f t="shared" si="100"/>
        <v>229978</v>
      </c>
    </row>
    <row r="184" spans="1:92" x14ac:dyDescent="0.2">
      <c r="A184" s="354" t="s">
        <v>365</v>
      </c>
      <c r="B184" s="354"/>
      <c r="C184" s="382"/>
      <c r="D184" s="382"/>
      <c r="E184" s="382"/>
      <c r="F184" s="351">
        <v>1</v>
      </c>
      <c r="G184">
        <v>0</v>
      </c>
      <c r="H184" s="354">
        <v>158</v>
      </c>
      <c r="I184" s="351" t="s">
        <v>488</v>
      </c>
      <c r="J184" s="394"/>
      <c r="K184">
        <v>5225.13</v>
      </c>
      <c r="L184"/>
      <c r="M184">
        <v>162</v>
      </c>
      <c r="N184" s="395">
        <f t="shared" si="101"/>
        <v>48.6</v>
      </c>
      <c r="O184" s="395">
        <f t="shared" si="102"/>
        <v>3135.08</v>
      </c>
      <c r="P184" s="395">
        <f t="shared" si="103"/>
        <v>0</v>
      </c>
      <c r="Q184" s="395">
        <f t="shared" si="104"/>
        <v>0</v>
      </c>
      <c r="R184" s="396">
        <f t="shared" si="105"/>
        <v>0.03</v>
      </c>
      <c r="S184" s="396">
        <f t="shared" si="91"/>
        <v>0</v>
      </c>
      <c r="T184" s="395">
        <f t="shared" si="92"/>
        <v>0</v>
      </c>
      <c r="U184" s="395">
        <f t="shared" si="106"/>
        <v>0</v>
      </c>
      <c r="V184">
        <v>52</v>
      </c>
      <c r="W184" s="395">
        <f t="shared" si="107"/>
        <v>13</v>
      </c>
      <c r="X184" s="371">
        <f t="shared" si="108"/>
        <v>48.6</v>
      </c>
      <c r="Y184" s="359">
        <f t="shared" si="109"/>
        <v>5286.7300000000005</v>
      </c>
      <c r="Z184" s="266">
        <v>22734151154.330002</v>
      </c>
      <c r="AA184" s="267">
        <v>27282</v>
      </c>
      <c r="AB184" s="371">
        <f t="shared" si="93"/>
        <v>833302.22</v>
      </c>
      <c r="AC184" s="358">
        <f t="shared" si="94"/>
        <v>3.0244610000000001</v>
      </c>
      <c r="AD184" s="267">
        <v>250000</v>
      </c>
      <c r="AE184" s="358">
        <f t="shared" si="95"/>
        <v>1.719981</v>
      </c>
      <c r="AF184" s="358">
        <f t="shared" si="121"/>
        <v>-1.6331169999999999</v>
      </c>
      <c r="AG184" s="398">
        <f t="shared" si="96"/>
        <v>0.01</v>
      </c>
      <c r="AH184" s="399">
        <f t="shared" si="97"/>
        <v>0</v>
      </c>
      <c r="AI184" s="400">
        <f t="shared" si="110"/>
        <v>0.01</v>
      </c>
      <c r="AJ184">
        <v>0</v>
      </c>
      <c r="AK184">
        <v>0</v>
      </c>
      <c r="AL184" s="370">
        <f t="shared" si="111"/>
        <v>0</v>
      </c>
      <c r="AM184">
        <v>0</v>
      </c>
      <c r="AN184">
        <v>0</v>
      </c>
      <c r="AO184" s="370">
        <f t="shared" si="112"/>
        <v>0</v>
      </c>
      <c r="AP184" s="370">
        <f t="shared" si="98"/>
        <v>609296</v>
      </c>
      <c r="AQ184" s="370">
        <f t="shared" si="113"/>
        <v>609296</v>
      </c>
      <c r="AR184" s="397">
        <v>465334</v>
      </c>
      <c r="AS184" s="397">
        <f t="shared" si="122"/>
        <v>609296</v>
      </c>
      <c r="AT184" s="267">
        <v>610400</v>
      </c>
      <c r="AU184" s="370">
        <f t="shared" si="123"/>
        <v>1104</v>
      </c>
      <c r="AV184" s="401" t="str">
        <f t="shared" si="125"/>
        <v>No</v>
      </c>
      <c r="AW184" s="397">
        <f t="shared" si="114"/>
        <v>0</v>
      </c>
      <c r="AX184" s="402">
        <f t="shared" si="115"/>
        <v>610400</v>
      </c>
      <c r="AY184" s="403">
        <f t="shared" si="124"/>
        <v>610400</v>
      </c>
      <c r="AZ184" s="404"/>
      <c r="BA184" s="404"/>
      <c r="BB184" s="457">
        <f t="shared" si="116"/>
        <v>11660.870303705364</v>
      </c>
      <c r="BC184" s="404"/>
      <c r="BD184" s="404"/>
      <c r="BE184" s="404">
        <f t="shared" si="117"/>
        <v>-1104</v>
      </c>
      <c r="BF184" s="404">
        <f t="shared" si="118"/>
        <v>-1104</v>
      </c>
      <c r="BG184" s="404">
        <f t="shared" si="118"/>
        <v>-946.23840000003111</v>
      </c>
      <c r="BH184" s="404">
        <f t="shared" si="118"/>
        <v>-788.50045872002374</v>
      </c>
      <c r="BI184" s="404">
        <f t="shared" si="118"/>
        <v>-630.80036697606556</v>
      </c>
      <c r="BJ184" s="404">
        <f t="shared" si="118"/>
        <v>-473.10027523199096</v>
      </c>
      <c r="BK184" s="404">
        <f t="shared" si="118"/>
        <v>-315.41595349716954</v>
      </c>
      <c r="BL184" s="404">
        <f t="shared" si="118"/>
        <v>-157.70797674858477</v>
      </c>
      <c r="BO184" s="458">
        <f t="shared" si="90"/>
        <v>0</v>
      </c>
      <c r="BP184" s="458">
        <f t="shared" si="90"/>
        <v>-157.76159999999999</v>
      </c>
      <c r="BQ184" s="458">
        <f t="shared" si="90"/>
        <v>-157.73794128000517</v>
      </c>
      <c r="BR184" s="458">
        <f t="shared" si="89"/>
        <v>-157.70009174400477</v>
      </c>
      <c r="BS184" s="458">
        <f t="shared" si="89"/>
        <v>-157.70009174401639</v>
      </c>
      <c r="BT184" s="458">
        <f t="shared" si="89"/>
        <v>-157.68432173482259</v>
      </c>
      <c r="BU184" s="458">
        <f t="shared" si="89"/>
        <v>-157.70797674858477</v>
      </c>
      <c r="BV184" s="458">
        <f t="shared" si="89"/>
        <v>-157.70797674858477</v>
      </c>
      <c r="BX184" s="404">
        <f t="shared" si="119"/>
        <v>610400</v>
      </c>
      <c r="BY184" s="404">
        <f t="shared" si="99"/>
        <v>610242.23840000003</v>
      </c>
      <c r="BZ184" s="404">
        <f t="shared" si="99"/>
        <v>610084.50045872002</v>
      </c>
      <c r="CA184" s="404">
        <f t="shared" si="99"/>
        <v>609926.80036697607</v>
      </c>
      <c r="CB184" s="404">
        <f t="shared" si="99"/>
        <v>609769.10027523199</v>
      </c>
      <c r="CC184" s="404">
        <f t="shared" si="99"/>
        <v>609611.41595349717</v>
      </c>
      <c r="CD184" s="404">
        <f t="shared" si="99"/>
        <v>609453.70797674858</v>
      </c>
      <c r="CE184" s="404">
        <f t="shared" si="99"/>
        <v>609296</v>
      </c>
      <c r="CG184" s="459">
        <f t="shared" si="120"/>
        <v>610400</v>
      </c>
      <c r="CH184" s="459">
        <f t="shared" si="100"/>
        <v>610242.23840000003</v>
      </c>
      <c r="CI184" s="459">
        <f t="shared" si="100"/>
        <v>610084.50045872002</v>
      </c>
      <c r="CJ184" s="459">
        <f t="shared" si="100"/>
        <v>609926.80036697607</v>
      </c>
      <c r="CK184" s="459">
        <f t="shared" si="100"/>
        <v>609769.10027523199</v>
      </c>
      <c r="CL184" s="459">
        <f t="shared" si="100"/>
        <v>609611.41595349717</v>
      </c>
      <c r="CM184" s="459">
        <f t="shared" si="100"/>
        <v>609453.70797674858</v>
      </c>
      <c r="CN184" s="459">
        <f t="shared" si="100"/>
        <v>609296</v>
      </c>
    </row>
    <row r="185" spans="1:92" x14ac:dyDescent="0.2">
      <c r="A185" s="354" t="s">
        <v>333</v>
      </c>
      <c r="B185" s="354"/>
      <c r="C185" s="382"/>
      <c r="D185" s="382"/>
      <c r="E185" s="382"/>
      <c r="F185" s="351">
        <v>8</v>
      </c>
      <c r="G185">
        <v>0</v>
      </c>
      <c r="H185" s="354">
        <v>159</v>
      </c>
      <c r="I185" s="351" t="s">
        <v>489</v>
      </c>
      <c r="J185" s="394"/>
      <c r="K185">
        <v>3586.81</v>
      </c>
      <c r="L185"/>
      <c r="M185">
        <v>987</v>
      </c>
      <c r="N185" s="395">
        <f t="shared" si="101"/>
        <v>296.10000000000002</v>
      </c>
      <c r="O185" s="395">
        <f t="shared" si="102"/>
        <v>2152.09</v>
      </c>
      <c r="P185" s="395">
        <f t="shared" si="103"/>
        <v>0</v>
      </c>
      <c r="Q185" s="395">
        <f t="shared" si="104"/>
        <v>0</v>
      </c>
      <c r="R185" s="396">
        <f t="shared" si="105"/>
        <v>0.28000000000000003</v>
      </c>
      <c r="S185" s="396">
        <f t="shared" si="91"/>
        <v>0</v>
      </c>
      <c r="T185" s="395">
        <f t="shared" si="92"/>
        <v>0</v>
      </c>
      <c r="U185" s="395">
        <f t="shared" si="106"/>
        <v>0</v>
      </c>
      <c r="V185">
        <v>336</v>
      </c>
      <c r="W185" s="395">
        <f t="shared" si="107"/>
        <v>84</v>
      </c>
      <c r="X185" s="371">
        <f t="shared" si="108"/>
        <v>296.10000000000002</v>
      </c>
      <c r="Y185" s="359">
        <f t="shared" si="109"/>
        <v>3966.91</v>
      </c>
      <c r="Z185" s="266">
        <v>4838308465.6700001</v>
      </c>
      <c r="AA185" s="267">
        <v>27180</v>
      </c>
      <c r="AB185" s="371">
        <f t="shared" si="93"/>
        <v>178009.88</v>
      </c>
      <c r="AC185" s="358">
        <f t="shared" si="94"/>
        <v>0.64608500000000002</v>
      </c>
      <c r="AD185" s="267">
        <v>118523</v>
      </c>
      <c r="AE185" s="358">
        <f t="shared" si="95"/>
        <v>0.81542899999999996</v>
      </c>
      <c r="AF185" s="358">
        <f t="shared" si="121"/>
        <v>0.30311199999999999</v>
      </c>
      <c r="AG185" s="398">
        <f t="shared" si="96"/>
        <v>0.30311199999999999</v>
      </c>
      <c r="AH185" s="399">
        <f t="shared" si="97"/>
        <v>0</v>
      </c>
      <c r="AI185" s="400">
        <f t="shared" si="110"/>
        <v>0.30311199999999999</v>
      </c>
      <c r="AJ185">
        <v>0</v>
      </c>
      <c r="AK185">
        <v>0</v>
      </c>
      <c r="AL185" s="370">
        <f t="shared" si="111"/>
        <v>0</v>
      </c>
      <c r="AM185">
        <v>0</v>
      </c>
      <c r="AN185">
        <v>0</v>
      </c>
      <c r="AO185" s="370">
        <f t="shared" si="112"/>
        <v>0</v>
      </c>
      <c r="AP185" s="370">
        <f t="shared" si="98"/>
        <v>13857868</v>
      </c>
      <c r="AQ185" s="370">
        <f t="shared" si="113"/>
        <v>13857868</v>
      </c>
      <c r="AR185" s="397">
        <v>9348852</v>
      </c>
      <c r="AS185" s="397">
        <f t="shared" si="122"/>
        <v>13857868</v>
      </c>
      <c r="AT185" s="267">
        <v>14726361</v>
      </c>
      <c r="AU185" s="370">
        <f t="shared" si="123"/>
        <v>868493</v>
      </c>
      <c r="AV185" s="401" t="str">
        <f t="shared" si="125"/>
        <v>No</v>
      </c>
      <c r="AW185" s="397">
        <f t="shared" si="114"/>
        <v>0</v>
      </c>
      <c r="AX185" s="402">
        <f t="shared" si="115"/>
        <v>14726361</v>
      </c>
      <c r="AY185" s="403">
        <f t="shared" si="124"/>
        <v>14726361</v>
      </c>
      <c r="AZ185" s="404"/>
      <c r="BA185" s="404"/>
      <c r="BB185" s="457">
        <f t="shared" si="116"/>
        <v>12746.322707363925</v>
      </c>
      <c r="BC185" s="404"/>
      <c r="BD185" s="404"/>
      <c r="BE185" s="404">
        <f t="shared" si="117"/>
        <v>-868493</v>
      </c>
      <c r="BF185" s="404">
        <f t="shared" si="118"/>
        <v>-868493</v>
      </c>
      <c r="BG185" s="404">
        <f t="shared" si="118"/>
        <v>-744385.35029999912</v>
      </c>
      <c r="BH185" s="404">
        <f t="shared" si="118"/>
        <v>-620296.3124049902</v>
      </c>
      <c r="BI185" s="404">
        <f t="shared" si="118"/>
        <v>-496237.04992399178</v>
      </c>
      <c r="BJ185" s="404">
        <f t="shared" si="118"/>
        <v>-372177.78744299337</v>
      </c>
      <c r="BK185" s="404">
        <f t="shared" si="118"/>
        <v>-248130.93088824302</v>
      </c>
      <c r="BL185" s="404">
        <f t="shared" si="118"/>
        <v>-124065.46544412151</v>
      </c>
      <c r="BO185" s="458">
        <f t="shared" si="90"/>
        <v>0</v>
      </c>
      <c r="BP185" s="458">
        <f t="shared" si="90"/>
        <v>-124107.64969999999</v>
      </c>
      <c r="BQ185" s="458">
        <f t="shared" si="90"/>
        <v>-124089.03789500984</v>
      </c>
      <c r="BR185" s="458">
        <f t="shared" si="89"/>
        <v>-124059.26248099805</v>
      </c>
      <c r="BS185" s="458">
        <f t="shared" si="89"/>
        <v>-124059.26248099795</v>
      </c>
      <c r="BT185" s="458">
        <f t="shared" si="89"/>
        <v>-124046.85655474968</v>
      </c>
      <c r="BU185" s="458">
        <f t="shared" si="89"/>
        <v>-124065.46544412151</v>
      </c>
      <c r="BV185" s="458">
        <f t="shared" si="89"/>
        <v>-124065.46544412151</v>
      </c>
      <c r="BX185" s="404">
        <f t="shared" si="119"/>
        <v>14726361</v>
      </c>
      <c r="BY185" s="404">
        <f t="shared" si="99"/>
        <v>14602253.350299999</v>
      </c>
      <c r="BZ185" s="404">
        <f t="shared" si="99"/>
        <v>14478164.31240499</v>
      </c>
      <c r="CA185" s="404">
        <f t="shared" si="99"/>
        <v>14354105.049923992</v>
      </c>
      <c r="CB185" s="404">
        <f t="shared" si="99"/>
        <v>14230045.787442993</v>
      </c>
      <c r="CC185" s="404">
        <f t="shared" si="99"/>
        <v>14105998.930888243</v>
      </c>
      <c r="CD185" s="404">
        <f t="shared" si="99"/>
        <v>13981933.465444122</v>
      </c>
      <c r="CE185" s="404">
        <f t="shared" si="99"/>
        <v>13857868</v>
      </c>
      <c r="CG185" s="459">
        <f t="shared" si="120"/>
        <v>14726361</v>
      </c>
      <c r="CH185" s="459">
        <f t="shared" si="100"/>
        <v>14602253.350299999</v>
      </c>
      <c r="CI185" s="459">
        <f t="shared" si="100"/>
        <v>14478164.31240499</v>
      </c>
      <c r="CJ185" s="459">
        <f t="shared" si="100"/>
        <v>14354105.049923992</v>
      </c>
      <c r="CK185" s="459">
        <f t="shared" si="100"/>
        <v>14230045.787442993</v>
      </c>
      <c r="CL185" s="459">
        <f t="shared" si="100"/>
        <v>14105998.930888243</v>
      </c>
      <c r="CM185" s="459">
        <f t="shared" si="100"/>
        <v>13981933.465444122</v>
      </c>
      <c r="CN185" s="459">
        <f t="shared" si="100"/>
        <v>13857868</v>
      </c>
    </row>
    <row r="186" spans="1:92" x14ac:dyDescent="0.2">
      <c r="A186" s="354" t="s">
        <v>327</v>
      </c>
      <c r="B186" s="354"/>
      <c r="C186" s="382"/>
      <c r="D186" s="382"/>
      <c r="E186" s="382"/>
      <c r="F186" s="351">
        <v>8</v>
      </c>
      <c r="G186">
        <v>0</v>
      </c>
      <c r="H186" s="354">
        <v>160</v>
      </c>
      <c r="I186" s="351" t="s">
        <v>490</v>
      </c>
      <c r="J186" s="394"/>
      <c r="K186">
        <v>561.49</v>
      </c>
      <c r="L186"/>
      <c r="M186">
        <v>164</v>
      </c>
      <c r="N186" s="395">
        <f t="shared" si="101"/>
        <v>49.2</v>
      </c>
      <c r="O186" s="395">
        <f t="shared" si="102"/>
        <v>336.89</v>
      </c>
      <c r="P186" s="395">
        <f t="shared" si="103"/>
        <v>0</v>
      </c>
      <c r="Q186" s="395">
        <f t="shared" si="104"/>
        <v>0</v>
      </c>
      <c r="R186" s="396">
        <f t="shared" si="105"/>
        <v>0.28999999999999998</v>
      </c>
      <c r="S186" s="396">
        <f t="shared" si="91"/>
        <v>0</v>
      </c>
      <c r="T186" s="395">
        <f t="shared" si="92"/>
        <v>0</v>
      </c>
      <c r="U186" s="395">
        <f t="shared" si="106"/>
        <v>0</v>
      </c>
      <c r="V186">
        <v>13</v>
      </c>
      <c r="W186" s="395">
        <f t="shared" si="107"/>
        <v>3.25</v>
      </c>
      <c r="X186" s="371">
        <f t="shared" si="108"/>
        <v>49.2</v>
      </c>
      <c r="Y186" s="359">
        <f t="shared" si="109"/>
        <v>613.94000000000005</v>
      </c>
      <c r="Z186" s="266">
        <v>937976249.66999996</v>
      </c>
      <c r="AA186" s="267">
        <v>5563</v>
      </c>
      <c r="AB186" s="371">
        <f t="shared" si="93"/>
        <v>168609.79</v>
      </c>
      <c r="AC186" s="358">
        <f t="shared" si="94"/>
        <v>0.61196700000000004</v>
      </c>
      <c r="AD186" s="267">
        <v>88370</v>
      </c>
      <c r="AE186" s="358">
        <f t="shared" si="95"/>
        <v>0.60797900000000005</v>
      </c>
      <c r="AF186" s="358">
        <f t="shared" si="121"/>
        <v>0.38922899999999999</v>
      </c>
      <c r="AG186" s="398">
        <f t="shared" si="96"/>
        <v>0.38922899999999999</v>
      </c>
      <c r="AH186" s="399">
        <f t="shared" si="97"/>
        <v>0</v>
      </c>
      <c r="AI186" s="400">
        <f t="shared" si="110"/>
        <v>0.38922899999999999</v>
      </c>
      <c r="AJ186">
        <v>176</v>
      </c>
      <c r="AK186">
        <v>4</v>
      </c>
      <c r="AL186" s="370">
        <f t="shared" si="111"/>
        <v>70400</v>
      </c>
      <c r="AM186">
        <v>0</v>
      </c>
      <c r="AN186">
        <v>0</v>
      </c>
      <c r="AO186" s="370">
        <f t="shared" si="112"/>
        <v>0</v>
      </c>
      <c r="AP186" s="370">
        <f t="shared" si="98"/>
        <v>2754051</v>
      </c>
      <c r="AQ186" s="370">
        <f t="shared" si="113"/>
        <v>2824451</v>
      </c>
      <c r="AR186" s="397">
        <v>3637161</v>
      </c>
      <c r="AS186" s="397">
        <f t="shared" si="122"/>
        <v>2824451</v>
      </c>
      <c r="AT186" s="267">
        <v>3456594</v>
      </c>
      <c r="AU186" s="370">
        <f t="shared" si="123"/>
        <v>632143</v>
      </c>
      <c r="AV186" s="401" t="str">
        <f t="shared" si="125"/>
        <v>No</v>
      </c>
      <c r="AW186" s="397">
        <f t="shared" si="114"/>
        <v>0</v>
      </c>
      <c r="AX186" s="402">
        <f t="shared" si="115"/>
        <v>3456594</v>
      </c>
      <c r="AY186" s="403">
        <f t="shared" si="124"/>
        <v>3456594</v>
      </c>
      <c r="AZ186" s="404"/>
      <c r="BA186" s="404"/>
      <c r="BB186" s="457">
        <f t="shared" si="116"/>
        <v>12601.575272934515</v>
      </c>
      <c r="BC186" s="404"/>
      <c r="BD186" s="404"/>
      <c r="BE186" s="404">
        <f t="shared" si="117"/>
        <v>-632143</v>
      </c>
      <c r="BF186" s="404">
        <f t="shared" si="118"/>
        <v>-632143</v>
      </c>
      <c r="BG186" s="404">
        <f t="shared" si="118"/>
        <v>-541809.76530000009</v>
      </c>
      <c r="BH186" s="404">
        <f t="shared" si="118"/>
        <v>-451490.07742448989</v>
      </c>
      <c r="BI186" s="404">
        <f t="shared" si="118"/>
        <v>-361192.06193959201</v>
      </c>
      <c r="BJ186" s="404">
        <f t="shared" si="118"/>
        <v>-270894.04645469412</v>
      </c>
      <c r="BK186" s="404">
        <f t="shared" si="118"/>
        <v>-180605.0607713447</v>
      </c>
      <c r="BL186" s="404">
        <f t="shared" si="118"/>
        <v>-90302.530385672115</v>
      </c>
      <c r="BO186" s="458">
        <f t="shared" si="90"/>
        <v>0</v>
      </c>
      <c r="BP186" s="458">
        <f t="shared" si="90"/>
        <v>-90333.234700000001</v>
      </c>
      <c r="BQ186" s="458">
        <f t="shared" si="90"/>
        <v>-90319.687875510004</v>
      </c>
      <c r="BR186" s="458">
        <f t="shared" si="89"/>
        <v>-90298.015484897987</v>
      </c>
      <c r="BS186" s="458">
        <f t="shared" si="89"/>
        <v>-90298.015484898002</v>
      </c>
      <c r="BT186" s="458">
        <f t="shared" si="89"/>
        <v>-90288.985683349543</v>
      </c>
      <c r="BU186" s="458">
        <f t="shared" si="89"/>
        <v>-90302.530385672348</v>
      </c>
      <c r="BV186" s="458">
        <f t="shared" si="89"/>
        <v>-90302.530385672115</v>
      </c>
      <c r="BX186" s="404">
        <f t="shared" si="119"/>
        <v>3456594</v>
      </c>
      <c r="BY186" s="404">
        <f t="shared" si="99"/>
        <v>3366260.7653000001</v>
      </c>
      <c r="BZ186" s="404">
        <f t="shared" si="99"/>
        <v>3275941.0774244899</v>
      </c>
      <c r="CA186" s="404">
        <f t="shared" si="99"/>
        <v>3185643.061939592</v>
      </c>
      <c r="CB186" s="404">
        <f t="shared" si="99"/>
        <v>3095345.0464546941</v>
      </c>
      <c r="CC186" s="404">
        <f t="shared" si="99"/>
        <v>3005056.0607713447</v>
      </c>
      <c r="CD186" s="404">
        <f t="shared" si="99"/>
        <v>2914753.5303856721</v>
      </c>
      <c r="CE186" s="404">
        <f t="shared" si="99"/>
        <v>2824451</v>
      </c>
      <c r="CG186" s="459">
        <f t="shared" si="120"/>
        <v>3456594</v>
      </c>
      <c r="CH186" s="459">
        <f t="shared" si="100"/>
        <v>3366260.7653000001</v>
      </c>
      <c r="CI186" s="459">
        <f t="shared" si="100"/>
        <v>3275941.0774244899</v>
      </c>
      <c r="CJ186" s="459">
        <f t="shared" si="100"/>
        <v>3185643.061939592</v>
      </c>
      <c r="CK186" s="459">
        <f t="shared" si="100"/>
        <v>3095345.0464546941</v>
      </c>
      <c r="CL186" s="459">
        <f t="shared" si="100"/>
        <v>3005056.0607713447</v>
      </c>
      <c r="CM186" s="459">
        <f t="shared" si="100"/>
        <v>2914753.5303856721</v>
      </c>
      <c r="CN186" s="459">
        <f t="shared" si="100"/>
        <v>2824451</v>
      </c>
    </row>
    <row r="187" spans="1:92" x14ac:dyDescent="0.2">
      <c r="A187" s="354" t="s">
        <v>365</v>
      </c>
      <c r="B187" s="354"/>
      <c r="C187" s="382"/>
      <c r="D187" s="382"/>
      <c r="E187" s="382"/>
      <c r="F187" s="351">
        <v>1</v>
      </c>
      <c r="G187">
        <v>0</v>
      </c>
      <c r="H187" s="354">
        <v>161</v>
      </c>
      <c r="I187" s="351" t="s">
        <v>491</v>
      </c>
      <c r="J187" s="394"/>
      <c r="K187">
        <v>3648.92</v>
      </c>
      <c r="L187"/>
      <c r="M187">
        <v>203</v>
      </c>
      <c r="N187" s="395">
        <f t="shared" si="101"/>
        <v>60.9</v>
      </c>
      <c r="O187" s="395">
        <f t="shared" si="102"/>
        <v>2189.35</v>
      </c>
      <c r="P187" s="395">
        <f t="shared" si="103"/>
        <v>0</v>
      </c>
      <c r="Q187" s="395">
        <f t="shared" si="104"/>
        <v>0</v>
      </c>
      <c r="R187" s="396">
        <f t="shared" si="105"/>
        <v>0.06</v>
      </c>
      <c r="S187" s="396">
        <f t="shared" si="91"/>
        <v>0</v>
      </c>
      <c r="T187" s="395">
        <f t="shared" si="92"/>
        <v>0</v>
      </c>
      <c r="U187" s="395">
        <f t="shared" si="106"/>
        <v>0</v>
      </c>
      <c r="V187">
        <v>62</v>
      </c>
      <c r="W187" s="395">
        <f t="shared" si="107"/>
        <v>15.5</v>
      </c>
      <c r="X187" s="371">
        <f t="shared" si="108"/>
        <v>60.9</v>
      </c>
      <c r="Y187" s="359">
        <f t="shared" si="109"/>
        <v>3725.32</v>
      </c>
      <c r="Z187" s="266">
        <v>8047974263.6700001</v>
      </c>
      <c r="AA187" s="267">
        <v>18439</v>
      </c>
      <c r="AB187" s="371">
        <f t="shared" si="93"/>
        <v>436464.79</v>
      </c>
      <c r="AC187" s="358">
        <f t="shared" si="94"/>
        <v>1.584144</v>
      </c>
      <c r="AD187" s="267">
        <v>227165</v>
      </c>
      <c r="AE187" s="358">
        <f t="shared" si="95"/>
        <v>1.562878</v>
      </c>
      <c r="AF187" s="358">
        <f t="shared" si="121"/>
        <v>-0.57776400000000006</v>
      </c>
      <c r="AG187" s="398">
        <f t="shared" si="96"/>
        <v>0.01</v>
      </c>
      <c r="AH187" s="399">
        <f t="shared" si="97"/>
        <v>0</v>
      </c>
      <c r="AI187" s="400">
        <f t="shared" si="110"/>
        <v>0.01</v>
      </c>
      <c r="AJ187">
        <v>0</v>
      </c>
      <c r="AK187">
        <v>0</v>
      </c>
      <c r="AL187" s="370">
        <f t="shared" si="111"/>
        <v>0</v>
      </c>
      <c r="AM187">
        <v>0</v>
      </c>
      <c r="AN187">
        <v>0</v>
      </c>
      <c r="AO187" s="370">
        <f t="shared" si="112"/>
        <v>0</v>
      </c>
      <c r="AP187" s="370">
        <f t="shared" si="98"/>
        <v>429343</v>
      </c>
      <c r="AQ187" s="370">
        <f t="shared" si="113"/>
        <v>429343</v>
      </c>
      <c r="AR187" s="397">
        <v>462941</v>
      </c>
      <c r="AS187" s="397">
        <f t="shared" si="122"/>
        <v>429343</v>
      </c>
      <c r="AT187" s="267">
        <v>461796</v>
      </c>
      <c r="AU187" s="370">
        <f t="shared" si="123"/>
        <v>32453</v>
      </c>
      <c r="AV187" s="401" t="str">
        <f t="shared" si="125"/>
        <v>No</v>
      </c>
      <c r="AW187" s="397">
        <f t="shared" si="114"/>
        <v>0</v>
      </c>
      <c r="AX187" s="402">
        <f t="shared" si="115"/>
        <v>461796</v>
      </c>
      <c r="AY187" s="403">
        <f t="shared" si="124"/>
        <v>461796</v>
      </c>
      <c r="AZ187" s="404"/>
      <c r="BA187" s="404"/>
      <c r="BB187" s="457">
        <f t="shared" si="116"/>
        <v>11766.307016870745</v>
      </c>
      <c r="BC187" s="404"/>
      <c r="BD187" s="404"/>
      <c r="BE187" s="404">
        <f t="shared" si="117"/>
        <v>-32453</v>
      </c>
      <c r="BF187" s="404">
        <f t="shared" si="118"/>
        <v>-32453</v>
      </c>
      <c r="BG187" s="404">
        <f t="shared" si="118"/>
        <v>-27815.466299999971</v>
      </c>
      <c r="BH187" s="404">
        <f t="shared" si="118"/>
        <v>-23178.628067789949</v>
      </c>
      <c r="BI187" s="404">
        <f t="shared" si="118"/>
        <v>-18542.902454231982</v>
      </c>
      <c r="BJ187" s="404">
        <f t="shared" si="118"/>
        <v>-13907.176840674016</v>
      </c>
      <c r="BK187" s="404">
        <f t="shared" si="118"/>
        <v>-9271.9147996773827</v>
      </c>
      <c r="BL187" s="404">
        <f t="shared" si="118"/>
        <v>-4635.9573998387204</v>
      </c>
      <c r="BO187" s="458">
        <f t="shared" si="90"/>
        <v>0</v>
      </c>
      <c r="BP187" s="458">
        <f t="shared" si="90"/>
        <v>-4637.5337</v>
      </c>
      <c r="BQ187" s="458">
        <f t="shared" si="90"/>
        <v>-4636.8382322099951</v>
      </c>
      <c r="BR187" s="458">
        <f t="shared" si="89"/>
        <v>-4635.7256135579901</v>
      </c>
      <c r="BS187" s="458">
        <f t="shared" si="89"/>
        <v>-4635.7256135579955</v>
      </c>
      <c r="BT187" s="458">
        <f t="shared" si="89"/>
        <v>-4635.2620409966494</v>
      </c>
      <c r="BU187" s="458">
        <f t="shared" si="89"/>
        <v>-4635.9573998386913</v>
      </c>
      <c r="BV187" s="458">
        <f t="shared" si="89"/>
        <v>-4635.9573998387204</v>
      </c>
      <c r="BX187" s="404">
        <f t="shared" si="119"/>
        <v>461796</v>
      </c>
      <c r="BY187" s="404">
        <f t="shared" ref="BY187:CE195" si="126">CG187+BP187</f>
        <v>457158.46629999997</v>
      </c>
      <c r="BZ187" s="404">
        <f t="shared" si="126"/>
        <v>452521.62806778995</v>
      </c>
      <c r="CA187" s="404">
        <f t="shared" si="126"/>
        <v>447885.90245423198</v>
      </c>
      <c r="CB187" s="404">
        <f t="shared" si="126"/>
        <v>443250.17684067402</v>
      </c>
      <c r="CC187" s="404">
        <f t="shared" si="126"/>
        <v>438614.91479967738</v>
      </c>
      <c r="CD187" s="404">
        <f t="shared" si="126"/>
        <v>433978.95739983872</v>
      </c>
      <c r="CE187" s="404">
        <f t="shared" si="126"/>
        <v>429343</v>
      </c>
      <c r="CG187" s="459">
        <f t="shared" si="120"/>
        <v>461796</v>
      </c>
      <c r="CH187" s="459">
        <f t="shared" ref="CH187:CN195" si="127">IF(OR($C187=1,$B187=1),MAX(BY187,CG187,$AR187),BY187)</f>
        <v>457158.46629999997</v>
      </c>
      <c r="CI187" s="459">
        <f t="shared" si="127"/>
        <v>452521.62806778995</v>
      </c>
      <c r="CJ187" s="459">
        <f t="shared" si="127"/>
        <v>447885.90245423198</v>
      </c>
      <c r="CK187" s="459">
        <f t="shared" si="127"/>
        <v>443250.17684067402</v>
      </c>
      <c r="CL187" s="459">
        <f t="shared" si="127"/>
        <v>438614.91479967738</v>
      </c>
      <c r="CM187" s="459">
        <f t="shared" si="127"/>
        <v>433978.95739983872</v>
      </c>
      <c r="CN187" s="459">
        <f t="shared" si="127"/>
        <v>429343</v>
      </c>
    </row>
    <row r="188" spans="1:92" x14ac:dyDescent="0.2">
      <c r="A188" s="354" t="s">
        <v>338</v>
      </c>
      <c r="B188" s="354"/>
      <c r="C188" s="406">
        <v>1</v>
      </c>
      <c r="D188" s="406">
        <v>1</v>
      </c>
      <c r="E188" s="382"/>
      <c r="F188" s="351">
        <v>9</v>
      </c>
      <c r="G188">
        <v>20</v>
      </c>
      <c r="H188" s="354">
        <v>162</v>
      </c>
      <c r="I188" s="351" t="s">
        <v>492</v>
      </c>
      <c r="J188" s="394"/>
      <c r="K188">
        <v>1084.8599999999999</v>
      </c>
      <c r="L188"/>
      <c r="M188">
        <v>640</v>
      </c>
      <c r="N188" s="395">
        <f t="shared" si="101"/>
        <v>192</v>
      </c>
      <c r="O188" s="395">
        <f t="shared" si="102"/>
        <v>650.91999999999996</v>
      </c>
      <c r="P188" s="395">
        <f t="shared" si="103"/>
        <v>0</v>
      </c>
      <c r="Q188" s="395">
        <f t="shared" si="104"/>
        <v>0</v>
      </c>
      <c r="R188" s="396">
        <f t="shared" si="105"/>
        <v>0.59</v>
      </c>
      <c r="S188" s="396">
        <f t="shared" si="91"/>
        <v>0</v>
      </c>
      <c r="T188" s="395">
        <f t="shared" si="92"/>
        <v>0</v>
      </c>
      <c r="U188" s="395">
        <f t="shared" si="106"/>
        <v>0</v>
      </c>
      <c r="V188">
        <v>46</v>
      </c>
      <c r="W188" s="395">
        <f t="shared" si="107"/>
        <v>11.5</v>
      </c>
      <c r="X188" s="371">
        <f t="shared" si="108"/>
        <v>192</v>
      </c>
      <c r="Y188" s="359">
        <f t="shared" si="109"/>
        <v>1288.3599999999999</v>
      </c>
      <c r="Z188" s="266">
        <v>1598757351</v>
      </c>
      <c r="AA188" s="267">
        <v>10242</v>
      </c>
      <c r="AB188" s="371">
        <f t="shared" si="93"/>
        <v>156098.16</v>
      </c>
      <c r="AC188" s="358">
        <f t="shared" si="94"/>
        <v>0.56655699999999998</v>
      </c>
      <c r="AD188" s="267">
        <v>68890</v>
      </c>
      <c r="AE188" s="358">
        <f t="shared" si="95"/>
        <v>0.47395799999999999</v>
      </c>
      <c r="AF188" s="358">
        <f t="shared" si="121"/>
        <v>0.46122299999999999</v>
      </c>
      <c r="AG188" s="398">
        <f t="shared" si="96"/>
        <v>0.46122299999999999</v>
      </c>
      <c r="AH188" s="399">
        <f t="shared" si="97"/>
        <v>0</v>
      </c>
      <c r="AI188" s="400">
        <f t="shared" si="110"/>
        <v>0.46122299999999999</v>
      </c>
      <c r="AJ188">
        <v>0</v>
      </c>
      <c r="AK188">
        <v>0</v>
      </c>
      <c r="AL188" s="370">
        <f t="shared" si="111"/>
        <v>0</v>
      </c>
      <c r="AM188">
        <v>403</v>
      </c>
      <c r="AN188">
        <v>6</v>
      </c>
      <c r="AO188" s="370">
        <f t="shared" si="112"/>
        <v>241800</v>
      </c>
      <c r="AP188" s="370">
        <f t="shared" si="98"/>
        <v>6848400</v>
      </c>
      <c r="AQ188" s="370">
        <f t="shared" si="113"/>
        <v>7090200</v>
      </c>
      <c r="AR188" s="397">
        <v>8024957</v>
      </c>
      <c r="AS188" s="397">
        <f t="shared" si="122"/>
        <v>8024957</v>
      </c>
      <c r="AT188" s="267">
        <v>8024957</v>
      </c>
      <c r="AU188" s="370">
        <f t="shared" si="123"/>
        <v>934757</v>
      </c>
      <c r="AV188" s="401" t="str">
        <f t="shared" si="125"/>
        <v>No</v>
      </c>
      <c r="AW188" s="397">
        <f t="shared" si="114"/>
        <v>0</v>
      </c>
      <c r="AX188" s="402">
        <f t="shared" si="115"/>
        <v>8024957</v>
      </c>
      <c r="AY188" s="403">
        <f t="shared" si="124"/>
        <v>8024957</v>
      </c>
      <c r="AZ188" s="404"/>
      <c r="BA188" s="404"/>
      <c r="BB188" s="457">
        <f t="shared" si="116"/>
        <v>13686.880334789743</v>
      </c>
      <c r="BC188" s="404"/>
      <c r="BD188" s="404"/>
      <c r="BE188" s="404">
        <f t="shared" si="117"/>
        <v>-934757</v>
      </c>
      <c r="BF188" s="404">
        <f t="shared" ref="BF188:BL195" si="128">$AQ188-CG188</f>
        <v>-934757</v>
      </c>
      <c r="BG188" s="404">
        <f t="shared" si="128"/>
        <v>-934757</v>
      </c>
      <c r="BH188" s="404">
        <f t="shared" si="128"/>
        <v>-934757</v>
      </c>
      <c r="BI188" s="404">
        <f t="shared" si="128"/>
        <v>-934757</v>
      </c>
      <c r="BJ188" s="404">
        <f t="shared" si="128"/>
        <v>-934757</v>
      </c>
      <c r="BK188" s="404">
        <f t="shared" si="128"/>
        <v>-934757</v>
      </c>
      <c r="BL188" s="404">
        <f t="shared" si="128"/>
        <v>-934757</v>
      </c>
      <c r="BO188" s="458">
        <f t="shared" si="90"/>
        <v>0</v>
      </c>
      <c r="BP188" s="458">
        <f t="shared" si="90"/>
        <v>-133576.77530000001</v>
      </c>
      <c r="BQ188" s="458">
        <f t="shared" si="90"/>
        <v>-155823.99189999999</v>
      </c>
      <c r="BR188" s="458">
        <f t="shared" si="89"/>
        <v>-186951.40000000002</v>
      </c>
      <c r="BS188" s="458">
        <f t="shared" si="89"/>
        <v>-233689.25</v>
      </c>
      <c r="BT188" s="458">
        <f t="shared" si="89"/>
        <v>-311554.50809999998</v>
      </c>
      <c r="BU188" s="458">
        <f t="shared" si="89"/>
        <v>-467378.5</v>
      </c>
      <c r="BV188" s="458">
        <f t="shared" si="89"/>
        <v>-934757</v>
      </c>
      <c r="BX188" s="404">
        <f t="shared" si="119"/>
        <v>8024957</v>
      </c>
      <c r="BY188" s="404">
        <f t="shared" si="126"/>
        <v>7891380.2247000001</v>
      </c>
      <c r="BZ188" s="404">
        <f t="shared" si="126"/>
        <v>7869133.0081000002</v>
      </c>
      <c r="CA188" s="404">
        <f t="shared" si="126"/>
        <v>7838005.5999999996</v>
      </c>
      <c r="CB188" s="404">
        <f t="shared" si="126"/>
        <v>7791267.75</v>
      </c>
      <c r="CC188" s="404">
        <f t="shared" si="126"/>
        <v>7713402.4918999998</v>
      </c>
      <c r="CD188" s="404">
        <f t="shared" si="126"/>
        <v>7557578.5</v>
      </c>
      <c r="CE188" s="404">
        <f t="shared" si="126"/>
        <v>7090200</v>
      </c>
      <c r="CG188" s="459">
        <f t="shared" si="120"/>
        <v>8024957</v>
      </c>
      <c r="CH188" s="459">
        <f t="shared" si="127"/>
        <v>8024957</v>
      </c>
      <c r="CI188" s="459">
        <f t="shared" si="127"/>
        <v>8024957</v>
      </c>
      <c r="CJ188" s="459">
        <f t="shared" si="127"/>
        <v>8024957</v>
      </c>
      <c r="CK188" s="459">
        <f t="shared" si="127"/>
        <v>8024957</v>
      </c>
      <c r="CL188" s="459">
        <f t="shared" si="127"/>
        <v>8024957</v>
      </c>
      <c r="CM188" s="459">
        <f t="shared" si="127"/>
        <v>8024957</v>
      </c>
      <c r="CN188" s="459">
        <f t="shared" si="127"/>
        <v>8024957</v>
      </c>
    </row>
    <row r="189" spans="1:92" x14ac:dyDescent="0.2">
      <c r="A189" s="354" t="s">
        <v>343</v>
      </c>
      <c r="B189" s="354">
        <v>1</v>
      </c>
      <c r="C189" s="382">
        <v>1</v>
      </c>
      <c r="D189" s="382">
        <v>0</v>
      </c>
      <c r="E189" s="382">
        <v>1</v>
      </c>
      <c r="F189" s="351">
        <v>10</v>
      </c>
      <c r="G189">
        <v>7</v>
      </c>
      <c r="H189" s="354">
        <v>163</v>
      </c>
      <c r="I189" s="351" t="s">
        <v>493</v>
      </c>
      <c r="J189" s="394"/>
      <c r="K189">
        <v>2985.57</v>
      </c>
      <c r="L189"/>
      <c r="M189">
        <v>2258</v>
      </c>
      <c r="N189" s="395">
        <f t="shared" si="101"/>
        <v>677.4</v>
      </c>
      <c r="O189" s="395">
        <f t="shared" si="102"/>
        <v>1791.34</v>
      </c>
      <c r="P189" s="395">
        <f t="shared" si="103"/>
        <v>466.66000000000008</v>
      </c>
      <c r="Q189" s="395">
        <f t="shared" si="104"/>
        <v>70</v>
      </c>
      <c r="R189" s="396">
        <f t="shared" si="105"/>
        <v>0.76</v>
      </c>
      <c r="S189" s="396">
        <f t="shared" si="91"/>
        <v>0.16000000000000003</v>
      </c>
      <c r="T189" s="395">
        <f t="shared" si="92"/>
        <v>477.69</v>
      </c>
      <c r="U189" s="395">
        <f t="shared" si="106"/>
        <v>71.650000000000006</v>
      </c>
      <c r="V189">
        <v>997</v>
      </c>
      <c r="W189" s="395">
        <f t="shared" si="107"/>
        <v>249.25</v>
      </c>
      <c r="X189" s="371">
        <f t="shared" si="108"/>
        <v>677.4</v>
      </c>
      <c r="Y189" s="359">
        <f t="shared" si="109"/>
        <v>3982.2200000000003</v>
      </c>
      <c r="Z189" s="266">
        <v>2024391930.6700001</v>
      </c>
      <c r="AA189" s="267">
        <v>23905</v>
      </c>
      <c r="AB189" s="371">
        <f t="shared" si="93"/>
        <v>84684.87</v>
      </c>
      <c r="AC189" s="358">
        <f t="shared" si="94"/>
        <v>0.307363</v>
      </c>
      <c r="AD189" s="267">
        <v>55034</v>
      </c>
      <c r="AE189" s="358">
        <f t="shared" si="95"/>
        <v>0.37863000000000002</v>
      </c>
      <c r="AF189" s="358">
        <f t="shared" si="121"/>
        <v>0.67125699999999999</v>
      </c>
      <c r="AG189" s="398">
        <f t="shared" si="96"/>
        <v>0.67125699999999999</v>
      </c>
      <c r="AH189" s="399">
        <f t="shared" si="97"/>
        <v>0.05</v>
      </c>
      <c r="AI189" s="400">
        <f t="shared" si="110"/>
        <v>0.72125700000000004</v>
      </c>
      <c r="AJ189">
        <v>0</v>
      </c>
      <c r="AK189">
        <v>0</v>
      </c>
      <c r="AL189" s="370">
        <f t="shared" si="111"/>
        <v>0</v>
      </c>
      <c r="AM189">
        <v>0</v>
      </c>
      <c r="AN189">
        <v>0</v>
      </c>
      <c r="AO189" s="370">
        <f t="shared" si="112"/>
        <v>0</v>
      </c>
      <c r="AP189" s="370">
        <f t="shared" si="98"/>
        <v>33102152</v>
      </c>
      <c r="AQ189" s="370">
        <f t="shared" si="113"/>
        <v>33102152</v>
      </c>
      <c r="AR189" s="397">
        <v>26582071</v>
      </c>
      <c r="AS189" s="397">
        <f t="shared" si="122"/>
        <v>33829263</v>
      </c>
      <c r="AT189" s="267">
        <v>33829263</v>
      </c>
      <c r="AU189" s="370">
        <f t="shared" si="123"/>
        <v>727111</v>
      </c>
      <c r="AV189" s="401" t="str">
        <f t="shared" si="125"/>
        <v>No</v>
      </c>
      <c r="AW189" s="397">
        <f t="shared" si="114"/>
        <v>0</v>
      </c>
      <c r="AX189" s="402">
        <f t="shared" si="115"/>
        <v>33829263</v>
      </c>
      <c r="AY189" s="403">
        <f t="shared" si="124"/>
        <v>33829263</v>
      </c>
      <c r="AZ189" s="404"/>
      <c r="BA189" s="404"/>
      <c r="BB189" s="457">
        <f t="shared" si="116"/>
        <v>15372.302608882055</v>
      </c>
      <c r="BC189" s="404"/>
      <c r="BD189" s="404"/>
      <c r="BE189" s="404">
        <f t="shared" si="117"/>
        <v>-727111</v>
      </c>
      <c r="BF189" s="404">
        <f t="shared" si="128"/>
        <v>-727111</v>
      </c>
      <c r="BG189" s="404">
        <f t="shared" si="128"/>
        <v>-727111</v>
      </c>
      <c r="BH189" s="404">
        <f t="shared" si="128"/>
        <v>-727111</v>
      </c>
      <c r="BI189" s="404">
        <f t="shared" si="128"/>
        <v>-727111</v>
      </c>
      <c r="BJ189" s="404">
        <f t="shared" si="128"/>
        <v>-727111</v>
      </c>
      <c r="BK189" s="404">
        <f t="shared" si="128"/>
        <v>-727111</v>
      </c>
      <c r="BL189" s="404">
        <f t="shared" si="128"/>
        <v>-727111</v>
      </c>
      <c r="BO189" s="458">
        <f t="shared" si="90"/>
        <v>0</v>
      </c>
      <c r="BP189" s="458">
        <f t="shared" si="90"/>
        <v>-103904.16190000001</v>
      </c>
      <c r="BQ189" s="458">
        <f t="shared" si="90"/>
        <v>-121209.4037</v>
      </c>
      <c r="BR189" s="458">
        <f t="shared" si="89"/>
        <v>-145422.20000000001</v>
      </c>
      <c r="BS189" s="458">
        <f t="shared" si="89"/>
        <v>-181777.75</v>
      </c>
      <c r="BT189" s="458">
        <f t="shared" si="89"/>
        <v>-242346.09629999998</v>
      </c>
      <c r="BU189" s="458">
        <f t="shared" si="89"/>
        <v>-363555.5</v>
      </c>
      <c r="BV189" s="458">
        <f t="shared" si="89"/>
        <v>-727111</v>
      </c>
      <c r="BX189" s="404">
        <f t="shared" si="119"/>
        <v>33829263</v>
      </c>
      <c r="BY189" s="404">
        <f t="shared" si="126"/>
        <v>33725358.838100001</v>
      </c>
      <c r="BZ189" s="404">
        <f t="shared" si="126"/>
        <v>33708053.596299998</v>
      </c>
      <c r="CA189" s="404">
        <f t="shared" si="126"/>
        <v>33683840.799999997</v>
      </c>
      <c r="CB189" s="404">
        <f t="shared" si="126"/>
        <v>33647485.25</v>
      </c>
      <c r="CC189" s="404">
        <f t="shared" si="126"/>
        <v>33586916.903700002</v>
      </c>
      <c r="CD189" s="404">
        <f t="shared" si="126"/>
        <v>33465707.5</v>
      </c>
      <c r="CE189" s="404">
        <f t="shared" si="126"/>
        <v>33102152</v>
      </c>
      <c r="CG189" s="459">
        <f t="shared" si="120"/>
        <v>33829263</v>
      </c>
      <c r="CH189" s="459">
        <f t="shared" si="127"/>
        <v>33829263</v>
      </c>
      <c r="CI189" s="459">
        <f t="shared" si="127"/>
        <v>33829263</v>
      </c>
      <c r="CJ189" s="459">
        <f t="shared" si="127"/>
        <v>33829263</v>
      </c>
      <c r="CK189" s="459">
        <f t="shared" si="127"/>
        <v>33829263</v>
      </c>
      <c r="CL189" s="459">
        <f t="shared" si="127"/>
        <v>33829263</v>
      </c>
      <c r="CM189" s="459">
        <f t="shared" si="127"/>
        <v>33829263</v>
      </c>
      <c r="CN189" s="459">
        <f t="shared" si="127"/>
        <v>33829263</v>
      </c>
    </row>
    <row r="190" spans="1:92" x14ac:dyDescent="0.2">
      <c r="A190" s="354" t="s">
        <v>333</v>
      </c>
      <c r="B190" s="354"/>
      <c r="C190" s="382">
        <v>1</v>
      </c>
      <c r="D190" s="382">
        <v>1</v>
      </c>
      <c r="E190" s="382"/>
      <c r="F190" s="351">
        <v>6</v>
      </c>
      <c r="G190">
        <v>39</v>
      </c>
      <c r="H190" s="354">
        <v>164</v>
      </c>
      <c r="I190" s="351" t="s">
        <v>494</v>
      </c>
      <c r="J190" s="394"/>
      <c r="K190">
        <v>3692.54</v>
      </c>
      <c r="L190"/>
      <c r="M190">
        <v>1893</v>
      </c>
      <c r="N190" s="395">
        <f t="shared" si="101"/>
        <v>567.9</v>
      </c>
      <c r="O190" s="395">
        <f t="shared" si="102"/>
        <v>2215.52</v>
      </c>
      <c r="P190" s="395">
        <f t="shared" si="103"/>
        <v>0</v>
      </c>
      <c r="Q190" s="395">
        <f t="shared" si="104"/>
        <v>0</v>
      </c>
      <c r="R190" s="396">
        <f t="shared" si="105"/>
        <v>0.51</v>
      </c>
      <c r="S190" s="396">
        <f t="shared" si="91"/>
        <v>0</v>
      </c>
      <c r="T190" s="395">
        <f t="shared" si="92"/>
        <v>0</v>
      </c>
      <c r="U190" s="395">
        <f t="shared" si="106"/>
        <v>0</v>
      </c>
      <c r="V190">
        <v>135</v>
      </c>
      <c r="W190" s="395">
        <f t="shared" si="107"/>
        <v>33.75</v>
      </c>
      <c r="X190" s="371">
        <f t="shared" si="108"/>
        <v>567.9</v>
      </c>
      <c r="Y190" s="359">
        <f t="shared" si="109"/>
        <v>4294.1899999999996</v>
      </c>
      <c r="Z190" s="266">
        <v>6592317602</v>
      </c>
      <c r="AA190" s="267">
        <v>29367</v>
      </c>
      <c r="AB190" s="371">
        <f t="shared" si="93"/>
        <v>224480.46</v>
      </c>
      <c r="AC190" s="358">
        <f t="shared" si="94"/>
        <v>0.81474899999999995</v>
      </c>
      <c r="AD190" s="267">
        <v>107548</v>
      </c>
      <c r="AE190" s="358">
        <f t="shared" si="95"/>
        <v>0.73992199999999997</v>
      </c>
      <c r="AF190" s="358">
        <f t="shared" si="121"/>
        <v>0.20769899999999999</v>
      </c>
      <c r="AG190" s="398">
        <f t="shared" si="96"/>
        <v>0.20769899999999999</v>
      </c>
      <c r="AH190" s="399">
        <f t="shared" si="97"/>
        <v>0</v>
      </c>
      <c r="AI190" s="400">
        <f t="shared" si="110"/>
        <v>0.20769899999999999</v>
      </c>
      <c r="AJ190">
        <v>0</v>
      </c>
      <c r="AK190">
        <v>0</v>
      </c>
      <c r="AL190" s="370">
        <f t="shared" si="111"/>
        <v>0</v>
      </c>
      <c r="AM190">
        <v>0</v>
      </c>
      <c r="AN190">
        <v>0</v>
      </c>
      <c r="AO190" s="370">
        <f t="shared" si="112"/>
        <v>0</v>
      </c>
      <c r="AP190" s="370">
        <f t="shared" si="98"/>
        <v>10279136</v>
      </c>
      <c r="AQ190" s="370">
        <f t="shared" si="113"/>
        <v>10279136</v>
      </c>
      <c r="AR190" s="397">
        <v>12130392</v>
      </c>
      <c r="AS190" s="397">
        <f t="shared" si="122"/>
        <v>12130392</v>
      </c>
      <c r="AT190" s="267">
        <v>12130392</v>
      </c>
      <c r="AU190" s="370">
        <f t="shared" si="123"/>
        <v>1851256</v>
      </c>
      <c r="AV190" s="401" t="str">
        <f t="shared" si="125"/>
        <v>No</v>
      </c>
      <c r="AW190" s="397">
        <f t="shared" si="114"/>
        <v>0</v>
      </c>
      <c r="AX190" s="402">
        <f t="shared" si="115"/>
        <v>12130392</v>
      </c>
      <c r="AY190" s="403">
        <f t="shared" si="124"/>
        <v>12130392</v>
      </c>
      <c r="AZ190" s="404"/>
      <c r="BA190" s="404"/>
      <c r="BB190" s="457">
        <f t="shared" si="116"/>
        <v>13402.844586653087</v>
      </c>
      <c r="BC190" s="404"/>
      <c r="BD190" s="404"/>
      <c r="BE190" s="404">
        <f t="shared" si="117"/>
        <v>-1851256</v>
      </c>
      <c r="BF190" s="404">
        <f t="shared" si="128"/>
        <v>-1851256</v>
      </c>
      <c r="BG190" s="404">
        <f t="shared" si="128"/>
        <v>-1851256</v>
      </c>
      <c r="BH190" s="404">
        <f t="shared" si="128"/>
        <v>-1851256</v>
      </c>
      <c r="BI190" s="404">
        <f t="shared" si="128"/>
        <v>-1851256</v>
      </c>
      <c r="BJ190" s="404">
        <f t="shared" si="128"/>
        <v>-1851256</v>
      </c>
      <c r="BK190" s="404">
        <f t="shared" si="128"/>
        <v>-1851256</v>
      </c>
      <c r="BL190" s="404">
        <f t="shared" si="128"/>
        <v>-1851256</v>
      </c>
      <c r="BO190" s="458">
        <f t="shared" si="90"/>
        <v>0</v>
      </c>
      <c r="BP190" s="458">
        <f t="shared" si="90"/>
        <v>-264544.48239999998</v>
      </c>
      <c r="BQ190" s="458">
        <f t="shared" si="90"/>
        <v>-308604.37519999995</v>
      </c>
      <c r="BR190" s="458">
        <f t="shared" si="89"/>
        <v>-370251.2</v>
      </c>
      <c r="BS190" s="458">
        <f t="shared" si="89"/>
        <v>-462814</v>
      </c>
      <c r="BT190" s="458">
        <f t="shared" si="89"/>
        <v>-617023.62479999999</v>
      </c>
      <c r="BU190" s="458">
        <f t="shared" si="89"/>
        <v>-925628</v>
      </c>
      <c r="BV190" s="458">
        <f t="shared" si="89"/>
        <v>-1851256</v>
      </c>
      <c r="BX190" s="404">
        <f t="shared" si="119"/>
        <v>12130392</v>
      </c>
      <c r="BY190" s="404">
        <f t="shared" si="126"/>
        <v>11865847.5176</v>
      </c>
      <c r="BZ190" s="404">
        <f t="shared" si="126"/>
        <v>11821787.6248</v>
      </c>
      <c r="CA190" s="404">
        <f t="shared" si="126"/>
        <v>11760140.800000001</v>
      </c>
      <c r="CB190" s="404">
        <f t="shared" si="126"/>
        <v>11667578</v>
      </c>
      <c r="CC190" s="404">
        <f t="shared" si="126"/>
        <v>11513368.3752</v>
      </c>
      <c r="CD190" s="404">
        <f t="shared" si="126"/>
        <v>11204764</v>
      </c>
      <c r="CE190" s="404">
        <f t="shared" si="126"/>
        <v>10279136</v>
      </c>
      <c r="CG190" s="459">
        <f t="shared" si="120"/>
        <v>12130392</v>
      </c>
      <c r="CH190" s="459">
        <f t="shared" si="127"/>
        <v>12130392</v>
      </c>
      <c r="CI190" s="459">
        <f t="shared" si="127"/>
        <v>12130392</v>
      </c>
      <c r="CJ190" s="459">
        <f t="shared" si="127"/>
        <v>12130392</v>
      </c>
      <c r="CK190" s="459">
        <f t="shared" si="127"/>
        <v>12130392</v>
      </c>
      <c r="CL190" s="459">
        <f t="shared" si="127"/>
        <v>12130392</v>
      </c>
      <c r="CM190" s="459">
        <f t="shared" si="127"/>
        <v>12130392</v>
      </c>
      <c r="CN190" s="459">
        <f t="shared" si="127"/>
        <v>12130392</v>
      </c>
    </row>
    <row r="191" spans="1:92" x14ac:dyDescent="0.2">
      <c r="A191" s="354" t="s">
        <v>351</v>
      </c>
      <c r="B191" s="354"/>
      <c r="C191" s="382">
        <v>1</v>
      </c>
      <c r="D191" s="382">
        <v>1</v>
      </c>
      <c r="E191" s="382"/>
      <c r="F191" s="351">
        <v>7</v>
      </c>
      <c r="G191">
        <v>0</v>
      </c>
      <c r="H191" s="354">
        <v>165</v>
      </c>
      <c r="I191" s="351" t="s">
        <v>495</v>
      </c>
      <c r="J191" s="394"/>
      <c r="K191">
        <v>1496.62</v>
      </c>
      <c r="L191"/>
      <c r="M191">
        <v>702</v>
      </c>
      <c r="N191" s="395">
        <f t="shared" si="101"/>
        <v>210.6</v>
      </c>
      <c r="O191" s="395">
        <f t="shared" si="102"/>
        <v>897.97</v>
      </c>
      <c r="P191" s="395">
        <f t="shared" si="103"/>
        <v>0</v>
      </c>
      <c r="Q191" s="395">
        <f t="shared" si="104"/>
        <v>0</v>
      </c>
      <c r="R191" s="396">
        <f t="shared" si="105"/>
        <v>0.47</v>
      </c>
      <c r="S191" s="396">
        <f t="shared" si="91"/>
        <v>0</v>
      </c>
      <c r="T191" s="395">
        <f t="shared" si="92"/>
        <v>0</v>
      </c>
      <c r="U191" s="395">
        <f t="shared" si="106"/>
        <v>0</v>
      </c>
      <c r="V191">
        <v>115</v>
      </c>
      <c r="W191" s="395">
        <f t="shared" si="107"/>
        <v>28.75</v>
      </c>
      <c r="X191" s="371">
        <f t="shared" si="108"/>
        <v>210.6</v>
      </c>
      <c r="Y191" s="359">
        <f t="shared" si="109"/>
        <v>1735.9699999999998</v>
      </c>
      <c r="Z191" s="266">
        <v>2836118865.6700001</v>
      </c>
      <c r="AA191" s="267">
        <v>12555</v>
      </c>
      <c r="AB191" s="371">
        <f t="shared" si="93"/>
        <v>225895.57</v>
      </c>
      <c r="AC191" s="358">
        <f t="shared" si="94"/>
        <v>0.819886</v>
      </c>
      <c r="AD191" s="267">
        <v>90417</v>
      </c>
      <c r="AE191" s="358">
        <f t="shared" si="95"/>
        <v>0.622062</v>
      </c>
      <c r="AF191" s="358">
        <f t="shared" si="121"/>
        <v>0.23946100000000001</v>
      </c>
      <c r="AG191" s="398">
        <f t="shared" si="96"/>
        <v>0.23946100000000001</v>
      </c>
      <c r="AH191" s="399">
        <f t="shared" si="97"/>
        <v>0</v>
      </c>
      <c r="AI191" s="400">
        <f t="shared" si="110"/>
        <v>0.23946100000000001</v>
      </c>
      <c r="AJ191">
        <v>0</v>
      </c>
      <c r="AK191">
        <v>0</v>
      </c>
      <c r="AL191" s="370">
        <f t="shared" si="111"/>
        <v>0</v>
      </c>
      <c r="AM191">
        <v>0</v>
      </c>
      <c r="AN191">
        <v>0</v>
      </c>
      <c r="AO191" s="370">
        <f t="shared" si="112"/>
        <v>0</v>
      </c>
      <c r="AP191" s="370">
        <f t="shared" si="98"/>
        <v>4790909</v>
      </c>
      <c r="AQ191" s="370">
        <f t="shared" si="113"/>
        <v>4790909</v>
      </c>
      <c r="AR191" s="397">
        <v>5167806</v>
      </c>
      <c r="AS191" s="397">
        <f t="shared" si="122"/>
        <v>5225299</v>
      </c>
      <c r="AT191" s="267">
        <v>5225299</v>
      </c>
      <c r="AU191" s="370">
        <f t="shared" si="123"/>
        <v>434390</v>
      </c>
      <c r="AV191" s="401" t="str">
        <f t="shared" si="125"/>
        <v>No</v>
      </c>
      <c r="AW191" s="397">
        <f t="shared" si="114"/>
        <v>0</v>
      </c>
      <c r="AX191" s="402">
        <f t="shared" si="115"/>
        <v>5225299</v>
      </c>
      <c r="AY191" s="403">
        <f t="shared" si="124"/>
        <v>5225299</v>
      </c>
      <c r="AZ191" s="404"/>
      <c r="BA191" s="404"/>
      <c r="BB191" s="457">
        <f t="shared" si="116"/>
        <v>13368.15908513851</v>
      </c>
      <c r="BC191" s="404"/>
      <c r="BD191" s="404"/>
      <c r="BE191" s="404">
        <f t="shared" si="117"/>
        <v>-434390</v>
      </c>
      <c r="BF191" s="404">
        <f t="shared" si="128"/>
        <v>-434390</v>
      </c>
      <c r="BG191" s="404">
        <f t="shared" si="128"/>
        <v>-434390</v>
      </c>
      <c r="BH191" s="404">
        <f t="shared" si="128"/>
        <v>-434390</v>
      </c>
      <c r="BI191" s="404">
        <f t="shared" si="128"/>
        <v>-434390</v>
      </c>
      <c r="BJ191" s="404">
        <f t="shared" si="128"/>
        <v>-434390</v>
      </c>
      <c r="BK191" s="404">
        <f t="shared" si="128"/>
        <v>-434390</v>
      </c>
      <c r="BL191" s="404">
        <f t="shared" si="128"/>
        <v>-434390</v>
      </c>
      <c r="BO191" s="458">
        <f t="shared" si="90"/>
        <v>0</v>
      </c>
      <c r="BP191" s="458">
        <f t="shared" si="90"/>
        <v>-62074.330999999998</v>
      </c>
      <c r="BQ191" s="458">
        <f t="shared" si="90"/>
        <v>-72412.812999999995</v>
      </c>
      <c r="BR191" s="458">
        <f t="shared" si="89"/>
        <v>-86878</v>
      </c>
      <c r="BS191" s="458">
        <f t="shared" si="89"/>
        <v>-108597.5</v>
      </c>
      <c r="BT191" s="458">
        <f t="shared" si="89"/>
        <v>-144782.18700000001</v>
      </c>
      <c r="BU191" s="458">
        <f t="shared" si="89"/>
        <v>-217195</v>
      </c>
      <c r="BV191" s="458">
        <f t="shared" si="89"/>
        <v>-434390</v>
      </c>
      <c r="BX191" s="404">
        <f t="shared" si="119"/>
        <v>5225299</v>
      </c>
      <c r="BY191" s="404">
        <f t="shared" si="126"/>
        <v>5163224.6689999998</v>
      </c>
      <c r="BZ191" s="404">
        <f t="shared" si="126"/>
        <v>5152886.1869999999</v>
      </c>
      <c r="CA191" s="404">
        <f t="shared" si="126"/>
        <v>5138421</v>
      </c>
      <c r="CB191" s="404">
        <f t="shared" si="126"/>
        <v>5116701.5</v>
      </c>
      <c r="CC191" s="404">
        <f t="shared" si="126"/>
        <v>5080516.8130000001</v>
      </c>
      <c r="CD191" s="404">
        <f t="shared" si="126"/>
        <v>5008104</v>
      </c>
      <c r="CE191" s="404">
        <f t="shared" si="126"/>
        <v>4790909</v>
      </c>
      <c r="CG191" s="459">
        <f t="shared" si="120"/>
        <v>5225299</v>
      </c>
      <c r="CH191" s="459">
        <f t="shared" si="127"/>
        <v>5225299</v>
      </c>
      <c r="CI191" s="459">
        <f t="shared" si="127"/>
        <v>5225299</v>
      </c>
      <c r="CJ191" s="459">
        <f t="shared" si="127"/>
        <v>5225299</v>
      </c>
      <c r="CK191" s="459">
        <f t="shared" si="127"/>
        <v>5225299</v>
      </c>
      <c r="CL191" s="459">
        <f t="shared" si="127"/>
        <v>5225299</v>
      </c>
      <c r="CM191" s="459">
        <f t="shared" si="127"/>
        <v>5225299</v>
      </c>
      <c r="CN191" s="459">
        <f t="shared" si="127"/>
        <v>5225299</v>
      </c>
    </row>
    <row r="192" spans="1:92" ht="15.75" customHeight="1" x14ac:dyDescent="0.2">
      <c r="A192" s="354" t="s">
        <v>351</v>
      </c>
      <c r="B192" s="354"/>
      <c r="C192" s="382"/>
      <c r="D192" s="382"/>
      <c r="E192" s="382"/>
      <c r="F192" s="351">
        <v>7</v>
      </c>
      <c r="G192">
        <v>0</v>
      </c>
      <c r="H192" s="354">
        <v>166</v>
      </c>
      <c r="I192" s="351" t="s">
        <v>496</v>
      </c>
      <c r="J192" s="394"/>
      <c r="K192">
        <v>2169.98</v>
      </c>
      <c r="L192"/>
      <c r="M192">
        <v>706</v>
      </c>
      <c r="N192" s="395">
        <f t="shared" si="101"/>
        <v>211.8</v>
      </c>
      <c r="O192" s="395">
        <f t="shared" si="102"/>
        <v>1301.99</v>
      </c>
      <c r="P192" s="395">
        <f t="shared" si="103"/>
        <v>0</v>
      </c>
      <c r="Q192" s="395">
        <f t="shared" si="104"/>
        <v>0</v>
      </c>
      <c r="R192" s="396">
        <f t="shared" si="105"/>
        <v>0.33</v>
      </c>
      <c r="S192" s="396">
        <f t="shared" si="91"/>
        <v>0</v>
      </c>
      <c r="T192" s="395">
        <f t="shared" si="92"/>
        <v>0</v>
      </c>
      <c r="U192" s="395">
        <f t="shared" si="106"/>
        <v>0</v>
      </c>
      <c r="V192">
        <v>93</v>
      </c>
      <c r="W192" s="395">
        <f t="shared" si="107"/>
        <v>23.25</v>
      </c>
      <c r="X192" s="371">
        <f t="shared" si="108"/>
        <v>211.8</v>
      </c>
      <c r="Y192" s="359">
        <f t="shared" si="109"/>
        <v>2405.0300000000002</v>
      </c>
      <c r="Z192" s="266">
        <v>2500335242.6700001</v>
      </c>
      <c r="AA192" s="267">
        <v>16192</v>
      </c>
      <c r="AB192" s="371">
        <f t="shared" si="93"/>
        <v>154417.94</v>
      </c>
      <c r="AC192" s="358">
        <f t="shared" si="94"/>
        <v>0.56045800000000001</v>
      </c>
      <c r="AD192" s="267">
        <v>114406</v>
      </c>
      <c r="AE192" s="358">
        <f t="shared" si="95"/>
        <v>0.78710500000000005</v>
      </c>
      <c r="AF192" s="358">
        <f t="shared" si="121"/>
        <v>0.37154799999999999</v>
      </c>
      <c r="AG192" s="398">
        <f t="shared" si="96"/>
        <v>0.37154799999999999</v>
      </c>
      <c r="AH192" s="399">
        <f t="shared" si="97"/>
        <v>0</v>
      </c>
      <c r="AI192" s="400">
        <f t="shared" si="110"/>
        <v>0.37154799999999999</v>
      </c>
      <c r="AJ192">
        <v>0</v>
      </c>
      <c r="AK192">
        <v>0</v>
      </c>
      <c r="AL192" s="370">
        <f t="shared" si="111"/>
        <v>0</v>
      </c>
      <c r="AM192">
        <v>0</v>
      </c>
      <c r="AN192">
        <v>0</v>
      </c>
      <c r="AO192" s="370">
        <f t="shared" si="112"/>
        <v>0</v>
      </c>
      <c r="AP192" s="370">
        <f t="shared" si="98"/>
        <v>10298557</v>
      </c>
      <c r="AQ192" s="370">
        <f t="shared" si="113"/>
        <v>10298557</v>
      </c>
      <c r="AR192" s="397">
        <v>13423576</v>
      </c>
      <c r="AS192" s="397">
        <f t="shared" si="122"/>
        <v>10298557</v>
      </c>
      <c r="AT192" s="267">
        <v>12387171</v>
      </c>
      <c r="AU192" s="370">
        <f t="shared" si="123"/>
        <v>2088614</v>
      </c>
      <c r="AV192" s="401" t="str">
        <f t="shared" si="125"/>
        <v>No</v>
      </c>
      <c r="AW192" s="397">
        <f t="shared" si="114"/>
        <v>0</v>
      </c>
      <c r="AX192" s="402">
        <f t="shared" si="115"/>
        <v>12387171</v>
      </c>
      <c r="AY192" s="403">
        <f t="shared" si="124"/>
        <v>12387171</v>
      </c>
      <c r="AZ192" s="404"/>
      <c r="BA192" s="404"/>
      <c r="BB192" s="457">
        <f t="shared" si="116"/>
        <v>12773.376137107256</v>
      </c>
      <c r="BC192" s="404"/>
      <c r="BD192" s="404"/>
      <c r="BE192" s="404">
        <f t="shared" si="117"/>
        <v>-2088614</v>
      </c>
      <c r="BF192" s="404">
        <f t="shared" si="128"/>
        <v>-2088614</v>
      </c>
      <c r="BG192" s="404">
        <f t="shared" si="128"/>
        <v>-1790151.0593999997</v>
      </c>
      <c r="BH192" s="404">
        <f t="shared" si="128"/>
        <v>-1491732.877798019</v>
      </c>
      <c r="BI192" s="404">
        <f t="shared" si="128"/>
        <v>-1193386.3022384159</v>
      </c>
      <c r="BJ192" s="404">
        <f t="shared" si="128"/>
        <v>-895039.72667881101</v>
      </c>
      <c r="BK192" s="404">
        <f t="shared" si="128"/>
        <v>-596722.98577676341</v>
      </c>
      <c r="BL192" s="404">
        <f t="shared" si="128"/>
        <v>-298361.4928883817</v>
      </c>
      <c r="BO192" s="458">
        <f t="shared" si="90"/>
        <v>0</v>
      </c>
      <c r="BP192" s="458">
        <f t="shared" si="90"/>
        <v>-298462.94059999997</v>
      </c>
      <c r="BQ192" s="458">
        <f t="shared" si="90"/>
        <v>-298418.18160197994</v>
      </c>
      <c r="BR192" s="458">
        <f t="shared" si="89"/>
        <v>-298346.57555960381</v>
      </c>
      <c r="BS192" s="458">
        <f t="shared" si="89"/>
        <v>-298346.57555960398</v>
      </c>
      <c r="BT192" s="458">
        <f t="shared" si="89"/>
        <v>-298316.74090204772</v>
      </c>
      <c r="BU192" s="458">
        <f t="shared" si="89"/>
        <v>-298361.4928883817</v>
      </c>
      <c r="BV192" s="458">
        <f t="shared" si="89"/>
        <v>-298361.4928883817</v>
      </c>
      <c r="BX192" s="404">
        <f t="shared" si="119"/>
        <v>12387171</v>
      </c>
      <c r="BY192" s="404">
        <f t="shared" si="126"/>
        <v>12088708.0594</v>
      </c>
      <c r="BZ192" s="404">
        <f t="shared" si="126"/>
        <v>11790289.877798019</v>
      </c>
      <c r="CA192" s="404">
        <f t="shared" si="126"/>
        <v>11491943.302238416</v>
      </c>
      <c r="CB192" s="404">
        <f t="shared" si="126"/>
        <v>11193596.726678811</v>
      </c>
      <c r="CC192" s="404">
        <f t="shared" si="126"/>
        <v>10895279.985776763</v>
      </c>
      <c r="CD192" s="404">
        <f t="shared" si="126"/>
        <v>10596918.492888382</v>
      </c>
      <c r="CE192" s="404">
        <f t="shared" si="126"/>
        <v>10298557</v>
      </c>
      <c r="CG192" s="459">
        <f t="shared" si="120"/>
        <v>12387171</v>
      </c>
      <c r="CH192" s="459">
        <f t="shared" si="127"/>
        <v>12088708.0594</v>
      </c>
      <c r="CI192" s="459">
        <f t="shared" si="127"/>
        <v>11790289.877798019</v>
      </c>
      <c r="CJ192" s="459">
        <f t="shared" si="127"/>
        <v>11491943.302238416</v>
      </c>
      <c r="CK192" s="459">
        <f t="shared" si="127"/>
        <v>11193596.726678811</v>
      </c>
      <c r="CL192" s="459">
        <f t="shared" si="127"/>
        <v>10895279.985776763</v>
      </c>
      <c r="CM192" s="459">
        <f t="shared" si="127"/>
        <v>10596918.492888382</v>
      </c>
      <c r="CN192" s="459">
        <f t="shared" si="127"/>
        <v>10298557</v>
      </c>
    </row>
    <row r="193" spans="1:92" x14ac:dyDescent="0.2">
      <c r="A193" s="354" t="s">
        <v>329</v>
      </c>
      <c r="B193" s="354"/>
      <c r="C193" s="382"/>
      <c r="D193" s="382"/>
      <c r="E193" s="382"/>
      <c r="F193" s="351">
        <v>2</v>
      </c>
      <c r="G193">
        <v>0</v>
      </c>
      <c r="H193" s="354">
        <v>167</v>
      </c>
      <c r="I193" s="351" t="s">
        <v>497</v>
      </c>
      <c r="J193" s="394"/>
      <c r="K193">
        <v>1640.18</v>
      </c>
      <c r="L193"/>
      <c r="M193">
        <v>231</v>
      </c>
      <c r="N193" s="395">
        <f t="shared" si="101"/>
        <v>69.3</v>
      </c>
      <c r="O193" s="395">
        <f t="shared" si="102"/>
        <v>984.11</v>
      </c>
      <c r="P193" s="395">
        <f t="shared" si="103"/>
        <v>0</v>
      </c>
      <c r="Q193" s="395">
        <f t="shared" si="104"/>
        <v>0</v>
      </c>
      <c r="R193" s="396">
        <f t="shared" si="105"/>
        <v>0.14000000000000001</v>
      </c>
      <c r="S193" s="396">
        <f t="shared" si="91"/>
        <v>0</v>
      </c>
      <c r="T193" s="395">
        <f t="shared" si="92"/>
        <v>0</v>
      </c>
      <c r="U193" s="395">
        <f t="shared" si="106"/>
        <v>0</v>
      </c>
      <c r="V193">
        <v>63</v>
      </c>
      <c r="W193" s="395">
        <f t="shared" si="107"/>
        <v>15.75</v>
      </c>
      <c r="X193" s="371">
        <f t="shared" si="108"/>
        <v>69.3</v>
      </c>
      <c r="Y193" s="359">
        <f t="shared" si="109"/>
        <v>1725.23</v>
      </c>
      <c r="Z193" s="266">
        <v>2432260735</v>
      </c>
      <c r="AA193" s="267">
        <v>9041</v>
      </c>
      <c r="AB193" s="371">
        <f t="shared" si="93"/>
        <v>269025.63</v>
      </c>
      <c r="AC193" s="358">
        <f t="shared" si="94"/>
        <v>0.97642600000000002</v>
      </c>
      <c r="AD193" s="267">
        <v>201926</v>
      </c>
      <c r="AE193" s="358">
        <f t="shared" si="95"/>
        <v>1.389235</v>
      </c>
      <c r="AF193" s="358">
        <f t="shared" si="121"/>
        <v>-0.100269</v>
      </c>
      <c r="AG193" s="398">
        <f t="shared" si="96"/>
        <v>0.01</v>
      </c>
      <c r="AH193" s="399">
        <f t="shared" si="97"/>
        <v>0</v>
      </c>
      <c r="AI193" s="400">
        <f t="shared" si="110"/>
        <v>0.01</v>
      </c>
      <c r="AJ193">
        <v>763</v>
      </c>
      <c r="AK193">
        <v>6</v>
      </c>
      <c r="AL193" s="370">
        <f t="shared" si="111"/>
        <v>457800</v>
      </c>
      <c r="AM193">
        <v>0</v>
      </c>
      <c r="AN193">
        <v>0</v>
      </c>
      <c r="AO193" s="370">
        <f t="shared" si="112"/>
        <v>0</v>
      </c>
      <c r="AP193" s="370">
        <f t="shared" si="98"/>
        <v>198833</v>
      </c>
      <c r="AQ193" s="370">
        <f t="shared" si="113"/>
        <v>656633</v>
      </c>
      <c r="AR193" s="397">
        <v>656185</v>
      </c>
      <c r="AS193" s="397">
        <f t="shared" si="122"/>
        <v>656633</v>
      </c>
      <c r="AT193" s="267">
        <v>653255</v>
      </c>
      <c r="AU193" s="370">
        <f t="shared" si="123"/>
        <v>3378</v>
      </c>
      <c r="AV193" s="401" t="str">
        <f t="shared" si="125"/>
        <v>Yes</v>
      </c>
      <c r="AW193" s="397">
        <f t="shared" si="114"/>
        <v>3378</v>
      </c>
      <c r="AX193" s="402">
        <f t="shared" si="115"/>
        <v>656633</v>
      </c>
      <c r="AY193" s="403">
        <f t="shared" si="124"/>
        <v>656633</v>
      </c>
      <c r="AZ193" s="404"/>
      <c r="BA193" s="404"/>
      <c r="BB193" s="457">
        <f t="shared" si="116"/>
        <v>12122.618096794255</v>
      </c>
      <c r="BC193" s="404"/>
      <c r="BD193" s="404"/>
      <c r="BE193" s="404">
        <f t="shared" si="117"/>
        <v>3378</v>
      </c>
      <c r="BF193" s="404">
        <f t="shared" si="128"/>
        <v>0</v>
      </c>
      <c r="BG193" s="404">
        <f t="shared" si="128"/>
        <v>0</v>
      </c>
      <c r="BH193" s="404">
        <f t="shared" si="128"/>
        <v>0</v>
      </c>
      <c r="BI193" s="404">
        <f t="shared" si="128"/>
        <v>0</v>
      </c>
      <c r="BJ193" s="404">
        <f t="shared" si="128"/>
        <v>0</v>
      </c>
      <c r="BK193" s="404">
        <f t="shared" si="128"/>
        <v>0</v>
      </c>
      <c r="BL193" s="404">
        <f t="shared" si="128"/>
        <v>0</v>
      </c>
      <c r="BO193" s="458">
        <f t="shared" si="90"/>
        <v>3378</v>
      </c>
      <c r="BP193" s="458">
        <f t="shared" si="90"/>
        <v>0</v>
      </c>
      <c r="BQ193" s="458">
        <f t="shared" si="90"/>
        <v>0</v>
      </c>
      <c r="BR193" s="458">
        <f t="shared" si="89"/>
        <v>0</v>
      </c>
      <c r="BS193" s="458">
        <f t="shared" si="89"/>
        <v>0</v>
      </c>
      <c r="BT193" s="458">
        <f t="shared" si="89"/>
        <v>0</v>
      </c>
      <c r="BU193" s="458">
        <f t="shared" si="89"/>
        <v>0</v>
      </c>
      <c r="BV193" s="458">
        <f t="shared" si="89"/>
        <v>0</v>
      </c>
      <c r="BX193" s="404">
        <f t="shared" si="119"/>
        <v>656633</v>
      </c>
      <c r="BY193" s="404">
        <f t="shared" si="126"/>
        <v>656633</v>
      </c>
      <c r="BZ193" s="404">
        <f t="shared" si="126"/>
        <v>656633</v>
      </c>
      <c r="CA193" s="404">
        <f t="shared" si="126"/>
        <v>656633</v>
      </c>
      <c r="CB193" s="404">
        <f t="shared" si="126"/>
        <v>656633</v>
      </c>
      <c r="CC193" s="404">
        <f t="shared" si="126"/>
        <v>656633</v>
      </c>
      <c r="CD193" s="404">
        <f t="shared" si="126"/>
        <v>656633</v>
      </c>
      <c r="CE193" s="404">
        <f t="shared" si="126"/>
        <v>656633</v>
      </c>
      <c r="CG193" s="459">
        <f t="shared" si="120"/>
        <v>656633</v>
      </c>
      <c r="CH193" s="459">
        <f t="shared" si="127"/>
        <v>656633</v>
      </c>
      <c r="CI193" s="459">
        <f t="shared" si="127"/>
        <v>656633</v>
      </c>
      <c r="CJ193" s="459">
        <f t="shared" si="127"/>
        <v>656633</v>
      </c>
      <c r="CK193" s="459">
        <f t="shared" si="127"/>
        <v>656633</v>
      </c>
      <c r="CL193" s="459">
        <f t="shared" si="127"/>
        <v>656633</v>
      </c>
      <c r="CM193" s="459">
        <f t="shared" si="127"/>
        <v>656633</v>
      </c>
      <c r="CN193" s="459">
        <f t="shared" si="127"/>
        <v>656633</v>
      </c>
    </row>
    <row r="194" spans="1:92" x14ac:dyDescent="0.2">
      <c r="A194" s="354" t="s">
        <v>323</v>
      </c>
      <c r="B194" s="354"/>
      <c r="C194" s="382"/>
      <c r="D194" s="382"/>
      <c r="E194" s="382"/>
      <c r="F194" s="351">
        <v>4</v>
      </c>
      <c r="G194">
        <v>0</v>
      </c>
      <c r="H194" s="354">
        <v>168</v>
      </c>
      <c r="I194" s="351" t="s">
        <v>498</v>
      </c>
      <c r="J194" s="394"/>
      <c r="K194">
        <v>914.34</v>
      </c>
      <c r="L194"/>
      <c r="M194">
        <v>178</v>
      </c>
      <c r="N194" s="395">
        <f t="shared" si="101"/>
        <v>53.4</v>
      </c>
      <c r="O194" s="395">
        <f t="shared" si="102"/>
        <v>548.6</v>
      </c>
      <c r="P194" s="395">
        <f t="shared" si="103"/>
        <v>0</v>
      </c>
      <c r="Q194" s="395">
        <f t="shared" si="104"/>
        <v>0</v>
      </c>
      <c r="R194" s="396">
        <f t="shared" si="105"/>
        <v>0.19</v>
      </c>
      <c r="S194" s="396">
        <f t="shared" si="91"/>
        <v>0</v>
      </c>
      <c r="T194" s="395">
        <f t="shared" si="92"/>
        <v>0</v>
      </c>
      <c r="U194" s="395">
        <f t="shared" si="106"/>
        <v>0</v>
      </c>
      <c r="V194">
        <v>6</v>
      </c>
      <c r="W194" s="395">
        <f t="shared" si="107"/>
        <v>1.5</v>
      </c>
      <c r="X194" s="371">
        <f t="shared" si="108"/>
        <v>53.4</v>
      </c>
      <c r="Y194" s="359">
        <f t="shared" si="109"/>
        <v>969.24</v>
      </c>
      <c r="Z194" s="266">
        <v>2185483669</v>
      </c>
      <c r="AA194" s="267">
        <v>9787</v>
      </c>
      <c r="AB194" s="371">
        <f t="shared" si="93"/>
        <v>223304.76</v>
      </c>
      <c r="AC194" s="358">
        <f t="shared" si="94"/>
        <v>0.81048200000000004</v>
      </c>
      <c r="AD194" s="267">
        <v>129427</v>
      </c>
      <c r="AE194" s="358">
        <f t="shared" si="95"/>
        <v>0.89044800000000002</v>
      </c>
      <c r="AF194" s="358">
        <f t="shared" si="121"/>
        <v>0.16552800000000001</v>
      </c>
      <c r="AG194" s="398">
        <f t="shared" si="96"/>
        <v>0.16552800000000001</v>
      </c>
      <c r="AH194" s="399">
        <f t="shared" si="97"/>
        <v>0</v>
      </c>
      <c r="AI194" s="400">
        <f t="shared" si="110"/>
        <v>0.16552800000000001</v>
      </c>
      <c r="AJ194">
        <v>917</v>
      </c>
      <c r="AK194">
        <v>13</v>
      </c>
      <c r="AL194" s="370">
        <f t="shared" si="111"/>
        <v>1192100</v>
      </c>
      <c r="AM194">
        <v>0</v>
      </c>
      <c r="AN194">
        <v>0</v>
      </c>
      <c r="AO194" s="370">
        <f t="shared" si="112"/>
        <v>0</v>
      </c>
      <c r="AP194" s="370">
        <f t="shared" si="98"/>
        <v>1849029</v>
      </c>
      <c r="AQ194" s="370">
        <f t="shared" si="113"/>
        <v>3041129</v>
      </c>
      <c r="AR194" s="397">
        <v>1276811</v>
      </c>
      <c r="AS194" s="397">
        <f t="shared" si="122"/>
        <v>3041129</v>
      </c>
      <c r="AT194" s="267">
        <v>2936816</v>
      </c>
      <c r="AU194" s="370">
        <f t="shared" si="123"/>
        <v>104313</v>
      </c>
      <c r="AV194" s="401" t="str">
        <f t="shared" si="125"/>
        <v>Yes</v>
      </c>
      <c r="AW194" s="397">
        <f t="shared" si="114"/>
        <v>104313</v>
      </c>
      <c r="AX194" s="402">
        <f t="shared" si="115"/>
        <v>3041129</v>
      </c>
      <c r="AY194" s="403">
        <f t="shared" si="124"/>
        <v>3041129</v>
      </c>
      <c r="AZ194" s="404"/>
      <c r="BA194" s="404"/>
      <c r="BB194" s="457">
        <f t="shared" si="116"/>
        <v>12216.999146925651</v>
      </c>
      <c r="BC194" s="404"/>
      <c r="BD194" s="404"/>
      <c r="BE194" s="404">
        <f t="shared" si="117"/>
        <v>104313</v>
      </c>
      <c r="BF194" s="404">
        <f t="shared" si="128"/>
        <v>0</v>
      </c>
      <c r="BG194" s="404">
        <f t="shared" si="128"/>
        <v>0</v>
      </c>
      <c r="BH194" s="404">
        <f t="shared" si="128"/>
        <v>0</v>
      </c>
      <c r="BI194" s="404">
        <f t="shared" si="128"/>
        <v>0</v>
      </c>
      <c r="BJ194" s="404">
        <f t="shared" si="128"/>
        <v>0</v>
      </c>
      <c r="BK194" s="404">
        <f t="shared" si="128"/>
        <v>0</v>
      </c>
      <c r="BL194" s="404">
        <f t="shared" si="128"/>
        <v>0</v>
      </c>
      <c r="BO194" s="458">
        <f t="shared" si="90"/>
        <v>104313</v>
      </c>
      <c r="BP194" s="458">
        <f t="shared" si="90"/>
        <v>0</v>
      </c>
      <c r="BQ194" s="458">
        <f t="shared" si="90"/>
        <v>0</v>
      </c>
      <c r="BR194" s="458">
        <f t="shared" si="89"/>
        <v>0</v>
      </c>
      <c r="BS194" s="458">
        <f t="shared" si="89"/>
        <v>0</v>
      </c>
      <c r="BT194" s="458">
        <f t="shared" si="89"/>
        <v>0</v>
      </c>
      <c r="BU194" s="458">
        <f t="shared" si="89"/>
        <v>0</v>
      </c>
      <c r="BV194" s="458">
        <f t="shared" si="89"/>
        <v>0</v>
      </c>
      <c r="BX194" s="404">
        <f t="shared" si="119"/>
        <v>3041129</v>
      </c>
      <c r="BY194" s="404">
        <f t="shared" si="126"/>
        <v>3041129</v>
      </c>
      <c r="BZ194" s="404">
        <f t="shared" si="126"/>
        <v>3041129</v>
      </c>
      <c r="CA194" s="404">
        <f t="shared" si="126"/>
        <v>3041129</v>
      </c>
      <c r="CB194" s="404">
        <f t="shared" si="126"/>
        <v>3041129</v>
      </c>
      <c r="CC194" s="404">
        <f t="shared" si="126"/>
        <v>3041129</v>
      </c>
      <c r="CD194" s="404">
        <f t="shared" si="126"/>
        <v>3041129</v>
      </c>
      <c r="CE194" s="404">
        <f t="shared" si="126"/>
        <v>3041129</v>
      </c>
      <c r="CG194" s="459">
        <f t="shared" si="120"/>
        <v>3041129</v>
      </c>
      <c r="CH194" s="459">
        <f t="shared" si="127"/>
        <v>3041129</v>
      </c>
      <c r="CI194" s="459">
        <f t="shared" si="127"/>
        <v>3041129</v>
      </c>
      <c r="CJ194" s="459">
        <f t="shared" si="127"/>
        <v>3041129</v>
      </c>
      <c r="CK194" s="459">
        <f t="shared" si="127"/>
        <v>3041129</v>
      </c>
      <c r="CL194" s="459">
        <f t="shared" si="127"/>
        <v>3041129</v>
      </c>
      <c r="CM194" s="459">
        <f t="shared" si="127"/>
        <v>3041129</v>
      </c>
      <c r="CN194" s="459">
        <f t="shared" si="127"/>
        <v>3041129</v>
      </c>
    </row>
    <row r="195" spans="1:92" x14ac:dyDescent="0.2">
      <c r="A195" s="354" t="s">
        <v>327</v>
      </c>
      <c r="B195" s="354"/>
      <c r="C195" s="382"/>
      <c r="D195" s="382"/>
      <c r="E195" s="382"/>
      <c r="F195" s="351">
        <v>7</v>
      </c>
      <c r="G195">
        <v>0</v>
      </c>
      <c r="H195" s="354">
        <v>169</v>
      </c>
      <c r="I195" s="351" t="s">
        <v>499</v>
      </c>
      <c r="J195" s="394"/>
      <c r="K195">
        <v>1097.06</v>
      </c>
      <c r="L195"/>
      <c r="M195">
        <v>218</v>
      </c>
      <c r="N195" s="395">
        <f t="shared" si="101"/>
        <v>65.400000000000006</v>
      </c>
      <c r="O195" s="395">
        <f t="shared" si="102"/>
        <v>658.24</v>
      </c>
      <c r="P195" s="395">
        <f t="shared" si="103"/>
        <v>0</v>
      </c>
      <c r="Q195" s="395">
        <f t="shared" si="104"/>
        <v>0</v>
      </c>
      <c r="R195" s="396">
        <f t="shared" si="105"/>
        <v>0.2</v>
      </c>
      <c r="S195" s="396">
        <f t="shared" si="91"/>
        <v>0</v>
      </c>
      <c r="T195" s="395">
        <f t="shared" si="92"/>
        <v>0</v>
      </c>
      <c r="U195" s="395">
        <f t="shared" si="106"/>
        <v>0</v>
      </c>
      <c r="V195">
        <v>8</v>
      </c>
      <c r="W195" s="395">
        <f t="shared" si="107"/>
        <v>2</v>
      </c>
      <c r="X195" s="371">
        <f t="shared" si="108"/>
        <v>65.400000000000006</v>
      </c>
      <c r="Y195" s="359">
        <f t="shared" si="109"/>
        <v>1164.46</v>
      </c>
      <c r="Z195" s="266">
        <v>1624168325.6700001</v>
      </c>
      <c r="AA195" s="267">
        <v>8267</v>
      </c>
      <c r="AB195" s="371">
        <f t="shared" si="93"/>
        <v>196464.05</v>
      </c>
      <c r="AC195" s="358">
        <f t="shared" si="94"/>
        <v>0.71306400000000003</v>
      </c>
      <c r="AD195" s="267">
        <v>104487</v>
      </c>
      <c r="AE195" s="358">
        <f t="shared" si="95"/>
        <v>0.71886300000000003</v>
      </c>
      <c r="AF195" s="358">
        <f t="shared" si="121"/>
        <v>0.28519600000000001</v>
      </c>
      <c r="AG195" s="398">
        <f t="shared" si="96"/>
        <v>0.28519600000000001</v>
      </c>
      <c r="AH195" s="399">
        <f t="shared" si="97"/>
        <v>0</v>
      </c>
      <c r="AI195" s="400">
        <f t="shared" si="110"/>
        <v>0.28519600000000001</v>
      </c>
      <c r="AJ195">
        <v>0</v>
      </c>
      <c r="AK195">
        <v>0</v>
      </c>
      <c r="AL195" s="370">
        <f t="shared" si="111"/>
        <v>0</v>
      </c>
      <c r="AM195">
        <v>325</v>
      </c>
      <c r="AN195">
        <v>4</v>
      </c>
      <c r="AO195" s="370">
        <f t="shared" si="112"/>
        <v>130000</v>
      </c>
      <c r="AP195" s="370">
        <f t="shared" si="98"/>
        <v>3827445</v>
      </c>
      <c r="AQ195" s="370">
        <f t="shared" si="113"/>
        <v>3957445</v>
      </c>
      <c r="AR195" s="397">
        <v>5356542</v>
      </c>
      <c r="AS195" s="397">
        <f t="shared" si="122"/>
        <v>3957445</v>
      </c>
      <c r="AT195" s="267">
        <v>4990532</v>
      </c>
      <c r="AU195" s="370">
        <f t="shared" si="123"/>
        <v>1033087</v>
      </c>
      <c r="AV195" s="401" t="str">
        <f t="shared" si="125"/>
        <v>No</v>
      </c>
      <c r="AW195" s="397">
        <f t="shared" si="114"/>
        <v>0</v>
      </c>
      <c r="AX195" s="402">
        <f t="shared" si="115"/>
        <v>4990532</v>
      </c>
      <c r="AY195" s="403">
        <f t="shared" si="124"/>
        <v>4990532</v>
      </c>
      <c r="AZ195" s="404"/>
      <c r="BA195" s="404"/>
      <c r="BB195" s="457">
        <f t="shared" si="116"/>
        <v>12233.060634787524</v>
      </c>
      <c r="BC195" s="404"/>
      <c r="BD195" s="404"/>
      <c r="BE195" s="404">
        <f t="shared" si="117"/>
        <v>-1033087</v>
      </c>
      <c r="BF195" s="404">
        <f t="shared" si="128"/>
        <v>-1033087</v>
      </c>
      <c r="BG195" s="404">
        <f t="shared" si="128"/>
        <v>-885458.86770000029</v>
      </c>
      <c r="BH195" s="404">
        <f t="shared" si="128"/>
        <v>-737852.87445440982</v>
      </c>
      <c r="BI195" s="404">
        <f t="shared" si="128"/>
        <v>-590282.29956352804</v>
      </c>
      <c r="BJ195" s="404">
        <f t="shared" si="128"/>
        <v>-442711.72467264626</v>
      </c>
      <c r="BK195" s="404">
        <f t="shared" si="128"/>
        <v>-295155.90683925338</v>
      </c>
      <c r="BL195" s="404">
        <f t="shared" si="128"/>
        <v>-147577.95341962669</v>
      </c>
      <c r="BO195" s="458">
        <f t="shared" si="90"/>
        <v>0</v>
      </c>
      <c r="BP195" s="458">
        <f t="shared" si="90"/>
        <v>-147628.1323</v>
      </c>
      <c r="BQ195" s="458">
        <f t="shared" si="90"/>
        <v>-147605.99324559004</v>
      </c>
      <c r="BR195" s="458">
        <f t="shared" si="89"/>
        <v>-147570.57489088198</v>
      </c>
      <c r="BS195" s="458">
        <f t="shared" si="89"/>
        <v>-147570.57489088201</v>
      </c>
      <c r="BT195" s="458">
        <f t="shared" si="89"/>
        <v>-147555.817833393</v>
      </c>
      <c r="BU195" s="458">
        <f t="shared" si="89"/>
        <v>-147577.95341962669</v>
      </c>
      <c r="BV195" s="458">
        <f t="shared" si="89"/>
        <v>-147577.95341962669</v>
      </c>
      <c r="BX195" s="404">
        <f t="shared" si="119"/>
        <v>4990532</v>
      </c>
      <c r="BY195" s="404">
        <f t="shared" si="126"/>
        <v>4842903.8677000003</v>
      </c>
      <c r="BZ195" s="404">
        <f t="shared" si="126"/>
        <v>4695297.8744544098</v>
      </c>
      <c r="CA195" s="404">
        <f t="shared" si="126"/>
        <v>4547727.299563528</v>
      </c>
      <c r="CB195" s="404">
        <f t="shared" si="126"/>
        <v>4400156.7246726463</v>
      </c>
      <c r="CC195" s="404">
        <f t="shared" si="126"/>
        <v>4252600.9068392534</v>
      </c>
      <c r="CD195" s="404">
        <f t="shared" si="126"/>
        <v>4105022.9534196267</v>
      </c>
      <c r="CE195" s="404">
        <f t="shared" si="126"/>
        <v>3957445</v>
      </c>
      <c r="CG195" s="459">
        <f t="shared" si="120"/>
        <v>4990532</v>
      </c>
      <c r="CH195" s="459">
        <f t="shared" si="127"/>
        <v>4842903.8677000003</v>
      </c>
      <c r="CI195" s="459">
        <f t="shared" si="127"/>
        <v>4695297.8744544098</v>
      </c>
      <c r="CJ195" s="459">
        <f t="shared" si="127"/>
        <v>4547727.299563528</v>
      </c>
      <c r="CK195" s="459">
        <f t="shared" si="127"/>
        <v>4400156.7246726463</v>
      </c>
      <c r="CL195" s="459">
        <f t="shared" si="127"/>
        <v>4252600.9068392534</v>
      </c>
      <c r="CM195" s="459">
        <f t="shared" si="127"/>
        <v>4105022.9534196267</v>
      </c>
      <c r="CN195" s="459">
        <f t="shared" si="127"/>
        <v>3957445</v>
      </c>
    </row>
    <row r="196" spans="1:92" x14ac:dyDescent="0.2">
      <c r="AJ196" s="370"/>
      <c r="AN196" s="393"/>
    </row>
    <row r="197" spans="1:92" ht="15.75" customHeight="1" x14ac:dyDescent="0.2">
      <c r="A197" s="354"/>
      <c r="B197" s="354"/>
      <c r="C197" s="382"/>
      <c r="D197" s="382"/>
      <c r="E197" s="382"/>
      <c r="G197" s="393"/>
      <c r="H197" s="354"/>
      <c r="J197" s="394"/>
      <c r="K197" s="393"/>
      <c r="L197" s="408"/>
      <c r="M197" s="393"/>
      <c r="N197" s="393"/>
      <c r="O197" s="393"/>
      <c r="P197" s="393"/>
      <c r="Q197" s="393"/>
      <c r="R197" s="396"/>
      <c r="S197" s="396"/>
      <c r="T197" s="397"/>
      <c r="U197" s="397"/>
      <c r="V197" s="393"/>
      <c r="W197" s="393"/>
      <c r="X197" s="371"/>
      <c r="Y197" s="359"/>
      <c r="Z197" s="393"/>
      <c r="AA197" s="393"/>
      <c r="AB197" s="371"/>
      <c r="AC197" s="358"/>
      <c r="AD197" s="393"/>
      <c r="AE197" s="358"/>
      <c r="AF197" s="358"/>
      <c r="AG197" s="398"/>
      <c r="AH197" s="399"/>
      <c r="AI197" s="400"/>
      <c r="AJ197" s="393"/>
      <c r="AK197" s="393"/>
      <c r="AL197" s="393"/>
      <c r="AO197" s="370"/>
      <c r="AP197" s="370"/>
      <c r="AQ197" s="370"/>
      <c r="AR197" s="370"/>
      <c r="AS197" s="370"/>
      <c r="AT197" s="397"/>
      <c r="AU197" s="370"/>
      <c r="AV197" s="370"/>
      <c r="AW197" s="397"/>
      <c r="AX197" s="402"/>
      <c r="AY197" s="403"/>
      <c r="AZ197" s="404"/>
      <c r="BA197" s="404"/>
      <c r="BB197" s="404"/>
      <c r="BC197" s="404"/>
      <c r="BD197" s="404"/>
    </row>
    <row r="198" spans="1:92" x14ac:dyDescent="0.2">
      <c r="K198" s="359"/>
      <c r="L198" s="359"/>
      <c r="Y198" s="359"/>
      <c r="AJ198" s="370"/>
    </row>
    <row r="199" spans="1:92" x14ac:dyDescent="0.2">
      <c r="K199" s="359"/>
      <c r="L199" s="359"/>
      <c r="Y199" s="359"/>
      <c r="AJ199" s="370"/>
    </row>
    <row r="200" spans="1:92" x14ac:dyDescent="0.2">
      <c r="K200" s="359"/>
      <c r="L200" s="359"/>
      <c r="Y200" s="359"/>
      <c r="AJ200" s="370"/>
    </row>
    <row r="201" spans="1:92" x14ac:dyDescent="0.2">
      <c r="K201" s="359"/>
      <c r="L201" s="359"/>
      <c r="Y201" s="359"/>
    </row>
    <row r="202" spans="1:92" x14ac:dyDescent="0.2">
      <c r="K202" s="359"/>
      <c r="L202" s="359"/>
      <c r="Y202" s="359"/>
    </row>
    <row r="203" spans="1:92" x14ac:dyDescent="0.2">
      <c r="K203" s="359"/>
      <c r="L203" s="359"/>
      <c r="Y203" s="359"/>
    </row>
    <row r="204" spans="1:92" x14ac:dyDescent="0.2">
      <c r="K204" s="359"/>
      <c r="L204" s="359"/>
      <c r="Y204" s="359"/>
    </row>
    <row r="205" spans="1:92" x14ac:dyDescent="0.2">
      <c r="K205" s="359"/>
      <c r="L205" s="359"/>
      <c r="Y205" s="359"/>
    </row>
    <row r="206" spans="1:92" x14ac:dyDescent="0.2">
      <c r="K206" s="359"/>
      <c r="L206" s="359"/>
      <c r="Y206" s="359"/>
    </row>
    <row r="207" spans="1:92" x14ac:dyDescent="0.2">
      <c r="K207" s="359"/>
      <c r="L207" s="359"/>
      <c r="Y207" s="359"/>
    </row>
    <row r="208" spans="1:92" x14ac:dyDescent="0.2">
      <c r="K208" s="359"/>
      <c r="L208" s="359"/>
      <c r="Y208" s="359"/>
    </row>
    <row r="209" spans="11:25" x14ac:dyDescent="0.2">
      <c r="K209" s="359"/>
      <c r="L209" s="359"/>
      <c r="Y209" s="359"/>
    </row>
    <row r="210" spans="11:25" x14ac:dyDescent="0.2">
      <c r="K210" s="359"/>
      <c r="L210" s="359"/>
    </row>
    <row r="211" spans="11:25" x14ac:dyDescent="0.2">
      <c r="K211" s="359"/>
      <c r="L211" s="359"/>
    </row>
    <row r="212" spans="11:25" x14ac:dyDescent="0.2">
      <c r="K212" s="359"/>
      <c r="L212" s="359"/>
    </row>
    <row r="213" spans="11:25" x14ac:dyDescent="0.2">
      <c r="K213" s="359"/>
      <c r="L213" s="359"/>
    </row>
    <row r="214" spans="11:25" x14ac:dyDescent="0.2">
      <c r="K214" s="359"/>
      <c r="L214" s="359"/>
    </row>
    <row r="215" spans="11:25" x14ac:dyDescent="0.2">
      <c r="K215" s="359"/>
      <c r="L215" s="359"/>
    </row>
    <row r="216" spans="11:25" x14ac:dyDescent="0.2">
      <c r="K216" s="359"/>
      <c r="L216" s="359"/>
    </row>
    <row r="217" spans="11:25" x14ac:dyDescent="0.2">
      <c r="K217" s="359"/>
      <c r="L217" s="359"/>
    </row>
    <row r="218" spans="11:25" x14ac:dyDescent="0.2">
      <c r="K218" s="359"/>
      <c r="L218" s="359"/>
    </row>
    <row r="219" spans="11:25" x14ac:dyDescent="0.2">
      <c r="K219" s="359"/>
      <c r="L219" s="359"/>
    </row>
    <row r="220" spans="11:25" x14ac:dyDescent="0.2">
      <c r="K220" s="359"/>
      <c r="L220" s="359"/>
    </row>
    <row r="221" spans="11:25" x14ac:dyDescent="0.2">
      <c r="K221" s="359"/>
      <c r="L221" s="359"/>
    </row>
    <row r="222" spans="11:25" x14ac:dyDescent="0.2">
      <c r="K222" s="359"/>
      <c r="L222" s="359"/>
    </row>
    <row r="223" spans="11:25" x14ac:dyDescent="0.2">
      <c r="K223" s="359"/>
      <c r="L223" s="359"/>
    </row>
    <row r="224" spans="11:25" x14ac:dyDescent="0.2">
      <c r="K224" s="359"/>
      <c r="L224" s="359"/>
    </row>
    <row r="225" spans="11:12" x14ac:dyDescent="0.2">
      <c r="K225" s="359"/>
      <c r="L225" s="359"/>
    </row>
    <row r="226" spans="11:12" x14ac:dyDescent="0.2">
      <c r="K226" s="359"/>
      <c r="L226" s="359"/>
    </row>
    <row r="227" spans="11:12" x14ac:dyDescent="0.2">
      <c r="K227" s="359"/>
      <c r="L227" s="359"/>
    </row>
    <row r="228" spans="11:12" x14ac:dyDescent="0.2">
      <c r="K228" s="359"/>
      <c r="L228" s="359"/>
    </row>
    <row r="229" spans="11:12" x14ac:dyDescent="0.2">
      <c r="K229" s="359"/>
      <c r="L229" s="359"/>
    </row>
    <row r="230" spans="11:12" x14ac:dyDescent="0.2">
      <c r="K230" s="359"/>
      <c r="L230" s="359"/>
    </row>
    <row r="231" spans="11:12" x14ac:dyDescent="0.2">
      <c r="K231" s="359"/>
      <c r="L231" s="359"/>
    </row>
    <row r="232" spans="11:12" x14ac:dyDescent="0.2">
      <c r="K232" s="359"/>
      <c r="L232" s="359"/>
    </row>
    <row r="233" spans="11:12" x14ac:dyDescent="0.2">
      <c r="K233" s="359"/>
      <c r="L233" s="359"/>
    </row>
    <row r="234" spans="11:12" x14ac:dyDescent="0.2">
      <c r="K234" s="359"/>
      <c r="L234" s="359"/>
    </row>
    <row r="235" spans="11:12" x14ac:dyDescent="0.2">
      <c r="K235" s="359"/>
      <c r="L235" s="359"/>
    </row>
    <row r="236" spans="11:12" x14ac:dyDescent="0.2">
      <c r="K236" s="359"/>
      <c r="L236" s="359"/>
    </row>
    <row r="237" spans="11:12" x14ac:dyDescent="0.2">
      <c r="K237" s="359"/>
      <c r="L237" s="359"/>
    </row>
    <row r="238" spans="11:12" x14ac:dyDescent="0.2">
      <c r="K238" s="359"/>
      <c r="L238" s="359"/>
    </row>
    <row r="239" spans="11:12" x14ac:dyDescent="0.2">
      <c r="K239" s="359"/>
      <c r="L239" s="359"/>
    </row>
    <row r="240" spans="11:12" x14ac:dyDescent="0.2">
      <c r="K240" s="359"/>
      <c r="L240" s="359"/>
    </row>
    <row r="241" spans="11:12" x14ac:dyDescent="0.2">
      <c r="K241" s="359"/>
      <c r="L241" s="359"/>
    </row>
    <row r="242" spans="11:12" x14ac:dyDescent="0.2">
      <c r="K242" s="359"/>
      <c r="L242" s="359"/>
    </row>
    <row r="243" spans="11:12" x14ac:dyDescent="0.2">
      <c r="K243" s="359"/>
      <c r="L243" s="359"/>
    </row>
    <row r="244" spans="11:12" x14ac:dyDescent="0.2">
      <c r="K244" s="359"/>
      <c r="L244" s="359"/>
    </row>
    <row r="245" spans="11:12" x14ac:dyDescent="0.2">
      <c r="K245" s="359"/>
      <c r="L245" s="359"/>
    </row>
    <row r="246" spans="11:12" x14ac:dyDescent="0.2">
      <c r="K246" s="359"/>
      <c r="L246" s="359"/>
    </row>
    <row r="247" spans="11:12" x14ac:dyDescent="0.2">
      <c r="K247" s="359"/>
      <c r="L247" s="359"/>
    </row>
    <row r="248" spans="11:12" x14ac:dyDescent="0.2">
      <c r="K248" s="359"/>
      <c r="L248" s="359"/>
    </row>
    <row r="249" spans="11:12" x14ac:dyDescent="0.2">
      <c r="K249" s="359"/>
      <c r="L249" s="359"/>
    </row>
    <row r="250" spans="11:12" x14ac:dyDescent="0.2">
      <c r="K250" s="359"/>
      <c r="L250" s="359"/>
    </row>
    <row r="251" spans="11:12" x14ac:dyDescent="0.2">
      <c r="K251" s="359"/>
      <c r="L251" s="359"/>
    </row>
    <row r="252" spans="11:12" x14ac:dyDescent="0.2">
      <c r="K252" s="359"/>
      <c r="L252" s="359"/>
    </row>
    <row r="253" spans="11:12" x14ac:dyDescent="0.2">
      <c r="K253" s="359"/>
      <c r="L253" s="359"/>
    </row>
    <row r="254" spans="11:12" x14ac:dyDescent="0.2">
      <c r="K254" s="359"/>
      <c r="L254" s="359"/>
    </row>
    <row r="255" spans="11:12" x14ac:dyDescent="0.2">
      <c r="K255" s="359"/>
      <c r="L255" s="359"/>
    </row>
    <row r="256" spans="11:12" x14ac:dyDescent="0.2">
      <c r="K256" s="359"/>
      <c r="L256" s="359"/>
    </row>
    <row r="257" spans="11:12" x14ac:dyDescent="0.2">
      <c r="K257" s="359"/>
      <c r="L257" s="359"/>
    </row>
    <row r="258" spans="11:12" x14ac:dyDescent="0.2">
      <c r="K258" s="359"/>
      <c r="L258" s="359"/>
    </row>
    <row r="259" spans="11:12" x14ac:dyDescent="0.2">
      <c r="K259" s="359"/>
      <c r="L259" s="359"/>
    </row>
    <row r="260" spans="11:12" x14ac:dyDescent="0.2">
      <c r="K260" s="359"/>
      <c r="L260" s="359"/>
    </row>
    <row r="261" spans="11:12" x14ac:dyDescent="0.2">
      <c r="K261" s="359"/>
      <c r="L261" s="359"/>
    </row>
    <row r="262" spans="11:12" x14ac:dyDescent="0.2">
      <c r="K262" s="359"/>
      <c r="L262" s="359"/>
    </row>
    <row r="263" spans="11:12" x14ac:dyDescent="0.2">
      <c r="K263" s="359"/>
      <c r="L263" s="359"/>
    </row>
    <row r="264" spans="11:12" x14ac:dyDescent="0.2">
      <c r="K264" s="359"/>
      <c r="L264" s="359"/>
    </row>
    <row r="265" spans="11:12" x14ac:dyDescent="0.2">
      <c r="K265" s="359"/>
      <c r="L265" s="359"/>
    </row>
    <row r="266" spans="11:12" x14ac:dyDescent="0.2">
      <c r="K266" s="359"/>
      <c r="L266" s="359"/>
    </row>
    <row r="267" spans="11:12" x14ac:dyDescent="0.2">
      <c r="K267" s="359"/>
      <c r="L267" s="359"/>
    </row>
    <row r="268" spans="11:12" x14ac:dyDescent="0.2">
      <c r="K268" s="359"/>
      <c r="L268" s="359"/>
    </row>
    <row r="269" spans="11:12" x14ac:dyDescent="0.2">
      <c r="K269" s="359"/>
      <c r="L269" s="359"/>
    </row>
    <row r="270" spans="11:12" x14ac:dyDescent="0.2">
      <c r="K270" s="359"/>
      <c r="L270" s="359"/>
    </row>
    <row r="271" spans="11:12" x14ac:dyDescent="0.2">
      <c r="K271" s="359"/>
      <c r="L271" s="359"/>
    </row>
    <row r="272" spans="11:12" x14ac:dyDescent="0.2">
      <c r="K272" s="359"/>
      <c r="L272" s="359"/>
    </row>
    <row r="273" spans="11:12" x14ac:dyDescent="0.2">
      <c r="K273" s="359"/>
      <c r="L273" s="359"/>
    </row>
    <row r="274" spans="11:12" x14ac:dyDescent="0.2">
      <c r="K274" s="359"/>
      <c r="L274" s="359"/>
    </row>
    <row r="275" spans="11:12" x14ac:dyDescent="0.2">
      <c r="K275" s="359"/>
      <c r="L275" s="359"/>
    </row>
    <row r="276" spans="11:12" x14ac:dyDescent="0.2">
      <c r="K276" s="359"/>
      <c r="L276" s="359"/>
    </row>
    <row r="277" spans="11:12" x14ac:dyDescent="0.2">
      <c r="K277" s="359"/>
      <c r="L277" s="359"/>
    </row>
    <row r="278" spans="11:12" x14ac:dyDescent="0.2">
      <c r="K278" s="359"/>
      <c r="L278" s="359"/>
    </row>
    <row r="279" spans="11:12" x14ac:dyDescent="0.2">
      <c r="K279" s="359"/>
      <c r="L279" s="359"/>
    </row>
    <row r="280" spans="11:12" x14ac:dyDescent="0.2">
      <c r="K280" s="359"/>
      <c r="L280" s="359"/>
    </row>
    <row r="281" spans="11:12" x14ac:dyDescent="0.2">
      <c r="K281" s="359"/>
      <c r="L281" s="359"/>
    </row>
    <row r="282" spans="11:12" x14ac:dyDescent="0.2">
      <c r="K282" s="359"/>
      <c r="L282" s="359"/>
    </row>
    <row r="283" spans="11:12" x14ac:dyDescent="0.2">
      <c r="K283" s="359"/>
      <c r="L283" s="359"/>
    </row>
    <row r="284" spans="11:12" x14ac:dyDescent="0.2">
      <c r="K284" s="359"/>
      <c r="L284" s="359"/>
    </row>
    <row r="285" spans="11:12" x14ac:dyDescent="0.2">
      <c r="K285" s="359"/>
      <c r="L285" s="359"/>
    </row>
    <row r="286" spans="11:12" x14ac:dyDescent="0.2">
      <c r="K286" s="359"/>
      <c r="L286" s="359"/>
    </row>
    <row r="287" spans="11:12" x14ac:dyDescent="0.2">
      <c r="K287" s="359"/>
      <c r="L287" s="359"/>
    </row>
    <row r="288" spans="11:12" x14ac:dyDescent="0.2">
      <c r="K288" s="359"/>
      <c r="L288" s="359"/>
    </row>
    <row r="289" spans="11:12" x14ac:dyDescent="0.2">
      <c r="K289" s="359"/>
      <c r="L289" s="359"/>
    </row>
    <row r="290" spans="11:12" x14ac:dyDescent="0.2">
      <c r="K290" s="359"/>
      <c r="L290" s="359"/>
    </row>
    <row r="291" spans="11:12" x14ac:dyDescent="0.2">
      <c r="K291" s="359"/>
      <c r="L291" s="359"/>
    </row>
    <row r="292" spans="11:12" x14ac:dyDescent="0.2">
      <c r="K292" s="359"/>
      <c r="L292" s="359"/>
    </row>
    <row r="293" spans="11:12" x14ac:dyDescent="0.2">
      <c r="K293" s="359"/>
      <c r="L293" s="359"/>
    </row>
    <row r="294" spans="11:12" x14ac:dyDescent="0.2">
      <c r="K294" s="359"/>
      <c r="L294" s="359"/>
    </row>
    <row r="295" spans="11:12" x14ac:dyDescent="0.2">
      <c r="K295" s="359"/>
      <c r="L295" s="359"/>
    </row>
    <row r="296" spans="11:12" x14ac:dyDescent="0.2">
      <c r="K296" s="359"/>
      <c r="L296" s="359"/>
    </row>
    <row r="297" spans="11:12" x14ac:dyDescent="0.2">
      <c r="K297" s="359"/>
      <c r="L297" s="359"/>
    </row>
    <row r="298" spans="11:12" x14ac:dyDescent="0.2">
      <c r="K298" s="359"/>
      <c r="L298" s="359"/>
    </row>
    <row r="299" spans="11:12" x14ac:dyDescent="0.2">
      <c r="K299" s="359"/>
      <c r="L299" s="359"/>
    </row>
    <row r="300" spans="11:12" x14ac:dyDescent="0.2">
      <c r="K300" s="359"/>
      <c r="L300" s="359"/>
    </row>
    <row r="301" spans="11:12" x14ac:dyDescent="0.2">
      <c r="K301" s="359"/>
      <c r="L301" s="359"/>
    </row>
    <row r="302" spans="11:12" x14ac:dyDescent="0.2">
      <c r="K302" s="359"/>
      <c r="L302" s="359"/>
    </row>
    <row r="303" spans="11:12" x14ac:dyDescent="0.2">
      <c r="K303" s="359"/>
      <c r="L303" s="359"/>
    </row>
    <row r="304" spans="11:12" x14ac:dyDescent="0.2">
      <c r="K304" s="359"/>
      <c r="L304" s="359"/>
    </row>
    <row r="305" spans="11:12" x14ac:dyDescent="0.2">
      <c r="K305" s="359"/>
      <c r="L305" s="359"/>
    </row>
    <row r="306" spans="11:12" x14ac:dyDescent="0.2">
      <c r="K306" s="359"/>
      <c r="L306" s="359"/>
    </row>
    <row r="307" spans="11:12" x14ac:dyDescent="0.2">
      <c r="K307" s="359"/>
      <c r="L307" s="359"/>
    </row>
    <row r="308" spans="11:12" x14ac:dyDescent="0.2">
      <c r="K308" s="359"/>
      <c r="L308" s="359"/>
    </row>
    <row r="309" spans="11:12" x14ac:dyDescent="0.2">
      <c r="K309" s="359"/>
      <c r="L309" s="359"/>
    </row>
    <row r="310" spans="11:12" x14ac:dyDescent="0.2">
      <c r="K310" s="359"/>
      <c r="L310" s="359"/>
    </row>
    <row r="311" spans="11:12" x14ac:dyDescent="0.2">
      <c r="K311" s="359"/>
      <c r="L311" s="359"/>
    </row>
    <row r="312" spans="11:12" x14ac:dyDescent="0.2">
      <c r="K312" s="359"/>
      <c r="L312" s="359"/>
    </row>
    <row r="313" spans="11:12" x14ac:dyDescent="0.2">
      <c r="K313" s="359"/>
      <c r="L313" s="359"/>
    </row>
    <row r="314" spans="11:12" x14ac:dyDescent="0.2">
      <c r="K314" s="359"/>
      <c r="L314" s="359"/>
    </row>
    <row r="315" spans="11:12" x14ac:dyDescent="0.2">
      <c r="K315" s="359"/>
      <c r="L315" s="359"/>
    </row>
    <row r="316" spans="11:12" x14ac:dyDescent="0.2">
      <c r="K316" s="359"/>
      <c r="L316" s="359"/>
    </row>
    <row r="317" spans="11:12" x14ac:dyDescent="0.2">
      <c r="K317" s="359"/>
      <c r="L317" s="359"/>
    </row>
    <row r="318" spans="11:12" x14ac:dyDescent="0.2">
      <c r="K318" s="359"/>
      <c r="L318" s="359"/>
    </row>
    <row r="319" spans="11:12" x14ac:dyDescent="0.2">
      <c r="K319" s="359"/>
      <c r="L319" s="359"/>
    </row>
    <row r="320" spans="11:12" x14ac:dyDescent="0.2">
      <c r="K320" s="359"/>
      <c r="L320" s="359"/>
    </row>
    <row r="321" spans="11:12" x14ac:dyDescent="0.2">
      <c r="K321" s="359"/>
      <c r="L321" s="359"/>
    </row>
    <row r="322" spans="11:12" x14ac:dyDescent="0.2">
      <c r="K322" s="359"/>
      <c r="L322" s="359"/>
    </row>
    <row r="323" spans="11:12" x14ac:dyDescent="0.2">
      <c r="K323" s="359"/>
      <c r="L323" s="359"/>
    </row>
    <row r="324" spans="11:12" x14ac:dyDescent="0.2">
      <c r="K324" s="359"/>
      <c r="L324" s="359"/>
    </row>
    <row r="325" spans="11:12" x14ac:dyDescent="0.2">
      <c r="K325" s="359"/>
      <c r="L325" s="359"/>
    </row>
    <row r="326" spans="11:12" x14ac:dyDescent="0.2">
      <c r="K326" s="359"/>
      <c r="L326" s="359"/>
    </row>
    <row r="327" spans="11:12" x14ac:dyDescent="0.2">
      <c r="K327" s="359"/>
      <c r="L327" s="359"/>
    </row>
    <row r="328" spans="11:12" x14ac:dyDescent="0.2">
      <c r="K328" s="359"/>
      <c r="L328" s="359"/>
    </row>
    <row r="329" spans="11:12" x14ac:dyDescent="0.2">
      <c r="K329" s="359"/>
      <c r="L329" s="359"/>
    </row>
    <row r="330" spans="11:12" x14ac:dyDescent="0.2">
      <c r="K330" s="359"/>
      <c r="L330" s="359"/>
    </row>
    <row r="331" spans="11:12" x14ac:dyDescent="0.2">
      <c r="K331" s="359"/>
      <c r="L331" s="359"/>
    </row>
    <row r="332" spans="11:12" x14ac:dyDescent="0.2">
      <c r="K332" s="359"/>
      <c r="L332" s="359"/>
    </row>
    <row r="333" spans="11:12" x14ac:dyDescent="0.2">
      <c r="K333" s="359"/>
      <c r="L333" s="359"/>
    </row>
    <row r="334" spans="11:12" x14ac:dyDescent="0.2">
      <c r="K334" s="359"/>
      <c r="L334" s="359"/>
    </row>
    <row r="335" spans="11:12" x14ac:dyDescent="0.2">
      <c r="K335" s="359"/>
      <c r="L335" s="359"/>
    </row>
    <row r="336" spans="11:12" x14ac:dyDescent="0.2">
      <c r="K336" s="359"/>
      <c r="L336" s="359"/>
    </row>
    <row r="337" spans="11:12" x14ac:dyDescent="0.2">
      <c r="K337" s="359"/>
      <c r="L337" s="359"/>
    </row>
    <row r="338" spans="11:12" x14ac:dyDescent="0.2">
      <c r="K338" s="359"/>
      <c r="L338" s="359"/>
    </row>
    <row r="339" spans="11:12" x14ac:dyDescent="0.2">
      <c r="K339" s="359"/>
      <c r="L339" s="359"/>
    </row>
    <row r="340" spans="11:12" x14ac:dyDescent="0.2">
      <c r="K340" s="359"/>
      <c r="L340" s="359"/>
    </row>
    <row r="341" spans="11:12" x14ac:dyDescent="0.2">
      <c r="K341" s="359"/>
      <c r="L341" s="359"/>
    </row>
    <row r="342" spans="11:12" x14ac:dyDescent="0.2">
      <c r="K342" s="359"/>
      <c r="L342" s="359"/>
    </row>
    <row r="343" spans="11:12" x14ac:dyDescent="0.2">
      <c r="K343" s="359"/>
      <c r="L343" s="359"/>
    </row>
    <row r="344" spans="11:12" x14ac:dyDescent="0.2">
      <c r="K344" s="359"/>
      <c r="L344" s="359"/>
    </row>
    <row r="345" spans="11:12" x14ac:dyDescent="0.2">
      <c r="K345" s="359"/>
      <c r="L345" s="359"/>
    </row>
    <row r="346" spans="11:12" x14ac:dyDescent="0.2">
      <c r="K346" s="359"/>
      <c r="L346" s="359"/>
    </row>
    <row r="347" spans="11:12" x14ac:dyDescent="0.2">
      <c r="K347" s="359"/>
      <c r="L347" s="359"/>
    </row>
    <row r="348" spans="11:12" x14ac:dyDescent="0.2">
      <c r="K348" s="359"/>
      <c r="L348" s="359"/>
    </row>
    <row r="349" spans="11:12" x14ac:dyDescent="0.2">
      <c r="K349" s="359"/>
      <c r="L349" s="359"/>
    </row>
    <row r="350" spans="11:12" x14ac:dyDescent="0.2">
      <c r="K350" s="359"/>
      <c r="L350" s="359"/>
    </row>
    <row r="351" spans="11:12" x14ac:dyDescent="0.2">
      <c r="K351" s="359"/>
      <c r="L351" s="359"/>
    </row>
    <row r="352" spans="11:12" x14ac:dyDescent="0.2">
      <c r="K352" s="359"/>
      <c r="L352" s="359"/>
    </row>
    <row r="353" spans="11:12" x14ac:dyDescent="0.2">
      <c r="K353" s="359"/>
      <c r="L353" s="359"/>
    </row>
    <row r="354" spans="11:12" x14ac:dyDescent="0.2">
      <c r="K354" s="359"/>
      <c r="L354" s="359"/>
    </row>
    <row r="355" spans="11:12" x14ac:dyDescent="0.2">
      <c r="K355" s="359"/>
      <c r="L355" s="359"/>
    </row>
    <row r="356" spans="11:12" x14ac:dyDescent="0.2">
      <c r="K356" s="359"/>
      <c r="L356" s="359"/>
    </row>
    <row r="357" spans="11:12" x14ac:dyDescent="0.2">
      <c r="K357" s="359"/>
      <c r="L357" s="359"/>
    </row>
    <row r="358" spans="11:12" x14ac:dyDescent="0.2">
      <c r="K358" s="359"/>
      <c r="L358" s="359"/>
    </row>
    <row r="359" spans="11:12" x14ac:dyDescent="0.2">
      <c r="K359" s="359"/>
      <c r="L359" s="359"/>
    </row>
    <row r="360" spans="11:12" x14ac:dyDescent="0.2">
      <c r="K360" s="359"/>
      <c r="L360" s="359"/>
    </row>
    <row r="361" spans="11:12" x14ac:dyDescent="0.2">
      <c r="K361" s="359"/>
      <c r="L361" s="359"/>
    </row>
    <row r="362" spans="11:12" x14ac:dyDescent="0.2">
      <c r="K362" s="359"/>
      <c r="L362" s="359"/>
    </row>
    <row r="363" spans="11:12" x14ac:dyDescent="0.2">
      <c r="K363" s="359"/>
      <c r="L363" s="359"/>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BL363"/>
  <sheetViews>
    <sheetView topLeftCell="AX10" zoomScale="96" zoomScaleNormal="96" workbookViewId="0">
      <selection activeCell="AX21" sqref="AX21"/>
    </sheetView>
  </sheetViews>
  <sheetFormatPr baseColWidth="10" defaultColWidth="8.5" defaultRowHeight="15" x14ac:dyDescent="0.2"/>
  <cols>
    <col min="1" max="1" width="9" style="351" hidden="1" customWidth="1"/>
    <col min="2" max="2" width="11.1640625" style="351" customWidth="1"/>
    <col min="3" max="3" width="11.5" style="351" customWidth="1"/>
    <col min="4" max="4" width="9.1640625" style="351" customWidth="1"/>
    <col min="5" max="5" width="8.83203125" style="351" customWidth="1"/>
    <col min="6" max="6" width="8" style="351" bestFit="1" customWidth="1"/>
    <col min="7" max="8" width="8.5" style="351"/>
    <col min="9" max="10" width="19.5" style="351" customWidth="1"/>
    <col min="11" max="11" width="18.5" style="351" customWidth="1"/>
    <col min="12" max="12" width="16.5" style="351" customWidth="1"/>
    <col min="13" max="14" width="15.5" style="351" customWidth="1"/>
    <col min="15" max="15" width="18" style="351" customWidth="1"/>
    <col min="16" max="16" width="15.5" style="351" customWidth="1"/>
    <col min="17" max="17" width="11" style="351" customWidth="1"/>
    <col min="18" max="18" width="14.1640625" style="351" customWidth="1"/>
    <col min="19" max="19" width="14.83203125" style="351" customWidth="1"/>
    <col min="20" max="20" width="15.1640625" style="351" customWidth="1"/>
    <col min="21" max="21" width="12.5" style="351" customWidth="1"/>
    <col min="22" max="24" width="15.5" style="351" customWidth="1"/>
    <col min="25" max="25" width="16.5" style="351" customWidth="1"/>
    <col min="26" max="26" width="25.5" style="351" customWidth="1"/>
    <col min="27" max="27" width="17" style="351" customWidth="1"/>
    <col min="28" max="28" width="26.5" style="351" customWidth="1"/>
    <col min="29" max="29" width="22.5" style="351" customWidth="1"/>
    <col min="30" max="30" width="18.5" style="351" customWidth="1"/>
    <col min="31" max="31" width="21.5" style="351" customWidth="1"/>
    <col min="32" max="32" width="18" style="351" customWidth="1"/>
    <col min="33" max="33" width="33" style="351" customWidth="1"/>
    <col min="34" max="35" width="20.5" style="351" customWidth="1"/>
    <col min="36" max="36" width="15.5" style="351" customWidth="1"/>
    <col min="37" max="40" width="16.5" style="351" customWidth="1"/>
    <col min="41" max="41" width="19.5" style="351" customWidth="1"/>
    <col min="42" max="42" width="23" style="351" customWidth="1"/>
    <col min="43" max="45" width="17.5" style="351" customWidth="1"/>
    <col min="46" max="46" width="20.5" style="351" customWidth="1"/>
    <col min="47" max="47" width="25" style="351" customWidth="1"/>
    <col min="48" max="49" width="17.5" style="351" customWidth="1"/>
    <col min="50" max="50" width="17.5" style="352" customWidth="1"/>
    <col min="51" max="51" width="21.5" style="353" customWidth="1"/>
    <col min="52" max="52" width="16.83203125" style="409" customWidth="1"/>
    <col min="53" max="53" width="11.5" style="351" customWidth="1"/>
    <col min="54" max="55" width="8.5" style="351"/>
    <col min="56" max="60" width="15" style="351" bestFit="1" customWidth="1"/>
    <col min="61" max="16384" width="8.5" style="351"/>
  </cols>
  <sheetData>
    <row r="1" spans="2:51" x14ac:dyDescent="0.2">
      <c r="B1" s="350"/>
    </row>
    <row r="2" spans="2:51" x14ac:dyDescent="0.2">
      <c r="C2" s="350"/>
      <c r="D2" s="350"/>
      <c r="E2" s="350"/>
      <c r="F2" s="354" t="s">
        <v>150</v>
      </c>
      <c r="G2" s="355"/>
      <c r="H2" s="356" t="s">
        <v>151</v>
      </c>
      <c r="L2" s="357">
        <v>0.3</v>
      </c>
      <c r="M2" s="357"/>
      <c r="N2" s="357"/>
      <c r="O2" s="357"/>
      <c r="P2" s="357"/>
      <c r="Q2" s="357"/>
      <c r="R2" s="357"/>
      <c r="S2" s="357"/>
      <c r="T2" s="357"/>
      <c r="U2" s="357"/>
      <c r="V2" s="357"/>
      <c r="W2" s="357"/>
      <c r="X2" s="357">
        <v>0.3</v>
      </c>
      <c r="Y2" s="358"/>
      <c r="Z2" s="354"/>
    </row>
    <row r="3" spans="2:51" x14ac:dyDescent="0.2">
      <c r="C3" s="350"/>
      <c r="D3" s="350"/>
      <c r="E3" s="350"/>
      <c r="F3" s="354" t="s">
        <v>152</v>
      </c>
      <c r="G3" s="355"/>
      <c r="H3" s="356" t="s">
        <v>153</v>
      </c>
      <c r="L3" s="359">
        <v>1.35</v>
      </c>
      <c r="M3" s="359"/>
      <c r="N3" s="359"/>
      <c r="O3" s="359"/>
      <c r="P3" s="359"/>
      <c r="Q3" s="359"/>
      <c r="R3" s="359"/>
      <c r="S3" s="359"/>
      <c r="T3" s="359"/>
      <c r="U3" s="359"/>
      <c r="V3" s="359"/>
      <c r="W3" s="359"/>
      <c r="X3" s="359">
        <v>1.35</v>
      </c>
      <c r="Y3" s="358"/>
      <c r="Z3" s="354"/>
    </row>
    <row r="4" spans="2:51" x14ac:dyDescent="0.2">
      <c r="C4" s="350"/>
      <c r="D4" s="350"/>
      <c r="E4" s="350"/>
      <c r="F4" s="354" t="s">
        <v>154</v>
      </c>
      <c r="G4" s="355"/>
      <c r="H4" s="356" t="s">
        <v>155</v>
      </c>
      <c r="L4" s="357">
        <v>0.7</v>
      </c>
      <c r="M4" s="357"/>
      <c r="N4" s="357"/>
      <c r="O4" s="357"/>
      <c r="P4" s="357"/>
      <c r="Q4" s="357"/>
      <c r="R4" s="357"/>
      <c r="S4" s="357"/>
      <c r="T4" s="357"/>
      <c r="U4" s="357"/>
      <c r="V4" s="357"/>
      <c r="W4" s="357"/>
      <c r="X4" s="357">
        <v>0.7</v>
      </c>
      <c r="Y4" s="358"/>
      <c r="Z4" s="354"/>
    </row>
    <row r="5" spans="2:51" x14ac:dyDescent="0.2">
      <c r="F5" s="354" t="s">
        <v>156</v>
      </c>
      <c r="G5" s="355"/>
      <c r="H5" s="351" t="s">
        <v>157</v>
      </c>
      <c r="L5" s="357">
        <v>0.3</v>
      </c>
      <c r="X5" s="357">
        <v>0.3</v>
      </c>
      <c r="Y5" s="360"/>
      <c r="AA5" s="354"/>
      <c r="AD5" s="354"/>
      <c r="AE5" s="354"/>
      <c r="AF5" s="354"/>
      <c r="AG5" s="354"/>
      <c r="AH5" s="354"/>
      <c r="AI5" s="354"/>
    </row>
    <row r="6" spans="2:51" x14ac:dyDescent="0.2">
      <c r="F6" s="354" t="s">
        <v>158</v>
      </c>
      <c r="G6" s="355"/>
      <c r="H6" s="356" t="s">
        <v>159</v>
      </c>
      <c r="L6" s="357">
        <v>0.01</v>
      </c>
      <c r="M6" s="357"/>
      <c r="N6" s="357"/>
      <c r="O6" s="357"/>
      <c r="P6" s="357"/>
      <c r="Q6" s="357"/>
      <c r="R6" s="357"/>
      <c r="S6" s="357"/>
      <c r="T6" s="357"/>
      <c r="U6" s="357"/>
      <c r="V6" s="357"/>
      <c r="W6" s="357"/>
      <c r="X6" s="357">
        <v>0.01</v>
      </c>
      <c r="Y6" s="357"/>
      <c r="AA6" s="354"/>
      <c r="AD6" s="354"/>
      <c r="AE6" s="354"/>
      <c r="AF6" s="354"/>
      <c r="AG6" s="354"/>
      <c r="AH6" s="354"/>
      <c r="AI6" s="354"/>
    </row>
    <row r="7" spans="2:51" x14ac:dyDescent="0.2">
      <c r="F7" s="354" t="s">
        <v>160</v>
      </c>
      <c r="G7" s="355"/>
      <c r="H7" s="356" t="s">
        <v>161</v>
      </c>
      <c r="L7" s="357">
        <v>0.1</v>
      </c>
      <c r="M7" s="357"/>
      <c r="N7" s="357"/>
      <c r="O7" s="357"/>
      <c r="P7" s="357"/>
      <c r="Q7" s="357"/>
      <c r="R7" s="357"/>
      <c r="S7" s="357"/>
      <c r="T7" s="357"/>
      <c r="U7" s="357"/>
      <c r="V7" s="357"/>
      <c r="W7" s="357"/>
      <c r="X7" s="357">
        <v>0.1</v>
      </c>
      <c r="Y7" s="357"/>
      <c r="AA7" s="354"/>
      <c r="AD7" s="354"/>
      <c r="AE7" s="354"/>
      <c r="AF7" s="354"/>
      <c r="AG7" s="354"/>
      <c r="AH7" s="354"/>
      <c r="AI7" s="354"/>
    </row>
    <row r="8" spans="2:51" x14ac:dyDescent="0.2">
      <c r="F8" s="354" t="s">
        <v>162</v>
      </c>
      <c r="G8" s="355"/>
      <c r="H8" s="356" t="s">
        <v>163</v>
      </c>
      <c r="L8" s="361">
        <v>11525</v>
      </c>
      <c r="M8" s="361"/>
      <c r="N8" s="361"/>
      <c r="O8" s="361"/>
      <c r="P8" s="361"/>
      <c r="Q8" s="361"/>
      <c r="R8" s="361"/>
      <c r="S8" s="361"/>
      <c r="T8" s="361"/>
      <c r="U8" s="361"/>
      <c r="V8" s="361"/>
      <c r="W8" s="361"/>
      <c r="X8" s="361">
        <v>11525</v>
      </c>
      <c r="AA8" s="354"/>
      <c r="AD8" s="354"/>
      <c r="AE8" s="354"/>
      <c r="AF8" s="354"/>
      <c r="AG8" s="354"/>
      <c r="AH8" s="354"/>
      <c r="AI8" s="354"/>
    </row>
    <row r="9" spans="2:51" x14ac:dyDescent="0.2">
      <c r="F9" s="354" t="s">
        <v>164</v>
      </c>
      <c r="G9" s="355"/>
      <c r="H9" s="356" t="s">
        <v>165</v>
      </c>
      <c r="L9" s="362">
        <v>1</v>
      </c>
      <c r="M9" s="363"/>
      <c r="X9" s="357"/>
      <c r="Y9" s="357"/>
      <c r="Z9" s="364"/>
      <c r="AA9" s="354"/>
      <c r="AD9" s="354"/>
      <c r="AE9" s="354"/>
      <c r="AF9" s="354"/>
      <c r="AG9" s="354"/>
      <c r="AH9" s="354"/>
      <c r="AI9" s="354"/>
    </row>
    <row r="10" spans="2:51" x14ac:dyDescent="0.2">
      <c r="F10" s="354" t="s">
        <v>166</v>
      </c>
      <c r="G10" s="355"/>
      <c r="H10" s="356" t="s">
        <v>167</v>
      </c>
      <c r="L10" s="410">
        <v>0</v>
      </c>
      <c r="M10" s="365"/>
      <c r="X10" s="357"/>
      <c r="Y10" s="357"/>
      <c r="Z10" s="364"/>
      <c r="AA10" s="354"/>
      <c r="AD10" s="354" t="s">
        <v>168</v>
      </c>
      <c r="AE10" s="354"/>
      <c r="AF10" s="354"/>
      <c r="AG10" s="354"/>
      <c r="AH10" s="354"/>
      <c r="AI10" s="354"/>
    </row>
    <row r="11" spans="2:51" x14ac:dyDescent="0.2">
      <c r="F11" s="355"/>
      <c r="G11" s="355"/>
      <c r="X11" s="357"/>
      <c r="Y11" s="357"/>
      <c r="Z11" s="364"/>
      <c r="AA11" s="354"/>
      <c r="AD11" s="354" t="s">
        <v>169</v>
      </c>
      <c r="AE11" s="354"/>
      <c r="AF11" s="354"/>
      <c r="AG11" s="354"/>
      <c r="AH11" s="354"/>
      <c r="AI11" s="354"/>
    </row>
    <row r="12" spans="2:51" x14ac:dyDescent="0.2">
      <c r="F12" s="355"/>
      <c r="G12" s="355"/>
      <c r="X12" s="357"/>
      <c r="AA12" s="354"/>
      <c r="AD12" s="354" t="s">
        <v>170</v>
      </c>
      <c r="AE12" s="354"/>
      <c r="AF12" s="354"/>
      <c r="AG12" s="354"/>
      <c r="AH12" s="354"/>
      <c r="AI12" s="354"/>
      <c r="AY12" s="366"/>
    </row>
    <row r="13" spans="2:51" x14ac:dyDescent="0.2">
      <c r="F13" s="355"/>
      <c r="G13" s="355"/>
      <c r="X13" s="357"/>
      <c r="AA13" s="354"/>
      <c r="AD13" s="354" t="s">
        <v>171</v>
      </c>
      <c r="AE13" s="354"/>
      <c r="AF13" s="354"/>
      <c r="AG13" s="354"/>
      <c r="AH13" s="354"/>
      <c r="AI13" s="354"/>
    </row>
    <row r="14" spans="2:51" x14ac:dyDescent="0.2">
      <c r="F14" s="355"/>
      <c r="G14" s="355"/>
      <c r="X14" s="357"/>
      <c r="AA14" s="354"/>
      <c r="AD14" s="354"/>
      <c r="AE14" s="354"/>
      <c r="AF14" s="354"/>
      <c r="AG14" s="354"/>
      <c r="AH14" s="354"/>
      <c r="AI14" s="354"/>
    </row>
    <row r="15" spans="2:51" x14ac:dyDescent="0.2">
      <c r="F15" s="355"/>
      <c r="G15" s="355"/>
      <c r="X15" s="357"/>
      <c r="AA15" s="354"/>
      <c r="AD15" s="354"/>
      <c r="AE15" s="354"/>
      <c r="AF15" s="354"/>
      <c r="AG15" s="354"/>
      <c r="AH15" s="354"/>
      <c r="AI15" s="354"/>
      <c r="AY15" s="366"/>
    </row>
    <row r="16" spans="2:51" x14ac:dyDescent="0.2">
      <c r="H16" s="367"/>
      <c r="K16" s="368"/>
      <c r="L16" s="368"/>
      <c r="M16" s="359"/>
      <c r="N16" s="359"/>
      <c r="O16" s="359"/>
      <c r="P16" s="359"/>
      <c r="Q16" s="359"/>
      <c r="R16" s="359"/>
      <c r="S16" s="359"/>
      <c r="T16" s="359"/>
      <c r="U16" s="359"/>
      <c r="V16" s="359"/>
      <c r="W16" s="369"/>
      <c r="X16" s="359"/>
      <c r="Y16" s="359"/>
      <c r="Z16" s="354"/>
      <c r="AA16" s="370"/>
      <c r="AB16" s="354"/>
      <c r="AC16" s="371"/>
      <c r="AD16" s="354"/>
      <c r="AE16" s="354"/>
      <c r="AF16" s="354"/>
      <c r="AG16" s="372"/>
      <c r="AH16" s="372"/>
      <c r="AI16" s="372"/>
      <c r="AJ16" s="370"/>
      <c r="AN16" s="351" t="s">
        <v>181</v>
      </c>
      <c r="AO16" s="373">
        <f>+AO17+AL17</f>
        <v>24729300</v>
      </c>
      <c r="AP16" s="370"/>
      <c r="AQ16" s="370"/>
      <c r="AR16" s="370"/>
      <c r="AS16" s="370"/>
      <c r="AT16" s="370"/>
      <c r="AU16" s="370"/>
      <c r="AV16" s="370"/>
      <c r="AW16" s="370"/>
      <c r="AX16" s="374"/>
      <c r="AY16" s="375"/>
    </row>
    <row r="17" spans="1:64" x14ac:dyDescent="0.2">
      <c r="C17" s="370">
        <f>SUM(C27:C195)</f>
        <v>36</v>
      </c>
      <c r="D17" s="370">
        <f>SUM(D27:D195)</f>
        <v>26</v>
      </c>
      <c r="E17" s="370">
        <f>SUM(E27:E195)</f>
        <v>10</v>
      </c>
      <c r="I17" s="376" t="s">
        <v>183</v>
      </c>
      <c r="J17" s="370"/>
      <c r="K17" s="359">
        <f t="shared" ref="K17:AB17" si="0">SUM(K27:K195)</f>
        <v>479323.0199999999</v>
      </c>
      <c r="L17" s="359">
        <f t="shared" si="0"/>
        <v>0</v>
      </c>
      <c r="M17" s="370">
        <f t="shared" si="0"/>
        <v>211467</v>
      </c>
      <c r="N17" s="411">
        <f t="shared" si="0"/>
        <v>63440.100000000013</v>
      </c>
      <c r="O17" s="411">
        <f t="shared" si="0"/>
        <v>287593.84999999992</v>
      </c>
      <c r="P17" s="411">
        <f t="shared" si="0"/>
        <v>22950.9</v>
      </c>
      <c r="Q17" s="411">
        <f t="shared" si="0"/>
        <v>3442.6499999999996</v>
      </c>
      <c r="R17" s="368"/>
      <c r="S17" s="368"/>
      <c r="T17" s="368"/>
      <c r="U17" s="411">
        <f t="shared" si="0"/>
        <v>3445.5399999999995</v>
      </c>
      <c r="V17" s="368">
        <f t="shared" si="0"/>
        <v>55738</v>
      </c>
      <c r="W17" s="368">
        <f>SUM(W27:W195)</f>
        <v>13934.5</v>
      </c>
      <c r="X17" s="359">
        <f t="shared" si="0"/>
        <v>63440.100000000013</v>
      </c>
      <c r="Y17" s="359">
        <f t="shared" si="0"/>
        <v>560140.27000000037</v>
      </c>
      <c r="Z17" s="359">
        <f t="shared" si="0"/>
        <v>720877625728.35034</v>
      </c>
      <c r="AA17" s="370">
        <f t="shared" si="0"/>
        <v>3626205</v>
      </c>
      <c r="AB17" s="359">
        <f t="shared" si="0"/>
        <v>37959868.840000011</v>
      </c>
      <c r="AC17" s="377">
        <f>SUM(AC27:AC195)</f>
        <v>147.98468099999991</v>
      </c>
      <c r="AD17" s="370">
        <f>SUM(AD27:AD195)</f>
        <v>18402438</v>
      </c>
      <c r="AE17" s="370"/>
      <c r="AF17" s="377">
        <f>SUM(AF27:AF195)</f>
        <v>25.386548999999992</v>
      </c>
      <c r="AG17" s="377">
        <f>SUM(AG27:AG195)</f>
        <v>42.097054999999997</v>
      </c>
      <c r="AH17" s="377"/>
      <c r="AI17" s="377"/>
      <c r="AJ17" s="370">
        <f t="shared" ref="AJ17:AU17" si="1">SUM(AJ27:AJ195)</f>
        <v>21891</v>
      </c>
      <c r="AK17" s="370">
        <f t="shared" si="1"/>
        <v>413</v>
      </c>
      <c r="AL17" s="370">
        <f t="shared" si="1"/>
        <v>23328900</v>
      </c>
      <c r="AM17" s="370">
        <f t="shared" si="1"/>
        <v>3282</v>
      </c>
      <c r="AN17" s="370">
        <f t="shared" si="1"/>
        <v>72</v>
      </c>
      <c r="AO17" s="370">
        <f t="shared" si="1"/>
        <v>1400400</v>
      </c>
      <c r="AP17" s="370">
        <f t="shared" si="1"/>
        <v>2340531926</v>
      </c>
      <c r="AQ17" s="370">
        <f t="shared" si="1"/>
        <v>2365261226</v>
      </c>
      <c r="AR17" s="370">
        <f t="shared" si="1"/>
        <v>2017587098</v>
      </c>
      <c r="AS17" s="370">
        <f t="shared" si="1"/>
        <v>2396035069</v>
      </c>
      <c r="AT17" s="370">
        <f>SUM(AT27:AT195)</f>
        <v>2361568857</v>
      </c>
      <c r="AU17" s="370">
        <f t="shared" si="1"/>
        <v>185262735</v>
      </c>
      <c r="AV17" s="370"/>
      <c r="AW17" s="370">
        <f t="shared" ref="AW17" si="2">SUM(AW27:AW195)</f>
        <v>94477552</v>
      </c>
      <c r="AX17" s="374">
        <f>SUM(AX27:AX195)</f>
        <v>2456046409</v>
      </c>
      <c r="AY17" s="375">
        <f>SUM(AY27:AY195)</f>
        <v>2456046409</v>
      </c>
      <c r="AZ17" s="368"/>
      <c r="BA17" s="370"/>
      <c r="BD17" s="370"/>
      <c r="BE17" s="370">
        <v>2456046409</v>
      </c>
      <c r="BF17" s="370">
        <v>2447470788.513999</v>
      </c>
      <c r="BG17" s="370">
        <v>2438896454.0710154</v>
      </c>
      <c r="BH17" s="370">
        <v>2430324177.0568132</v>
      </c>
      <c r="BI17" s="351">
        <v>2421751900.0426097</v>
      </c>
      <c r="BJ17" s="351">
        <v>2413180480.2561078</v>
      </c>
      <c r="BK17" s="351">
        <v>2404607774.6280537</v>
      </c>
      <c r="BL17" s="351">
        <v>2396035069</v>
      </c>
    </row>
    <row r="18" spans="1:64" x14ac:dyDescent="0.2">
      <c r="I18" s="370"/>
      <c r="J18" s="370"/>
      <c r="K18" s="354">
        <v>1</v>
      </c>
      <c r="L18" s="354"/>
      <c r="M18" s="378">
        <f>K18+1</f>
        <v>2</v>
      </c>
      <c r="N18" s="391">
        <f>M18+1</f>
        <v>3</v>
      </c>
      <c r="O18" s="391">
        <f t="shared" ref="O18:Q18" si="3">N18+1</f>
        <v>4</v>
      </c>
      <c r="P18" s="391">
        <f t="shared" si="3"/>
        <v>5</v>
      </c>
      <c r="Q18" s="391">
        <f t="shared" si="3"/>
        <v>6</v>
      </c>
      <c r="R18" s="391"/>
      <c r="S18" s="391"/>
      <c r="T18" s="391"/>
      <c r="U18" s="391"/>
      <c r="V18" s="391">
        <f>Q18+1</f>
        <v>7</v>
      </c>
      <c r="W18" s="391">
        <f>V18+1</f>
        <v>8</v>
      </c>
      <c r="X18" s="378"/>
      <c r="Y18" s="378">
        <v>9</v>
      </c>
      <c r="Z18" s="378">
        <v>10</v>
      </c>
      <c r="AA18" s="378">
        <f t="shared" ref="AA18:AX18" si="4">Z18+1</f>
        <v>11</v>
      </c>
      <c r="AB18" s="378">
        <f t="shared" si="4"/>
        <v>12</v>
      </c>
      <c r="AC18" s="378">
        <f t="shared" si="4"/>
        <v>13</v>
      </c>
      <c r="AD18" s="378">
        <f t="shared" si="4"/>
        <v>14</v>
      </c>
      <c r="AE18" s="378">
        <f t="shared" si="4"/>
        <v>15</v>
      </c>
      <c r="AF18" s="378">
        <f t="shared" si="4"/>
        <v>16</v>
      </c>
      <c r="AG18" s="378">
        <f t="shared" si="4"/>
        <v>17</v>
      </c>
      <c r="AH18" s="378">
        <f t="shared" si="4"/>
        <v>18</v>
      </c>
      <c r="AI18" s="378">
        <f t="shared" si="4"/>
        <v>19</v>
      </c>
      <c r="AJ18" s="378">
        <f t="shared" si="4"/>
        <v>20</v>
      </c>
      <c r="AK18" s="378">
        <f t="shared" si="4"/>
        <v>21</v>
      </c>
      <c r="AL18" s="378">
        <f t="shared" si="4"/>
        <v>22</v>
      </c>
      <c r="AM18" s="378">
        <f t="shared" si="4"/>
        <v>23</v>
      </c>
      <c r="AN18" s="378">
        <f t="shared" si="4"/>
        <v>24</v>
      </c>
      <c r="AO18" s="378">
        <f t="shared" si="4"/>
        <v>25</v>
      </c>
      <c r="AP18" s="378">
        <f t="shared" si="4"/>
        <v>26</v>
      </c>
      <c r="AQ18" s="378">
        <f t="shared" si="4"/>
        <v>27</v>
      </c>
      <c r="AR18" s="378">
        <f t="shared" si="4"/>
        <v>28</v>
      </c>
      <c r="AS18" s="378">
        <f t="shared" si="4"/>
        <v>29</v>
      </c>
      <c r="AT18" s="378">
        <f t="shared" si="4"/>
        <v>30</v>
      </c>
      <c r="AU18" s="378">
        <f t="shared" si="4"/>
        <v>31</v>
      </c>
      <c r="AV18" s="378">
        <f t="shared" si="4"/>
        <v>32</v>
      </c>
      <c r="AW18" s="378">
        <f t="shared" si="4"/>
        <v>33</v>
      </c>
      <c r="AX18" s="379">
        <f t="shared" si="4"/>
        <v>34</v>
      </c>
      <c r="AY18" s="380"/>
      <c r="BE18" s="370"/>
      <c r="BF18" s="370"/>
      <c r="BG18" s="370"/>
      <c r="BH18" s="370"/>
    </row>
    <row r="19" spans="1:64" x14ac:dyDescent="0.2">
      <c r="I19" s="370"/>
      <c r="J19" s="370"/>
      <c r="N19" s="356"/>
      <c r="O19" s="356"/>
      <c r="P19" s="356"/>
      <c r="Q19" s="356"/>
      <c r="R19" s="356"/>
      <c r="S19" s="356"/>
      <c r="T19" s="356"/>
      <c r="U19" s="356"/>
      <c r="V19" s="356"/>
      <c r="W19" s="356"/>
      <c r="AB19" s="381" t="s">
        <v>184</v>
      </c>
      <c r="AC19" s="381" t="s">
        <v>185</v>
      </c>
      <c r="AD19" s="381" t="s">
        <v>184</v>
      </c>
      <c r="AE19" s="381" t="s">
        <v>186</v>
      </c>
      <c r="AF19" s="381"/>
      <c r="AG19" s="382" t="s">
        <v>80</v>
      </c>
      <c r="AH19" s="382"/>
      <c r="AI19" s="382"/>
      <c r="AP19" s="381" t="s">
        <v>187</v>
      </c>
      <c r="AT19" s="412" t="s">
        <v>500</v>
      </c>
    </row>
    <row r="20" spans="1:64" ht="32" x14ac:dyDescent="0.2">
      <c r="I20" s="370"/>
      <c r="J20" s="370"/>
      <c r="M20" s="382" t="s">
        <v>188</v>
      </c>
      <c r="N20" s="382"/>
      <c r="O20" s="382"/>
      <c r="P20" s="413" t="s">
        <v>189</v>
      </c>
      <c r="Q20" s="382" t="s">
        <v>190</v>
      </c>
      <c r="R20" s="382"/>
      <c r="S20" s="382"/>
      <c r="T20" s="382"/>
      <c r="U20" s="382"/>
      <c r="V20" s="382"/>
      <c r="W20" s="382"/>
      <c r="AB20" s="414">
        <f>MEDIAN(AB27:AB195)</f>
        <v>190009.01</v>
      </c>
      <c r="AC20" s="415" t="s">
        <v>191</v>
      </c>
      <c r="AD20" s="416">
        <f>MEDIAN(AD27:AD195)</f>
        <v>102174</v>
      </c>
      <c r="AE20" s="415" t="s">
        <v>191</v>
      </c>
      <c r="AF20" s="382" t="s">
        <v>192</v>
      </c>
      <c r="AG20" s="382" t="s">
        <v>193</v>
      </c>
      <c r="AH20" s="382"/>
      <c r="AI20" s="382"/>
      <c r="AL20" s="356"/>
      <c r="AM20" s="356"/>
      <c r="AN20" s="356"/>
      <c r="AO20" s="356"/>
      <c r="AP20" s="383" t="s">
        <v>194</v>
      </c>
      <c r="AQ20" s="354"/>
      <c r="AR20" s="354"/>
      <c r="AS20" s="354"/>
      <c r="AT20" s="354"/>
      <c r="AU20" s="354"/>
      <c r="AV20" s="354"/>
      <c r="AW20" s="354"/>
      <c r="AX20" s="384"/>
      <c r="AY20" s="385"/>
    </row>
    <row r="21" spans="1:64" x14ac:dyDescent="0.2">
      <c r="K21" s="354"/>
      <c r="L21" s="354"/>
      <c r="M21" s="382" t="s">
        <v>195</v>
      </c>
      <c r="N21" s="382" t="s">
        <v>196</v>
      </c>
      <c r="O21" s="382" t="s">
        <v>197</v>
      </c>
      <c r="P21" s="382" t="s">
        <v>190</v>
      </c>
      <c r="Q21" s="382" t="s">
        <v>198</v>
      </c>
      <c r="R21" s="382"/>
      <c r="S21" s="382"/>
      <c r="T21" s="382"/>
      <c r="U21" s="382"/>
      <c r="V21" s="382"/>
      <c r="W21" s="382" t="s">
        <v>199</v>
      </c>
      <c r="Z21" s="354" t="s">
        <v>200</v>
      </c>
      <c r="AB21" s="382"/>
      <c r="AC21" s="417">
        <f>ROUND(AB20*$X$3,2)</f>
        <v>256512.16</v>
      </c>
      <c r="AD21" s="382" t="s">
        <v>201</v>
      </c>
      <c r="AE21" s="417">
        <f>ROUND(AD20*$X$3,2)</f>
        <v>137934.9</v>
      </c>
      <c r="AF21" s="382" t="s">
        <v>202</v>
      </c>
      <c r="AG21" s="382" t="s">
        <v>203</v>
      </c>
      <c r="AH21" s="382" t="s">
        <v>204</v>
      </c>
      <c r="AI21" s="382" t="s">
        <v>205</v>
      </c>
      <c r="AJ21" s="354" t="s">
        <v>206</v>
      </c>
      <c r="AK21" s="354" t="s">
        <v>207</v>
      </c>
      <c r="AL21" s="382" t="s">
        <v>208</v>
      </c>
      <c r="AM21" s="382" t="s">
        <v>206</v>
      </c>
      <c r="AN21" s="382" t="s">
        <v>207</v>
      </c>
      <c r="AO21" s="382" t="s">
        <v>209</v>
      </c>
      <c r="AP21" s="418">
        <f>X8</f>
        <v>11525</v>
      </c>
      <c r="AT21" s="363"/>
      <c r="AU21" s="354" t="s">
        <v>210</v>
      </c>
      <c r="AX21" s="387" t="s">
        <v>288</v>
      </c>
      <c r="AY21" s="388" t="s">
        <v>288</v>
      </c>
      <c r="BE21" s="351" t="s">
        <v>172</v>
      </c>
      <c r="BF21" s="351" t="s">
        <v>173</v>
      </c>
      <c r="BG21" s="351" t="s">
        <v>174</v>
      </c>
      <c r="BH21" s="351" t="s">
        <v>175</v>
      </c>
      <c r="BI21" s="351" t="s">
        <v>176</v>
      </c>
      <c r="BJ21" s="351" t="s">
        <v>177</v>
      </c>
      <c r="BK21" s="351" t="s">
        <v>178</v>
      </c>
      <c r="BL21" s="351" t="s">
        <v>178</v>
      </c>
    </row>
    <row r="22" spans="1:64" x14ac:dyDescent="0.2">
      <c r="K22" s="382" t="s">
        <v>188</v>
      </c>
      <c r="L22" s="382"/>
      <c r="M22" s="382" t="s">
        <v>211</v>
      </c>
      <c r="N22" s="382" t="s">
        <v>212</v>
      </c>
      <c r="O22" s="382" t="s">
        <v>213</v>
      </c>
      <c r="P22" s="382" t="s">
        <v>198</v>
      </c>
      <c r="Q22" s="382" t="s">
        <v>206</v>
      </c>
      <c r="R22" s="382"/>
      <c r="S22" s="382" t="s">
        <v>214</v>
      </c>
      <c r="T22" s="382"/>
      <c r="U22" s="382"/>
      <c r="V22" s="382"/>
      <c r="W22" s="382" t="s">
        <v>215</v>
      </c>
      <c r="X22" s="354" t="s">
        <v>216</v>
      </c>
      <c r="Y22" s="354" t="s">
        <v>217</v>
      </c>
      <c r="Z22" s="354" t="s">
        <v>218</v>
      </c>
      <c r="AB22" s="382" t="s">
        <v>219</v>
      </c>
      <c r="AC22" s="415" t="s">
        <v>220</v>
      </c>
      <c r="AD22" s="382" t="s">
        <v>221</v>
      </c>
      <c r="AE22" s="415" t="s">
        <v>220</v>
      </c>
      <c r="AF22" s="382" t="s">
        <v>222</v>
      </c>
      <c r="AG22" s="382" t="s">
        <v>223</v>
      </c>
      <c r="AH22" s="382" t="s">
        <v>224</v>
      </c>
      <c r="AI22" s="382" t="s">
        <v>224</v>
      </c>
      <c r="AJ22" s="354" t="s">
        <v>225</v>
      </c>
      <c r="AK22" s="354" t="s">
        <v>208</v>
      </c>
      <c r="AL22" s="382" t="s">
        <v>226</v>
      </c>
      <c r="AM22" s="382" t="s">
        <v>225</v>
      </c>
      <c r="AN22" s="382" t="s">
        <v>209</v>
      </c>
      <c r="AO22" s="382" t="s">
        <v>227</v>
      </c>
      <c r="AP22" s="382" t="s">
        <v>228</v>
      </c>
      <c r="AQ22" s="382" t="s">
        <v>229</v>
      </c>
      <c r="AR22" s="354"/>
      <c r="AS22" s="354" t="s">
        <v>229</v>
      </c>
      <c r="AT22" s="363"/>
      <c r="AU22" s="382" t="s">
        <v>202</v>
      </c>
      <c r="AV22" s="354" t="s">
        <v>229</v>
      </c>
      <c r="AX22" s="379" t="s">
        <v>230</v>
      </c>
      <c r="AY22" s="380" t="s">
        <v>231</v>
      </c>
      <c r="BE22" s="351" t="s">
        <v>231</v>
      </c>
      <c r="BF22" s="351" t="s">
        <v>231</v>
      </c>
      <c r="BG22" s="351" t="s">
        <v>231</v>
      </c>
      <c r="BH22" s="351" t="s">
        <v>231</v>
      </c>
      <c r="BI22" s="351" t="s">
        <v>231</v>
      </c>
      <c r="BJ22" s="351" t="s">
        <v>231</v>
      </c>
      <c r="BK22" s="351" t="s">
        <v>231</v>
      </c>
      <c r="BL22" s="351" t="s">
        <v>231</v>
      </c>
    </row>
    <row r="23" spans="1:64" x14ac:dyDescent="0.2">
      <c r="B23" s="354"/>
      <c r="C23" s="354"/>
      <c r="D23" s="354" t="s">
        <v>232</v>
      </c>
      <c r="E23" s="354"/>
      <c r="F23" s="354" t="s">
        <v>233</v>
      </c>
      <c r="G23" s="354"/>
      <c r="K23" s="354" t="s">
        <v>198</v>
      </c>
      <c r="L23" s="354"/>
      <c r="M23" s="382" t="s">
        <v>234</v>
      </c>
      <c r="N23" s="382" t="s">
        <v>235</v>
      </c>
      <c r="O23" s="382" t="s">
        <v>198</v>
      </c>
      <c r="P23" s="382" t="s">
        <v>206</v>
      </c>
      <c r="Q23" s="382" t="s">
        <v>215</v>
      </c>
      <c r="R23" s="382"/>
      <c r="S23" s="382" t="s">
        <v>236</v>
      </c>
      <c r="T23" s="382" t="s">
        <v>237</v>
      </c>
      <c r="U23" s="382"/>
      <c r="V23" s="382" t="s">
        <v>199</v>
      </c>
      <c r="W23" s="382" t="s">
        <v>238</v>
      </c>
      <c r="X23" s="354" t="s">
        <v>58</v>
      </c>
      <c r="Y23" s="354" t="s">
        <v>206</v>
      </c>
      <c r="Z23" s="354" t="s">
        <v>239</v>
      </c>
      <c r="AA23" s="354" t="s">
        <v>238</v>
      </c>
      <c r="AB23" s="382" t="s">
        <v>240</v>
      </c>
      <c r="AC23" s="382" t="s">
        <v>241</v>
      </c>
      <c r="AD23" s="382" t="s">
        <v>242</v>
      </c>
      <c r="AE23" s="382" t="s">
        <v>243</v>
      </c>
      <c r="AF23" s="391" t="s">
        <v>244</v>
      </c>
      <c r="AG23" s="382" t="s">
        <v>245</v>
      </c>
      <c r="AH23" s="382" t="s">
        <v>246</v>
      </c>
      <c r="AI23" s="382" t="s">
        <v>247</v>
      </c>
      <c r="AJ23" s="354" t="s">
        <v>208</v>
      </c>
      <c r="AK23" s="354" t="s">
        <v>226</v>
      </c>
      <c r="AL23" s="382" t="s">
        <v>248</v>
      </c>
      <c r="AM23" s="382" t="s">
        <v>209</v>
      </c>
      <c r="AN23" s="382" t="s">
        <v>227</v>
      </c>
      <c r="AO23" s="382" t="s">
        <v>248</v>
      </c>
      <c r="AP23" s="382" t="s">
        <v>249</v>
      </c>
      <c r="AQ23" s="382" t="s">
        <v>250</v>
      </c>
      <c r="AR23" s="382" t="s">
        <v>251</v>
      </c>
      <c r="AS23" s="382" t="s">
        <v>252</v>
      </c>
      <c r="AT23" s="382" t="s">
        <v>253</v>
      </c>
      <c r="AU23" s="378" t="s">
        <v>203</v>
      </c>
      <c r="AV23" s="382" t="s">
        <v>254</v>
      </c>
      <c r="AW23" s="382"/>
      <c r="AX23" s="389" t="s">
        <v>255</v>
      </c>
      <c r="AY23" s="390" t="s">
        <v>256</v>
      </c>
      <c r="BE23" s="351" t="s">
        <v>256</v>
      </c>
      <c r="BF23" s="351" t="s">
        <v>256</v>
      </c>
      <c r="BG23" s="351" t="s">
        <v>256</v>
      </c>
      <c r="BH23" s="351" t="s">
        <v>256</v>
      </c>
      <c r="BI23" s="351" t="s">
        <v>256</v>
      </c>
      <c r="BJ23" s="351" t="s">
        <v>256</v>
      </c>
      <c r="BK23" s="351" t="s">
        <v>256</v>
      </c>
      <c r="BL23" s="351" t="s">
        <v>256</v>
      </c>
    </row>
    <row r="24" spans="1:64" x14ac:dyDescent="0.2">
      <c r="B24" s="354" t="s">
        <v>257</v>
      </c>
      <c r="C24" s="382" t="s">
        <v>232</v>
      </c>
      <c r="D24" s="382" t="s">
        <v>258</v>
      </c>
      <c r="E24" s="382" t="s">
        <v>259</v>
      </c>
      <c r="F24" s="382" t="s">
        <v>192</v>
      </c>
      <c r="G24" s="382" t="s">
        <v>260</v>
      </c>
      <c r="H24" s="354" t="s">
        <v>142</v>
      </c>
      <c r="I24" s="351" t="s">
        <v>142</v>
      </c>
      <c r="K24" s="354" t="s">
        <v>206</v>
      </c>
      <c r="L24" s="354"/>
      <c r="M24" s="382" t="s">
        <v>261</v>
      </c>
      <c r="N24" s="382" t="s">
        <v>211</v>
      </c>
      <c r="O24" s="382" t="s">
        <v>206</v>
      </c>
      <c r="P24" s="391" t="s">
        <v>262</v>
      </c>
      <c r="Q24" s="391" t="s">
        <v>263</v>
      </c>
      <c r="R24" s="382"/>
      <c r="S24" s="382"/>
      <c r="T24" s="382" t="s">
        <v>196</v>
      </c>
      <c r="U24" s="382"/>
      <c r="V24" s="354" t="s">
        <v>206</v>
      </c>
      <c r="W24" s="354" t="s">
        <v>264</v>
      </c>
      <c r="X24" s="382" t="s">
        <v>265</v>
      </c>
      <c r="Y24" s="354" t="s">
        <v>266</v>
      </c>
      <c r="Z24" s="354" t="s">
        <v>267</v>
      </c>
      <c r="AA24" s="354" t="s">
        <v>268</v>
      </c>
      <c r="AB24" s="391" t="s">
        <v>269</v>
      </c>
      <c r="AC24" s="382" t="s">
        <v>270</v>
      </c>
      <c r="AD24" s="382" t="s">
        <v>271</v>
      </c>
      <c r="AE24" s="382" t="s">
        <v>272</v>
      </c>
      <c r="AF24" s="391" t="s">
        <v>273</v>
      </c>
      <c r="AG24" s="382" t="s">
        <v>203</v>
      </c>
      <c r="AH24" s="382" t="s">
        <v>222</v>
      </c>
      <c r="AI24" s="391" t="s">
        <v>274</v>
      </c>
      <c r="AJ24" s="354" t="s">
        <v>226</v>
      </c>
      <c r="AK24" s="354" t="s">
        <v>275</v>
      </c>
      <c r="AL24" s="382" t="s">
        <v>276</v>
      </c>
      <c r="AM24" s="382" t="s">
        <v>227</v>
      </c>
      <c r="AN24" s="382" t="s">
        <v>275</v>
      </c>
      <c r="AO24" s="382" t="s">
        <v>277</v>
      </c>
      <c r="AP24" s="382" t="s">
        <v>278</v>
      </c>
      <c r="AQ24" s="391" t="s">
        <v>279</v>
      </c>
      <c r="AR24" s="378" t="s">
        <v>230</v>
      </c>
      <c r="AS24" s="378" t="s">
        <v>280</v>
      </c>
      <c r="AT24" s="378" t="s">
        <v>230</v>
      </c>
      <c r="AU24" s="382" t="s">
        <v>281</v>
      </c>
      <c r="AV24" s="378" t="s">
        <v>282</v>
      </c>
      <c r="AW24" s="378" t="s">
        <v>180</v>
      </c>
      <c r="AX24" s="379" t="s">
        <v>283</v>
      </c>
      <c r="AY24" s="380" t="s">
        <v>284</v>
      </c>
      <c r="BE24" s="351" t="s">
        <v>284</v>
      </c>
      <c r="BF24" s="351" t="s">
        <v>284</v>
      </c>
      <c r="BG24" s="351" t="s">
        <v>284</v>
      </c>
      <c r="BH24" s="351" t="s">
        <v>284</v>
      </c>
      <c r="BI24" s="351" t="s">
        <v>284</v>
      </c>
      <c r="BJ24" s="351" t="s">
        <v>284</v>
      </c>
      <c r="BK24" s="351" t="s">
        <v>284</v>
      </c>
      <c r="BL24" s="351" t="s">
        <v>284</v>
      </c>
    </row>
    <row r="25" spans="1:64" x14ac:dyDescent="0.2">
      <c r="A25" s="354" t="s">
        <v>285</v>
      </c>
      <c r="B25" s="354" t="s">
        <v>286</v>
      </c>
      <c r="C25" s="382" t="s">
        <v>286</v>
      </c>
      <c r="D25" s="382" t="s">
        <v>259</v>
      </c>
      <c r="E25" s="382" t="s">
        <v>286</v>
      </c>
      <c r="F25" s="354" t="s">
        <v>287</v>
      </c>
      <c r="G25" s="354" t="s">
        <v>501</v>
      </c>
      <c r="H25" s="354" t="s">
        <v>289</v>
      </c>
      <c r="I25" s="351" t="s">
        <v>290</v>
      </c>
      <c r="K25" s="382" t="s">
        <v>502</v>
      </c>
      <c r="L25" s="382"/>
      <c r="M25" s="382" t="s">
        <v>502</v>
      </c>
      <c r="N25" s="391" t="s">
        <v>292</v>
      </c>
      <c r="O25" s="391" t="s">
        <v>293</v>
      </c>
      <c r="P25" s="391" t="s">
        <v>294</v>
      </c>
      <c r="Q25" s="391" t="s">
        <v>206</v>
      </c>
      <c r="R25" s="382"/>
      <c r="S25" s="382"/>
      <c r="T25" s="382" t="s">
        <v>295</v>
      </c>
      <c r="U25" s="382"/>
      <c r="V25" s="382" t="s">
        <v>502</v>
      </c>
      <c r="W25" s="378" t="s">
        <v>296</v>
      </c>
      <c r="X25" s="354" t="s">
        <v>297</v>
      </c>
      <c r="Y25" s="378" t="s">
        <v>298</v>
      </c>
      <c r="Z25" s="382" t="s">
        <v>503</v>
      </c>
      <c r="AA25" s="354">
        <v>2022</v>
      </c>
      <c r="AB25" s="382" t="s">
        <v>300</v>
      </c>
      <c r="AC25" s="382" t="s">
        <v>301</v>
      </c>
      <c r="AD25" s="382">
        <v>2022</v>
      </c>
      <c r="AE25" s="382" t="s">
        <v>301</v>
      </c>
      <c r="AF25" s="382" t="s">
        <v>302</v>
      </c>
      <c r="AG25" s="382" t="s">
        <v>303</v>
      </c>
      <c r="AH25" s="382"/>
      <c r="AI25" s="382"/>
      <c r="AJ25" s="382" t="s">
        <v>502</v>
      </c>
      <c r="AK25" s="382" t="s">
        <v>502</v>
      </c>
      <c r="AL25" s="382" t="s">
        <v>304</v>
      </c>
      <c r="AM25" s="382" t="s">
        <v>502</v>
      </c>
      <c r="AN25" s="382" t="s">
        <v>502</v>
      </c>
      <c r="AO25" s="382" t="s">
        <v>305</v>
      </c>
      <c r="AP25" s="382" t="s">
        <v>306</v>
      </c>
      <c r="AQ25" s="382" t="s">
        <v>307</v>
      </c>
      <c r="AR25" s="382" t="s">
        <v>308</v>
      </c>
      <c r="AS25" s="386"/>
      <c r="AT25" s="382" t="s">
        <v>255</v>
      </c>
      <c r="AU25" s="378" t="s">
        <v>309</v>
      </c>
      <c r="AV25" s="391" t="s">
        <v>310</v>
      </c>
      <c r="AW25" s="382" t="s">
        <v>311</v>
      </c>
      <c r="AX25" s="389" t="s">
        <v>312</v>
      </c>
      <c r="AY25" s="392" t="s">
        <v>313</v>
      </c>
      <c r="BE25" s="351" t="s">
        <v>313</v>
      </c>
      <c r="BF25" s="351" t="s">
        <v>313</v>
      </c>
      <c r="BG25" s="351" t="s">
        <v>313</v>
      </c>
      <c r="BH25" s="351" t="s">
        <v>313</v>
      </c>
      <c r="BI25" s="351" t="s">
        <v>313</v>
      </c>
      <c r="BJ25" s="351" t="s">
        <v>313</v>
      </c>
      <c r="BK25" s="351" t="s">
        <v>313</v>
      </c>
      <c r="BL25" s="351" t="s">
        <v>313</v>
      </c>
    </row>
    <row r="26" spans="1:64" ht="74.75" customHeight="1" x14ac:dyDescent="0.2">
      <c r="C26" s="356"/>
      <c r="D26" s="356"/>
      <c r="E26" s="356"/>
      <c r="F26" s="356"/>
      <c r="G26" s="356"/>
      <c r="P26" s="354" t="s">
        <v>315</v>
      </c>
      <c r="Q26" s="378" t="s">
        <v>316</v>
      </c>
      <c r="T26" s="351" t="s">
        <v>317</v>
      </c>
      <c r="AL26" s="356"/>
      <c r="AM26" s="356"/>
      <c r="AN26" s="356"/>
      <c r="AO26" s="356"/>
      <c r="AP26" s="356"/>
      <c r="AU26" s="419" t="s">
        <v>318</v>
      </c>
      <c r="AV26" s="419" t="s">
        <v>319</v>
      </c>
      <c r="AW26" s="419" t="s">
        <v>320</v>
      </c>
      <c r="AX26" s="420" t="s">
        <v>321</v>
      </c>
      <c r="AY26" s="421" t="s">
        <v>322</v>
      </c>
      <c r="AZ26" s="409" t="s">
        <v>504</v>
      </c>
    </row>
    <row r="27" spans="1:64" x14ac:dyDescent="0.2">
      <c r="A27" s="354" t="s">
        <v>323</v>
      </c>
      <c r="B27" s="354"/>
      <c r="C27" s="382"/>
      <c r="D27" s="382"/>
      <c r="E27" s="382"/>
      <c r="F27" s="351">
        <v>7</v>
      </c>
      <c r="G27">
        <v>0</v>
      </c>
      <c r="H27" s="354">
        <v>1</v>
      </c>
      <c r="I27" s="351" t="s">
        <v>324</v>
      </c>
      <c r="J27" s="394"/>
      <c r="K27" s="266">
        <v>332.06</v>
      </c>
      <c r="L27" s="422"/>
      <c r="M27" s="267">
        <v>93</v>
      </c>
      <c r="N27" s="395">
        <f>ROUND(M27*0.3,2)</f>
        <v>27.9</v>
      </c>
      <c r="O27" s="395">
        <f>ROUND(K27*0.6,2)</f>
        <v>199.24</v>
      </c>
      <c r="P27" s="395">
        <f>MAX(M27-O27,0)</f>
        <v>0</v>
      </c>
      <c r="Q27" s="395">
        <f>ROUND(P27*0.15,2)</f>
        <v>0</v>
      </c>
      <c r="R27" s="396">
        <f>ROUND(M27/K27,2)</f>
        <v>0.28000000000000003</v>
      </c>
      <c r="S27" s="396">
        <f t="shared" ref="S27:S90" si="5">IF(R27&gt;0.6,+R27-0.6,0)</f>
        <v>0</v>
      </c>
      <c r="T27" s="395">
        <f t="shared" ref="T27:T90" si="6">ROUND(S27*K27,2)</f>
        <v>0</v>
      </c>
      <c r="U27" s="395">
        <f>ROUND(T27*0.15,2)</f>
        <v>0</v>
      </c>
      <c r="V27" s="267">
        <v>8</v>
      </c>
      <c r="W27" s="395">
        <f>ROUND(V27*0.25,2)</f>
        <v>2</v>
      </c>
      <c r="X27" s="371">
        <f>ROUND(M27*$X$2,2)</f>
        <v>27.9</v>
      </c>
      <c r="Y27" s="359">
        <f>+K27+N27+Q27+W27</f>
        <v>361.96</v>
      </c>
      <c r="Z27" s="266">
        <v>484661416.67000002</v>
      </c>
      <c r="AA27" s="267">
        <v>3150</v>
      </c>
      <c r="AB27" s="371">
        <f t="shared" ref="AB27:AB90" si="7">ROUND(Z27/AA27,2)</f>
        <v>153860.76999999999</v>
      </c>
      <c r="AC27" s="358">
        <f t="shared" ref="AC27:AC90" si="8">(ROUND(AB27/$AC$21,6))</f>
        <v>0.59981899999999999</v>
      </c>
      <c r="AD27" s="267">
        <v>124167</v>
      </c>
      <c r="AE27" s="358">
        <f t="shared" ref="AE27:AE90" si="9">(ROUND(AD27/$AE$21,6))</f>
        <v>0.90018600000000004</v>
      </c>
      <c r="AF27" s="358">
        <f>ROUND(1-((AC27*$L$4)+(AE27*$L$5)),6)</f>
        <v>0.31007099999999999</v>
      </c>
      <c r="AG27" s="398">
        <f t="shared" ref="AG27:AG90" si="10">IF(OR(B27=1,C27=1),MAX($L$7,AF27),MAX($L$6,AF27))</f>
        <v>0.31007099999999999</v>
      </c>
      <c r="AH27" s="399">
        <f t="shared" ref="AH27:AH90" si="11">IF(G27&gt;=1,IF(G27&lt;=5,0.06,IF(G27&lt;=10,0.05,IF(G27&lt;=15,0.04,IF(G27&lt;=19,0.03,0)))),0)</f>
        <v>0</v>
      </c>
      <c r="AI27" s="400">
        <f>+AH27+AG27</f>
        <v>0.31007099999999999</v>
      </c>
      <c r="AJ27" s="267">
        <v>147</v>
      </c>
      <c r="AK27">
        <v>6</v>
      </c>
      <c r="AL27" s="370">
        <f>ROUND(AJ27*AK27*100,0)</f>
        <v>88200</v>
      </c>
      <c r="AM27" s="267">
        <v>0</v>
      </c>
      <c r="AN27">
        <v>0</v>
      </c>
      <c r="AO27" s="370">
        <f>ROUND(AM27*AN27*100,0)</f>
        <v>0</v>
      </c>
      <c r="AP27" s="370">
        <f t="shared" ref="AP27:AP90" si="12">ROUND(Y27*AI27*$AP$21,0)</f>
        <v>1293489</v>
      </c>
      <c r="AQ27" s="370">
        <f>SUM(AL27+AO27+AP27)</f>
        <v>1381689</v>
      </c>
      <c r="AR27" s="397">
        <v>2331185</v>
      </c>
      <c r="AS27" s="397">
        <f>IF(C27=1, MAX(AR27, AQ27,#REF!), AQ27)</f>
        <v>1381689</v>
      </c>
      <c r="AT27" s="267">
        <v>2004782</v>
      </c>
      <c r="AU27" s="370">
        <f>ABS(AQ27-AT27)</f>
        <v>623093</v>
      </c>
      <c r="AV27" s="401" t="str">
        <f>IF(AQ27&gt;AT27,"Yes","No")</f>
        <v>No</v>
      </c>
      <c r="AW27" s="397">
        <f>IF(AV27="Yes",+AU27*$L$9,+AU27*$L$10)</f>
        <v>0</v>
      </c>
      <c r="AX27" s="402">
        <f>IF(AV27="Yes",AT27+AW27,AT27- AW27)</f>
        <v>2004782</v>
      </c>
      <c r="AY27" s="403">
        <f>IF(C27=1,MAX(AX27,AR27,AT27),AX27)</f>
        <v>2004782</v>
      </c>
      <c r="AZ27" s="423">
        <f>AY27-AT27</f>
        <v>0</v>
      </c>
      <c r="BA27" s="370"/>
      <c r="BD27" s="404"/>
      <c r="BE27" s="404">
        <v>2004782</v>
      </c>
      <c r="BF27" s="404">
        <v>1915742.0103</v>
      </c>
      <c r="BG27" s="404">
        <v>1826715.3734829901</v>
      </c>
      <c r="BH27" s="404">
        <v>1737710.098786392</v>
      </c>
      <c r="BI27" s="351">
        <v>1648704.824089794</v>
      </c>
      <c r="BJ27" s="351">
        <v>1559708.4499206657</v>
      </c>
      <c r="BK27" s="351">
        <v>1470698.7249603327</v>
      </c>
      <c r="BL27" s="351">
        <v>1381689</v>
      </c>
    </row>
    <row r="28" spans="1:64" x14ac:dyDescent="0.2">
      <c r="A28" s="354" t="s">
        <v>325</v>
      </c>
      <c r="B28" s="405">
        <v>1</v>
      </c>
      <c r="C28" s="382">
        <v>1</v>
      </c>
      <c r="D28" s="382">
        <v>1</v>
      </c>
      <c r="E28" s="382"/>
      <c r="F28" s="351">
        <v>10</v>
      </c>
      <c r="G28">
        <v>10</v>
      </c>
      <c r="H28" s="354">
        <v>2</v>
      </c>
      <c r="I28" s="351" t="s">
        <v>326</v>
      </c>
      <c r="J28" s="394"/>
      <c r="K28" s="266">
        <v>2490.13</v>
      </c>
      <c r="L28" s="424"/>
      <c r="M28" s="267">
        <v>1586</v>
      </c>
      <c r="N28" s="395">
        <f t="shared" ref="N28:N91" si="13">ROUND(M28*0.3,2)</f>
        <v>475.8</v>
      </c>
      <c r="O28" s="395">
        <f t="shared" ref="O28:O91" si="14">ROUND(K28*0.6,2)</f>
        <v>1494.08</v>
      </c>
      <c r="P28" s="395">
        <f t="shared" ref="P28:P91" si="15">MAX(M28-O28,0)</f>
        <v>91.920000000000073</v>
      </c>
      <c r="Q28" s="395">
        <f t="shared" ref="Q28:Q91" si="16">ROUND(P28*0.15,2)</f>
        <v>13.79</v>
      </c>
      <c r="R28" s="396">
        <f t="shared" ref="R28:R91" si="17">ROUND(M28/K28,2)</f>
        <v>0.64</v>
      </c>
      <c r="S28" s="396">
        <f t="shared" si="5"/>
        <v>4.0000000000000036E-2</v>
      </c>
      <c r="T28" s="395">
        <f t="shared" si="6"/>
        <v>99.61</v>
      </c>
      <c r="U28" s="395">
        <f t="shared" ref="U28:U91" si="18">ROUND(T28*0.15,2)</f>
        <v>14.94</v>
      </c>
      <c r="V28" s="267">
        <v>190</v>
      </c>
      <c r="W28" s="395">
        <f t="shared" ref="W28:W91" si="19">ROUND(V28*0.25,2)</f>
        <v>47.5</v>
      </c>
      <c r="X28" s="371">
        <f t="shared" ref="X28:X91" si="20">ROUND(M28*$X$2,2)</f>
        <v>475.8</v>
      </c>
      <c r="Y28" s="359">
        <f t="shared" ref="Y28:Y91" si="21">+K28+N28+Q28+W28</f>
        <v>3027.2200000000003</v>
      </c>
      <c r="Z28" s="266">
        <v>2023466985.6700001</v>
      </c>
      <c r="AA28" s="267">
        <v>18923</v>
      </c>
      <c r="AB28" s="371">
        <f t="shared" si="7"/>
        <v>106931.62</v>
      </c>
      <c r="AC28" s="358">
        <f t="shared" si="8"/>
        <v>0.41686800000000002</v>
      </c>
      <c r="AD28" s="267">
        <v>67474</v>
      </c>
      <c r="AE28" s="358">
        <f t="shared" si="9"/>
        <v>0.48917300000000002</v>
      </c>
      <c r="AF28" s="358">
        <f>ROUND(1-((AC28*$L$4)+(AE28*$L$5)),6)</f>
        <v>0.56144099999999997</v>
      </c>
      <c r="AG28" s="398">
        <f t="shared" si="10"/>
        <v>0.56144099999999997</v>
      </c>
      <c r="AH28" s="399">
        <f t="shared" si="11"/>
        <v>0.05</v>
      </c>
      <c r="AI28" s="400">
        <f t="shared" ref="AI28:AI91" si="22">+AH28+AG28</f>
        <v>0.61144100000000001</v>
      </c>
      <c r="AJ28" s="267">
        <v>0</v>
      </c>
      <c r="AK28">
        <v>0</v>
      </c>
      <c r="AL28" s="370">
        <f t="shared" ref="AL28:AL91" si="23">ROUND(AJ28*AK28*100,0)</f>
        <v>0</v>
      </c>
      <c r="AM28" s="267">
        <v>0</v>
      </c>
      <c r="AN28">
        <v>0</v>
      </c>
      <c r="AO28" s="370">
        <f t="shared" ref="AO28:AO91" si="24">ROUND(AM28*AN28*100,0)</f>
        <v>0</v>
      </c>
      <c r="AP28" s="370">
        <f t="shared" si="12"/>
        <v>21332388</v>
      </c>
      <c r="AQ28" s="370">
        <f t="shared" ref="AQ28:AQ91" si="25">SUM(AL28+AO28+AP28)</f>
        <v>21332388</v>
      </c>
      <c r="AR28" s="397">
        <v>16473543</v>
      </c>
      <c r="AS28" s="397">
        <f>IF(C28=1, MAX(AR28, AQ28, AT27), AQ28)</f>
        <v>21332388</v>
      </c>
      <c r="AT28" s="267">
        <v>20315782</v>
      </c>
      <c r="AU28" s="370">
        <f>ABS(AQ28-AT28)</f>
        <v>1016606</v>
      </c>
      <c r="AV28" s="401" t="str">
        <f>IF(AQ28&gt;AT28,"Yes","No")</f>
        <v>Yes</v>
      </c>
      <c r="AW28" s="397">
        <f t="shared" ref="AW28:AW91" si="26">IF(AV28="Yes",+AU28*$L$9,+AU28*$L$10)</f>
        <v>1016606</v>
      </c>
      <c r="AX28" s="402">
        <f t="shared" ref="AX28:AX91" si="27">IF(AV28="Yes",AT28+AW28,AT28- AW28)</f>
        <v>21332388</v>
      </c>
      <c r="AY28" s="403">
        <f>IF(C28=1,MAX(AX28,AR28,AT28),AX28)</f>
        <v>21332388</v>
      </c>
      <c r="AZ28" s="423">
        <f t="shared" ref="AZ28:AZ91" si="28">AY28-AT28</f>
        <v>1016606</v>
      </c>
      <c r="BA28" s="370"/>
      <c r="BD28" s="404"/>
      <c r="BE28" s="404">
        <v>21332388</v>
      </c>
      <c r="BF28" s="404">
        <v>21332388</v>
      </c>
      <c r="BG28" s="404">
        <v>21332388</v>
      </c>
      <c r="BH28" s="404">
        <v>21332388</v>
      </c>
      <c r="BI28" s="351">
        <v>21332388</v>
      </c>
      <c r="BJ28" s="351">
        <v>21332388</v>
      </c>
      <c r="BK28" s="351">
        <v>21332388</v>
      </c>
      <c r="BL28" s="351">
        <v>21332388</v>
      </c>
    </row>
    <row r="29" spans="1:64" x14ac:dyDescent="0.2">
      <c r="A29" s="354" t="s">
        <v>327</v>
      </c>
      <c r="B29" s="354"/>
      <c r="C29" s="382"/>
      <c r="D29" s="382"/>
      <c r="E29" s="382"/>
      <c r="F29" s="351">
        <v>8</v>
      </c>
      <c r="G29">
        <v>0</v>
      </c>
      <c r="H29" s="354">
        <v>3</v>
      </c>
      <c r="I29" s="351" t="s">
        <v>328</v>
      </c>
      <c r="J29" s="394"/>
      <c r="K29" s="266">
        <v>483.88</v>
      </c>
      <c r="L29" s="422"/>
      <c r="M29" s="267">
        <v>186</v>
      </c>
      <c r="N29" s="395">
        <f t="shared" si="13"/>
        <v>55.8</v>
      </c>
      <c r="O29" s="395">
        <f t="shared" si="14"/>
        <v>290.33</v>
      </c>
      <c r="P29" s="395">
        <f t="shared" si="15"/>
        <v>0</v>
      </c>
      <c r="Q29" s="395">
        <f t="shared" si="16"/>
        <v>0</v>
      </c>
      <c r="R29" s="396">
        <f t="shared" si="17"/>
        <v>0.38</v>
      </c>
      <c r="S29" s="396">
        <f t="shared" si="5"/>
        <v>0</v>
      </c>
      <c r="T29" s="395">
        <f t="shared" si="6"/>
        <v>0</v>
      </c>
      <c r="U29" s="395">
        <f t="shared" si="18"/>
        <v>0</v>
      </c>
      <c r="V29" s="267">
        <v>4</v>
      </c>
      <c r="W29" s="395">
        <f t="shared" si="19"/>
        <v>1</v>
      </c>
      <c r="X29" s="371">
        <f t="shared" si="20"/>
        <v>55.8</v>
      </c>
      <c r="Y29" s="359">
        <f t="shared" si="21"/>
        <v>540.67999999999995</v>
      </c>
      <c r="Z29" s="266">
        <v>576586459</v>
      </c>
      <c r="AA29" s="267">
        <v>4222</v>
      </c>
      <c r="AB29" s="371">
        <f t="shared" si="7"/>
        <v>136567.14000000001</v>
      </c>
      <c r="AC29" s="358">
        <f t="shared" si="8"/>
        <v>0.53239999999999998</v>
      </c>
      <c r="AD29" s="267">
        <v>94778</v>
      </c>
      <c r="AE29" s="358">
        <f t="shared" si="9"/>
        <v>0.68712099999999998</v>
      </c>
      <c r="AF29" s="358">
        <f t="shared" ref="AF29:AF92" si="29">ROUND(1-((AC29*$L$4)+(AE29*$L$5)),6)</f>
        <v>0.421184</v>
      </c>
      <c r="AG29" s="398">
        <f t="shared" si="10"/>
        <v>0.421184</v>
      </c>
      <c r="AH29" s="399">
        <f t="shared" si="11"/>
        <v>0</v>
      </c>
      <c r="AI29" s="400">
        <f t="shared" si="22"/>
        <v>0.421184</v>
      </c>
      <c r="AJ29" s="267">
        <v>153</v>
      </c>
      <c r="AK29">
        <v>4</v>
      </c>
      <c r="AL29" s="370">
        <f t="shared" si="23"/>
        <v>61200</v>
      </c>
      <c r="AM29" s="267">
        <v>0</v>
      </c>
      <c r="AN29">
        <v>0</v>
      </c>
      <c r="AO29" s="370">
        <f t="shared" si="24"/>
        <v>0</v>
      </c>
      <c r="AP29" s="370">
        <f t="shared" si="12"/>
        <v>2624539</v>
      </c>
      <c r="AQ29" s="370">
        <f t="shared" si="25"/>
        <v>2685739</v>
      </c>
      <c r="AR29" s="397">
        <v>3859564</v>
      </c>
      <c r="AS29" s="397">
        <f t="shared" ref="AS29:AS92" si="30">IF(C29=1, MAX(AR29, AQ29, AT29), AQ29)</f>
        <v>2685739</v>
      </c>
      <c r="AT29" s="267">
        <v>3459062</v>
      </c>
      <c r="AU29" s="370">
        <f t="shared" ref="AU29:AU92" si="31">ABS(AQ29-AT29)</f>
        <v>773323</v>
      </c>
      <c r="AV29" s="401" t="str">
        <f>IF(AQ29&gt;AT29,"Yes","No")</f>
        <v>No</v>
      </c>
      <c r="AW29" s="397">
        <f t="shared" si="26"/>
        <v>0</v>
      </c>
      <c r="AX29" s="402">
        <f t="shared" si="27"/>
        <v>3459062</v>
      </c>
      <c r="AY29" s="403">
        <f t="shared" ref="AY29:AY92" si="32">IF(C29=1,MAX(AX29,AR29,AT29),AX29)</f>
        <v>3459062</v>
      </c>
      <c r="AZ29" s="423">
        <f t="shared" si="28"/>
        <v>0</v>
      </c>
      <c r="BA29" s="370"/>
      <c r="BD29" s="404"/>
      <c r="BE29" s="404">
        <v>3459062</v>
      </c>
      <c r="BF29" s="404">
        <v>3348554.1433000001</v>
      </c>
      <c r="BG29" s="404">
        <v>3238062.8589118901</v>
      </c>
      <c r="BH29" s="404">
        <v>3127598.0871295119</v>
      </c>
      <c r="BI29" s="351">
        <v>3017133.3153471341</v>
      </c>
      <c r="BJ29" s="351">
        <v>2906679.5900419345</v>
      </c>
      <c r="BK29" s="351">
        <v>2796209.2950209673</v>
      </c>
      <c r="BL29" s="351">
        <v>2685739</v>
      </c>
    </row>
    <row r="30" spans="1:64" x14ac:dyDescent="0.2">
      <c r="A30" s="354" t="s">
        <v>329</v>
      </c>
      <c r="B30" s="354"/>
      <c r="C30" s="382"/>
      <c r="D30" s="382"/>
      <c r="E30" s="382"/>
      <c r="F30" s="351">
        <v>2</v>
      </c>
      <c r="G30">
        <v>0</v>
      </c>
      <c r="H30" s="354">
        <v>4</v>
      </c>
      <c r="I30" s="351" t="s">
        <v>330</v>
      </c>
      <c r="J30" s="394"/>
      <c r="K30" s="266">
        <v>3059.62</v>
      </c>
      <c r="L30" s="422"/>
      <c r="M30" s="267">
        <v>331</v>
      </c>
      <c r="N30" s="395">
        <f t="shared" si="13"/>
        <v>99.3</v>
      </c>
      <c r="O30" s="395">
        <f t="shared" si="14"/>
        <v>1835.77</v>
      </c>
      <c r="P30" s="395">
        <f t="shared" si="15"/>
        <v>0</v>
      </c>
      <c r="Q30" s="395">
        <f t="shared" si="16"/>
        <v>0</v>
      </c>
      <c r="R30" s="396">
        <f t="shared" si="17"/>
        <v>0.11</v>
      </c>
      <c r="S30" s="396">
        <f t="shared" si="5"/>
        <v>0</v>
      </c>
      <c r="T30" s="395">
        <f t="shared" si="6"/>
        <v>0</v>
      </c>
      <c r="U30" s="395">
        <f t="shared" si="18"/>
        <v>0</v>
      </c>
      <c r="V30" s="267">
        <v>94</v>
      </c>
      <c r="W30" s="395">
        <f t="shared" si="19"/>
        <v>23.5</v>
      </c>
      <c r="X30" s="371">
        <f t="shared" si="20"/>
        <v>99.3</v>
      </c>
      <c r="Y30" s="359">
        <f t="shared" si="21"/>
        <v>3182.42</v>
      </c>
      <c r="Z30" s="266">
        <v>4682064723</v>
      </c>
      <c r="AA30" s="267">
        <v>18871</v>
      </c>
      <c r="AB30" s="371">
        <f t="shared" si="7"/>
        <v>248108.99</v>
      </c>
      <c r="AC30" s="358">
        <f t="shared" si="8"/>
        <v>0.96724100000000002</v>
      </c>
      <c r="AD30" s="267">
        <v>146153</v>
      </c>
      <c r="AE30" s="358">
        <f t="shared" si="9"/>
        <v>1.05958</v>
      </c>
      <c r="AF30" s="358">
        <f t="shared" si="29"/>
        <v>5.0569999999999999E-3</v>
      </c>
      <c r="AG30" s="398">
        <f t="shared" si="10"/>
        <v>0.01</v>
      </c>
      <c r="AH30" s="399">
        <f t="shared" si="11"/>
        <v>0</v>
      </c>
      <c r="AI30" s="400">
        <f t="shared" si="22"/>
        <v>0.01</v>
      </c>
      <c r="AJ30" s="267">
        <v>0</v>
      </c>
      <c r="AK30">
        <v>0</v>
      </c>
      <c r="AL30" s="370">
        <f t="shared" si="23"/>
        <v>0</v>
      </c>
      <c r="AM30" s="267">
        <v>0</v>
      </c>
      <c r="AN30">
        <v>0</v>
      </c>
      <c r="AO30" s="370">
        <f t="shared" si="24"/>
        <v>0</v>
      </c>
      <c r="AP30" s="370">
        <f t="shared" si="12"/>
        <v>366774</v>
      </c>
      <c r="AQ30" s="370">
        <f t="shared" si="25"/>
        <v>366774</v>
      </c>
      <c r="AR30" s="397">
        <v>731456</v>
      </c>
      <c r="AS30" s="397">
        <f t="shared" si="30"/>
        <v>366774</v>
      </c>
      <c r="AT30" s="267">
        <v>909358</v>
      </c>
      <c r="AU30" s="370">
        <f t="shared" si="31"/>
        <v>542584</v>
      </c>
      <c r="AV30" s="401" t="str">
        <f t="shared" ref="AV30:AV93" si="33">IF(AQ30&gt;AT30,"Yes","No")</f>
        <v>No</v>
      </c>
      <c r="AW30" s="397">
        <f t="shared" si="26"/>
        <v>0</v>
      </c>
      <c r="AX30" s="402">
        <f t="shared" si="27"/>
        <v>909358</v>
      </c>
      <c r="AY30" s="403">
        <f t="shared" si="32"/>
        <v>909358</v>
      </c>
      <c r="AZ30" s="423">
        <f t="shared" si="28"/>
        <v>0</v>
      </c>
      <c r="BA30" s="370"/>
      <c r="BD30" s="404"/>
      <c r="BE30" s="404">
        <v>909358</v>
      </c>
      <c r="BF30" s="404">
        <v>831822.74640000006</v>
      </c>
      <c r="BG30" s="404">
        <v>754299.12037512008</v>
      </c>
      <c r="BH30" s="404">
        <v>676794.09630009602</v>
      </c>
      <c r="BI30" s="351">
        <v>599289.07222507196</v>
      </c>
      <c r="BJ30" s="351">
        <v>521791.79865245544</v>
      </c>
      <c r="BK30" s="351">
        <v>444282.89932622772</v>
      </c>
      <c r="BL30" s="351">
        <v>366774</v>
      </c>
    </row>
    <row r="31" spans="1:64" x14ac:dyDescent="0.2">
      <c r="A31" s="354" t="s">
        <v>323</v>
      </c>
      <c r="B31" s="354"/>
      <c r="C31" s="382"/>
      <c r="D31" s="382"/>
      <c r="E31" s="382"/>
      <c r="F31" s="351">
        <v>5</v>
      </c>
      <c r="G31">
        <v>0</v>
      </c>
      <c r="H31" s="354">
        <v>5</v>
      </c>
      <c r="I31" s="351" t="s">
        <v>331</v>
      </c>
      <c r="J31" s="394"/>
      <c r="K31" s="266">
        <v>420.32</v>
      </c>
      <c r="L31" s="422"/>
      <c r="M31" s="267">
        <v>106</v>
      </c>
      <c r="N31" s="395">
        <f t="shared" si="13"/>
        <v>31.8</v>
      </c>
      <c r="O31" s="395">
        <f t="shared" si="14"/>
        <v>252.19</v>
      </c>
      <c r="P31" s="395">
        <f t="shared" si="15"/>
        <v>0</v>
      </c>
      <c r="Q31" s="395">
        <f t="shared" si="16"/>
        <v>0</v>
      </c>
      <c r="R31" s="396">
        <f t="shared" si="17"/>
        <v>0.25</v>
      </c>
      <c r="S31" s="396">
        <f t="shared" si="5"/>
        <v>0</v>
      </c>
      <c r="T31" s="395">
        <f t="shared" si="6"/>
        <v>0</v>
      </c>
      <c r="U31" s="395">
        <f t="shared" si="18"/>
        <v>0</v>
      </c>
      <c r="V31" s="267">
        <v>7</v>
      </c>
      <c r="W31" s="395">
        <f t="shared" si="19"/>
        <v>1.75</v>
      </c>
      <c r="X31" s="371">
        <f t="shared" si="20"/>
        <v>31.8</v>
      </c>
      <c r="Y31" s="359">
        <f t="shared" si="21"/>
        <v>453.87</v>
      </c>
      <c r="Z31" s="266">
        <v>698475938.33000004</v>
      </c>
      <c r="AA31" s="267">
        <v>3667</v>
      </c>
      <c r="AB31" s="371">
        <f t="shared" si="7"/>
        <v>190476.12</v>
      </c>
      <c r="AC31" s="358">
        <f t="shared" si="8"/>
        <v>0.74256200000000006</v>
      </c>
      <c r="AD31" s="267">
        <v>120125</v>
      </c>
      <c r="AE31" s="358">
        <f t="shared" si="9"/>
        <v>0.87088200000000004</v>
      </c>
      <c r="AF31" s="358">
        <f t="shared" si="29"/>
        <v>0.218942</v>
      </c>
      <c r="AG31" s="398">
        <f t="shared" si="10"/>
        <v>0.218942</v>
      </c>
      <c r="AH31" s="399">
        <f t="shared" si="11"/>
        <v>0</v>
      </c>
      <c r="AI31" s="400">
        <f t="shared" si="22"/>
        <v>0.218942</v>
      </c>
      <c r="AJ31" s="267">
        <v>197</v>
      </c>
      <c r="AK31">
        <v>6</v>
      </c>
      <c r="AL31" s="370">
        <f t="shared" si="23"/>
        <v>118200</v>
      </c>
      <c r="AM31" s="267">
        <v>0</v>
      </c>
      <c r="AN31">
        <v>0</v>
      </c>
      <c r="AO31" s="370">
        <f t="shared" si="24"/>
        <v>0</v>
      </c>
      <c r="AP31" s="370">
        <f t="shared" si="12"/>
        <v>1145253</v>
      </c>
      <c r="AQ31" s="370">
        <f t="shared" si="25"/>
        <v>1263453</v>
      </c>
      <c r="AR31" s="397">
        <v>1633686</v>
      </c>
      <c r="AS31" s="397">
        <f t="shared" si="30"/>
        <v>1263453</v>
      </c>
      <c r="AT31" s="267">
        <v>1494242</v>
      </c>
      <c r="AU31" s="370">
        <f t="shared" si="31"/>
        <v>230789</v>
      </c>
      <c r="AV31" s="401" t="str">
        <f t="shared" si="33"/>
        <v>No</v>
      </c>
      <c r="AW31" s="397">
        <f t="shared" si="26"/>
        <v>0</v>
      </c>
      <c r="AX31" s="402">
        <f t="shared" si="27"/>
        <v>1494242</v>
      </c>
      <c r="AY31" s="403">
        <f t="shared" si="32"/>
        <v>1494242</v>
      </c>
      <c r="AZ31" s="423">
        <f t="shared" si="28"/>
        <v>0</v>
      </c>
      <c r="BA31" s="370"/>
      <c r="BD31" s="404"/>
      <c r="BE31" s="404">
        <v>1494242</v>
      </c>
      <c r="BF31" s="404">
        <v>1461262.2519</v>
      </c>
      <c r="BG31" s="404">
        <v>1428287.4496082701</v>
      </c>
      <c r="BH31" s="404">
        <v>1395320.5596866161</v>
      </c>
      <c r="BI31" s="351">
        <v>1362353.669764962</v>
      </c>
      <c r="BJ31" s="351">
        <v>1329390.0765323001</v>
      </c>
      <c r="BK31" s="351">
        <v>1296421.53826615</v>
      </c>
      <c r="BL31" s="351">
        <v>1263453</v>
      </c>
    </row>
    <row r="32" spans="1:64" x14ac:dyDescent="0.2">
      <c r="A32" s="354" t="s">
        <v>327</v>
      </c>
      <c r="B32" s="354"/>
      <c r="C32" s="382"/>
      <c r="D32" s="382"/>
      <c r="E32" s="382"/>
      <c r="F32" s="351">
        <v>7</v>
      </c>
      <c r="G32">
        <v>0</v>
      </c>
      <c r="H32" s="354">
        <v>6</v>
      </c>
      <c r="I32" s="351" t="s">
        <v>332</v>
      </c>
      <c r="J32" s="394"/>
      <c r="K32" s="266">
        <v>687.14</v>
      </c>
      <c r="L32" s="425"/>
      <c r="M32" s="267">
        <v>225</v>
      </c>
      <c r="N32" s="395">
        <f t="shared" si="13"/>
        <v>67.5</v>
      </c>
      <c r="O32" s="395">
        <f t="shared" si="14"/>
        <v>412.28</v>
      </c>
      <c r="P32" s="395">
        <f t="shared" si="15"/>
        <v>0</v>
      </c>
      <c r="Q32" s="395">
        <f t="shared" si="16"/>
        <v>0</v>
      </c>
      <c r="R32" s="396">
        <f t="shared" si="17"/>
        <v>0.33</v>
      </c>
      <c r="S32" s="396">
        <f t="shared" si="5"/>
        <v>0</v>
      </c>
      <c r="T32" s="395">
        <f t="shared" si="6"/>
        <v>0</v>
      </c>
      <c r="U32" s="395">
        <f t="shared" si="18"/>
        <v>0</v>
      </c>
      <c r="V32" s="267">
        <v>18</v>
      </c>
      <c r="W32" s="395">
        <f t="shared" si="19"/>
        <v>4.5</v>
      </c>
      <c r="X32" s="371">
        <f t="shared" si="20"/>
        <v>67.5</v>
      </c>
      <c r="Y32" s="359">
        <f t="shared" si="21"/>
        <v>759.14</v>
      </c>
      <c r="Z32" s="266">
        <v>994097731.33000004</v>
      </c>
      <c r="AA32" s="267">
        <v>6126</v>
      </c>
      <c r="AB32" s="371">
        <f t="shared" si="7"/>
        <v>162275.18</v>
      </c>
      <c r="AC32" s="358">
        <f t="shared" si="8"/>
        <v>0.63262200000000002</v>
      </c>
      <c r="AD32" s="267">
        <v>98042</v>
      </c>
      <c r="AE32" s="358">
        <f t="shared" si="9"/>
        <v>0.710785</v>
      </c>
      <c r="AF32" s="358">
        <f t="shared" si="29"/>
        <v>0.34392899999999998</v>
      </c>
      <c r="AG32" s="398">
        <f t="shared" si="10"/>
        <v>0.34392899999999998</v>
      </c>
      <c r="AH32" s="399">
        <f t="shared" si="11"/>
        <v>0</v>
      </c>
      <c r="AI32" s="400">
        <f t="shared" si="22"/>
        <v>0.34392899999999998</v>
      </c>
      <c r="AJ32" s="267">
        <v>686</v>
      </c>
      <c r="AK32">
        <v>13</v>
      </c>
      <c r="AL32" s="370">
        <f t="shared" si="23"/>
        <v>891800</v>
      </c>
      <c r="AM32" s="267">
        <v>0</v>
      </c>
      <c r="AN32">
        <v>0</v>
      </c>
      <c r="AO32" s="370">
        <f t="shared" si="24"/>
        <v>0</v>
      </c>
      <c r="AP32" s="370">
        <f t="shared" si="12"/>
        <v>3009065</v>
      </c>
      <c r="AQ32" s="370">
        <f t="shared" si="25"/>
        <v>3900865</v>
      </c>
      <c r="AR32" s="397">
        <v>4067920</v>
      </c>
      <c r="AS32" s="397">
        <f t="shared" si="30"/>
        <v>3900865</v>
      </c>
      <c r="AT32" s="267">
        <v>4080374</v>
      </c>
      <c r="AU32" s="370">
        <f t="shared" si="31"/>
        <v>179509</v>
      </c>
      <c r="AV32" s="401" t="str">
        <f t="shared" si="33"/>
        <v>No</v>
      </c>
      <c r="AW32" s="397">
        <f t="shared" si="26"/>
        <v>0</v>
      </c>
      <c r="AX32" s="402">
        <f t="shared" si="27"/>
        <v>4080374</v>
      </c>
      <c r="AY32" s="403">
        <f t="shared" si="32"/>
        <v>4080374</v>
      </c>
      <c r="AZ32" s="423">
        <f t="shared" si="28"/>
        <v>0</v>
      </c>
      <c r="BA32" s="370"/>
      <c r="BD32" s="404"/>
      <c r="BE32" s="404">
        <v>4080374</v>
      </c>
      <c r="BF32" s="404">
        <v>4054722.1639</v>
      </c>
      <c r="BG32" s="404">
        <v>4029074.1746778702</v>
      </c>
      <c r="BH32" s="404">
        <v>4003432.3397422964</v>
      </c>
      <c r="BI32" s="351">
        <v>3977790.5048067225</v>
      </c>
      <c r="BJ32" s="351">
        <v>3952151.2340546418</v>
      </c>
      <c r="BK32" s="351">
        <v>3926508.1170273209</v>
      </c>
      <c r="BL32" s="351">
        <v>3900865</v>
      </c>
    </row>
    <row r="33" spans="1:64" x14ac:dyDescent="0.2">
      <c r="A33" s="354" t="s">
        <v>333</v>
      </c>
      <c r="B33" s="354"/>
      <c r="C33" s="382"/>
      <c r="D33" s="382"/>
      <c r="E33" s="382"/>
      <c r="F33" s="351">
        <v>4</v>
      </c>
      <c r="G33">
        <v>0</v>
      </c>
      <c r="H33" s="354">
        <v>7</v>
      </c>
      <c r="I33" s="351" t="s">
        <v>334</v>
      </c>
      <c r="J33" s="394"/>
      <c r="K33" s="266">
        <v>2623.08</v>
      </c>
      <c r="L33" s="422"/>
      <c r="M33" s="267">
        <v>583</v>
      </c>
      <c r="N33" s="395">
        <f t="shared" si="13"/>
        <v>174.9</v>
      </c>
      <c r="O33" s="395">
        <f t="shared" si="14"/>
        <v>1573.85</v>
      </c>
      <c r="P33" s="395">
        <f t="shared" si="15"/>
        <v>0</v>
      </c>
      <c r="Q33" s="395">
        <f t="shared" si="16"/>
        <v>0</v>
      </c>
      <c r="R33" s="396">
        <f t="shared" si="17"/>
        <v>0.22</v>
      </c>
      <c r="S33" s="396">
        <f t="shared" si="5"/>
        <v>0</v>
      </c>
      <c r="T33" s="395">
        <f t="shared" si="6"/>
        <v>0</v>
      </c>
      <c r="U33" s="395">
        <f t="shared" si="18"/>
        <v>0</v>
      </c>
      <c r="V33" s="267">
        <v>104</v>
      </c>
      <c r="W33" s="395">
        <f t="shared" si="19"/>
        <v>26</v>
      </c>
      <c r="X33" s="371">
        <f t="shared" si="20"/>
        <v>174.9</v>
      </c>
      <c r="Y33" s="359">
        <f t="shared" si="21"/>
        <v>2823.98</v>
      </c>
      <c r="Z33" s="266">
        <v>4044593634.6700001</v>
      </c>
      <c r="AA33" s="267">
        <v>20197</v>
      </c>
      <c r="AB33" s="371">
        <f t="shared" si="7"/>
        <v>200257.15</v>
      </c>
      <c r="AC33" s="358">
        <f t="shared" si="8"/>
        <v>0.78069299999999997</v>
      </c>
      <c r="AD33" s="267">
        <v>106272</v>
      </c>
      <c r="AE33" s="358">
        <f t="shared" si="9"/>
        <v>0.77044999999999997</v>
      </c>
      <c r="AF33" s="358">
        <f t="shared" si="29"/>
        <v>0.22237999999999999</v>
      </c>
      <c r="AG33" s="398">
        <f t="shared" si="10"/>
        <v>0.22237999999999999</v>
      </c>
      <c r="AH33" s="399">
        <f t="shared" si="11"/>
        <v>0</v>
      </c>
      <c r="AI33" s="400">
        <f t="shared" si="22"/>
        <v>0.22237999999999999</v>
      </c>
      <c r="AJ33" s="267">
        <v>0</v>
      </c>
      <c r="AK33">
        <v>0</v>
      </c>
      <c r="AL33" s="370">
        <f t="shared" si="23"/>
        <v>0</v>
      </c>
      <c r="AM33" s="267">
        <v>0</v>
      </c>
      <c r="AN33">
        <v>0</v>
      </c>
      <c r="AO33" s="370">
        <f t="shared" si="24"/>
        <v>0</v>
      </c>
      <c r="AP33" s="370">
        <f t="shared" si="12"/>
        <v>7237662</v>
      </c>
      <c r="AQ33" s="370">
        <f t="shared" si="25"/>
        <v>7237662</v>
      </c>
      <c r="AR33" s="397">
        <v>6215712</v>
      </c>
      <c r="AS33" s="397">
        <f t="shared" si="30"/>
        <v>7237662</v>
      </c>
      <c r="AT33" s="267">
        <v>6106646</v>
      </c>
      <c r="AU33" s="370">
        <f t="shared" si="31"/>
        <v>1131016</v>
      </c>
      <c r="AV33" s="401" t="str">
        <f t="shared" si="33"/>
        <v>Yes</v>
      </c>
      <c r="AW33" s="397">
        <f t="shared" si="26"/>
        <v>1131016</v>
      </c>
      <c r="AX33" s="402">
        <f t="shared" si="27"/>
        <v>7237662</v>
      </c>
      <c r="AY33" s="403">
        <f t="shared" si="32"/>
        <v>7237662</v>
      </c>
      <c r="AZ33" s="423">
        <f t="shared" si="28"/>
        <v>1131016</v>
      </c>
      <c r="BA33" s="370"/>
      <c r="BD33" s="404"/>
      <c r="BE33" s="404">
        <v>7237662</v>
      </c>
      <c r="BF33" s="404">
        <v>7237662</v>
      </c>
      <c r="BG33" s="404">
        <v>7237662</v>
      </c>
      <c r="BH33" s="404">
        <v>7237662</v>
      </c>
      <c r="BI33" s="351">
        <v>7237662</v>
      </c>
      <c r="BJ33" s="351">
        <v>7237662</v>
      </c>
      <c r="BK33" s="351">
        <v>7237662</v>
      </c>
      <c r="BL33" s="351">
        <v>7237662</v>
      </c>
    </row>
    <row r="34" spans="1:64" x14ac:dyDescent="0.2">
      <c r="A34" s="354" t="s">
        <v>323</v>
      </c>
      <c r="B34" s="354"/>
      <c r="C34" s="382"/>
      <c r="D34" s="382"/>
      <c r="E34" s="382"/>
      <c r="F34" s="351">
        <v>3</v>
      </c>
      <c r="G34">
        <v>0</v>
      </c>
      <c r="H34" s="354">
        <v>8</v>
      </c>
      <c r="I34" s="351" t="s">
        <v>335</v>
      </c>
      <c r="J34" s="394"/>
      <c r="K34" s="266">
        <v>772.91</v>
      </c>
      <c r="L34" s="422"/>
      <c r="M34" s="267">
        <v>111</v>
      </c>
      <c r="N34" s="395">
        <f t="shared" si="13"/>
        <v>33.299999999999997</v>
      </c>
      <c r="O34" s="395">
        <f t="shared" si="14"/>
        <v>463.75</v>
      </c>
      <c r="P34" s="395">
        <f t="shared" si="15"/>
        <v>0</v>
      </c>
      <c r="Q34" s="395">
        <f t="shared" si="16"/>
        <v>0</v>
      </c>
      <c r="R34" s="396">
        <f t="shared" si="17"/>
        <v>0.14000000000000001</v>
      </c>
      <c r="S34" s="396">
        <f t="shared" si="5"/>
        <v>0</v>
      </c>
      <c r="T34" s="395">
        <f t="shared" si="6"/>
        <v>0</v>
      </c>
      <c r="U34" s="395">
        <f t="shared" si="18"/>
        <v>0</v>
      </c>
      <c r="V34" s="267">
        <v>27</v>
      </c>
      <c r="W34" s="395">
        <f t="shared" si="19"/>
        <v>6.75</v>
      </c>
      <c r="X34" s="371">
        <f t="shared" si="20"/>
        <v>33.299999999999997</v>
      </c>
      <c r="Y34" s="359">
        <f t="shared" si="21"/>
        <v>812.95999999999992</v>
      </c>
      <c r="Z34" s="266">
        <v>1158134622.3299999</v>
      </c>
      <c r="AA34" s="267">
        <v>5277</v>
      </c>
      <c r="AB34" s="371">
        <f t="shared" si="7"/>
        <v>219468.38</v>
      </c>
      <c r="AC34" s="358">
        <f t="shared" si="8"/>
        <v>0.85558699999999999</v>
      </c>
      <c r="AD34" s="267">
        <v>141000</v>
      </c>
      <c r="AE34" s="358">
        <f t="shared" si="9"/>
        <v>1.022221</v>
      </c>
      <c r="AF34" s="358">
        <f t="shared" si="29"/>
        <v>9.4423000000000007E-2</v>
      </c>
      <c r="AG34" s="398">
        <f t="shared" si="10"/>
        <v>9.4423000000000007E-2</v>
      </c>
      <c r="AH34" s="399">
        <f t="shared" si="11"/>
        <v>0</v>
      </c>
      <c r="AI34" s="400">
        <f t="shared" si="22"/>
        <v>9.4423000000000007E-2</v>
      </c>
      <c r="AJ34" s="267">
        <v>342</v>
      </c>
      <c r="AK34">
        <v>6</v>
      </c>
      <c r="AL34" s="370">
        <f t="shared" si="23"/>
        <v>205200</v>
      </c>
      <c r="AM34" s="267">
        <v>0</v>
      </c>
      <c r="AN34">
        <v>0</v>
      </c>
      <c r="AO34" s="370">
        <f t="shared" si="24"/>
        <v>0</v>
      </c>
      <c r="AP34" s="370">
        <f t="shared" si="12"/>
        <v>884683</v>
      </c>
      <c r="AQ34" s="370">
        <f t="shared" si="25"/>
        <v>1089883</v>
      </c>
      <c r="AR34" s="397">
        <v>2000209</v>
      </c>
      <c r="AS34" s="397">
        <f t="shared" si="30"/>
        <v>1089883</v>
      </c>
      <c r="AT34" s="267">
        <v>1764574</v>
      </c>
      <c r="AU34" s="370">
        <f t="shared" si="31"/>
        <v>674691</v>
      </c>
      <c r="AV34" s="401" t="str">
        <f t="shared" si="33"/>
        <v>No</v>
      </c>
      <c r="AW34" s="397">
        <f t="shared" si="26"/>
        <v>0</v>
      </c>
      <c r="AX34" s="402">
        <f t="shared" si="27"/>
        <v>1764574</v>
      </c>
      <c r="AY34" s="403">
        <f t="shared" si="32"/>
        <v>1764574</v>
      </c>
      <c r="AZ34" s="423">
        <f t="shared" si="28"/>
        <v>0</v>
      </c>
      <c r="BA34" s="370"/>
      <c r="BD34" s="404"/>
      <c r="BE34" s="404">
        <v>1764574</v>
      </c>
      <c r="BF34" s="404">
        <v>1668160.6561</v>
      </c>
      <c r="BG34" s="404">
        <v>1571761.77082813</v>
      </c>
      <c r="BH34" s="404">
        <v>1475386.0166625041</v>
      </c>
      <c r="BI34" s="351">
        <v>1379010.2624968779</v>
      </c>
      <c r="BJ34" s="351">
        <v>1282644.1459066686</v>
      </c>
      <c r="BK34" s="351">
        <v>1186263.5729533343</v>
      </c>
      <c r="BL34" s="351">
        <v>1089883</v>
      </c>
    </row>
    <row r="35" spans="1:64" x14ac:dyDescent="0.2">
      <c r="A35" s="354" t="s">
        <v>333</v>
      </c>
      <c r="B35" s="354"/>
      <c r="C35" s="382"/>
      <c r="D35" s="382"/>
      <c r="E35" s="382"/>
      <c r="F35" s="351">
        <v>4</v>
      </c>
      <c r="G35">
        <v>0</v>
      </c>
      <c r="H35" s="354">
        <v>9</v>
      </c>
      <c r="I35" s="351" t="s">
        <v>336</v>
      </c>
      <c r="J35" s="394"/>
      <c r="K35" s="266">
        <v>3189.66</v>
      </c>
      <c r="L35" s="422"/>
      <c r="M35" s="267">
        <v>1077</v>
      </c>
      <c r="N35" s="395">
        <f t="shared" si="13"/>
        <v>323.10000000000002</v>
      </c>
      <c r="O35" s="395">
        <f t="shared" si="14"/>
        <v>1913.8</v>
      </c>
      <c r="P35" s="395">
        <f t="shared" si="15"/>
        <v>0</v>
      </c>
      <c r="Q35" s="395">
        <f t="shared" si="16"/>
        <v>0</v>
      </c>
      <c r="R35" s="396">
        <f t="shared" si="17"/>
        <v>0.34</v>
      </c>
      <c r="S35" s="396">
        <f t="shared" si="5"/>
        <v>0</v>
      </c>
      <c r="T35" s="395">
        <f t="shared" si="6"/>
        <v>0</v>
      </c>
      <c r="U35" s="395">
        <f t="shared" si="18"/>
        <v>0</v>
      </c>
      <c r="V35" s="267">
        <v>265</v>
      </c>
      <c r="W35" s="395">
        <f t="shared" si="19"/>
        <v>66.25</v>
      </c>
      <c r="X35" s="371">
        <f t="shared" si="20"/>
        <v>323.10000000000002</v>
      </c>
      <c r="Y35" s="359">
        <f t="shared" si="21"/>
        <v>3579.0099999999998</v>
      </c>
      <c r="Z35" s="266">
        <v>3946565046</v>
      </c>
      <c r="AA35" s="267">
        <v>20684</v>
      </c>
      <c r="AB35" s="371">
        <f t="shared" si="7"/>
        <v>190802.8</v>
      </c>
      <c r="AC35" s="358">
        <f t="shared" si="8"/>
        <v>0.74383500000000002</v>
      </c>
      <c r="AD35" s="267">
        <v>108382</v>
      </c>
      <c r="AE35" s="358">
        <f t="shared" si="9"/>
        <v>0.78574699999999997</v>
      </c>
      <c r="AF35" s="358">
        <f t="shared" si="29"/>
        <v>0.243591</v>
      </c>
      <c r="AG35" s="398">
        <f t="shared" si="10"/>
        <v>0.243591</v>
      </c>
      <c r="AH35" s="399">
        <f t="shared" si="11"/>
        <v>0</v>
      </c>
      <c r="AI35" s="400">
        <f t="shared" si="22"/>
        <v>0.243591</v>
      </c>
      <c r="AJ35" s="267">
        <v>0</v>
      </c>
      <c r="AK35">
        <v>0</v>
      </c>
      <c r="AL35" s="370">
        <f t="shared" si="23"/>
        <v>0</v>
      </c>
      <c r="AM35" s="267">
        <v>0</v>
      </c>
      <c r="AN35">
        <v>0</v>
      </c>
      <c r="AO35" s="370">
        <f t="shared" si="24"/>
        <v>0</v>
      </c>
      <c r="AP35" s="370">
        <f t="shared" si="12"/>
        <v>10047664</v>
      </c>
      <c r="AQ35" s="370">
        <f t="shared" si="25"/>
        <v>10047664</v>
      </c>
      <c r="AR35" s="397">
        <v>8087732</v>
      </c>
      <c r="AS35" s="397">
        <f t="shared" si="30"/>
        <v>10047664</v>
      </c>
      <c r="AT35" s="267">
        <v>8661580</v>
      </c>
      <c r="AU35" s="370">
        <f t="shared" si="31"/>
        <v>1386084</v>
      </c>
      <c r="AV35" s="401" t="str">
        <f t="shared" si="33"/>
        <v>Yes</v>
      </c>
      <c r="AW35" s="397">
        <f t="shared" si="26"/>
        <v>1386084</v>
      </c>
      <c r="AX35" s="402">
        <f t="shared" si="27"/>
        <v>10047664</v>
      </c>
      <c r="AY35" s="403">
        <f t="shared" si="32"/>
        <v>10047664</v>
      </c>
      <c r="AZ35" s="423">
        <f t="shared" si="28"/>
        <v>1386084</v>
      </c>
      <c r="BA35" s="370"/>
      <c r="BD35" s="404"/>
      <c r="BE35" s="404">
        <v>10047664</v>
      </c>
      <c r="BF35" s="404">
        <v>10047664</v>
      </c>
      <c r="BG35" s="404">
        <v>10047664</v>
      </c>
      <c r="BH35" s="404">
        <v>10047664</v>
      </c>
      <c r="BI35" s="351">
        <v>10047664</v>
      </c>
      <c r="BJ35" s="351">
        <v>10047664</v>
      </c>
      <c r="BK35" s="351">
        <v>10047664</v>
      </c>
      <c r="BL35" s="351">
        <v>10047664</v>
      </c>
    </row>
    <row r="36" spans="1:64" x14ac:dyDescent="0.2">
      <c r="A36" s="354" t="s">
        <v>323</v>
      </c>
      <c r="B36" s="354"/>
      <c r="C36" s="382"/>
      <c r="D36" s="382"/>
      <c r="E36" s="382"/>
      <c r="F36" s="351">
        <v>5</v>
      </c>
      <c r="G36">
        <v>0</v>
      </c>
      <c r="H36" s="354">
        <v>10</v>
      </c>
      <c r="I36" s="351" t="s">
        <v>337</v>
      </c>
      <c r="J36" s="394"/>
      <c r="K36" s="266">
        <v>347.88</v>
      </c>
      <c r="L36" s="422"/>
      <c r="M36" s="267">
        <v>82</v>
      </c>
      <c r="N36" s="395">
        <f t="shared" si="13"/>
        <v>24.6</v>
      </c>
      <c r="O36" s="395">
        <f t="shared" si="14"/>
        <v>208.73</v>
      </c>
      <c r="P36" s="395">
        <f t="shared" si="15"/>
        <v>0</v>
      </c>
      <c r="Q36" s="395">
        <f t="shared" si="16"/>
        <v>0</v>
      </c>
      <c r="R36" s="396">
        <f t="shared" si="17"/>
        <v>0.24</v>
      </c>
      <c r="S36" s="396">
        <f t="shared" si="5"/>
        <v>0</v>
      </c>
      <c r="T36" s="395">
        <f t="shared" si="6"/>
        <v>0</v>
      </c>
      <c r="U36" s="395">
        <f t="shared" si="18"/>
        <v>0</v>
      </c>
      <c r="V36" s="267">
        <v>5</v>
      </c>
      <c r="W36" s="395">
        <f t="shared" si="19"/>
        <v>1.25</v>
      </c>
      <c r="X36" s="371">
        <f t="shared" si="20"/>
        <v>24.6</v>
      </c>
      <c r="Y36" s="359">
        <f t="shared" si="21"/>
        <v>373.73</v>
      </c>
      <c r="Z36" s="266">
        <v>773924778</v>
      </c>
      <c r="AA36" s="267">
        <v>3409</v>
      </c>
      <c r="AB36" s="371">
        <f t="shared" si="7"/>
        <v>227023.99</v>
      </c>
      <c r="AC36" s="358">
        <f t="shared" si="8"/>
        <v>0.885042</v>
      </c>
      <c r="AD36" s="267">
        <v>113650</v>
      </c>
      <c r="AE36" s="358">
        <f t="shared" si="9"/>
        <v>0.82393899999999998</v>
      </c>
      <c r="AF36" s="358">
        <f t="shared" si="29"/>
        <v>0.13328899999999999</v>
      </c>
      <c r="AG36" s="398">
        <f t="shared" si="10"/>
        <v>0.13328899999999999</v>
      </c>
      <c r="AH36" s="399">
        <f t="shared" si="11"/>
        <v>0</v>
      </c>
      <c r="AI36" s="400">
        <f t="shared" si="22"/>
        <v>0.13328899999999999</v>
      </c>
      <c r="AJ36" s="267">
        <v>348</v>
      </c>
      <c r="AK36">
        <v>13</v>
      </c>
      <c r="AL36" s="370">
        <f t="shared" si="23"/>
        <v>452400</v>
      </c>
      <c r="AM36" s="267">
        <v>0</v>
      </c>
      <c r="AN36">
        <v>0</v>
      </c>
      <c r="AO36" s="370">
        <f t="shared" si="24"/>
        <v>0</v>
      </c>
      <c r="AP36" s="370">
        <f t="shared" si="12"/>
        <v>574107</v>
      </c>
      <c r="AQ36" s="370">
        <f t="shared" si="25"/>
        <v>1026507</v>
      </c>
      <c r="AR36" s="397">
        <v>1278838</v>
      </c>
      <c r="AS36" s="397">
        <f t="shared" si="30"/>
        <v>1026507</v>
      </c>
      <c r="AT36" s="267">
        <v>1218610</v>
      </c>
      <c r="AU36" s="370">
        <f t="shared" si="31"/>
        <v>192103</v>
      </c>
      <c r="AV36" s="401" t="str">
        <f t="shared" si="33"/>
        <v>No</v>
      </c>
      <c r="AW36" s="397">
        <f t="shared" si="26"/>
        <v>0</v>
      </c>
      <c r="AX36" s="402">
        <f t="shared" si="27"/>
        <v>1218610</v>
      </c>
      <c r="AY36" s="403">
        <f t="shared" si="32"/>
        <v>1218610</v>
      </c>
      <c r="AZ36" s="423">
        <f t="shared" si="28"/>
        <v>0</v>
      </c>
      <c r="BA36" s="370"/>
      <c r="BD36" s="404"/>
      <c r="BE36" s="404">
        <v>1218610</v>
      </c>
      <c r="BF36" s="404">
        <v>1191158.4813000001</v>
      </c>
      <c r="BG36" s="404">
        <v>1163711.07936729</v>
      </c>
      <c r="BH36" s="404">
        <v>1136270.263493832</v>
      </c>
      <c r="BI36" s="351">
        <v>1108829.4476203739</v>
      </c>
      <c r="BJ36" s="351">
        <v>1081391.3758285034</v>
      </c>
      <c r="BK36" s="351">
        <v>1053949.1879142518</v>
      </c>
      <c r="BL36" s="351">
        <v>1026507</v>
      </c>
    </row>
    <row r="37" spans="1:64" x14ac:dyDescent="0.2">
      <c r="A37" s="354" t="s">
        <v>338</v>
      </c>
      <c r="B37" s="354"/>
      <c r="C37" s="382">
        <v>1</v>
      </c>
      <c r="D37" s="382">
        <v>1</v>
      </c>
      <c r="E37" s="382"/>
      <c r="F37" s="351">
        <v>6</v>
      </c>
      <c r="G37">
        <v>27</v>
      </c>
      <c r="H37" s="354">
        <v>11</v>
      </c>
      <c r="I37" s="351" t="s">
        <v>339</v>
      </c>
      <c r="J37" s="394"/>
      <c r="K37" s="266">
        <v>2273.58</v>
      </c>
      <c r="L37" s="424"/>
      <c r="M37" s="267">
        <v>1222</v>
      </c>
      <c r="N37" s="395">
        <f t="shared" si="13"/>
        <v>366.6</v>
      </c>
      <c r="O37" s="395">
        <f t="shared" si="14"/>
        <v>1364.15</v>
      </c>
      <c r="P37" s="395">
        <f t="shared" si="15"/>
        <v>0</v>
      </c>
      <c r="Q37" s="395">
        <f t="shared" si="16"/>
        <v>0</v>
      </c>
      <c r="R37" s="396">
        <f t="shared" si="17"/>
        <v>0.54</v>
      </c>
      <c r="S37" s="396">
        <f t="shared" si="5"/>
        <v>0</v>
      </c>
      <c r="T37" s="395">
        <f t="shared" si="6"/>
        <v>0</v>
      </c>
      <c r="U37" s="395">
        <f t="shared" si="18"/>
        <v>0</v>
      </c>
      <c r="V37" s="267">
        <v>98</v>
      </c>
      <c r="W37" s="395">
        <f t="shared" si="19"/>
        <v>24.5</v>
      </c>
      <c r="X37" s="371">
        <f t="shared" si="20"/>
        <v>366.6</v>
      </c>
      <c r="Y37" s="359">
        <f t="shared" si="21"/>
        <v>2664.68</v>
      </c>
      <c r="Z37" s="266">
        <v>4359819492.6700001</v>
      </c>
      <c r="AA37" s="267">
        <v>21560</v>
      </c>
      <c r="AB37" s="371">
        <f t="shared" si="7"/>
        <v>202217.97</v>
      </c>
      <c r="AC37" s="358">
        <f t="shared" si="8"/>
        <v>0.78833699999999995</v>
      </c>
      <c r="AD37" s="267">
        <v>90061</v>
      </c>
      <c r="AE37" s="358">
        <f t="shared" si="9"/>
        <v>0.65292399999999995</v>
      </c>
      <c r="AF37" s="358">
        <f t="shared" si="29"/>
        <v>0.25228699999999998</v>
      </c>
      <c r="AG37" s="398">
        <f t="shared" si="10"/>
        <v>0.25228699999999998</v>
      </c>
      <c r="AH37" s="399">
        <f t="shared" si="11"/>
        <v>0</v>
      </c>
      <c r="AI37" s="400">
        <f t="shared" si="22"/>
        <v>0.25228699999999998</v>
      </c>
      <c r="AJ37" s="267">
        <v>0</v>
      </c>
      <c r="AK37">
        <v>0</v>
      </c>
      <c r="AL37" s="370">
        <f t="shared" si="23"/>
        <v>0</v>
      </c>
      <c r="AM37" s="267">
        <v>0</v>
      </c>
      <c r="AN37">
        <v>0</v>
      </c>
      <c r="AO37" s="370">
        <f t="shared" si="24"/>
        <v>0</v>
      </c>
      <c r="AP37" s="370">
        <f t="shared" si="12"/>
        <v>7747844</v>
      </c>
      <c r="AQ37" s="370">
        <f t="shared" si="25"/>
        <v>7747844</v>
      </c>
      <c r="AR37" s="397">
        <v>6160837</v>
      </c>
      <c r="AS37" s="397">
        <f t="shared" si="30"/>
        <v>8047852</v>
      </c>
      <c r="AT37" s="267">
        <v>8047852</v>
      </c>
      <c r="AU37" s="370">
        <f>ABS(AQ37-AT37)</f>
        <v>300008</v>
      </c>
      <c r="AV37" s="401" t="str">
        <f t="shared" si="33"/>
        <v>No</v>
      </c>
      <c r="AW37" s="397">
        <f t="shared" si="26"/>
        <v>0</v>
      </c>
      <c r="AX37" s="402">
        <f t="shared" si="27"/>
        <v>8047852</v>
      </c>
      <c r="AY37" s="403">
        <f t="shared" si="32"/>
        <v>8047852</v>
      </c>
      <c r="AZ37" s="423">
        <f t="shared" si="28"/>
        <v>0</v>
      </c>
      <c r="BA37" s="370"/>
      <c r="BD37" s="404"/>
      <c r="BE37" s="404">
        <v>8047852</v>
      </c>
      <c r="BF37" s="404">
        <v>8047852</v>
      </c>
      <c r="BG37" s="404">
        <v>8047852</v>
      </c>
      <c r="BH37" s="404">
        <v>8047852</v>
      </c>
      <c r="BI37" s="351">
        <v>8047852</v>
      </c>
      <c r="BJ37" s="351">
        <v>8047852</v>
      </c>
      <c r="BK37" s="351">
        <v>8047852</v>
      </c>
      <c r="BL37" s="351">
        <v>8047852</v>
      </c>
    </row>
    <row r="38" spans="1:64" x14ac:dyDescent="0.2">
      <c r="A38" s="354" t="s">
        <v>323</v>
      </c>
      <c r="B38" s="354"/>
      <c r="C38" s="382"/>
      <c r="D38" s="382"/>
      <c r="E38" s="382"/>
      <c r="F38" s="351">
        <v>5</v>
      </c>
      <c r="G38">
        <v>0</v>
      </c>
      <c r="H38" s="354">
        <v>12</v>
      </c>
      <c r="I38" s="351" t="s">
        <v>340</v>
      </c>
      <c r="J38" s="394"/>
      <c r="K38" s="266">
        <v>679.37</v>
      </c>
      <c r="L38" s="422"/>
      <c r="M38" s="267">
        <v>132</v>
      </c>
      <c r="N38" s="395">
        <f t="shared" si="13"/>
        <v>39.6</v>
      </c>
      <c r="O38" s="395">
        <f t="shared" si="14"/>
        <v>407.62</v>
      </c>
      <c r="P38" s="395">
        <f t="shared" si="15"/>
        <v>0</v>
      </c>
      <c r="Q38" s="395">
        <f t="shared" si="16"/>
        <v>0</v>
      </c>
      <c r="R38" s="396">
        <f t="shared" si="17"/>
        <v>0.19</v>
      </c>
      <c r="S38" s="396">
        <f t="shared" si="5"/>
        <v>0</v>
      </c>
      <c r="T38" s="395">
        <f t="shared" si="6"/>
        <v>0</v>
      </c>
      <c r="U38" s="395">
        <f t="shared" si="18"/>
        <v>0</v>
      </c>
      <c r="V38" s="267">
        <v>4</v>
      </c>
      <c r="W38" s="395">
        <f t="shared" si="19"/>
        <v>1</v>
      </c>
      <c r="X38" s="371">
        <f t="shared" si="20"/>
        <v>39.6</v>
      </c>
      <c r="Y38" s="359">
        <f t="shared" si="21"/>
        <v>719.97</v>
      </c>
      <c r="Z38" s="266">
        <v>823575866.66999996</v>
      </c>
      <c r="AA38" s="267">
        <v>4834</v>
      </c>
      <c r="AB38" s="371">
        <f t="shared" si="7"/>
        <v>170371.51</v>
      </c>
      <c r="AC38" s="358">
        <f t="shared" si="8"/>
        <v>0.66418500000000003</v>
      </c>
      <c r="AD38" s="267">
        <v>114948</v>
      </c>
      <c r="AE38" s="358">
        <f t="shared" si="9"/>
        <v>0.83335000000000004</v>
      </c>
      <c r="AF38" s="358">
        <f t="shared" si="29"/>
        <v>0.28506599999999999</v>
      </c>
      <c r="AG38" s="398">
        <f t="shared" si="10"/>
        <v>0.28506599999999999</v>
      </c>
      <c r="AH38" s="399">
        <f t="shared" si="11"/>
        <v>0</v>
      </c>
      <c r="AI38" s="400">
        <f t="shared" si="22"/>
        <v>0.28506599999999999</v>
      </c>
      <c r="AJ38" s="267">
        <v>0</v>
      </c>
      <c r="AK38">
        <v>0</v>
      </c>
      <c r="AL38" s="370">
        <f t="shared" si="23"/>
        <v>0</v>
      </c>
      <c r="AM38" s="267">
        <v>0</v>
      </c>
      <c r="AN38">
        <v>0</v>
      </c>
      <c r="AO38" s="370">
        <f t="shared" si="24"/>
        <v>0</v>
      </c>
      <c r="AP38" s="370">
        <f t="shared" si="12"/>
        <v>2365379</v>
      </c>
      <c r="AQ38" s="370">
        <f t="shared" si="25"/>
        <v>2365379</v>
      </c>
      <c r="AR38" s="397">
        <v>2983350</v>
      </c>
      <c r="AS38" s="397">
        <f t="shared" si="30"/>
        <v>2365379</v>
      </c>
      <c r="AT38" s="267">
        <v>2683216</v>
      </c>
      <c r="AU38" s="370">
        <f t="shared" si="31"/>
        <v>317837</v>
      </c>
      <c r="AV38" s="401" t="str">
        <f t="shared" si="33"/>
        <v>No</v>
      </c>
      <c r="AW38" s="397">
        <f t="shared" si="26"/>
        <v>0</v>
      </c>
      <c r="AX38" s="402">
        <f t="shared" si="27"/>
        <v>2683216</v>
      </c>
      <c r="AY38" s="403">
        <f t="shared" si="32"/>
        <v>2683216</v>
      </c>
      <c r="AZ38" s="423">
        <f t="shared" si="28"/>
        <v>0</v>
      </c>
      <c r="BA38" s="370"/>
      <c r="BD38" s="404"/>
      <c r="BE38" s="404">
        <v>2683216</v>
      </c>
      <c r="BF38" s="404">
        <v>2637797.0926999999</v>
      </c>
      <c r="BG38" s="404">
        <v>2592384.99664691</v>
      </c>
      <c r="BH38" s="404">
        <v>2546983.7973175282</v>
      </c>
      <c r="BI38" s="351">
        <v>2501582.5979881464</v>
      </c>
      <c r="BJ38" s="351">
        <v>2456185.938778697</v>
      </c>
      <c r="BK38" s="351">
        <v>2410782.4693893483</v>
      </c>
      <c r="BL38" s="351">
        <v>2365379</v>
      </c>
    </row>
    <row r="39" spans="1:64" x14ac:dyDescent="0.2">
      <c r="A39" s="354" t="s">
        <v>327</v>
      </c>
      <c r="B39" s="354"/>
      <c r="C39" s="382"/>
      <c r="D39" s="382"/>
      <c r="E39" s="382"/>
      <c r="F39" s="351">
        <v>7</v>
      </c>
      <c r="G39">
        <v>0</v>
      </c>
      <c r="H39" s="354">
        <v>13</v>
      </c>
      <c r="I39" s="351" t="s">
        <v>341</v>
      </c>
      <c r="J39" s="394"/>
      <c r="K39" s="266">
        <v>254.33</v>
      </c>
      <c r="L39" s="422"/>
      <c r="M39" s="267">
        <v>83</v>
      </c>
      <c r="N39" s="395">
        <f t="shared" si="13"/>
        <v>24.9</v>
      </c>
      <c r="O39" s="395">
        <f t="shared" si="14"/>
        <v>152.6</v>
      </c>
      <c r="P39" s="395">
        <f t="shared" si="15"/>
        <v>0</v>
      </c>
      <c r="Q39" s="395">
        <f t="shared" si="16"/>
        <v>0</v>
      </c>
      <c r="R39" s="396">
        <f t="shared" si="17"/>
        <v>0.33</v>
      </c>
      <c r="S39" s="396">
        <f t="shared" si="5"/>
        <v>0</v>
      </c>
      <c r="T39" s="395">
        <f t="shared" si="6"/>
        <v>0</v>
      </c>
      <c r="U39" s="395">
        <f t="shared" si="18"/>
        <v>0</v>
      </c>
      <c r="V39" s="267">
        <v>3</v>
      </c>
      <c r="W39" s="395">
        <f t="shared" si="19"/>
        <v>0.75</v>
      </c>
      <c r="X39" s="371">
        <f t="shared" si="20"/>
        <v>24.9</v>
      </c>
      <c r="Y39" s="359">
        <f t="shared" si="21"/>
        <v>279.98</v>
      </c>
      <c r="Z39" s="266">
        <v>484392984.32999998</v>
      </c>
      <c r="AA39" s="267">
        <v>2420</v>
      </c>
      <c r="AB39" s="371">
        <f t="shared" si="7"/>
        <v>200162.39</v>
      </c>
      <c r="AC39" s="358">
        <f t="shared" si="8"/>
        <v>0.78032299999999999</v>
      </c>
      <c r="AD39" s="267">
        <v>102440</v>
      </c>
      <c r="AE39" s="358">
        <f t="shared" si="9"/>
        <v>0.74266900000000002</v>
      </c>
      <c r="AF39" s="358">
        <f t="shared" si="29"/>
        <v>0.23097300000000001</v>
      </c>
      <c r="AG39" s="398">
        <f t="shared" si="10"/>
        <v>0.23097300000000001</v>
      </c>
      <c r="AH39" s="399">
        <f t="shared" si="11"/>
        <v>0</v>
      </c>
      <c r="AI39" s="400">
        <f t="shared" si="22"/>
        <v>0.23097300000000001</v>
      </c>
      <c r="AJ39" s="267">
        <v>0</v>
      </c>
      <c r="AK39">
        <v>0</v>
      </c>
      <c r="AL39" s="370">
        <f t="shared" si="23"/>
        <v>0</v>
      </c>
      <c r="AM39" s="267">
        <v>42</v>
      </c>
      <c r="AN39">
        <v>4</v>
      </c>
      <c r="AO39" s="370">
        <f t="shared" si="24"/>
        <v>16800</v>
      </c>
      <c r="AP39" s="370">
        <f t="shared" si="12"/>
        <v>745297</v>
      </c>
      <c r="AQ39" s="370">
        <f t="shared" si="25"/>
        <v>762097</v>
      </c>
      <c r="AR39" s="397">
        <v>1223830</v>
      </c>
      <c r="AS39" s="397">
        <f t="shared" si="30"/>
        <v>762097</v>
      </c>
      <c r="AT39" s="267">
        <v>1190095</v>
      </c>
      <c r="AU39" s="370">
        <f t="shared" si="31"/>
        <v>427998</v>
      </c>
      <c r="AV39" s="401" t="str">
        <f t="shared" si="33"/>
        <v>No</v>
      </c>
      <c r="AW39" s="397">
        <f t="shared" si="26"/>
        <v>0</v>
      </c>
      <c r="AX39" s="402">
        <f t="shared" si="27"/>
        <v>1190095</v>
      </c>
      <c r="AY39" s="403">
        <f t="shared" si="32"/>
        <v>1190095</v>
      </c>
      <c r="AZ39" s="423">
        <f t="shared" si="28"/>
        <v>0</v>
      </c>
      <c r="BA39" s="370"/>
      <c r="BD39" s="404"/>
      <c r="BE39" s="404">
        <v>1190095</v>
      </c>
      <c r="BF39" s="404">
        <v>1128934.0858</v>
      </c>
      <c r="BG39" s="404">
        <v>1067782.3435971399</v>
      </c>
      <c r="BH39" s="404">
        <v>1006645.2748777119</v>
      </c>
      <c r="BI39" s="351">
        <v>945508.20615828387</v>
      </c>
      <c r="BJ39" s="351">
        <v>884377.25114572782</v>
      </c>
      <c r="BK39" s="351">
        <v>823237.12557286397</v>
      </c>
      <c r="BL39" s="351">
        <v>762097</v>
      </c>
    </row>
    <row r="40" spans="1:64" x14ac:dyDescent="0.2">
      <c r="A40" s="354" t="s">
        <v>333</v>
      </c>
      <c r="B40" s="354"/>
      <c r="C40" s="382"/>
      <c r="D40" s="382"/>
      <c r="E40" s="382"/>
      <c r="F40" s="351">
        <v>4</v>
      </c>
      <c r="G40">
        <v>0</v>
      </c>
      <c r="H40" s="354">
        <v>14</v>
      </c>
      <c r="I40" s="351" t="s">
        <v>342</v>
      </c>
      <c r="J40" s="394"/>
      <c r="K40" s="266">
        <v>2591.44</v>
      </c>
      <c r="L40" s="422"/>
      <c r="M40" s="267">
        <v>940</v>
      </c>
      <c r="N40" s="395">
        <f t="shared" si="13"/>
        <v>282</v>
      </c>
      <c r="O40" s="395">
        <f t="shared" si="14"/>
        <v>1554.86</v>
      </c>
      <c r="P40" s="395">
        <f t="shared" si="15"/>
        <v>0</v>
      </c>
      <c r="Q40" s="395">
        <f t="shared" si="16"/>
        <v>0</v>
      </c>
      <c r="R40" s="396">
        <f t="shared" si="17"/>
        <v>0.36</v>
      </c>
      <c r="S40" s="396">
        <f t="shared" si="5"/>
        <v>0</v>
      </c>
      <c r="T40" s="395">
        <f t="shared" si="6"/>
        <v>0</v>
      </c>
      <c r="U40" s="395">
        <f t="shared" si="18"/>
        <v>0</v>
      </c>
      <c r="V40" s="267">
        <v>191</v>
      </c>
      <c r="W40" s="395">
        <f t="shared" si="19"/>
        <v>47.75</v>
      </c>
      <c r="X40" s="371">
        <f t="shared" si="20"/>
        <v>282</v>
      </c>
      <c r="Y40" s="359">
        <f t="shared" si="21"/>
        <v>2921.19</v>
      </c>
      <c r="Z40" s="266">
        <v>7314429914.6700001</v>
      </c>
      <c r="AA40" s="267">
        <v>28148</v>
      </c>
      <c r="AB40" s="371">
        <f t="shared" si="7"/>
        <v>259856.11</v>
      </c>
      <c r="AC40" s="358">
        <f t="shared" si="8"/>
        <v>1.013036</v>
      </c>
      <c r="AD40" s="267">
        <v>94750</v>
      </c>
      <c r="AE40" s="358">
        <f t="shared" si="9"/>
        <v>0.68691800000000003</v>
      </c>
      <c r="AF40" s="358">
        <f t="shared" si="29"/>
        <v>8.4798999999999999E-2</v>
      </c>
      <c r="AG40" s="398">
        <f t="shared" si="10"/>
        <v>8.4798999999999999E-2</v>
      </c>
      <c r="AH40" s="399">
        <f t="shared" si="11"/>
        <v>0</v>
      </c>
      <c r="AI40" s="400">
        <f t="shared" si="22"/>
        <v>8.4798999999999999E-2</v>
      </c>
      <c r="AJ40" s="267">
        <v>0</v>
      </c>
      <c r="AK40">
        <v>0</v>
      </c>
      <c r="AL40" s="370">
        <f t="shared" si="23"/>
        <v>0</v>
      </c>
      <c r="AM40" s="267">
        <v>0</v>
      </c>
      <c r="AN40">
        <v>0</v>
      </c>
      <c r="AO40" s="370">
        <f t="shared" si="24"/>
        <v>0</v>
      </c>
      <c r="AP40" s="370">
        <f t="shared" si="12"/>
        <v>2854904</v>
      </c>
      <c r="AQ40" s="370">
        <f t="shared" si="25"/>
        <v>2854904</v>
      </c>
      <c r="AR40" s="397">
        <v>2211848</v>
      </c>
      <c r="AS40" s="397">
        <f t="shared" si="30"/>
        <v>2854904</v>
      </c>
      <c r="AT40" s="267">
        <v>3772866</v>
      </c>
      <c r="AU40" s="370">
        <f t="shared" si="31"/>
        <v>917962</v>
      </c>
      <c r="AV40" s="401" t="str">
        <f t="shared" si="33"/>
        <v>No</v>
      </c>
      <c r="AW40" s="397">
        <f t="shared" si="26"/>
        <v>0</v>
      </c>
      <c r="AX40" s="402">
        <f t="shared" si="27"/>
        <v>3772866</v>
      </c>
      <c r="AY40" s="403">
        <f t="shared" si="32"/>
        <v>3772866</v>
      </c>
      <c r="AZ40" s="423">
        <f t="shared" si="28"/>
        <v>0</v>
      </c>
      <c r="BA40" s="370"/>
      <c r="BD40" s="404"/>
      <c r="BE40" s="404">
        <v>3772866</v>
      </c>
      <c r="BF40" s="404">
        <v>3641689.2302000001</v>
      </c>
      <c r="BG40" s="404">
        <v>3510532.13232566</v>
      </c>
      <c r="BH40" s="404">
        <v>3379406.505860528</v>
      </c>
      <c r="BI40" s="351">
        <v>3248280.879395396</v>
      </c>
      <c r="BJ40" s="351">
        <v>3117168.3654929106</v>
      </c>
      <c r="BK40" s="351">
        <v>2986036.1827464551</v>
      </c>
      <c r="BL40" s="351">
        <v>2854904</v>
      </c>
    </row>
    <row r="41" spans="1:64" x14ac:dyDescent="0.2">
      <c r="A41" s="354" t="s">
        <v>343</v>
      </c>
      <c r="B41" s="354">
        <v>1</v>
      </c>
      <c r="C41" s="382">
        <v>1</v>
      </c>
      <c r="D41" s="382">
        <v>0</v>
      </c>
      <c r="E41" s="382">
        <v>1</v>
      </c>
      <c r="F41" s="351">
        <v>10</v>
      </c>
      <c r="G41">
        <v>4</v>
      </c>
      <c r="H41" s="354">
        <v>15</v>
      </c>
      <c r="I41" s="351" t="s">
        <v>344</v>
      </c>
      <c r="J41" s="394"/>
      <c r="K41" s="266">
        <v>19751.77</v>
      </c>
      <c r="L41" s="424"/>
      <c r="M41" s="267">
        <v>17254</v>
      </c>
      <c r="N41" s="395">
        <f t="shared" si="13"/>
        <v>5176.2</v>
      </c>
      <c r="O41" s="395">
        <f t="shared" si="14"/>
        <v>11851.06</v>
      </c>
      <c r="P41" s="395">
        <f t="shared" si="15"/>
        <v>5402.9400000000005</v>
      </c>
      <c r="Q41" s="395">
        <f t="shared" si="16"/>
        <v>810.44</v>
      </c>
      <c r="R41" s="396">
        <f t="shared" si="17"/>
        <v>0.87</v>
      </c>
      <c r="S41" s="396">
        <f t="shared" si="5"/>
        <v>0.27</v>
      </c>
      <c r="T41" s="395">
        <f t="shared" si="6"/>
        <v>5332.98</v>
      </c>
      <c r="U41" s="395">
        <f t="shared" si="18"/>
        <v>799.95</v>
      </c>
      <c r="V41" s="267">
        <v>6263</v>
      </c>
      <c r="W41" s="395">
        <f t="shared" si="19"/>
        <v>1565.75</v>
      </c>
      <c r="X41" s="371">
        <f t="shared" si="20"/>
        <v>5176.2</v>
      </c>
      <c r="Y41" s="359">
        <f t="shared" si="21"/>
        <v>27304.16</v>
      </c>
      <c r="Z41" s="266">
        <v>14428521408.33</v>
      </c>
      <c r="AA41" s="267">
        <v>148377</v>
      </c>
      <c r="AB41" s="371">
        <f t="shared" si="7"/>
        <v>97242.3</v>
      </c>
      <c r="AC41" s="358">
        <f t="shared" si="8"/>
        <v>0.37909399999999999</v>
      </c>
      <c r="AD41" s="267">
        <v>54440</v>
      </c>
      <c r="AE41" s="358">
        <f t="shared" si="9"/>
        <v>0.394679</v>
      </c>
      <c r="AF41" s="358">
        <f t="shared" si="29"/>
        <v>0.61623099999999997</v>
      </c>
      <c r="AG41" s="398">
        <f t="shared" si="10"/>
        <v>0.61623099999999997</v>
      </c>
      <c r="AH41" s="399">
        <f t="shared" si="11"/>
        <v>0.06</v>
      </c>
      <c r="AI41" s="400">
        <f t="shared" si="22"/>
        <v>0.67623100000000003</v>
      </c>
      <c r="AJ41" s="267">
        <v>0</v>
      </c>
      <c r="AK41">
        <v>0</v>
      </c>
      <c r="AL41" s="370">
        <f t="shared" si="23"/>
        <v>0</v>
      </c>
      <c r="AM41" s="267">
        <v>0</v>
      </c>
      <c r="AN41">
        <v>0</v>
      </c>
      <c r="AO41" s="370">
        <f t="shared" si="24"/>
        <v>0</v>
      </c>
      <c r="AP41" s="370">
        <f t="shared" si="12"/>
        <v>212796671</v>
      </c>
      <c r="AQ41" s="370">
        <f t="shared" si="25"/>
        <v>212796671</v>
      </c>
      <c r="AR41" s="397">
        <v>181105390</v>
      </c>
      <c r="AS41" s="397">
        <f t="shared" si="30"/>
        <v>212796671</v>
      </c>
      <c r="AT41" s="267">
        <v>201710496</v>
      </c>
      <c r="AU41" s="370">
        <f t="shared" si="31"/>
        <v>11086175</v>
      </c>
      <c r="AV41" s="401" t="str">
        <f t="shared" si="33"/>
        <v>Yes</v>
      </c>
      <c r="AW41" s="397">
        <f t="shared" si="26"/>
        <v>11086175</v>
      </c>
      <c r="AX41" s="402">
        <f t="shared" si="27"/>
        <v>212796671</v>
      </c>
      <c r="AY41" s="403">
        <f t="shared" si="32"/>
        <v>212796671</v>
      </c>
      <c r="AZ41" s="423">
        <f t="shared" si="28"/>
        <v>11086175</v>
      </c>
      <c r="BA41" s="370"/>
      <c r="BD41" s="404"/>
      <c r="BE41" s="404">
        <v>212796671</v>
      </c>
      <c r="BF41" s="404">
        <v>212796671</v>
      </c>
      <c r="BG41" s="404">
        <v>212796671</v>
      </c>
      <c r="BH41" s="404">
        <v>212796671</v>
      </c>
      <c r="BI41" s="351">
        <v>212796671</v>
      </c>
      <c r="BJ41" s="351">
        <v>212796671</v>
      </c>
      <c r="BK41" s="351">
        <v>212796671</v>
      </c>
      <c r="BL41" s="351">
        <v>212796671</v>
      </c>
    </row>
    <row r="42" spans="1:64" x14ac:dyDescent="0.2">
      <c r="A42" s="354" t="s">
        <v>323</v>
      </c>
      <c r="B42" s="354"/>
      <c r="C42" s="382"/>
      <c r="D42" s="382"/>
      <c r="E42" s="382"/>
      <c r="F42" s="351">
        <v>2</v>
      </c>
      <c r="G42">
        <v>0</v>
      </c>
      <c r="H42" s="354">
        <v>16</v>
      </c>
      <c r="I42" s="351" t="s">
        <v>345</v>
      </c>
      <c r="J42" s="394"/>
      <c r="K42" s="266">
        <v>133.88</v>
      </c>
      <c r="L42" s="422"/>
      <c r="M42" s="267">
        <v>19</v>
      </c>
      <c r="N42" s="395">
        <f t="shared" si="13"/>
        <v>5.7</v>
      </c>
      <c r="O42" s="395">
        <f t="shared" si="14"/>
        <v>80.33</v>
      </c>
      <c r="P42" s="395">
        <f t="shared" si="15"/>
        <v>0</v>
      </c>
      <c r="Q42" s="395">
        <f t="shared" si="16"/>
        <v>0</v>
      </c>
      <c r="R42" s="396">
        <f t="shared" si="17"/>
        <v>0.14000000000000001</v>
      </c>
      <c r="S42" s="396">
        <f t="shared" si="5"/>
        <v>0</v>
      </c>
      <c r="T42" s="395">
        <f t="shared" si="6"/>
        <v>0</v>
      </c>
      <c r="U42" s="395">
        <f t="shared" si="18"/>
        <v>0</v>
      </c>
      <c r="V42" s="267">
        <v>1</v>
      </c>
      <c r="W42" s="395">
        <f t="shared" si="19"/>
        <v>0.25</v>
      </c>
      <c r="X42" s="371">
        <f t="shared" si="20"/>
        <v>5.7</v>
      </c>
      <c r="Y42" s="359">
        <f t="shared" si="21"/>
        <v>139.82999999999998</v>
      </c>
      <c r="Z42" s="266">
        <v>694446783</v>
      </c>
      <c r="AA42" s="267">
        <v>1652</v>
      </c>
      <c r="AB42" s="371">
        <f t="shared" si="7"/>
        <v>420367.3</v>
      </c>
      <c r="AC42" s="358">
        <f t="shared" si="8"/>
        <v>1.638781</v>
      </c>
      <c r="AD42" s="267">
        <v>149643</v>
      </c>
      <c r="AE42" s="358">
        <f t="shared" si="9"/>
        <v>1.084881</v>
      </c>
      <c r="AF42" s="358">
        <f t="shared" si="29"/>
        <v>-0.472611</v>
      </c>
      <c r="AG42" s="398">
        <f t="shared" si="10"/>
        <v>0.01</v>
      </c>
      <c r="AH42" s="399">
        <f t="shared" si="11"/>
        <v>0</v>
      </c>
      <c r="AI42" s="400">
        <f t="shared" si="22"/>
        <v>0.01</v>
      </c>
      <c r="AJ42" s="267">
        <v>132</v>
      </c>
      <c r="AK42">
        <v>13</v>
      </c>
      <c r="AL42" s="370">
        <f t="shared" si="23"/>
        <v>171600</v>
      </c>
      <c r="AM42" s="267">
        <v>0</v>
      </c>
      <c r="AN42">
        <v>0</v>
      </c>
      <c r="AO42" s="370">
        <f t="shared" si="24"/>
        <v>0</v>
      </c>
      <c r="AP42" s="370">
        <f t="shared" si="12"/>
        <v>16115</v>
      </c>
      <c r="AQ42" s="370">
        <f t="shared" si="25"/>
        <v>187715</v>
      </c>
      <c r="AR42" s="397">
        <v>23014</v>
      </c>
      <c r="AS42" s="397">
        <f t="shared" si="30"/>
        <v>187715</v>
      </c>
      <c r="AT42" s="267">
        <v>137375</v>
      </c>
      <c r="AU42" s="370">
        <f t="shared" si="31"/>
        <v>50340</v>
      </c>
      <c r="AV42" s="401" t="str">
        <f t="shared" si="33"/>
        <v>Yes</v>
      </c>
      <c r="AW42" s="397">
        <f t="shared" si="26"/>
        <v>50340</v>
      </c>
      <c r="AX42" s="402">
        <f t="shared" si="27"/>
        <v>187715</v>
      </c>
      <c r="AY42" s="403">
        <f t="shared" si="32"/>
        <v>187715</v>
      </c>
      <c r="AZ42" s="423">
        <f t="shared" si="28"/>
        <v>50340</v>
      </c>
      <c r="BA42" s="370"/>
      <c r="BD42" s="404"/>
      <c r="BE42" s="404">
        <v>187715</v>
      </c>
      <c r="BF42" s="404">
        <v>187715</v>
      </c>
      <c r="BG42" s="404">
        <v>187715</v>
      </c>
      <c r="BH42" s="404">
        <v>187715</v>
      </c>
      <c r="BI42" s="351">
        <v>187715</v>
      </c>
      <c r="BJ42" s="351">
        <v>187715</v>
      </c>
      <c r="BK42" s="351">
        <v>187715</v>
      </c>
      <c r="BL42" s="351">
        <v>187715</v>
      </c>
    </row>
    <row r="43" spans="1:64" x14ac:dyDescent="0.2">
      <c r="A43" s="354" t="s">
        <v>338</v>
      </c>
      <c r="B43" s="354"/>
      <c r="C43" s="382">
        <v>1</v>
      </c>
      <c r="D43" s="382">
        <v>1</v>
      </c>
      <c r="E43" s="382"/>
      <c r="F43" s="351">
        <v>9</v>
      </c>
      <c r="G43">
        <v>17</v>
      </c>
      <c r="H43" s="354">
        <v>17</v>
      </c>
      <c r="I43" s="351" t="s">
        <v>346</v>
      </c>
      <c r="J43" s="394"/>
      <c r="K43" s="266">
        <v>7903.53</v>
      </c>
      <c r="L43" s="424"/>
      <c r="M43" s="267">
        <v>4390</v>
      </c>
      <c r="N43" s="395">
        <f t="shared" si="13"/>
        <v>1317</v>
      </c>
      <c r="O43" s="395">
        <f t="shared" si="14"/>
        <v>4742.12</v>
      </c>
      <c r="P43" s="395">
        <f t="shared" si="15"/>
        <v>0</v>
      </c>
      <c r="Q43" s="395">
        <f t="shared" si="16"/>
        <v>0</v>
      </c>
      <c r="R43" s="396">
        <f t="shared" si="17"/>
        <v>0.56000000000000005</v>
      </c>
      <c r="S43" s="396">
        <f t="shared" si="5"/>
        <v>0</v>
      </c>
      <c r="T43" s="395">
        <f t="shared" si="6"/>
        <v>0</v>
      </c>
      <c r="U43" s="395">
        <f t="shared" si="18"/>
        <v>0</v>
      </c>
      <c r="V43" s="267">
        <v>578</v>
      </c>
      <c r="W43" s="395">
        <f t="shared" si="19"/>
        <v>144.5</v>
      </c>
      <c r="X43" s="371">
        <f t="shared" si="20"/>
        <v>1317</v>
      </c>
      <c r="Y43" s="359">
        <f t="shared" si="21"/>
        <v>9365.0299999999988</v>
      </c>
      <c r="Z43" s="266">
        <v>7661802339.3299999</v>
      </c>
      <c r="AA43" s="267">
        <v>61330</v>
      </c>
      <c r="AB43" s="371">
        <f t="shared" si="7"/>
        <v>124927.48</v>
      </c>
      <c r="AC43" s="358">
        <f t="shared" si="8"/>
        <v>0.48702400000000001</v>
      </c>
      <c r="AD43" s="267">
        <v>82094</v>
      </c>
      <c r="AE43" s="358">
        <f t="shared" si="9"/>
        <v>0.59516500000000006</v>
      </c>
      <c r="AF43" s="358">
        <f t="shared" si="29"/>
        <v>0.48053400000000002</v>
      </c>
      <c r="AG43" s="398">
        <f t="shared" si="10"/>
        <v>0.48053400000000002</v>
      </c>
      <c r="AH43" s="399">
        <f t="shared" si="11"/>
        <v>0.03</v>
      </c>
      <c r="AI43" s="400">
        <f t="shared" si="22"/>
        <v>0.51053400000000004</v>
      </c>
      <c r="AJ43" s="267">
        <v>0</v>
      </c>
      <c r="AK43">
        <v>0</v>
      </c>
      <c r="AL43" s="370">
        <f t="shared" si="23"/>
        <v>0</v>
      </c>
      <c r="AM43" s="267">
        <v>0</v>
      </c>
      <c r="AN43">
        <v>0</v>
      </c>
      <c r="AO43" s="370">
        <f t="shared" si="24"/>
        <v>0</v>
      </c>
      <c r="AP43" s="370">
        <f t="shared" si="12"/>
        <v>55102941</v>
      </c>
      <c r="AQ43" s="370">
        <f t="shared" si="25"/>
        <v>55102941</v>
      </c>
      <c r="AR43" s="397">
        <v>44853676</v>
      </c>
      <c r="AS43" s="397">
        <f t="shared" si="30"/>
        <v>55102941</v>
      </c>
      <c r="AT43" s="267">
        <v>53867287</v>
      </c>
      <c r="AU43" s="370">
        <f t="shared" si="31"/>
        <v>1235654</v>
      </c>
      <c r="AV43" s="401" t="str">
        <f t="shared" si="33"/>
        <v>Yes</v>
      </c>
      <c r="AW43" s="397">
        <f t="shared" si="26"/>
        <v>1235654</v>
      </c>
      <c r="AX43" s="402">
        <f t="shared" si="27"/>
        <v>55102941</v>
      </c>
      <c r="AY43" s="403">
        <f t="shared" si="32"/>
        <v>55102941</v>
      </c>
      <c r="AZ43" s="423">
        <f t="shared" si="28"/>
        <v>1235654</v>
      </c>
      <c r="BA43" s="370"/>
      <c r="BD43" s="404"/>
      <c r="BE43" s="404">
        <v>55102941</v>
      </c>
      <c r="BF43" s="404">
        <v>55102941</v>
      </c>
      <c r="BG43" s="404">
        <v>55102941</v>
      </c>
      <c r="BH43" s="404">
        <v>55102941</v>
      </c>
      <c r="BI43" s="351">
        <v>55102941</v>
      </c>
      <c r="BJ43" s="351">
        <v>55102941</v>
      </c>
      <c r="BK43" s="351">
        <v>55102941</v>
      </c>
      <c r="BL43" s="351">
        <v>55102941</v>
      </c>
    </row>
    <row r="44" spans="1:64" x14ac:dyDescent="0.2">
      <c r="A44" s="354" t="s">
        <v>329</v>
      </c>
      <c r="B44" s="354"/>
      <c r="C44" s="382"/>
      <c r="D44" s="382"/>
      <c r="E44" s="382"/>
      <c r="F44" s="351">
        <v>2</v>
      </c>
      <c r="G44">
        <v>0</v>
      </c>
      <c r="H44" s="354">
        <v>18</v>
      </c>
      <c r="I44" s="351" t="s">
        <v>347</v>
      </c>
      <c r="J44" s="394"/>
      <c r="K44" s="266">
        <v>2586.67</v>
      </c>
      <c r="L44" s="422"/>
      <c r="M44" s="267">
        <v>620</v>
      </c>
      <c r="N44" s="395">
        <f t="shared" si="13"/>
        <v>186</v>
      </c>
      <c r="O44" s="395">
        <f t="shared" si="14"/>
        <v>1552</v>
      </c>
      <c r="P44" s="395">
        <f t="shared" si="15"/>
        <v>0</v>
      </c>
      <c r="Q44" s="395">
        <f t="shared" si="16"/>
        <v>0</v>
      </c>
      <c r="R44" s="396">
        <f t="shared" si="17"/>
        <v>0.24</v>
      </c>
      <c r="S44" s="396">
        <f t="shared" si="5"/>
        <v>0</v>
      </c>
      <c r="T44" s="395">
        <f t="shared" si="6"/>
        <v>0</v>
      </c>
      <c r="U44" s="395">
        <f t="shared" si="18"/>
        <v>0</v>
      </c>
      <c r="V44" s="267">
        <v>120</v>
      </c>
      <c r="W44" s="395">
        <f t="shared" si="19"/>
        <v>30</v>
      </c>
      <c r="X44" s="371">
        <f t="shared" si="20"/>
        <v>186</v>
      </c>
      <c r="Y44" s="359">
        <f t="shared" si="21"/>
        <v>2802.67</v>
      </c>
      <c r="Z44" s="266">
        <v>4295207887</v>
      </c>
      <c r="AA44" s="267">
        <v>17543</v>
      </c>
      <c r="AB44" s="371">
        <f t="shared" si="7"/>
        <v>244838.85</v>
      </c>
      <c r="AC44" s="358">
        <f t="shared" si="8"/>
        <v>0.95449200000000001</v>
      </c>
      <c r="AD44" s="267">
        <v>132950</v>
      </c>
      <c r="AE44" s="358">
        <f t="shared" si="9"/>
        <v>0.96386000000000005</v>
      </c>
      <c r="AF44" s="358">
        <f t="shared" si="29"/>
        <v>4.2698E-2</v>
      </c>
      <c r="AG44" s="398">
        <f t="shared" si="10"/>
        <v>4.2698E-2</v>
      </c>
      <c r="AH44" s="399">
        <f t="shared" si="11"/>
        <v>0</v>
      </c>
      <c r="AI44" s="400">
        <f t="shared" si="22"/>
        <v>4.2698E-2</v>
      </c>
      <c r="AJ44" s="267">
        <v>0</v>
      </c>
      <c r="AK44">
        <v>0</v>
      </c>
      <c r="AL44" s="370">
        <f t="shared" si="23"/>
        <v>0</v>
      </c>
      <c r="AM44" s="267">
        <v>0</v>
      </c>
      <c r="AN44">
        <v>0</v>
      </c>
      <c r="AO44" s="370">
        <f t="shared" si="24"/>
        <v>0</v>
      </c>
      <c r="AP44" s="370">
        <f t="shared" si="12"/>
        <v>1379178</v>
      </c>
      <c r="AQ44" s="370">
        <f t="shared" si="25"/>
        <v>1379178</v>
      </c>
      <c r="AR44" s="397">
        <v>1417583</v>
      </c>
      <c r="AS44" s="397">
        <f t="shared" si="30"/>
        <v>1379178</v>
      </c>
      <c r="AT44" s="267">
        <v>1136390</v>
      </c>
      <c r="AU44" s="370">
        <f t="shared" si="31"/>
        <v>242788</v>
      </c>
      <c r="AV44" s="401" t="str">
        <f t="shared" si="33"/>
        <v>Yes</v>
      </c>
      <c r="AW44" s="397">
        <f t="shared" si="26"/>
        <v>242788</v>
      </c>
      <c r="AX44" s="402">
        <f t="shared" si="27"/>
        <v>1379178</v>
      </c>
      <c r="AY44" s="403">
        <f t="shared" si="32"/>
        <v>1379178</v>
      </c>
      <c r="AZ44" s="423">
        <f t="shared" si="28"/>
        <v>242788</v>
      </c>
      <c r="BA44" s="370"/>
      <c r="BD44" s="404"/>
      <c r="BE44" s="404">
        <v>1379178</v>
      </c>
      <c r="BF44" s="404">
        <v>1379178</v>
      </c>
      <c r="BG44" s="404">
        <v>1379178</v>
      </c>
      <c r="BH44" s="404">
        <v>1379178</v>
      </c>
      <c r="BI44" s="351">
        <v>1379178</v>
      </c>
      <c r="BJ44" s="351">
        <v>1379178</v>
      </c>
      <c r="BK44" s="351">
        <v>1379178</v>
      </c>
      <c r="BL44" s="351">
        <v>1379178</v>
      </c>
    </row>
    <row r="45" spans="1:64" x14ac:dyDescent="0.2">
      <c r="A45" s="354" t="s">
        <v>327</v>
      </c>
      <c r="B45" s="354"/>
      <c r="C45" s="382"/>
      <c r="D45" s="382"/>
      <c r="E45" s="382"/>
      <c r="F45" s="351">
        <v>9</v>
      </c>
      <c r="G45">
        <v>37</v>
      </c>
      <c r="H45" s="354">
        <v>19</v>
      </c>
      <c r="I45" s="351" t="s">
        <v>348</v>
      </c>
      <c r="J45" s="394"/>
      <c r="K45" s="266">
        <v>1136.3</v>
      </c>
      <c r="L45" s="425"/>
      <c r="M45" s="267">
        <v>378</v>
      </c>
      <c r="N45" s="395">
        <f t="shared" si="13"/>
        <v>113.4</v>
      </c>
      <c r="O45" s="395">
        <f t="shared" si="14"/>
        <v>681.78</v>
      </c>
      <c r="P45" s="395">
        <f t="shared" si="15"/>
        <v>0</v>
      </c>
      <c r="Q45" s="395">
        <f t="shared" si="16"/>
        <v>0</v>
      </c>
      <c r="R45" s="396">
        <f t="shared" si="17"/>
        <v>0.33</v>
      </c>
      <c r="S45" s="396">
        <f t="shared" si="5"/>
        <v>0</v>
      </c>
      <c r="T45" s="395">
        <f t="shared" si="6"/>
        <v>0</v>
      </c>
      <c r="U45" s="395">
        <f t="shared" si="18"/>
        <v>0</v>
      </c>
      <c r="V45" s="267">
        <v>18</v>
      </c>
      <c r="W45" s="395">
        <f t="shared" si="19"/>
        <v>4.5</v>
      </c>
      <c r="X45" s="371">
        <f t="shared" si="20"/>
        <v>113.4</v>
      </c>
      <c r="Y45" s="359">
        <f t="shared" si="21"/>
        <v>1254.2</v>
      </c>
      <c r="Z45" s="266">
        <v>1170730658.3299999</v>
      </c>
      <c r="AA45" s="267">
        <v>8502</v>
      </c>
      <c r="AB45" s="371">
        <f t="shared" si="7"/>
        <v>137700.62</v>
      </c>
      <c r="AC45" s="358">
        <f t="shared" si="8"/>
        <v>0.53681900000000005</v>
      </c>
      <c r="AD45" s="267">
        <v>84816</v>
      </c>
      <c r="AE45" s="358">
        <f t="shared" si="9"/>
        <v>0.61489899999999997</v>
      </c>
      <c r="AF45" s="358">
        <f t="shared" si="29"/>
        <v>0.43975700000000001</v>
      </c>
      <c r="AG45" s="398">
        <f t="shared" si="10"/>
        <v>0.43975700000000001</v>
      </c>
      <c r="AH45" s="399">
        <f t="shared" si="11"/>
        <v>0</v>
      </c>
      <c r="AI45" s="400">
        <f t="shared" si="22"/>
        <v>0.43975700000000001</v>
      </c>
      <c r="AJ45" s="267">
        <v>0</v>
      </c>
      <c r="AK45">
        <v>0</v>
      </c>
      <c r="AL45" s="370">
        <f t="shared" si="23"/>
        <v>0</v>
      </c>
      <c r="AM45" s="267">
        <v>222</v>
      </c>
      <c r="AN45">
        <v>4</v>
      </c>
      <c r="AO45" s="370">
        <f t="shared" si="24"/>
        <v>88800</v>
      </c>
      <c r="AP45" s="370">
        <f t="shared" si="12"/>
        <v>6356536</v>
      </c>
      <c r="AQ45" s="370">
        <f t="shared" si="25"/>
        <v>6445336</v>
      </c>
      <c r="AR45" s="397">
        <v>6975373</v>
      </c>
      <c r="AS45" s="397">
        <f t="shared" si="30"/>
        <v>6445336</v>
      </c>
      <c r="AT45" s="267">
        <v>6969690</v>
      </c>
      <c r="AU45" s="370">
        <f t="shared" si="31"/>
        <v>524354</v>
      </c>
      <c r="AV45" s="401" t="str">
        <f t="shared" si="33"/>
        <v>No</v>
      </c>
      <c r="AW45" s="397">
        <f t="shared" si="26"/>
        <v>0</v>
      </c>
      <c r="AX45" s="402">
        <f t="shared" si="27"/>
        <v>6969690</v>
      </c>
      <c r="AY45" s="403">
        <f t="shared" si="32"/>
        <v>6969690</v>
      </c>
      <c r="AZ45" s="423">
        <f t="shared" si="28"/>
        <v>0</v>
      </c>
      <c r="BA45" s="370"/>
      <c r="BD45" s="404"/>
      <c r="BE45" s="404">
        <v>6969690</v>
      </c>
      <c r="BF45" s="404">
        <v>6894759.8134000003</v>
      </c>
      <c r="BG45" s="404">
        <v>6819840.8637062199</v>
      </c>
      <c r="BH45" s="404">
        <v>6744939.8909649756</v>
      </c>
      <c r="BI45" s="351">
        <v>6670038.9182237312</v>
      </c>
      <c r="BJ45" s="351">
        <v>6595145.4355797619</v>
      </c>
      <c r="BK45" s="351">
        <v>6520240.7177898809</v>
      </c>
      <c r="BL45" s="351">
        <v>6445336</v>
      </c>
    </row>
    <row r="46" spans="1:64" x14ac:dyDescent="0.2">
      <c r="A46" s="354" t="s">
        <v>323</v>
      </c>
      <c r="B46" s="354"/>
      <c r="C46" s="382"/>
      <c r="D46" s="382"/>
      <c r="E46" s="382"/>
      <c r="F46" s="351">
        <v>3</v>
      </c>
      <c r="G46">
        <v>0</v>
      </c>
      <c r="H46" s="354">
        <v>20</v>
      </c>
      <c r="I46" s="351" t="s">
        <v>349</v>
      </c>
      <c r="J46" s="394"/>
      <c r="K46" s="266">
        <v>1456.6</v>
      </c>
      <c r="L46" s="422"/>
      <c r="M46" s="267">
        <v>199</v>
      </c>
      <c r="N46" s="395">
        <f t="shared" si="13"/>
        <v>59.7</v>
      </c>
      <c r="O46" s="395">
        <f t="shared" si="14"/>
        <v>873.96</v>
      </c>
      <c r="P46" s="395">
        <f t="shared" si="15"/>
        <v>0</v>
      </c>
      <c r="Q46" s="395">
        <f t="shared" si="16"/>
        <v>0</v>
      </c>
      <c r="R46" s="396">
        <f t="shared" si="17"/>
        <v>0.14000000000000001</v>
      </c>
      <c r="S46" s="396">
        <f t="shared" si="5"/>
        <v>0</v>
      </c>
      <c r="T46" s="395">
        <f t="shared" si="6"/>
        <v>0</v>
      </c>
      <c r="U46" s="395">
        <f t="shared" si="18"/>
        <v>0</v>
      </c>
      <c r="V46" s="267">
        <v>28</v>
      </c>
      <c r="W46" s="395">
        <f t="shared" si="19"/>
        <v>7</v>
      </c>
      <c r="X46" s="371">
        <f t="shared" si="20"/>
        <v>59.7</v>
      </c>
      <c r="Y46" s="359">
        <f t="shared" si="21"/>
        <v>1523.3</v>
      </c>
      <c r="Z46" s="266">
        <v>1838927079</v>
      </c>
      <c r="AA46" s="267">
        <v>9710</v>
      </c>
      <c r="AB46" s="371">
        <f t="shared" si="7"/>
        <v>189384.87</v>
      </c>
      <c r="AC46" s="358">
        <f t="shared" si="8"/>
        <v>0.73830799999999996</v>
      </c>
      <c r="AD46" s="267">
        <v>148696</v>
      </c>
      <c r="AE46" s="358">
        <f t="shared" si="9"/>
        <v>1.0780160000000001</v>
      </c>
      <c r="AF46" s="358">
        <f t="shared" si="29"/>
        <v>0.15978000000000001</v>
      </c>
      <c r="AG46" s="398">
        <f t="shared" si="10"/>
        <v>0.15978000000000001</v>
      </c>
      <c r="AH46" s="399">
        <f t="shared" si="11"/>
        <v>0</v>
      </c>
      <c r="AI46" s="400">
        <f t="shared" si="22"/>
        <v>0.15978000000000001</v>
      </c>
      <c r="AJ46" s="267">
        <v>1457</v>
      </c>
      <c r="AK46">
        <v>13</v>
      </c>
      <c r="AL46" s="370">
        <f t="shared" si="23"/>
        <v>1894100</v>
      </c>
      <c r="AM46" s="267">
        <v>0</v>
      </c>
      <c r="AN46">
        <v>0</v>
      </c>
      <c r="AO46" s="370">
        <f t="shared" si="24"/>
        <v>0</v>
      </c>
      <c r="AP46" s="370">
        <f t="shared" si="12"/>
        <v>2805103</v>
      </c>
      <c r="AQ46" s="370">
        <f t="shared" si="25"/>
        <v>4699203</v>
      </c>
      <c r="AR46" s="397">
        <v>4359350</v>
      </c>
      <c r="AS46" s="397">
        <f t="shared" si="30"/>
        <v>4699203</v>
      </c>
      <c r="AT46" s="267">
        <v>4474557</v>
      </c>
      <c r="AU46" s="370">
        <f t="shared" si="31"/>
        <v>224646</v>
      </c>
      <c r="AV46" s="401" t="str">
        <f t="shared" si="33"/>
        <v>Yes</v>
      </c>
      <c r="AW46" s="397">
        <f t="shared" si="26"/>
        <v>224646</v>
      </c>
      <c r="AX46" s="402">
        <f t="shared" si="27"/>
        <v>4699203</v>
      </c>
      <c r="AY46" s="403">
        <f t="shared" si="32"/>
        <v>4699203</v>
      </c>
      <c r="AZ46" s="423">
        <f t="shared" si="28"/>
        <v>224646</v>
      </c>
      <c r="BA46" s="370"/>
      <c r="BD46" s="404"/>
      <c r="BE46" s="404">
        <v>4699203</v>
      </c>
      <c r="BF46" s="404">
        <v>4699203</v>
      </c>
      <c r="BG46" s="404">
        <v>4699203</v>
      </c>
      <c r="BH46" s="404">
        <v>4699203</v>
      </c>
      <c r="BI46" s="351">
        <v>4699203</v>
      </c>
      <c r="BJ46" s="351">
        <v>4699203</v>
      </c>
      <c r="BK46" s="351">
        <v>4699203</v>
      </c>
      <c r="BL46" s="351">
        <v>4699203</v>
      </c>
    </row>
    <row r="47" spans="1:64" x14ac:dyDescent="0.2">
      <c r="A47" s="354" t="s">
        <v>327</v>
      </c>
      <c r="B47" s="354"/>
      <c r="C47" s="382"/>
      <c r="D47" s="382"/>
      <c r="E47" s="382"/>
      <c r="F47" s="351">
        <v>4</v>
      </c>
      <c r="G47">
        <v>0</v>
      </c>
      <c r="H47" s="354">
        <v>21</v>
      </c>
      <c r="I47" s="351" t="s">
        <v>350</v>
      </c>
      <c r="J47" s="394"/>
      <c r="K47" s="266">
        <v>92.6</v>
      </c>
      <c r="L47" s="422"/>
      <c r="M47" s="267">
        <v>31</v>
      </c>
      <c r="N47" s="395">
        <f t="shared" si="13"/>
        <v>9.3000000000000007</v>
      </c>
      <c r="O47" s="395">
        <f t="shared" si="14"/>
        <v>55.56</v>
      </c>
      <c r="P47" s="395">
        <f t="shared" si="15"/>
        <v>0</v>
      </c>
      <c r="Q47" s="395">
        <f t="shared" si="16"/>
        <v>0</v>
      </c>
      <c r="R47" s="396">
        <f t="shared" si="17"/>
        <v>0.33</v>
      </c>
      <c r="S47" s="396">
        <f t="shared" si="5"/>
        <v>0</v>
      </c>
      <c r="T47" s="395">
        <f t="shared" si="6"/>
        <v>0</v>
      </c>
      <c r="U47" s="395">
        <f t="shared" si="18"/>
        <v>0</v>
      </c>
      <c r="V47" s="267">
        <v>2</v>
      </c>
      <c r="W47" s="395">
        <f t="shared" si="19"/>
        <v>0.5</v>
      </c>
      <c r="X47" s="371">
        <f t="shared" si="20"/>
        <v>9.3000000000000007</v>
      </c>
      <c r="Y47" s="359">
        <f t="shared" si="21"/>
        <v>102.39999999999999</v>
      </c>
      <c r="Z47" s="266">
        <v>332983303</v>
      </c>
      <c r="AA47" s="267">
        <v>1081</v>
      </c>
      <c r="AB47" s="371">
        <f t="shared" si="7"/>
        <v>308032.65999999997</v>
      </c>
      <c r="AC47" s="358">
        <f t="shared" si="8"/>
        <v>1.20085</v>
      </c>
      <c r="AD47" s="267">
        <v>89318</v>
      </c>
      <c r="AE47" s="358">
        <f t="shared" si="9"/>
        <v>0.64753700000000003</v>
      </c>
      <c r="AF47" s="358">
        <f t="shared" si="29"/>
        <v>-3.4855999999999998E-2</v>
      </c>
      <c r="AG47" s="398">
        <f t="shared" si="10"/>
        <v>0.01</v>
      </c>
      <c r="AH47" s="399">
        <f t="shared" si="11"/>
        <v>0</v>
      </c>
      <c r="AI47" s="400">
        <f t="shared" si="22"/>
        <v>0.01</v>
      </c>
      <c r="AJ47" s="267">
        <v>29</v>
      </c>
      <c r="AK47">
        <v>4</v>
      </c>
      <c r="AL47" s="370">
        <f t="shared" si="23"/>
        <v>11600</v>
      </c>
      <c r="AM47" s="267">
        <v>0</v>
      </c>
      <c r="AN47">
        <v>0</v>
      </c>
      <c r="AO47" s="370">
        <f t="shared" si="24"/>
        <v>0</v>
      </c>
      <c r="AP47" s="370">
        <f t="shared" si="12"/>
        <v>11802</v>
      </c>
      <c r="AQ47" s="370">
        <f t="shared" si="25"/>
        <v>23402</v>
      </c>
      <c r="AR47" s="397">
        <v>177216</v>
      </c>
      <c r="AS47" s="397">
        <f t="shared" si="30"/>
        <v>23402</v>
      </c>
      <c r="AT47" s="267">
        <v>125752</v>
      </c>
      <c r="AU47" s="370">
        <f t="shared" si="31"/>
        <v>102350</v>
      </c>
      <c r="AV47" s="401" t="str">
        <f t="shared" si="33"/>
        <v>No</v>
      </c>
      <c r="AW47" s="397">
        <f t="shared" si="26"/>
        <v>0</v>
      </c>
      <c r="AX47" s="402">
        <f t="shared" si="27"/>
        <v>125752</v>
      </c>
      <c r="AY47" s="403">
        <f t="shared" si="32"/>
        <v>125752</v>
      </c>
      <c r="AZ47" s="423">
        <f t="shared" si="28"/>
        <v>0</v>
      </c>
      <c r="BA47" s="370"/>
      <c r="BD47" s="404"/>
      <c r="BE47" s="404">
        <v>125752</v>
      </c>
      <c r="BF47" s="404">
        <v>111126.185</v>
      </c>
      <c r="BG47" s="404">
        <v>96502.563360500004</v>
      </c>
      <c r="BH47" s="404">
        <v>81882.4506884</v>
      </c>
      <c r="BI47" s="351">
        <v>67262.338016299997</v>
      </c>
      <c r="BJ47" s="351">
        <v>52643.687355467206</v>
      </c>
      <c r="BK47" s="351">
        <v>38022.843677733603</v>
      </c>
      <c r="BL47" s="351">
        <v>23402</v>
      </c>
    </row>
    <row r="48" spans="1:64" x14ac:dyDescent="0.2">
      <c r="A48" s="354" t="s">
        <v>351</v>
      </c>
      <c r="B48" s="354"/>
      <c r="C48" s="382"/>
      <c r="D48" s="382"/>
      <c r="E48" s="382"/>
      <c r="F48" s="351">
        <v>8</v>
      </c>
      <c r="G48">
        <v>0</v>
      </c>
      <c r="H48" s="354">
        <v>22</v>
      </c>
      <c r="I48" s="351" t="s">
        <v>352</v>
      </c>
      <c r="J48" s="394"/>
      <c r="K48" s="266">
        <v>636.36</v>
      </c>
      <c r="L48" s="422"/>
      <c r="M48" s="267">
        <v>199</v>
      </c>
      <c r="N48" s="395">
        <f t="shared" si="13"/>
        <v>59.7</v>
      </c>
      <c r="O48" s="395">
        <f t="shared" si="14"/>
        <v>381.82</v>
      </c>
      <c r="P48" s="395">
        <f t="shared" si="15"/>
        <v>0</v>
      </c>
      <c r="Q48" s="395">
        <f t="shared" si="16"/>
        <v>0</v>
      </c>
      <c r="R48" s="396">
        <f t="shared" si="17"/>
        <v>0.31</v>
      </c>
      <c r="S48" s="396">
        <f t="shared" si="5"/>
        <v>0</v>
      </c>
      <c r="T48" s="395">
        <f t="shared" si="6"/>
        <v>0</v>
      </c>
      <c r="U48" s="395">
        <f t="shared" si="18"/>
        <v>0</v>
      </c>
      <c r="V48" s="267">
        <v>13</v>
      </c>
      <c r="W48" s="395">
        <f t="shared" si="19"/>
        <v>3.25</v>
      </c>
      <c r="X48" s="371">
        <f t="shared" si="20"/>
        <v>59.7</v>
      </c>
      <c r="Y48" s="359">
        <f t="shared" si="21"/>
        <v>699.31000000000006</v>
      </c>
      <c r="Z48" s="266">
        <v>765221701</v>
      </c>
      <c r="AA48" s="267">
        <v>5102</v>
      </c>
      <c r="AB48" s="371">
        <f t="shared" si="7"/>
        <v>149984.65</v>
      </c>
      <c r="AC48" s="358">
        <f t="shared" si="8"/>
        <v>0.58470800000000001</v>
      </c>
      <c r="AD48" s="267">
        <v>96121</v>
      </c>
      <c r="AE48" s="358">
        <f t="shared" si="9"/>
        <v>0.69685799999999998</v>
      </c>
      <c r="AF48" s="358">
        <f t="shared" si="29"/>
        <v>0.38164700000000001</v>
      </c>
      <c r="AG48" s="398">
        <f t="shared" si="10"/>
        <v>0.38164700000000001</v>
      </c>
      <c r="AH48" s="399">
        <f t="shared" si="11"/>
        <v>0</v>
      </c>
      <c r="AI48" s="400">
        <f t="shared" si="22"/>
        <v>0.38164700000000001</v>
      </c>
      <c r="AJ48" s="267">
        <v>0</v>
      </c>
      <c r="AK48">
        <v>0</v>
      </c>
      <c r="AL48" s="370">
        <f t="shared" si="23"/>
        <v>0</v>
      </c>
      <c r="AM48" s="267">
        <v>122</v>
      </c>
      <c r="AN48">
        <v>4</v>
      </c>
      <c r="AO48" s="370">
        <f t="shared" si="24"/>
        <v>48800</v>
      </c>
      <c r="AP48" s="370">
        <f t="shared" si="12"/>
        <v>3075902</v>
      </c>
      <c r="AQ48" s="370">
        <f t="shared" si="25"/>
        <v>3124702</v>
      </c>
      <c r="AR48" s="397">
        <v>4665608</v>
      </c>
      <c r="AS48" s="397">
        <f t="shared" si="30"/>
        <v>3124702</v>
      </c>
      <c r="AT48" s="267">
        <v>4004835</v>
      </c>
      <c r="AU48" s="370">
        <f t="shared" si="31"/>
        <v>880133</v>
      </c>
      <c r="AV48" s="401" t="str">
        <f t="shared" si="33"/>
        <v>No</v>
      </c>
      <c r="AW48" s="397">
        <f t="shared" si="26"/>
        <v>0</v>
      </c>
      <c r="AX48" s="402">
        <f t="shared" si="27"/>
        <v>4004835</v>
      </c>
      <c r="AY48" s="403">
        <f t="shared" si="32"/>
        <v>4004835</v>
      </c>
      <c r="AZ48" s="423">
        <f t="shared" si="28"/>
        <v>0</v>
      </c>
      <c r="BA48" s="370"/>
      <c r="BD48" s="404"/>
      <c r="BE48" s="404">
        <v>4004835</v>
      </c>
      <c r="BF48" s="404">
        <v>3879063.9942999999</v>
      </c>
      <c r="BG48" s="404">
        <v>3753311.8498501899</v>
      </c>
      <c r="BH48" s="404">
        <v>3627589.8798801517</v>
      </c>
      <c r="BI48" s="351">
        <v>3501867.9099101136</v>
      </c>
      <c r="BJ48" s="351">
        <v>3376158.5121370726</v>
      </c>
      <c r="BK48" s="351">
        <v>3250430.2560685361</v>
      </c>
      <c r="BL48" s="351">
        <v>3124702</v>
      </c>
    </row>
    <row r="49" spans="1:64" x14ac:dyDescent="0.2">
      <c r="A49" s="354" t="s">
        <v>323</v>
      </c>
      <c r="B49" s="354"/>
      <c r="C49" s="382"/>
      <c r="D49" s="382"/>
      <c r="E49" s="382"/>
      <c r="F49" s="351">
        <v>4</v>
      </c>
      <c r="G49">
        <v>0</v>
      </c>
      <c r="H49" s="354">
        <v>23</v>
      </c>
      <c r="I49" s="351" t="s">
        <v>353</v>
      </c>
      <c r="J49" s="394"/>
      <c r="K49" s="266">
        <v>1445.61</v>
      </c>
      <c r="L49" s="422"/>
      <c r="M49" s="267">
        <v>224</v>
      </c>
      <c r="N49" s="395">
        <f t="shared" si="13"/>
        <v>67.2</v>
      </c>
      <c r="O49" s="395">
        <f t="shared" si="14"/>
        <v>867.37</v>
      </c>
      <c r="P49" s="395">
        <f t="shared" si="15"/>
        <v>0</v>
      </c>
      <c r="Q49" s="395">
        <f t="shared" si="16"/>
        <v>0</v>
      </c>
      <c r="R49" s="396">
        <f t="shared" si="17"/>
        <v>0.15</v>
      </c>
      <c r="S49" s="396">
        <f t="shared" si="5"/>
        <v>0</v>
      </c>
      <c r="T49" s="395">
        <f t="shared" si="6"/>
        <v>0</v>
      </c>
      <c r="U49" s="395">
        <f t="shared" si="18"/>
        <v>0</v>
      </c>
      <c r="V49" s="267">
        <v>10</v>
      </c>
      <c r="W49" s="395">
        <f t="shared" si="19"/>
        <v>2.5</v>
      </c>
      <c r="X49" s="371">
        <f t="shared" si="20"/>
        <v>67.2</v>
      </c>
      <c r="Y49" s="359">
        <f t="shared" si="21"/>
        <v>1515.31</v>
      </c>
      <c r="Z49" s="266">
        <v>2004435480</v>
      </c>
      <c r="AA49" s="267">
        <v>10091</v>
      </c>
      <c r="AB49" s="371">
        <f t="shared" si="7"/>
        <v>198635.96</v>
      </c>
      <c r="AC49" s="358">
        <f t="shared" si="8"/>
        <v>0.77437199999999995</v>
      </c>
      <c r="AD49" s="267">
        <v>108059</v>
      </c>
      <c r="AE49" s="358">
        <f t="shared" si="9"/>
        <v>0.78340600000000005</v>
      </c>
      <c r="AF49" s="358">
        <f t="shared" si="29"/>
        <v>0.22291800000000001</v>
      </c>
      <c r="AG49" s="398">
        <f t="shared" si="10"/>
        <v>0.22291800000000001</v>
      </c>
      <c r="AH49" s="399">
        <f t="shared" si="11"/>
        <v>0</v>
      </c>
      <c r="AI49" s="400">
        <f t="shared" si="22"/>
        <v>0.22291800000000001</v>
      </c>
      <c r="AJ49" s="267">
        <v>0</v>
      </c>
      <c r="AK49">
        <v>0</v>
      </c>
      <c r="AL49" s="370">
        <f t="shared" si="23"/>
        <v>0</v>
      </c>
      <c r="AM49" s="267">
        <v>0</v>
      </c>
      <c r="AN49">
        <v>0</v>
      </c>
      <c r="AO49" s="370">
        <f t="shared" si="24"/>
        <v>0</v>
      </c>
      <c r="AP49" s="370">
        <f t="shared" si="12"/>
        <v>3893028</v>
      </c>
      <c r="AQ49" s="370">
        <f t="shared" si="25"/>
        <v>3893028</v>
      </c>
      <c r="AR49" s="397">
        <v>3403900</v>
      </c>
      <c r="AS49" s="397">
        <f t="shared" si="30"/>
        <v>3893028</v>
      </c>
      <c r="AT49" s="267">
        <v>4068515</v>
      </c>
      <c r="AU49" s="370">
        <f t="shared" si="31"/>
        <v>175487</v>
      </c>
      <c r="AV49" s="401" t="str">
        <f t="shared" si="33"/>
        <v>No</v>
      </c>
      <c r="AW49" s="397">
        <f t="shared" si="26"/>
        <v>0</v>
      </c>
      <c r="AX49" s="402">
        <f t="shared" si="27"/>
        <v>4068515</v>
      </c>
      <c r="AY49" s="403">
        <f t="shared" si="32"/>
        <v>4068515</v>
      </c>
      <c r="AZ49" s="423">
        <f t="shared" si="28"/>
        <v>0</v>
      </c>
      <c r="BA49" s="370"/>
      <c r="BD49" s="404"/>
      <c r="BE49" s="404">
        <v>4068515</v>
      </c>
      <c r="BF49" s="404">
        <v>4043437.9076999999</v>
      </c>
      <c r="BG49" s="404">
        <v>4018364.5760864099</v>
      </c>
      <c r="BH49" s="404">
        <v>3993297.2608691277</v>
      </c>
      <c r="BI49" s="351">
        <v>3968229.945651846</v>
      </c>
      <c r="BJ49" s="351">
        <v>3943165.1371660857</v>
      </c>
      <c r="BK49" s="351">
        <v>3918096.5685830428</v>
      </c>
      <c r="BL49" s="351">
        <v>3893028</v>
      </c>
    </row>
    <row r="50" spans="1:64" x14ac:dyDescent="0.2">
      <c r="A50" s="354" t="s">
        <v>327</v>
      </c>
      <c r="B50" s="354"/>
      <c r="C50" s="382"/>
      <c r="D50" s="382"/>
      <c r="E50" s="382"/>
      <c r="F50" s="351">
        <v>9</v>
      </c>
      <c r="G50">
        <v>30</v>
      </c>
      <c r="H50" s="354">
        <v>24</v>
      </c>
      <c r="I50" s="351" t="s">
        <v>354</v>
      </c>
      <c r="J50" s="394"/>
      <c r="K50" s="266">
        <v>253.83</v>
      </c>
      <c r="L50" s="424"/>
      <c r="M50" s="267">
        <v>114</v>
      </c>
      <c r="N50" s="395">
        <f t="shared" si="13"/>
        <v>34.200000000000003</v>
      </c>
      <c r="O50" s="395">
        <f t="shared" si="14"/>
        <v>152.30000000000001</v>
      </c>
      <c r="P50" s="395">
        <f t="shared" si="15"/>
        <v>0</v>
      </c>
      <c r="Q50" s="395">
        <f t="shared" si="16"/>
        <v>0</v>
      </c>
      <c r="R50" s="396">
        <f t="shared" si="17"/>
        <v>0.45</v>
      </c>
      <c r="S50" s="396">
        <f t="shared" si="5"/>
        <v>0</v>
      </c>
      <c r="T50" s="395">
        <f t="shared" si="6"/>
        <v>0</v>
      </c>
      <c r="U50" s="395">
        <f t="shared" si="18"/>
        <v>0</v>
      </c>
      <c r="V50" s="267">
        <v>2</v>
      </c>
      <c r="W50" s="395">
        <f t="shared" si="19"/>
        <v>0.5</v>
      </c>
      <c r="X50" s="371">
        <f t="shared" si="20"/>
        <v>34.200000000000003</v>
      </c>
      <c r="Y50" s="359">
        <f t="shared" si="21"/>
        <v>288.53000000000003</v>
      </c>
      <c r="Z50" s="266">
        <v>360414995.67000002</v>
      </c>
      <c r="AA50" s="267">
        <v>2156</v>
      </c>
      <c r="AB50" s="371">
        <f t="shared" si="7"/>
        <v>167168.37</v>
      </c>
      <c r="AC50" s="358">
        <f t="shared" si="8"/>
        <v>0.651698</v>
      </c>
      <c r="AD50" s="267">
        <v>83750</v>
      </c>
      <c r="AE50" s="358">
        <f t="shared" si="9"/>
        <v>0.60716999999999999</v>
      </c>
      <c r="AF50" s="358">
        <f t="shared" si="29"/>
        <v>0.36165999999999998</v>
      </c>
      <c r="AG50" s="398">
        <f t="shared" si="10"/>
        <v>0.36165999999999998</v>
      </c>
      <c r="AH50" s="399">
        <f t="shared" si="11"/>
        <v>0</v>
      </c>
      <c r="AI50" s="400">
        <f t="shared" si="22"/>
        <v>0.36165999999999998</v>
      </c>
      <c r="AJ50" s="267">
        <v>107</v>
      </c>
      <c r="AK50">
        <v>6</v>
      </c>
      <c r="AL50" s="370">
        <f t="shared" si="23"/>
        <v>64200</v>
      </c>
      <c r="AM50" s="267">
        <v>0</v>
      </c>
      <c r="AN50">
        <v>0</v>
      </c>
      <c r="AO50" s="370">
        <f t="shared" si="24"/>
        <v>0</v>
      </c>
      <c r="AP50" s="370">
        <f t="shared" si="12"/>
        <v>1202631</v>
      </c>
      <c r="AQ50" s="370">
        <f t="shared" si="25"/>
        <v>1266831</v>
      </c>
      <c r="AR50" s="397">
        <v>1856992</v>
      </c>
      <c r="AS50" s="397">
        <f t="shared" si="30"/>
        <v>1266831</v>
      </c>
      <c r="AT50" s="267">
        <v>1652147</v>
      </c>
      <c r="AU50" s="370">
        <f t="shared" si="31"/>
        <v>385316</v>
      </c>
      <c r="AV50" s="401" t="str">
        <f t="shared" si="33"/>
        <v>No</v>
      </c>
      <c r="AW50" s="397">
        <f t="shared" si="26"/>
        <v>0</v>
      </c>
      <c r="AX50" s="402">
        <f t="shared" si="27"/>
        <v>1652147</v>
      </c>
      <c r="AY50" s="403">
        <f t="shared" si="32"/>
        <v>1652147</v>
      </c>
      <c r="AZ50" s="423">
        <f t="shared" si="28"/>
        <v>0</v>
      </c>
      <c r="BA50" s="370"/>
      <c r="BD50" s="404"/>
      <c r="BE50" s="404">
        <v>1652147</v>
      </c>
      <c r="BF50" s="404">
        <v>1597085.3436</v>
      </c>
      <c r="BG50" s="404">
        <v>1542031.94452188</v>
      </c>
      <c r="BH50" s="404">
        <v>1486991.755617504</v>
      </c>
      <c r="BI50" s="351">
        <v>1431951.566713128</v>
      </c>
      <c r="BJ50" s="351">
        <v>1376916.8818276424</v>
      </c>
      <c r="BK50" s="351">
        <v>1321873.9409138211</v>
      </c>
      <c r="BL50" s="351">
        <v>1266831</v>
      </c>
    </row>
    <row r="51" spans="1:64" x14ac:dyDescent="0.2">
      <c r="A51" s="354" t="s">
        <v>329</v>
      </c>
      <c r="B51" s="354"/>
      <c r="C51" s="382"/>
      <c r="D51" s="382"/>
      <c r="E51" s="382"/>
      <c r="F51" s="351">
        <v>4</v>
      </c>
      <c r="G51">
        <v>0</v>
      </c>
      <c r="H51" s="354">
        <v>25</v>
      </c>
      <c r="I51" s="351" t="s">
        <v>355</v>
      </c>
      <c r="J51" s="394"/>
      <c r="K51" s="266">
        <v>4238.7299999999996</v>
      </c>
      <c r="L51" s="422"/>
      <c r="M51" s="267">
        <v>737</v>
      </c>
      <c r="N51" s="395">
        <f t="shared" si="13"/>
        <v>221.1</v>
      </c>
      <c r="O51" s="395">
        <f t="shared" si="14"/>
        <v>2543.2399999999998</v>
      </c>
      <c r="P51" s="395">
        <f t="shared" si="15"/>
        <v>0</v>
      </c>
      <c r="Q51" s="395">
        <f t="shared" si="16"/>
        <v>0</v>
      </c>
      <c r="R51" s="396">
        <f t="shared" si="17"/>
        <v>0.17</v>
      </c>
      <c r="S51" s="396">
        <f t="shared" si="5"/>
        <v>0</v>
      </c>
      <c r="T51" s="395">
        <f t="shared" si="6"/>
        <v>0</v>
      </c>
      <c r="U51" s="395">
        <f t="shared" si="18"/>
        <v>0</v>
      </c>
      <c r="V51" s="267">
        <v>158</v>
      </c>
      <c r="W51" s="395">
        <f t="shared" si="19"/>
        <v>39.5</v>
      </c>
      <c r="X51" s="371">
        <f t="shared" si="20"/>
        <v>221.1</v>
      </c>
      <c r="Y51" s="359">
        <f t="shared" si="21"/>
        <v>4499.33</v>
      </c>
      <c r="Z51" s="266">
        <v>5632141245.6700001</v>
      </c>
      <c r="AA51" s="267">
        <v>28994</v>
      </c>
      <c r="AB51" s="371">
        <f t="shared" si="7"/>
        <v>194251.96</v>
      </c>
      <c r="AC51" s="358">
        <f t="shared" si="8"/>
        <v>0.75728200000000001</v>
      </c>
      <c r="AD51" s="267">
        <v>147969</v>
      </c>
      <c r="AE51" s="358">
        <f t="shared" si="9"/>
        <v>1.0727450000000001</v>
      </c>
      <c r="AF51" s="358">
        <f t="shared" si="29"/>
        <v>0.14807899999999999</v>
      </c>
      <c r="AG51" s="398">
        <f t="shared" si="10"/>
        <v>0.14807899999999999</v>
      </c>
      <c r="AH51" s="399">
        <f t="shared" si="11"/>
        <v>0</v>
      </c>
      <c r="AI51" s="400">
        <f t="shared" si="22"/>
        <v>0.14807899999999999</v>
      </c>
      <c r="AJ51" s="267">
        <v>0</v>
      </c>
      <c r="AK51">
        <v>0</v>
      </c>
      <c r="AL51" s="370">
        <f t="shared" si="23"/>
        <v>0</v>
      </c>
      <c r="AM51" s="267">
        <v>0</v>
      </c>
      <c r="AN51">
        <v>0</v>
      </c>
      <c r="AO51" s="370">
        <f t="shared" si="24"/>
        <v>0</v>
      </c>
      <c r="AP51" s="370">
        <f t="shared" si="12"/>
        <v>7678604</v>
      </c>
      <c r="AQ51" s="370">
        <f t="shared" si="25"/>
        <v>7678604</v>
      </c>
      <c r="AR51" s="397">
        <v>9436665</v>
      </c>
      <c r="AS51" s="397">
        <f t="shared" si="30"/>
        <v>7678604</v>
      </c>
      <c r="AT51" s="267">
        <v>9439993</v>
      </c>
      <c r="AU51" s="370">
        <f t="shared" si="31"/>
        <v>1761389</v>
      </c>
      <c r="AV51" s="401" t="str">
        <f t="shared" si="33"/>
        <v>No</v>
      </c>
      <c r="AW51" s="397">
        <f t="shared" si="26"/>
        <v>0</v>
      </c>
      <c r="AX51" s="402">
        <f t="shared" si="27"/>
        <v>9439993</v>
      </c>
      <c r="AY51" s="403">
        <f t="shared" si="32"/>
        <v>9439993</v>
      </c>
      <c r="AZ51" s="423">
        <f t="shared" si="28"/>
        <v>0</v>
      </c>
      <c r="BA51" s="370"/>
      <c r="BD51" s="404"/>
      <c r="BE51" s="404">
        <v>9439993</v>
      </c>
      <c r="BF51" s="404">
        <v>9188290.5119000003</v>
      </c>
      <c r="BG51" s="404">
        <v>8936625.7703662701</v>
      </c>
      <c r="BH51" s="404">
        <v>8685021.4162930157</v>
      </c>
      <c r="BI51" s="351">
        <v>8433417.0622197613</v>
      </c>
      <c r="BJ51" s="351">
        <v>8181837.8685819153</v>
      </c>
      <c r="BK51" s="351">
        <v>7930220.9342909576</v>
      </c>
      <c r="BL51" s="351">
        <v>7678604</v>
      </c>
    </row>
    <row r="52" spans="1:64" x14ac:dyDescent="0.2">
      <c r="A52" s="354" t="s">
        <v>327</v>
      </c>
      <c r="B52" s="354"/>
      <c r="C52" s="382"/>
      <c r="D52" s="382"/>
      <c r="E52" s="382"/>
      <c r="F52" s="351">
        <v>4</v>
      </c>
      <c r="G52">
        <v>0</v>
      </c>
      <c r="H52" s="354">
        <v>26</v>
      </c>
      <c r="I52" s="351" t="s">
        <v>356</v>
      </c>
      <c r="J52" s="394"/>
      <c r="K52" s="266">
        <v>387.43</v>
      </c>
      <c r="L52" s="422"/>
      <c r="M52" s="267">
        <v>105</v>
      </c>
      <c r="N52" s="395">
        <f t="shared" si="13"/>
        <v>31.5</v>
      </c>
      <c r="O52" s="395">
        <f t="shared" si="14"/>
        <v>232.46</v>
      </c>
      <c r="P52" s="395">
        <f t="shared" si="15"/>
        <v>0</v>
      </c>
      <c r="Q52" s="395">
        <f t="shared" si="16"/>
        <v>0</v>
      </c>
      <c r="R52" s="396">
        <f t="shared" si="17"/>
        <v>0.27</v>
      </c>
      <c r="S52" s="396">
        <f t="shared" si="5"/>
        <v>0</v>
      </c>
      <c r="T52" s="395">
        <f t="shared" si="6"/>
        <v>0</v>
      </c>
      <c r="U52" s="395">
        <f t="shared" si="18"/>
        <v>0</v>
      </c>
      <c r="V52" s="267">
        <v>6</v>
      </c>
      <c r="W52" s="395">
        <f t="shared" si="19"/>
        <v>1.5</v>
      </c>
      <c r="X52" s="371">
        <f t="shared" si="20"/>
        <v>31.5</v>
      </c>
      <c r="Y52" s="359">
        <f t="shared" si="21"/>
        <v>420.43</v>
      </c>
      <c r="Z52" s="266">
        <v>852636052.66999996</v>
      </c>
      <c r="AA52" s="267">
        <v>3757</v>
      </c>
      <c r="AB52" s="371">
        <f t="shared" si="7"/>
        <v>226945.98</v>
      </c>
      <c r="AC52" s="358">
        <f t="shared" si="8"/>
        <v>0.88473800000000002</v>
      </c>
      <c r="AD52" s="267">
        <v>90929</v>
      </c>
      <c r="AE52" s="358">
        <f t="shared" si="9"/>
        <v>0.65921700000000005</v>
      </c>
      <c r="AF52" s="358">
        <f t="shared" si="29"/>
        <v>0.182918</v>
      </c>
      <c r="AG52" s="398">
        <f t="shared" si="10"/>
        <v>0.182918</v>
      </c>
      <c r="AH52" s="399">
        <f t="shared" si="11"/>
        <v>0</v>
      </c>
      <c r="AI52" s="400">
        <f t="shared" si="22"/>
        <v>0.182918</v>
      </c>
      <c r="AJ52" s="267">
        <v>176</v>
      </c>
      <c r="AK52">
        <v>6</v>
      </c>
      <c r="AL52" s="370">
        <f t="shared" si="23"/>
        <v>105600</v>
      </c>
      <c r="AM52" s="267">
        <v>0</v>
      </c>
      <c r="AN52">
        <v>0</v>
      </c>
      <c r="AO52" s="370">
        <f t="shared" si="24"/>
        <v>0</v>
      </c>
      <c r="AP52" s="370">
        <f t="shared" si="12"/>
        <v>886321</v>
      </c>
      <c r="AQ52" s="370">
        <f t="shared" si="25"/>
        <v>991921</v>
      </c>
      <c r="AR52" s="397">
        <v>659216</v>
      </c>
      <c r="AS52" s="397">
        <f t="shared" si="30"/>
        <v>991921</v>
      </c>
      <c r="AT52" s="267">
        <v>947013</v>
      </c>
      <c r="AU52" s="370">
        <f t="shared" si="31"/>
        <v>44908</v>
      </c>
      <c r="AV52" s="401" t="str">
        <f t="shared" si="33"/>
        <v>Yes</v>
      </c>
      <c r="AW52" s="397">
        <f t="shared" si="26"/>
        <v>44908</v>
      </c>
      <c r="AX52" s="402">
        <f t="shared" si="27"/>
        <v>991921</v>
      </c>
      <c r="AY52" s="403">
        <f t="shared" si="32"/>
        <v>991921</v>
      </c>
      <c r="AZ52" s="423">
        <f t="shared" si="28"/>
        <v>44908</v>
      </c>
      <c r="BA52" s="370"/>
      <c r="BD52" s="404"/>
      <c r="BE52" s="404">
        <v>991921</v>
      </c>
      <c r="BF52" s="404">
        <v>991921</v>
      </c>
      <c r="BG52" s="404">
        <v>991921</v>
      </c>
      <c r="BH52" s="404">
        <v>991921</v>
      </c>
      <c r="BI52" s="351">
        <v>991921</v>
      </c>
      <c r="BJ52" s="351">
        <v>991921</v>
      </c>
      <c r="BK52" s="351">
        <v>991921</v>
      </c>
      <c r="BL52" s="351">
        <v>991921</v>
      </c>
    </row>
    <row r="53" spans="1:64" x14ac:dyDescent="0.2">
      <c r="A53" s="354" t="s">
        <v>333</v>
      </c>
      <c r="B53" s="354"/>
      <c r="C53" s="382"/>
      <c r="D53" s="382"/>
      <c r="E53" s="382"/>
      <c r="F53" s="351">
        <v>5</v>
      </c>
      <c r="G53">
        <v>0</v>
      </c>
      <c r="H53" s="354">
        <v>27</v>
      </c>
      <c r="I53" s="351" t="s">
        <v>357</v>
      </c>
      <c r="J53" s="394"/>
      <c r="K53" s="266">
        <v>1416.62</v>
      </c>
      <c r="L53" s="422"/>
      <c r="M53" s="267">
        <v>591</v>
      </c>
      <c r="N53" s="395">
        <f t="shared" si="13"/>
        <v>177.3</v>
      </c>
      <c r="O53" s="395">
        <f t="shared" si="14"/>
        <v>849.97</v>
      </c>
      <c r="P53" s="395">
        <f t="shared" si="15"/>
        <v>0</v>
      </c>
      <c r="Q53" s="395">
        <f t="shared" si="16"/>
        <v>0</v>
      </c>
      <c r="R53" s="396">
        <f t="shared" si="17"/>
        <v>0.42</v>
      </c>
      <c r="S53" s="396">
        <f t="shared" si="5"/>
        <v>0</v>
      </c>
      <c r="T53" s="395">
        <f t="shared" si="6"/>
        <v>0</v>
      </c>
      <c r="U53" s="395">
        <f t="shared" si="18"/>
        <v>0</v>
      </c>
      <c r="V53" s="267">
        <v>176</v>
      </c>
      <c r="W53" s="395">
        <f t="shared" si="19"/>
        <v>44</v>
      </c>
      <c r="X53" s="371">
        <f t="shared" si="20"/>
        <v>177.3</v>
      </c>
      <c r="Y53" s="359">
        <f t="shared" si="21"/>
        <v>1637.9199999999998</v>
      </c>
      <c r="Z53" s="266">
        <v>3065867522.6700001</v>
      </c>
      <c r="AA53" s="267">
        <v>13399</v>
      </c>
      <c r="AB53" s="371">
        <f t="shared" si="7"/>
        <v>228813.16</v>
      </c>
      <c r="AC53" s="358">
        <f t="shared" si="8"/>
        <v>0.89201699999999995</v>
      </c>
      <c r="AD53" s="267">
        <v>110556</v>
      </c>
      <c r="AE53" s="358">
        <f t="shared" si="9"/>
        <v>0.80150900000000003</v>
      </c>
      <c r="AF53" s="358">
        <f t="shared" si="29"/>
        <v>0.13513500000000001</v>
      </c>
      <c r="AG53" s="398">
        <f t="shared" si="10"/>
        <v>0.13513500000000001</v>
      </c>
      <c r="AH53" s="399">
        <f t="shared" si="11"/>
        <v>0</v>
      </c>
      <c r="AI53" s="400">
        <f t="shared" si="22"/>
        <v>0.13513500000000001</v>
      </c>
      <c r="AJ53" s="267">
        <v>0</v>
      </c>
      <c r="AK53">
        <v>0</v>
      </c>
      <c r="AL53" s="370">
        <f t="shared" si="23"/>
        <v>0</v>
      </c>
      <c r="AM53" s="267">
        <v>0</v>
      </c>
      <c r="AN53">
        <v>0</v>
      </c>
      <c r="AO53" s="370">
        <f t="shared" si="24"/>
        <v>0</v>
      </c>
      <c r="AP53" s="370">
        <f t="shared" si="12"/>
        <v>2550947</v>
      </c>
      <c r="AQ53" s="370">
        <f t="shared" si="25"/>
        <v>2550947</v>
      </c>
      <c r="AR53" s="397">
        <v>6326998</v>
      </c>
      <c r="AS53" s="397">
        <f t="shared" si="30"/>
        <v>2550947</v>
      </c>
      <c r="AT53" s="267">
        <v>5192084</v>
      </c>
      <c r="AU53" s="370">
        <f t="shared" si="31"/>
        <v>2641137</v>
      </c>
      <c r="AV53" s="401" t="str">
        <f t="shared" si="33"/>
        <v>No</v>
      </c>
      <c r="AW53" s="397">
        <f t="shared" si="26"/>
        <v>0</v>
      </c>
      <c r="AX53" s="402">
        <f t="shared" si="27"/>
        <v>5192084</v>
      </c>
      <c r="AY53" s="403">
        <f t="shared" si="32"/>
        <v>5192084</v>
      </c>
      <c r="AZ53" s="423">
        <f t="shared" si="28"/>
        <v>0</v>
      </c>
      <c r="BA53" s="370"/>
      <c r="BD53" s="404"/>
      <c r="BE53" s="404">
        <v>5192084</v>
      </c>
      <c r="BF53" s="404">
        <v>4814665.5226999996</v>
      </c>
      <c r="BG53" s="404">
        <v>4437303.6449659094</v>
      </c>
      <c r="BH53" s="404">
        <v>4060032.3159727277</v>
      </c>
      <c r="BI53" s="351">
        <v>3682760.986979546</v>
      </c>
      <c r="BJ53" s="351">
        <v>3305527.3851192635</v>
      </c>
      <c r="BK53" s="351">
        <v>2928237.1925596315</v>
      </c>
      <c r="BL53" s="351">
        <v>2550947</v>
      </c>
    </row>
    <row r="54" spans="1:64" x14ac:dyDescent="0.2">
      <c r="A54" s="354" t="s">
        <v>333</v>
      </c>
      <c r="B54" s="354"/>
      <c r="C54" s="382"/>
      <c r="D54" s="382"/>
      <c r="E54" s="382"/>
      <c r="F54" s="351">
        <v>6</v>
      </c>
      <c r="G54">
        <v>0</v>
      </c>
      <c r="H54" s="354">
        <v>28</v>
      </c>
      <c r="I54" s="351" t="s">
        <v>358</v>
      </c>
      <c r="J54" s="394"/>
      <c r="K54" s="266">
        <v>2059.41</v>
      </c>
      <c r="L54" s="422"/>
      <c r="M54" s="267">
        <v>515</v>
      </c>
      <c r="N54" s="395">
        <f t="shared" si="13"/>
        <v>154.5</v>
      </c>
      <c r="O54" s="395">
        <f t="shared" si="14"/>
        <v>1235.6500000000001</v>
      </c>
      <c r="P54" s="395">
        <f t="shared" si="15"/>
        <v>0</v>
      </c>
      <c r="Q54" s="395">
        <f t="shared" si="16"/>
        <v>0</v>
      </c>
      <c r="R54" s="396">
        <f t="shared" si="17"/>
        <v>0.25</v>
      </c>
      <c r="S54" s="396">
        <f t="shared" si="5"/>
        <v>0</v>
      </c>
      <c r="T54" s="395">
        <f t="shared" si="6"/>
        <v>0</v>
      </c>
      <c r="U54" s="395">
        <f t="shared" si="18"/>
        <v>0</v>
      </c>
      <c r="V54" s="267">
        <v>43</v>
      </c>
      <c r="W54" s="395">
        <f t="shared" si="19"/>
        <v>10.75</v>
      </c>
      <c r="X54" s="371">
        <f t="shared" si="20"/>
        <v>154.5</v>
      </c>
      <c r="Y54" s="359">
        <f t="shared" si="21"/>
        <v>2224.66</v>
      </c>
      <c r="Z54" s="266">
        <v>2412272603</v>
      </c>
      <c r="AA54" s="267">
        <v>15572</v>
      </c>
      <c r="AB54" s="371">
        <f t="shared" si="7"/>
        <v>154910.9</v>
      </c>
      <c r="AC54" s="358">
        <f t="shared" si="8"/>
        <v>0.60391300000000003</v>
      </c>
      <c r="AD54" s="267">
        <v>114505</v>
      </c>
      <c r="AE54" s="358">
        <f t="shared" si="9"/>
        <v>0.83013800000000004</v>
      </c>
      <c r="AF54" s="358">
        <f t="shared" si="29"/>
        <v>0.32822000000000001</v>
      </c>
      <c r="AG54" s="398">
        <f t="shared" si="10"/>
        <v>0.32822000000000001</v>
      </c>
      <c r="AH54" s="399">
        <f t="shared" si="11"/>
        <v>0</v>
      </c>
      <c r="AI54" s="400">
        <f t="shared" si="22"/>
        <v>0.32822000000000001</v>
      </c>
      <c r="AJ54" s="267">
        <v>0</v>
      </c>
      <c r="AK54">
        <v>0</v>
      </c>
      <c r="AL54" s="370">
        <f t="shared" si="23"/>
        <v>0</v>
      </c>
      <c r="AM54" s="267">
        <v>0</v>
      </c>
      <c r="AN54">
        <v>0</v>
      </c>
      <c r="AO54" s="370">
        <f t="shared" si="24"/>
        <v>0</v>
      </c>
      <c r="AP54" s="370">
        <f t="shared" si="12"/>
        <v>8415300</v>
      </c>
      <c r="AQ54" s="370">
        <f t="shared" si="25"/>
        <v>8415300</v>
      </c>
      <c r="AR54" s="397">
        <v>13503310</v>
      </c>
      <c r="AS54" s="397">
        <f t="shared" si="30"/>
        <v>8415300</v>
      </c>
      <c r="AT54" s="267">
        <v>12040218</v>
      </c>
      <c r="AU54" s="370">
        <f t="shared" si="31"/>
        <v>3624918</v>
      </c>
      <c r="AV54" s="401" t="str">
        <f t="shared" si="33"/>
        <v>No</v>
      </c>
      <c r="AW54" s="397">
        <f t="shared" si="26"/>
        <v>0</v>
      </c>
      <c r="AX54" s="402">
        <f t="shared" si="27"/>
        <v>12040218</v>
      </c>
      <c r="AY54" s="403">
        <f t="shared" si="32"/>
        <v>12040218</v>
      </c>
      <c r="AZ54" s="423">
        <f t="shared" si="28"/>
        <v>0</v>
      </c>
      <c r="BA54" s="370"/>
      <c r="BD54" s="404"/>
      <c r="BE54" s="404">
        <v>12040218</v>
      </c>
      <c r="BF54" s="404">
        <v>11522217.217800001</v>
      </c>
      <c r="BG54" s="404">
        <v>11004294.117592741</v>
      </c>
      <c r="BH54" s="404">
        <v>10486495.294074193</v>
      </c>
      <c r="BI54" s="351">
        <v>9968696.4705556445</v>
      </c>
      <c r="BJ54" s="351">
        <v>9450949.4269194491</v>
      </c>
      <c r="BK54" s="351">
        <v>8933124.7134597246</v>
      </c>
      <c r="BL54" s="351">
        <v>8415300</v>
      </c>
    </row>
    <row r="55" spans="1:64" x14ac:dyDescent="0.2">
      <c r="A55" s="354" t="s">
        <v>327</v>
      </c>
      <c r="B55" s="354"/>
      <c r="C55" s="382"/>
      <c r="D55" s="382"/>
      <c r="E55" s="382"/>
      <c r="F55" s="351">
        <v>5</v>
      </c>
      <c r="G55">
        <v>0</v>
      </c>
      <c r="H55" s="354">
        <v>29</v>
      </c>
      <c r="I55" s="351" t="s">
        <v>359</v>
      </c>
      <c r="J55" s="394"/>
      <c r="K55" s="266">
        <v>144.68</v>
      </c>
      <c r="L55" s="425"/>
      <c r="M55" s="267">
        <v>42</v>
      </c>
      <c r="N55" s="395">
        <f t="shared" si="13"/>
        <v>12.6</v>
      </c>
      <c r="O55" s="395">
        <f t="shared" si="14"/>
        <v>86.81</v>
      </c>
      <c r="P55" s="395">
        <f t="shared" si="15"/>
        <v>0</v>
      </c>
      <c r="Q55" s="395">
        <f t="shared" si="16"/>
        <v>0</v>
      </c>
      <c r="R55" s="396">
        <f t="shared" si="17"/>
        <v>0.28999999999999998</v>
      </c>
      <c r="S55" s="396">
        <f t="shared" si="5"/>
        <v>0</v>
      </c>
      <c r="T55" s="395">
        <f t="shared" si="6"/>
        <v>0</v>
      </c>
      <c r="U55" s="395">
        <f t="shared" si="18"/>
        <v>0</v>
      </c>
      <c r="V55" s="267">
        <v>0</v>
      </c>
      <c r="W55" s="395">
        <f t="shared" si="19"/>
        <v>0</v>
      </c>
      <c r="X55" s="371">
        <f t="shared" si="20"/>
        <v>12.6</v>
      </c>
      <c r="Y55" s="359">
        <f t="shared" si="21"/>
        <v>157.28</v>
      </c>
      <c r="Z55" s="266">
        <v>348296693.67000002</v>
      </c>
      <c r="AA55" s="267">
        <v>1369</v>
      </c>
      <c r="AB55" s="371">
        <f t="shared" si="7"/>
        <v>254416.87</v>
      </c>
      <c r="AC55" s="358">
        <f t="shared" si="8"/>
        <v>0.99183200000000005</v>
      </c>
      <c r="AD55" s="267">
        <v>120625</v>
      </c>
      <c r="AE55" s="358">
        <f t="shared" si="9"/>
        <v>0.87450700000000003</v>
      </c>
      <c r="AF55" s="358">
        <f t="shared" si="29"/>
        <v>4.3366000000000002E-2</v>
      </c>
      <c r="AG55" s="398">
        <f t="shared" si="10"/>
        <v>4.3366000000000002E-2</v>
      </c>
      <c r="AH55" s="399">
        <f t="shared" si="11"/>
        <v>0</v>
      </c>
      <c r="AI55" s="400">
        <f t="shared" si="22"/>
        <v>4.3366000000000002E-2</v>
      </c>
      <c r="AJ55" s="267">
        <v>79</v>
      </c>
      <c r="AK55">
        <v>6</v>
      </c>
      <c r="AL55" s="370">
        <f t="shared" si="23"/>
        <v>47400</v>
      </c>
      <c r="AM55" s="267">
        <v>0</v>
      </c>
      <c r="AN55">
        <v>0</v>
      </c>
      <c r="AO55" s="370">
        <f t="shared" si="24"/>
        <v>0</v>
      </c>
      <c r="AP55" s="370">
        <f t="shared" si="12"/>
        <v>78607</v>
      </c>
      <c r="AQ55" s="370">
        <f t="shared" si="25"/>
        <v>126007</v>
      </c>
      <c r="AR55" s="397">
        <v>491388</v>
      </c>
      <c r="AS55" s="397">
        <f t="shared" si="30"/>
        <v>126007</v>
      </c>
      <c r="AT55" s="267">
        <v>403912</v>
      </c>
      <c r="AU55" s="370">
        <f t="shared" si="31"/>
        <v>277905</v>
      </c>
      <c r="AV55" s="401" t="str">
        <f t="shared" si="33"/>
        <v>No</v>
      </c>
      <c r="AW55" s="397">
        <f t="shared" si="26"/>
        <v>0</v>
      </c>
      <c r="AX55" s="402">
        <f t="shared" si="27"/>
        <v>403912</v>
      </c>
      <c r="AY55" s="403">
        <f t="shared" si="32"/>
        <v>403912</v>
      </c>
      <c r="AZ55" s="423">
        <f t="shared" si="28"/>
        <v>0</v>
      </c>
      <c r="BA55" s="370"/>
      <c r="BD55" s="404"/>
      <c r="BE55" s="404">
        <v>403912</v>
      </c>
      <c r="BF55" s="404">
        <v>364199.37550000002</v>
      </c>
      <c r="BG55" s="404">
        <v>324492.70650415</v>
      </c>
      <c r="BH55" s="404">
        <v>284795.56520332</v>
      </c>
      <c r="BI55" s="351">
        <v>245098.42390249</v>
      </c>
      <c r="BJ55" s="351">
        <v>205405.2523157901</v>
      </c>
      <c r="BK55" s="351">
        <v>165706.12615789505</v>
      </c>
      <c r="BL55" s="351">
        <v>126007</v>
      </c>
    </row>
    <row r="56" spans="1:64" x14ac:dyDescent="0.2">
      <c r="A56" s="354" t="s">
        <v>323</v>
      </c>
      <c r="B56" s="354"/>
      <c r="C56" s="382"/>
      <c r="D56" s="382"/>
      <c r="E56" s="382"/>
      <c r="F56" s="351">
        <v>6</v>
      </c>
      <c r="G56">
        <v>0</v>
      </c>
      <c r="H56" s="354">
        <v>30</v>
      </c>
      <c r="I56" s="351" t="s">
        <v>360</v>
      </c>
      <c r="J56" s="394"/>
      <c r="K56" s="266">
        <v>594.46</v>
      </c>
      <c r="L56" s="422"/>
      <c r="M56" s="267">
        <v>136</v>
      </c>
      <c r="N56" s="395">
        <f t="shared" si="13"/>
        <v>40.799999999999997</v>
      </c>
      <c r="O56" s="395">
        <f t="shared" si="14"/>
        <v>356.68</v>
      </c>
      <c r="P56" s="395">
        <f t="shared" si="15"/>
        <v>0</v>
      </c>
      <c r="Q56" s="395">
        <f t="shared" si="16"/>
        <v>0</v>
      </c>
      <c r="R56" s="396">
        <f t="shared" si="17"/>
        <v>0.23</v>
      </c>
      <c r="S56" s="396">
        <f t="shared" si="5"/>
        <v>0</v>
      </c>
      <c r="T56" s="395">
        <f t="shared" si="6"/>
        <v>0</v>
      </c>
      <c r="U56" s="395">
        <f t="shared" si="18"/>
        <v>0</v>
      </c>
      <c r="V56" s="267">
        <v>4</v>
      </c>
      <c r="W56" s="395">
        <f t="shared" si="19"/>
        <v>1</v>
      </c>
      <c r="X56" s="371">
        <f t="shared" si="20"/>
        <v>40.799999999999997</v>
      </c>
      <c r="Y56" s="359">
        <f t="shared" si="21"/>
        <v>636.26</v>
      </c>
      <c r="Z56" s="266">
        <v>934944951</v>
      </c>
      <c r="AA56" s="267">
        <v>5258</v>
      </c>
      <c r="AB56" s="371">
        <f t="shared" si="7"/>
        <v>177813.8</v>
      </c>
      <c r="AC56" s="358">
        <f t="shared" si="8"/>
        <v>0.69319799999999998</v>
      </c>
      <c r="AD56" s="267">
        <v>124311</v>
      </c>
      <c r="AE56" s="358">
        <f t="shared" si="9"/>
        <v>0.90122899999999995</v>
      </c>
      <c r="AF56" s="358">
        <f t="shared" si="29"/>
        <v>0.244393</v>
      </c>
      <c r="AG56" s="398">
        <f t="shared" si="10"/>
        <v>0.244393</v>
      </c>
      <c r="AH56" s="399">
        <f t="shared" si="11"/>
        <v>0</v>
      </c>
      <c r="AI56" s="400">
        <f t="shared" si="22"/>
        <v>0.244393</v>
      </c>
      <c r="AJ56" s="267">
        <v>0</v>
      </c>
      <c r="AK56">
        <v>0</v>
      </c>
      <c r="AL56" s="370">
        <f t="shared" si="23"/>
        <v>0</v>
      </c>
      <c r="AM56" s="267">
        <v>0</v>
      </c>
      <c r="AN56">
        <v>0</v>
      </c>
      <c r="AO56" s="370">
        <f t="shared" si="24"/>
        <v>0</v>
      </c>
      <c r="AP56" s="370">
        <f t="shared" si="12"/>
        <v>1792109</v>
      </c>
      <c r="AQ56" s="370">
        <f t="shared" si="25"/>
        <v>1792109</v>
      </c>
      <c r="AR56" s="397">
        <v>2523462</v>
      </c>
      <c r="AS56" s="397">
        <f t="shared" si="30"/>
        <v>1792109</v>
      </c>
      <c r="AT56" s="267">
        <v>2316189</v>
      </c>
      <c r="AU56" s="370">
        <f t="shared" si="31"/>
        <v>524080</v>
      </c>
      <c r="AV56" s="401" t="str">
        <f t="shared" si="33"/>
        <v>No</v>
      </c>
      <c r="AW56" s="397">
        <f t="shared" si="26"/>
        <v>0</v>
      </c>
      <c r="AX56" s="402">
        <f t="shared" si="27"/>
        <v>2316189</v>
      </c>
      <c r="AY56" s="403">
        <f t="shared" si="32"/>
        <v>2316189</v>
      </c>
      <c r="AZ56" s="423">
        <f t="shared" si="28"/>
        <v>0</v>
      </c>
      <c r="BA56" s="370"/>
      <c r="BD56" s="404"/>
      <c r="BE56" s="404">
        <v>2316189</v>
      </c>
      <c r="BF56" s="404">
        <v>2241297.9679999999</v>
      </c>
      <c r="BG56" s="404">
        <v>2166418.1670343997</v>
      </c>
      <c r="BH56" s="404">
        <v>2091556.3336275197</v>
      </c>
      <c r="BI56" s="351">
        <v>2016694.5002206396</v>
      </c>
      <c r="BJ56" s="351">
        <v>1941840.1529971005</v>
      </c>
      <c r="BK56" s="351">
        <v>1866974.5764985504</v>
      </c>
      <c r="BL56" s="351">
        <v>1792109</v>
      </c>
    </row>
    <row r="57" spans="1:64" x14ac:dyDescent="0.2">
      <c r="A57" s="354" t="s">
        <v>323</v>
      </c>
      <c r="B57" s="354"/>
      <c r="C57" s="382"/>
      <c r="D57" s="382"/>
      <c r="E57" s="382"/>
      <c r="F57" s="351">
        <v>1</v>
      </c>
      <c r="G57">
        <v>0</v>
      </c>
      <c r="H57" s="354">
        <v>31</v>
      </c>
      <c r="I57" s="351" t="s">
        <v>361</v>
      </c>
      <c r="J57" s="394"/>
      <c r="K57" s="266">
        <v>118.04</v>
      </c>
      <c r="L57" s="422"/>
      <c r="M57" s="267">
        <v>50</v>
      </c>
      <c r="N57" s="395">
        <f t="shared" si="13"/>
        <v>15</v>
      </c>
      <c r="O57" s="395">
        <f t="shared" si="14"/>
        <v>70.819999999999993</v>
      </c>
      <c r="P57" s="395">
        <f t="shared" si="15"/>
        <v>0</v>
      </c>
      <c r="Q57" s="395">
        <f t="shared" si="16"/>
        <v>0</v>
      </c>
      <c r="R57" s="396">
        <f t="shared" si="17"/>
        <v>0.42</v>
      </c>
      <c r="S57" s="396">
        <f t="shared" si="5"/>
        <v>0</v>
      </c>
      <c r="T57" s="395">
        <f t="shared" si="6"/>
        <v>0</v>
      </c>
      <c r="U57" s="395">
        <f t="shared" si="18"/>
        <v>0</v>
      </c>
      <c r="V57" s="267">
        <v>2</v>
      </c>
      <c r="W57" s="395">
        <f t="shared" si="19"/>
        <v>0.5</v>
      </c>
      <c r="X57" s="371">
        <f t="shared" si="20"/>
        <v>15</v>
      </c>
      <c r="Y57" s="359">
        <f t="shared" si="21"/>
        <v>133.54000000000002</v>
      </c>
      <c r="Z57" s="266">
        <v>690771254</v>
      </c>
      <c r="AA57" s="267">
        <v>1573</v>
      </c>
      <c r="AB57" s="371">
        <f t="shared" si="7"/>
        <v>439142.56</v>
      </c>
      <c r="AC57" s="358">
        <f t="shared" si="8"/>
        <v>1.7119759999999999</v>
      </c>
      <c r="AD57" s="267">
        <v>99922</v>
      </c>
      <c r="AE57" s="358">
        <f t="shared" si="9"/>
        <v>0.724414</v>
      </c>
      <c r="AF57" s="358">
        <f t="shared" si="29"/>
        <v>-0.41570699999999999</v>
      </c>
      <c r="AG57" s="398">
        <f t="shared" si="10"/>
        <v>0.01</v>
      </c>
      <c r="AH57" s="399">
        <f t="shared" si="11"/>
        <v>0</v>
      </c>
      <c r="AI57" s="400">
        <f t="shared" si="22"/>
        <v>0.01</v>
      </c>
      <c r="AJ57" s="267">
        <v>42</v>
      </c>
      <c r="AK57">
        <v>4</v>
      </c>
      <c r="AL57" s="370">
        <f t="shared" si="23"/>
        <v>16800</v>
      </c>
      <c r="AM57" s="267">
        <v>0</v>
      </c>
      <c r="AN57">
        <v>0</v>
      </c>
      <c r="AO57" s="370">
        <f t="shared" si="24"/>
        <v>0</v>
      </c>
      <c r="AP57" s="370">
        <f t="shared" si="12"/>
        <v>15390</v>
      </c>
      <c r="AQ57" s="370">
        <f t="shared" si="25"/>
        <v>32190</v>
      </c>
      <c r="AR57" s="397">
        <v>6976</v>
      </c>
      <c r="AS57" s="397">
        <f t="shared" si="30"/>
        <v>32190</v>
      </c>
      <c r="AT57" s="267">
        <v>25057</v>
      </c>
      <c r="AU57" s="370">
        <f t="shared" si="31"/>
        <v>7133</v>
      </c>
      <c r="AV57" s="401" t="str">
        <f t="shared" si="33"/>
        <v>Yes</v>
      </c>
      <c r="AW57" s="397">
        <f t="shared" si="26"/>
        <v>7133</v>
      </c>
      <c r="AX57" s="402">
        <f t="shared" si="27"/>
        <v>32190</v>
      </c>
      <c r="AY57" s="403">
        <f t="shared" si="32"/>
        <v>32190</v>
      </c>
      <c r="AZ57" s="423">
        <f t="shared" si="28"/>
        <v>7133</v>
      </c>
      <c r="BA57" s="370"/>
      <c r="BD57" s="404"/>
      <c r="BE57" s="404">
        <v>32190</v>
      </c>
      <c r="BF57" s="404">
        <v>32190</v>
      </c>
      <c r="BG57" s="404">
        <v>32190</v>
      </c>
      <c r="BH57" s="404">
        <v>32190</v>
      </c>
      <c r="BI57" s="351">
        <v>32190</v>
      </c>
      <c r="BJ57" s="351">
        <v>32190</v>
      </c>
      <c r="BK57" s="351">
        <v>32190</v>
      </c>
      <c r="BL57" s="351">
        <v>32190</v>
      </c>
    </row>
    <row r="58" spans="1:64" x14ac:dyDescent="0.2">
      <c r="A58" s="354" t="s">
        <v>327</v>
      </c>
      <c r="B58" s="354"/>
      <c r="C58" s="382"/>
      <c r="D58" s="382"/>
      <c r="E58" s="382"/>
      <c r="F58" s="351">
        <v>7</v>
      </c>
      <c r="G58">
        <v>0</v>
      </c>
      <c r="H58" s="354">
        <v>32</v>
      </c>
      <c r="I58" s="351" t="s">
        <v>362</v>
      </c>
      <c r="J58" s="394"/>
      <c r="K58" s="266">
        <v>1586.87</v>
      </c>
      <c r="L58" s="422"/>
      <c r="M58" s="267">
        <v>429</v>
      </c>
      <c r="N58" s="395">
        <f t="shared" si="13"/>
        <v>128.69999999999999</v>
      </c>
      <c r="O58" s="395">
        <f t="shared" si="14"/>
        <v>952.12</v>
      </c>
      <c r="P58" s="395">
        <f t="shared" si="15"/>
        <v>0</v>
      </c>
      <c r="Q58" s="395">
        <f t="shared" si="16"/>
        <v>0</v>
      </c>
      <c r="R58" s="396">
        <f t="shared" si="17"/>
        <v>0.27</v>
      </c>
      <c r="S58" s="396">
        <f t="shared" si="5"/>
        <v>0</v>
      </c>
      <c r="T58" s="395">
        <f t="shared" si="6"/>
        <v>0</v>
      </c>
      <c r="U58" s="395">
        <f t="shared" si="18"/>
        <v>0</v>
      </c>
      <c r="V58" s="267">
        <v>20</v>
      </c>
      <c r="W58" s="395">
        <f t="shared" si="19"/>
        <v>5</v>
      </c>
      <c r="X58" s="371">
        <f t="shared" si="20"/>
        <v>128.69999999999999</v>
      </c>
      <c r="Y58" s="359">
        <f t="shared" si="21"/>
        <v>1720.57</v>
      </c>
      <c r="Z58" s="266">
        <v>1966026459.3299999</v>
      </c>
      <c r="AA58" s="267">
        <v>12285</v>
      </c>
      <c r="AB58" s="371">
        <f t="shared" si="7"/>
        <v>160034.71</v>
      </c>
      <c r="AC58" s="358">
        <f t="shared" si="8"/>
        <v>0.62388699999999997</v>
      </c>
      <c r="AD58" s="267">
        <v>101916</v>
      </c>
      <c r="AE58" s="358">
        <f t="shared" si="9"/>
        <v>0.73887000000000003</v>
      </c>
      <c r="AF58" s="358">
        <f t="shared" si="29"/>
        <v>0.34161799999999998</v>
      </c>
      <c r="AG58" s="398">
        <f t="shared" si="10"/>
        <v>0.34161799999999998</v>
      </c>
      <c r="AH58" s="399">
        <f t="shared" si="11"/>
        <v>0</v>
      </c>
      <c r="AI58" s="400">
        <f t="shared" si="22"/>
        <v>0.34161799999999998</v>
      </c>
      <c r="AJ58" s="267">
        <v>0</v>
      </c>
      <c r="AK58">
        <v>0</v>
      </c>
      <c r="AL58" s="370">
        <f t="shared" si="23"/>
        <v>0</v>
      </c>
      <c r="AM58" s="267">
        <v>0</v>
      </c>
      <c r="AN58">
        <v>0</v>
      </c>
      <c r="AO58" s="370">
        <f t="shared" si="24"/>
        <v>0</v>
      </c>
      <c r="AP58" s="370">
        <f t="shared" si="12"/>
        <v>6774138</v>
      </c>
      <c r="AQ58" s="370">
        <f t="shared" si="25"/>
        <v>6774138</v>
      </c>
      <c r="AR58" s="397">
        <v>8756165</v>
      </c>
      <c r="AS58" s="397">
        <f t="shared" si="30"/>
        <v>6774138</v>
      </c>
      <c r="AT58" s="267">
        <v>7952911</v>
      </c>
      <c r="AU58" s="370">
        <f t="shared" si="31"/>
        <v>1178773</v>
      </c>
      <c r="AV58" s="401" t="str">
        <f t="shared" si="33"/>
        <v>No</v>
      </c>
      <c r="AW58" s="397">
        <f t="shared" si="26"/>
        <v>0</v>
      </c>
      <c r="AX58" s="402">
        <f t="shared" si="27"/>
        <v>7952911</v>
      </c>
      <c r="AY58" s="403">
        <f t="shared" si="32"/>
        <v>7952911</v>
      </c>
      <c r="AZ58" s="423">
        <f t="shared" si="28"/>
        <v>0</v>
      </c>
      <c r="BA58" s="370"/>
      <c r="BD58" s="404"/>
      <c r="BE58" s="404">
        <v>7952911</v>
      </c>
      <c r="BF58" s="404">
        <v>7784464.3382999999</v>
      </c>
      <c r="BG58" s="404">
        <v>7616042.9377053902</v>
      </c>
      <c r="BH58" s="404">
        <v>7447661.9501643125</v>
      </c>
      <c r="BI58" s="351">
        <v>7279280.9626232348</v>
      </c>
      <c r="BJ58" s="351">
        <v>7110916.8131809104</v>
      </c>
      <c r="BK58" s="351">
        <v>6942527.4065904552</v>
      </c>
      <c r="BL58" s="351">
        <v>6774138</v>
      </c>
    </row>
    <row r="59" spans="1:64" x14ac:dyDescent="0.2">
      <c r="A59" s="354" t="s">
        <v>333</v>
      </c>
      <c r="B59" s="354"/>
      <c r="C59" s="382"/>
      <c r="D59" s="382"/>
      <c r="E59" s="382"/>
      <c r="F59" s="351">
        <v>6</v>
      </c>
      <c r="G59">
        <v>0</v>
      </c>
      <c r="H59" s="354">
        <v>33</v>
      </c>
      <c r="I59" s="351" t="s">
        <v>363</v>
      </c>
      <c r="J59" s="394"/>
      <c r="K59" s="266">
        <v>1879.61</v>
      </c>
      <c r="L59" s="422"/>
      <c r="M59" s="267">
        <v>494</v>
      </c>
      <c r="N59" s="395">
        <f t="shared" si="13"/>
        <v>148.19999999999999</v>
      </c>
      <c r="O59" s="395">
        <f t="shared" si="14"/>
        <v>1127.77</v>
      </c>
      <c r="P59" s="395">
        <f t="shared" si="15"/>
        <v>0</v>
      </c>
      <c r="Q59" s="395">
        <f t="shared" si="16"/>
        <v>0</v>
      </c>
      <c r="R59" s="396">
        <f t="shared" si="17"/>
        <v>0.26</v>
      </c>
      <c r="S59" s="396">
        <f t="shared" si="5"/>
        <v>0</v>
      </c>
      <c r="T59" s="395">
        <f t="shared" si="6"/>
        <v>0</v>
      </c>
      <c r="U59" s="395">
        <f t="shared" si="18"/>
        <v>0</v>
      </c>
      <c r="V59" s="267">
        <v>107</v>
      </c>
      <c r="W59" s="395">
        <f t="shared" si="19"/>
        <v>26.75</v>
      </c>
      <c r="X59" s="371">
        <f t="shared" si="20"/>
        <v>148.19999999999999</v>
      </c>
      <c r="Y59" s="359">
        <f t="shared" si="21"/>
        <v>2054.56</v>
      </c>
      <c r="Z59" s="266">
        <v>2720359037</v>
      </c>
      <c r="AA59" s="267">
        <v>14317</v>
      </c>
      <c r="AB59" s="371">
        <f t="shared" si="7"/>
        <v>190009.01</v>
      </c>
      <c r="AC59" s="358">
        <f t="shared" si="8"/>
        <v>0.74074099999999998</v>
      </c>
      <c r="AD59" s="267">
        <v>101424</v>
      </c>
      <c r="AE59" s="358">
        <f t="shared" si="9"/>
        <v>0.73530300000000004</v>
      </c>
      <c r="AF59" s="358">
        <f t="shared" si="29"/>
        <v>0.26089000000000001</v>
      </c>
      <c r="AG59" s="398">
        <f t="shared" si="10"/>
        <v>0.26089000000000001</v>
      </c>
      <c r="AH59" s="399">
        <f t="shared" si="11"/>
        <v>0</v>
      </c>
      <c r="AI59" s="400">
        <f t="shared" si="22"/>
        <v>0.26089000000000001</v>
      </c>
      <c r="AJ59" s="267">
        <v>0</v>
      </c>
      <c r="AK59">
        <v>0</v>
      </c>
      <c r="AL59" s="370">
        <f t="shared" si="23"/>
        <v>0</v>
      </c>
      <c r="AM59" s="267">
        <v>0</v>
      </c>
      <c r="AN59">
        <v>0</v>
      </c>
      <c r="AO59" s="370">
        <f t="shared" si="24"/>
        <v>0</v>
      </c>
      <c r="AP59" s="370">
        <f t="shared" si="12"/>
        <v>6177563</v>
      </c>
      <c r="AQ59" s="370">
        <f t="shared" si="25"/>
        <v>6177563</v>
      </c>
      <c r="AR59" s="397">
        <v>4646922</v>
      </c>
      <c r="AS59" s="397">
        <f t="shared" si="30"/>
        <v>6177563</v>
      </c>
      <c r="AT59" s="267">
        <v>5631142</v>
      </c>
      <c r="AU59" s="370">
        <f t="shared" si="31"/>
        <v>546421</v>
      </c>
      <c r="AV59" s="401" t="str">
        <f t="shared" si="33"/>
        <v>Yes</v>
      </c>
      <c r="AW59" s="397">
        <f t="shared" si="26"/>
        <v>546421</v>
      </c>
      <c r="AX59" s="402">
        <f t="shared" si="27"/>
        <v>6177563</v>
      </c>
      <c r="AY59" s="403">
        <f t="shared" si="32"/>
        <v>6177563</v>
      </c>
      <c r="AZ59" s="423">
        <f t="shared" si="28"/>
        <v>546421</v>
      </c>
      <c r="BA59" s="370"/>
      <c r="BD59" s="404"/>
      <c r="BE59" s="404">
        <v>6177563</v>
      </c>
      <c r="BF59" s="404">
        <v>6177563</v>
      </c>
      <c r="BG59" s="404">
        <v>6177563</v>
      </c>
      <c r="BH59" s="404">
        <v>6177563</v>
      </c>
      <c r="BI59" s="351">
        <v>6177563</v>
      </c>
      <c r="BJ59" s="351">
        <v>6177563</v>
      </c>
      <c r="BK59" s="351">
        <v>6177563</v>
      </c>
      <c r="BL59" s="351">
        <v>6177563</v>
      </c>
    </row>
    <row r="60" spans="1:64" x14ac:dyDescent="0.2">
      <c r="A60" s="354" t="s">
        <v>325</v>
      </c>
      <c r="B60" s="354">
        <v>1</v>
      </c>
      <c r="C60" s="382">
        <v>1</v>
      </c>
      <c r="D60" s="382">
        <v>1</v>
      </c>
      <c r="E60" s="382"/>
      <c r="F60" s="351">
        <v>8</v>
      </c>
      <c r="G60">
        <v>0</v>
      </c>
      <c r="H60" s="354">
        <v>34</v>
      </c>
      <c r="I60" s="351" t="s">
        <v>364</v>
      </c>
      <c r="J60" s="394"/>
      <c r="K60" s="266">
        <v>11855.68</v>
      </c>
      <c r="L60" s="422"/>
      <c r="M60" s="267">
        <v>6695</v>
      </c>
      <c r="N60" s="395">
        <f t="shared" si="13"/>
        <v>2008.5</v>
      </c>
      <c r="O60" s="395">
        <f t="shared" si="14"/>
        <v>7113.41</v>
      </c>
      <c r="P60" s="395">
        <f t="shared" si="15"/>
        <v>0</v>
      </c>
      <c r="Q60" s="395">
        <f t="shared" si="16"/>
        <v>0</v>
      </c>
      <c r="R60" s="396">
        <f t="shared" si="17"/>
        <v>0.56000000000000005</v>
      </c>
      <c r="S60" s="396">
        <f t="shared" si="5"/>
        <v>0</v>
      </c>
      <c r="T60" s="395">
        <f t="shared" si="6"/>
        <v>0</v>
      </c>
      <c r="U60" s="395">
        <f t="shared" si="18"/>
        <v>0</v>
      </c>
      <c r="V60" s="267">
        <v>4492</v>
      </c>
      <c r="W60" s="395">
        <f t="shared" si="19"/>
        <v>1123</v>
      </c>
      <c r="X60" s="371">
        <f t="shared" si="20"/>
        <v>2008.5</v>
      </c>
      <c r="Y60" s="359">
        <f t="shared" si="21"/>
        <v>14987.18</v>
      </c>
      <c r="Z60" s="266">
        <v>14823521457.33</v>
      </c>
      <c r="AA60" s="267">
        <v>86967</v>
      </c>
      <c r="AB60" s="371">
        <f t="shared" si="7"/>
        <v>170449.96</v>
      </c>
      <c r="AC60" s="358">
        <f t="shared" si="8"/>
        <v>0.66449100000000005</v>
      </c>
      <c r="AD60" s="267">
        <v>79983</v>
      </c>
      <c r="AE60" s="358">
        <f t="shared" si="9"/>
        <v>0.57986000000000004</v>
      </c>
      <c r="AF60" s="358">
        <f t="shared" si="29"/>
        <v>0.360898</v>
      </c>
      <c r="AG60" s="398">
        <f t="shared" si="10"/>
        <v>0.360898</v>
      </c>
      <c r="AH60" s="399">
        <f t="shared" si="11"/>
        <v>0</v>
      </c>
      <c r="AI60" s="400">
        <f t="shared" si="22"/>
        <v>0.360898</v>
      </c>
      <c r="AJ60" s="267">
        <v>0</v>
      </c>
      <c r="AK60">
        <v>0</v>
      </c>
      <c r="AL60" s="370">
        <f t="shared" si="23"/>
        <v>0</v>
      </c>
      <c r="AM60" s="267">
        <v>0</v>
      </c>
      <c r="AN60">
        <v>0</v>
      </c>
      <c r="AO60" s="370">
        <f t="shared" si="24"/>
        <v>0</v>
      </c>
      <c r="AP60" s="370">
        <f t="shared" si="12"/>
        <v>62336919</v>
      </c>
      <c r="AQ60" s="370">
        <f t="shared" si="25"/>
        <v>62336919</v>
      </c>
      <c r="AR60" s="397">
        <v>31290480</v>
      </c>
      <c r="AS60" s="397">
        <f t="shared" si="30"/>
        <v>62336919</v>
      </c>
      <c r="AT60" s="267">
        <v>53201306</v>
      </c>
      <c r="AU60" s="370">
        <f t="shared" si="31"/>
        <v>9135613</v>
      </c>
      <c r="AV60" s="401" t="str">
        <f t="shared" si="33"/>
        <v>Yes</v>
      </c>
      <c r="AW60" s="397">
        <f t="shared" si="26"/>
        <v>9135613</v>
      </c>
      <c r="AX60" s="402">
        <f t="shared" si="27"/>
        <v>62336919</v>
      </c>
      <c r="AY60" s="403">
        <f t="shared" si="32"/>
        <v>62336919</v>
      </c>
      <c r="AZ60" s="423">
        <f t="shared" si="28"/>
        <v>9135613</v>
      </c>
      <c r="BA60" s="370"/>
      <c r="BD60" s="404"/>
      <c r="BE60" s="404">
        <v>62336919</v>
      </c>
      <c r="BF60" s="404">
        <v>62336919</v>
      </c>
      <c r="BG60" s="404">
        <v>62336919</v>
      </c>
      <c r="BH60" s="404">
        <v>62336919</v>
      </c>
      <c r="BI60" s="351">
        <v>62336919</v>
      </c>
      <c r="BJ60" s="351">
        <v>62336919</v>
      </c>
      <c r="BK60" s="351">
        <v>62336919</v>
      </c>
      <c r="BL60" s="351">
        <v>62336919</v>
      </c>
    </row>
    <row r="61" spans="1:64" x14ac:dyDescent="0.2">
      <c r="A61" s="354" t="s">
        <v>365</v>
      </c>
      <c r="B61" s="354"/>
      <c r="C61" s="382"/>
      <c r="D61" s="382"/>
      <c r="E61" s="382"/>
      <c r="F61" s="351">
        <v>1</v>
      </c>
      <c r="G61">
        <v>0</v>
      </c>
      <c r="H61" s="354">
        <v>35</v>
      </c>
      <c r="I61" s="351" t="s">
        <v>366</v>
      </c>
      <c r="J61" s="394"/>
      <c r="K61" s="266">
        <v>4642.8900000000003</v>
      </c>
      <c r="L61" s="422"/>
      <c r="M61" s="267">
        <v>111</v>
      </c>
      <c r="N61" s="395">
        <f t="shared" si="13"/>
        <v>33.299999999999997</v>
      </c>
      <c r="O61" s="395">
        <f t="shared" si="14"/>
        <v>2785.73</v>
      </c>
      <c r="P61" s="395">
        <f t="shared" si="15"/>
        <v>0</v>
      </c>
      <c r="Q61" s="395">
        <f t="shared" si="16"/>
        <v>0</v>
      </c>
      <c r="R61" s="396">
        <f t="shared" si="17"/>
        <v>0.02</v>
      </c>
      <c r="S61" s="396">
        <f t="shared" si="5"/>
        <v>0</v>
      </c>
      <c r="T61" s="395">
        <f t="shared" si="6"/>
        <v>0</v>
      </c>
      <c r="U61" s="395">
        <f t="shared" si="18"/>
        <v>0</v>
      </c>
      <c r="V61" s="267">
        <v>66</v>
      </c>
      <c r="W61" s="395">
        <f t="shared" si="19"/>
        <v>16.5</v>
      </c>
      <c r="X61" s="371">
        <f t="shared" si="20"/>
        <v>33.299999999999997</v>
      </c>
      <c r="Y61" s="359">
        <f t="shared" si="21"/>
        <v>4692.6900000000005</v>
      </c>
      <c r="Z61" s="266">
        <v>16019983955.33</v>
      </c>
      <c r="AA61" s="267">
        <v>21926</v>
      </c>
      <c r="AB61" s="371">
        <f t="shared" si="7"/>
        <v>730638.69</v>
      </c>
      <c r="AC61" s="358">
        <f t="shared" si="8"/>
        <v>2.8483589999999999</v>
      </c>
      <c r="AD61" s="267">
        <v>250000</v>
      </c>
      <c r="AE61" s="358">
        <f t="shared" si="9"/>
        <v>1.812449</v>
      </c>
      <c r="AF61" s="358">
        <f t="shared" si="29"/>
        <v>-1.5375859999999999</v>
      </c>
      <c r="AG61" s="398">
        <f t="shared" si="10"/>
        <v>0.01</v>
      </c>
      <c r="AH61" s="399">
        <f t="shared" si="11"/>
        <v>0</v>
      </c>
      <c r="AI61" s="400">
        <f t="shared" si="22"/>
        <v>0.01</v>
      </c>
      <c r="AJ61" s="267">
        <v>0</v>
      </c>
      <c r="AK61">
        <v>0</v>
      </c>
      <c r="AL61" s="370">
        <f t="shared" si="23"/>
        <v>0</v>
      </c>
      <c r="AM61" s="267">
        <v>0</v>
      </c>
      <c r="AN61">
        <v>0</v>
      </c>
      <c r="AO61" s="370">
        <f t="shared" si="24"/>
        <v>0</v>
      </c>
      <c r="AP61" s="370">
        <f t="shared" si="12"/>
        <v>540833</v>
      </c>
      <c r="AQ61" s="370">
        <f t="shared" si="25"/>
        <v>540833</v>
      </c>
      <c r="AR61" s="397">
        <v>406683</v>
      </c>
      <c r="AS61" s="397">
        <f t="shared" si="30"/>
        <v>540833</v>
      </c>
      <c r="AT61" s="267">
        <v>515629</v>
      </c>
      <c r="AU61" s="370">
        <f t="shared" si="31"/>
        <v>25204</v>
      </c>
      <c r="AV61" s="401" t="str">
        <f t="shared" si="33"/>
        <v>Yes</v>
      </c>
      <c r="AW61" s="397">
        <f t="shared" si="26"/>
        <v>25204</v>
      </c>
      <c r="AX61" s="402">
        <f t="shared" si="27"/>
        <v>540833</v>
      </c>
      <c r="AY61" s="403">
        <f t="shared" si="32"/>
        <v>540833</v>
      </c>
      <c r="AZ61" s="423">
        <f t="shared" si="28"/>
        <v>25204</v>
      </c>
      <c r="BA61" s="370"/>
      <c r="BD61" s="404"/>
      <c r="BE61" s="404">
        <v>540833</v>
      </c>
      <c r="BF61" s="404">
        <v>540833</v>
      </c>
      <c r="BG61" s="404">
        <v>540833</v>
      </c>
      <c r="BH61" s="404">
        <v>540833</v>
      </c>
      <c r="BI61" s="351">
        <v>540833</v>
      </c>
      <c r="BJ61" s="351">
        <v>540833</v>
      </c>
      <c r="BK61" s="351">
        <v>540833</v>
      </c>
      <c r="BL61" s="351">
        <v>540833</v>
      </c>
    </row>
    <row r="62" spans="1:64" x14ac:dyDescent="0.2">
      <c r="A62" s="354" t="s">
        <v>327</v>
      </c>
      <c r="B62" s="354"/>
      <c r="C62" s="382"/>
      <c r="D62" s="382"/>
      <c r="E62" s="382"/>
      <c r="F62" s="351">
        <v>6</v>
      </c>
      <c r="G62">
        <v>0</v>
      </c>
      <c r="H62" s="354">
        <v>36</v>
      </c>
      <c r="I62" s="351" t="s">
        <v>367</v>
      </c>
      <c r="J62" s="394"/>
      <c r="K62" s="266">
        <v>442.53</v>
      </c>
      <c r="L62" s="422"/>
      <c r="M62" s="267">
        <v>141</v>
      </c>
      <c r="N62" s="395">
        <f t="shared" si="13"/>
        <v>42.3</v>
      </c>
      <c r="O62" s="395">
        <f t="shared" si="14"/>
        <v>265.52</v>
      </c>
      <c r="P62" s="395">
        <f t="shared" si="15"/>
        <v>0</v>
      </c>
      <c r="Q62" s="395">
        <f t="shared" si="16"/>
        <v>0</v>
      </c>
      <c r="R62" s="396">
        <f t="shared" si="17"/>
        <v>0.32</v>
      </c>
      <c r="S62" s="396">
        <f t="shared" si="5"/>
        <v>0</v>
      </c>
      <c r="T62" s="395">
        <f t="shared" si="6"/>
        <v>0</v>
      </c>
      <c r="U62" s="395">
        <f t="shared" si="18"/>
        <v>0</v>
      </c>
      <c r="V62" s="267">
        <v>17</v>
      </c>
      <c r="W62" s="395">
        <f t="shared" si="19"/>
        <v>4.25</v>
      </c>
      <c r="X62" s="371">
        <f t="shared" si="20"/>
        <v>42.3</v>
      </c>
      <c r="Y62" s="359">
        <f t="shared" si="21"/>
        <v>489.08</v>
      </c>
      <c r="Z62" s="266">
        <v>923397709.33000004</v>
      </c>
      <c r="AA62" s="267">
        <v>4445</v>
      </c>
      <c r="AB62" s="371">
        <f t="shared" si="7"/>
        <v>207738.52</v>
      </c>
      <c r="AC62" s="358">
        <f t="shared" si="8"/>
        <v>0.80985799999999997</v>
      </c>
      <c r="AD62" s="267">
        <v>85859</v>
      </c>
      <c r="AE62" s="358">
        <f t="shared" si="9"/>
        <v>0.62246000000000001</v>
      </c>
      <c r="AF62" s="358">
        <f t="shared" si="29"/>
        <v>0.246361</v>
      </c>
      <c r="AG62" s="398">
        <f t="shared" si="10"/>
        <v>0.246361</v>
      </c>
      <c r="AH62" s="399">
        <f t="shared" si="11"/>
        <v>0</v>
      </c>
      <c r="AI62" s="400">
        <f t="shared" si="22"/>
        <v>0.246361</v>
      </c>
      <c r="AJ62" s="267">
        <v>226</v>
      </c>
      <c r="AK62">
        <v>6</v>
      </c>
      <c r="AL62" s="370">
        <f t="shared" si="23"/>
        <v>135600</v>
      </c>
      <c r="AM62" s="267">
        <v>0</v>
      </c>
      <c r="AN62">
        <v>0</v>
      </c>
      <c r="AO62" s="370">
        <f t="shared" si="24"/>
        <v>0</v>
      </c>
      <c r="AP62" s="370">
        <f t="shared" si="12"/>
        <v>1388650</v>
      </c>
      <c r="AQ62" s="370">
        <f t="shared" si="25"/>
        <v>1524250</v>
      </c>
      <c r="AR62" s="397">
        <v>1675092</v>
      </c>
      <c r="AS62" s="397">
        <f t="shared" si="30"/>
        <v>1524250</v>
      </c>
      <c r="AT62" s="267">
        <v>1676105</v>
      </c>
      <c r="AU62" s="370">
        <f t="shared" si="31"/>
        <v>151855</v>
      </c>
      <c r="AV62" s="401" t="str">
        <f t="shared" si="33"/>
        <v>No</v>
      </c>
      <c r="AW62" s="397">
        <f t="shared" si="26"/>
        <v>0</v>
      </c>
      <c r="AX62" s="402">
        <f t="shared" si="27"/>
        <v>1676105</v>
      </c>
      <c r="AY62" s="403">
        <f t="shared" si="32"/>
        <v>1676105</v>
      </c>
      <c r="AZ62" s="423">
        <f t="shared" si="28"/>
        <v>0</v>
      </c>
      <c r="BA62" s="370"/>
      <c r="BD62" s="404"/>
      <c r="BE62" s="404">
        <v>1676105</v>
      </c>
      <c r="BF62" s="404">
        <v>1654404.9205</v>
      </c>
      <c r="BG62" s="404">
        <v>1632708.0952526501</v>
      </c>
      <c r="BH62" s="404">
        <v>1611016.4762021201</v>
      </c>
      <c r="BI62" s="351">
        <v>1589324.8571515901</v>
      </c>
      <c r="BJ62" s="351">
        <v>1567635.4072629651</v>
      </c>
      <c r="BK62" s="351">
        <v>1545942.7036314826</v>
      </c>
      <c r="BL62" s="351">
        <v>1524250</v>
      </c>
    </row>
    <row r="63" spans="1:64" x14ac:dyDescent="0.2">
      <c r="A63" s="354" t="s">
        <v>325</v>
      </c>
      <c r="B63" s="382">
        <v>1</v>
      </c>
      <c r="C63" s="382">
        <v>1</v>
      </c>
      <c r="D63" s="382">
        <v>1</v>
      </c>
      <c r="E63" s="382"/>
      <c r="F63" s="351">
        <v>10</v>
      </c>
      <c r="G63">
        <v>9</v>
      </c>
      <c r="H63" s="354">
        <v>37</v>
      </c>
      <c r="I63" s="351" t="s">
        <v>368</v>
      </c>
      <c r="J63" s="394"/>
      <c r="K63" s="266">
        <v>1419.56</v>
      </c>
      <c r="L63" s="424"/>
      <c r="M63" s="267">
        <v>781</v>
      </c>
      <c r="N63" s="395">
        <f t="shared" si="13"/>
        <v>234.3</v>
      </c>
      <c r="O63" s="395">
        <f t="shared" si="14"/>
        <v>851.74</v>
      </c>
      <c r="P63" s="395">
        <f t="shared" si="15"/>
        <v>0</v>
      </c>
      <c r="Q63" s="395">
        <f t="shared" si="16"/>
        <v>0</v>
      </c>
      <c r="R63" s="396">
        <f t="shared" si="17"/>
        <v>0.55000000000000004</v>
      </c>
      <c r="S63" s="396">
        <f t="shared" si="5"/>
        <v>0</v>
      </c>
      <c r="T63" s="395">
        <f t="shared" si="6"/>
        <v>0</v>
      </c>
      <c r="U63" s="395">
        <f t="shared" si="18"/>
        <v>0</v>
      </c>
      <c r="V63" s="267">
        <v>92</v>
      </c>
      <c r="W63" s="395">
        <f t="shared" si="19"/>
        <v>23</v>
      </c>
      <c r="X63" s="371">
        <f t="shared" si="20"/>
        <v>234.3</v>
      </c>
      <c r="Y63" s="359">
        <f t="shared" si="21"/>
        <v>1676.86</v>
      </c>
      <c r="Z63" s="266">
        <v>1491792673.6700001</v>
      </c>
      <c r="AA63" s="267">
        <v>12358</v>
      </c>
      <c r="AB63" s="371">
        <f t="shared" si="7"/>
        <v>120714.73</v>
      </c>
      <c r="AC63" s="358">
        <f t="shared" si="8"/>
        <v>0.47060000000000002</v>
      </c>
      <c r="AD63" s="267">
        <v>69835</v>
      </c>
      <c r="AE63" s="358">
        <f t="shared" si="9"/>
        <v>0.50629000000000002</v>
      </c>
      <c r="AF63" s="358">
        <f t="shared" si="29"/>
        <v>0.51869299999999996</v>
      </c>
      <c r="AG63" s="398">
        <f t="shared" si="10"/>
        <v>0.51869299999999996</v>
      </c>
      <c r="AH63" s="399">
        <f t="shared" si="11"/>
        <v>0.05</v>
      </c>
      <c r="AI63" s="400">
        <f t="shared" si="22"/>
        <v>0.568693</v>
      </c>
      <c r="AJ63" s="267">
        <v>0</v>
      </c>
      <c r="AK63">
        <v>0</v>
      </c>
      <c r="AL63" s="370">
        <f t="shared" si="23"/>
        <v>0</v>
      </c>
      <c r="AM63" s="267">
        <v>0</v>
      </c>
      <c r="AN63">
        <v>0</v>
      </c>
      <c r="AO63" s="370">
        <f t="shared" si="24"/>
        <v>0</v>
      </c>
      <c r="AP63" s="370">
        <f t="shared" si="12"/>
        <v>10990454</v>
      </c>
      <c r="AQ63" s="370">
        <f t="shared" si="25"/>
        <v>10990454</v>
      </c>
      <c r="AR63" s="397">
        <v>7902388</v>
      </c>
      <c r="AS63" s="397">
        <f t="shared" si="30"/>
        <v>10990454</v>
      </c>
      <c r="AT63" s="267">
        <v>10597864</v>
      </c>
      <c r="AU63" s="370">
        <f t="shared" si="31"/>
        <v>392590</v>
      </c>
      <c r="AV63" s="401" t="str">
        <f t="shared" si="33"/>
        <v>Yes</v>
      </c>
      <c r="AW63" s="397">
        <f t="shared" si="26"/>
        <v>392590</v>
      </c>
      <c r="AX63" s="402">
        <f t="shared" si="27"/>
        <v>10990454</v>
      </c>
      <c r="AY63" s="403">
        <f t="shared" si="32"/>
        <v>10990454</v>
      </c>
      <c r="AZ63" s="423">
        <f t="shared" si="28"/>
        <v>392590</v>
      </c>
      <c r="BA63" s="370"/>
      <c r="BD63" s="404"/>
      <c r="BE63" s="404">
        <v>10990454</v>
      </c>
      <c r="BF63" s="404">
        <v>10990454</v>
      </c>
      <c r="BG63" s="404">
        <v>10990454</v>
      </c>
      <c r="BH63" s="404">
        <v>10990454</v>
      </c>
      <c r="BI63" s="351">
        <v>10990454</v>
      </c>
      <c r="BJ63" s="351">
        <v>10990454</v>
      </c>
      <c r="BK63" s="351">
        <v>10990454</v>
      </c>
      <c r="BL63" s="351">
        <v>10990454</v>
      </c>
    </row>
    <row r="64" spans="1:64" x14ac:dyDescent="0.2">
      <c r="A64" s="354" t="s">
        <v>323</v>
      </c>
      <c r="B64" s="354"/>
      <c r="C64" s="382"/>
      <c r="D64" s="382"/>
      <c r="E64" s="382"/>
      <c r="F64" s="351">
        <v>3</v>
      </c>
      <c r="G64">
        <v>0</v>
      </c>
      <c r="H64" s="354">
        <v>38</v>
      </c>
      <c r="I64" s="351" t="s">
        <v>369</v>
      </c>
      <c r="J64" s="394"/>
      <c r="K64" s="266">
        <v>879.09</v>
      </c>
      <c r="L64" s="422"/>
      <c r="M64" s="267">
        <v>138</v>
      </c>
      <c r="N64" s="395">
        <f t="shared" si="13"/>
        <v>41.4</v>
      </c>
      <c r="O64" s="395">
        <f t="shared" si="14"/>
        <v>527.45000000000005</v>
      </c>
      <c r="P64" s="395">
        <f t="shared" si="15"/>
        <v>0</v>
      </c>
      <c r="Q64" s="395">
        <f t="shared" si="16"/>
        <v>0</v>
      </c>
      <c r="R64" s="396">
        <f t="shared" si="17"/>
        <v>0.16</v>
      </c>
      <c r="S64" s="396">
        <f t="shared" si="5"/>
        <v>0</v>
      </c>
      <c r="T64" s="395">
        <f t="shared" si="6"/>
        <v>0</v>
      </c>
      <c r="U64" s="395">
        <f t="shared" si="18"/>
        <v>0</v>
      </c>
      <c r="V64" s="267">
        <v>14</v>
      </c>
      <c r="W64" s="395">
        <f t="shared" si="19"/>
        <v>3.5</v>
      </c>
      <c r="X64" s="371">
        <f t="shared" si="20"/>
        <v>41.4</v>
      </c>
      <c r="Y64" s="359">
        <f t="shared" si="21"/>
        <v>923.99</v>
      </c>
      <c r="Z64" s="266">
        <v>1299117202.3299999</v>
      </c>
      <c r="AA64" s="267">
        <v>7207</v>
      </c>
      <c r="AB64" s="371">
        <f t="shared" si="7"/>
        <v>180257.69</v>
      </c>
      <c r="AC64" s="358">
        <f t="shared" si="8"/>
        <v>0.70272599999999996</v>
      </c>
      <c r="AD64" s="267">
        <v>148095</v>
      </c>
      <c r="AE64" s="358">
        <f t="shared" si="9"/>
        <v>1.0736589999999999</v>
      </c>
      <c r="AF64" s="358">
        <f t="shared" si="29"/>
        <v>0.18599399999999999</v>
      </c>
      <c r="AG64" s="398">
        <f t="shared" si="10"/>
        <v>0.18599399999999999</v>
      </c>
      <c r="AH64" s="399">
        <f t="shared" si="11"/>
        <v>0</v>
      </c>
      <c r="AI64" s="400">
        <f t="shared" si="22"/>
        <v>0.18599399999999999</v>
      </c>
      <c r="AJ64" s="267">
        <v>886</v>
      </c>
      <c r="AK64">
        <v>13</v>
      </c>
      <c r="AL64" s="370">
        <f t="shared" si="23"/>
        <v>1151800</v>
      </c>
      <c r="AM64" s="267">
        <v>0</v>
      </c>
      <c r="AN64">
        <v>0</v>
      </c>
      <c r="AO64" s="370">
        <f t="shared" si="24"/>
        <v>0</v>
      </c>
      <c r="AP64" s="370">
        <f t="shared" si="12"/>
        <v>1980647</v>
      </c>
      <c r="AQ64" s="370">
        <f t="shared" si="25"/>
        <v>3132447</v>
      </c>
      <c r="AR64" s="397">
        <v>3895303</v>
      </c>
      <c r="AS64" s="397">
        <f t="shared" si="30"/>
        <v>3132447</v>
      </c>
      <c r="AT64" s="267">
        <v>3293232</v>
      </c>
      <c r="AU64" s="370">
        <f t="shared" si="31"/>
        <v>160785</v>
      </c>
      <c r="AV64" s="401" t="str">
        <f t="shared" si="33"/>
        <v>No</v>
      </c>
      <c r="AW64" s="397">
        <f t="shared" si="26"/>
        <v>0</v>
      </c>
      <c r="AX64" s="402">
        <f t="shared" si="27"/>
        <v>3293232</v>
      </c>
      <c r="AY64" s="403">
        <f t="shared" si="32"/>
        <v>3293232</v>
      </c>
      <c r="AZ64" s="423">
        <f t="shared" si="28"/>
        <v>0</v>
      </c>
      <c r="BA64" s="370"/>
      <c r="BD64" s="404"/>
      <c r="BE64" s="404">
        <v>3293232</v>
      </c>
      <c r="BF64" s="404">
        <v>3270255.8234999999</v>
      </c>
      <c r="BG64" s="404">
        <v>3247283.0926225497</v>
      </c>
      <c r="BH64" s="404">
        <v>3224315.8740980397</v>
      </c>
      <c r="BI64" s="351">
        <v>3201348.6555735297</v>
      </c>
      <c r="BJ64" s="351">
        <v>3178383.733770872</v>
      </c>
      <c r="BK64" s="351">
        <v>3155415.3668854358</v>
      </c>
      <c r="BL64" s="351">
        <v>3132447</v>
      </c>
    </row>
    <row r="65" spans="1:64" x14ac:dyDescent="0.2">
      <c r="A65" s="354" t="s">
        <v>327</v>
      </c>
      <c r="B65" s="354"/>
      <c r="C65" s="382"/>
      <c r="D65" s="382"/>
      <c r="E65" s="382"/>
      <c r="F65" s="351">
        <v>7</v>
      </c>
      <c r="G65">
        <v>0</v>
      </c>
      <c r="H65" s="354">
        <v>39</v>
      </c>
      <c r="I65" s="351" t="s">
        <v>370</v>
      </c>
      <c r="J65" s="394"/>
      <c r="K65" s="266">
        <v>205.07</v>
      </c>
      <c r="L65" s="422"/>
      <c r="M65" s="267">
        <v>47</v>
      </c>
      <c r="N65" s="395">
        <f t="shared" si="13"/>
        <v>14.1</v>
      </c>
      <c r="O65" s="395">
        <f t="shared" si="14"/>
        <v>123.04</v>
      </c>
      <c r="P65" s="395">
        <f t="shared" si="15"/>
        <v>0</v>
      </c>
      <c r="Q65" s="395">
        <f t="shared" si="16"/>
        <v>0</v>
      </c>
      <c r="R65" s="396">
        <f t="shared" si="17"/>
        <v>0.23</v>
      </c>
      <c r="S65" s="396">
        <f t="shared" si="5"/>
        <v>0</v>
      </c>
      <c r="T65" s="395">
        <f t="shared" si="6"/>
        <v>0</v>
      </c>
      <c r="U65" s="395">
        <f t="shared" si="18"/>
        <v>0</v>
      </c>
      <c r="V65" s="267">
        <v>5</v>
      </c>
      <c r="W65" s="395">
        <f t="shared" si="19"/>
        <v>1.25</v>
      </c>
      <c r="X65" s="371">
        <f t="shared" si="20"/>
        <v>14.1</v>
      </c>
      <c r="Y65" s="359">
        <f t="shared" si="21"/>
        <v>220.42</v>
      </c>
      <c r="Z65" s="266">
        <v>308911448</v>
      </c>
      <c r="AA65" s="267">
        <v>1675</v>
      </c>
      <c r="AB65" s="371">
        <f t="shared" si="7"/>
        <v>184424.75</v>
      </c>
      <c r="AC65" s="358">
        <f t="shared" si="8"/>
        <v>0.71897100000000003</v>
      </c>
      <c r="AD65" s="267">
        <v>100673</v>
      </c>
      <c r="AE65" s="358">
        <f t="shared" si="9"/>
        <v>0.72985900000000004</v>
      </c>
      <c r="AF65" s="358">
        <f t="shared" si="29"/>
        <v>0.27776299999999998</v>
      </c>
      <c r="AG65" s="398">
        <f t="shared" si="10"/>
        <v>0.27776299999999998</v>
      </c>
      <c r="AH65" s="399">
        <f t="shared" si="11"/>
        <v>0</v>
      </c>
      <c r="AI65" s="400">
        <f t="shared" si="22"/>
        <v>0.27776299999999998</v>
      </c>
      <c r="AJ65" s="267">
        <v>0</v>
      </c>
      <c r="AK65">
        <v>0</v>
      </c>
      <c r="AL65" s="370">
        <f t="shared" si="23"/>
        <v>0</v>
      </c>
      <c r="AM65" s="267">
        <v>42</v>
      </c>
      <c r="AN65">
        <v>4</v>
      </c>
      <c r="AO65" s="370">
        <f t="shared" si="24"/>
        <v>16800</v>
      </c>
      <c r="AP65" s="370">
        <f t="shared" si="12"/>
        <v>705613</v>
      </c>
      <c r="AQ65" s="370">
        <f t="shared" si="25"/>
        <v>722413</v>
      </c>
      <c r="AR65" s="397">
        <v>1091881</v>
      </c>
      <c r="AS65" s="397">
        <f t="shared" si="30"/>
        <v>722413</v>
      </c>
      <c r="AT65" s="267">
        <v>947176</v>
      </c>
      <c r="AU65" s="370">
        <f t="shared" si="31"/>
        <v>224763</v>
      </c>
      <c r="AV65" s="401" t="str">
        <f t="shared" si="33"/>
        <v>No</v>
      </c>
      <c r="AW65" s="397">
        <f t="shared" si="26"/>
        <v>0</v>
      </c>
      <c r="AX65" s="402">
        <f t="shared" si="27"/>
        <v>947176</v>
      </c>
      <c r="AY65" s="403">
        <f t="shared" si="32"/>
        <v>947176</v>
      </c>
      <c r="AZ65" s="423">
        <f t="shared" si="28"/>
        <v>0</v>
      </c>
      <c r="BA65" s="370"/>
      <c r="BD65" s="404"/>
      <c r="BE65" s="404">
        <v>947176</v>
      </c>
      <c r="BF65" s="404">
        <v>915057.36730000004</v>
      </c>
      <c r="BG65" s="404">
        <v>882943.55127109005</v>
      </c>
      <c r="BH65" s="404">
        <v>850837.44101687206</v>
      </c>
      <c r="BI65" s="351">
        <v>818731.33076265408</v>
      </c>
      <c r="BJ65" s="351">
        <v>786628.43111946143</v>
      </c>
      <c r="BK65" s="351">
        <v>754520.71555973077</v>
      </c>
      <c r="BL65" s="351">
        <v>722413</v>
      </c>
    </row>
    <row r="66" spans="1:64" x14ac:dyDescent="0.2">
      <c r="A66" s="354" t="s">
        <v>333</v>
      </c>
      <c r="B66" s="354"/>
      <c r="C66" s="382"/>
      <c r="D66" s="382"/>
      <c r="E66" s="382"/>
      <c r="F66" s="351">
        <v>5</v>
      </c>
      <c r="G66">
        <v>0</v>
      </c>
      <c r="H66" s="354">
        <v>40</v>
      </c>
      <c r="I66" s="351" t="s">
        <v>371</v>
      </c>
      <c r="J66" s="394"/>
      <c r="K66" s="266">
        <v>880.21</v>
      </c>
      <c r="L66" s="422"/>
      <c r="M66" s="267">
        <v>143</v>
      </c>
      <c r="N66" s="395">
        <f t="shared" si="13"/>
        <v>42.9</v>
      </c>
      <c r="O66" s="395">
        <f t="shared" si="14"/>
        <v>528.13</v>
      </c>
      <c r="P66" s="395">
        <f t="shared" si="15"/>
        <v>0</v>
      </c>
      <c r="Q66" s="395">
        <f t="shared" si="16"/>
        <v>0</v>
      </c>
      <c r="R66" s="396">
        <f t="shared" si="17"/>
        <v>0.16</v>
      </c>
      <c r="S66" s="396">
        <f t="shared" si="5"/>
        <v>0</v>
      </c>
      <c r="T66" s="395">
        <f t="shared" si="6"/>
        <v>0</v>
      </c>
      <c r="U66" s="395">
        <f t="shared" si="18"/>
        <v>0</v>
      </c>
      <c r="V66" s="267">
        <v>20</v>
      </c>
      <c r="W66" s="395">
        <f t="shared" si="19"/>
        <v>5</v>
      </c>
      <c r="X66" s="371">
        <f t="shared" si="20"/>
        <v>42.9</v>
      </c>
      <c r="Y66" s="359">
        <f t="shared" si="21"/>
        <v>928.11</v>
      </c>
      <c r="Z66" s="266">
        <v>1099724344</v>
      </c>
      <c r="AA66" s="267">
        <v>5218</v>
      </c>
      <c r="AB66" s="371">
        <f t="shared" si="7"/>
        <v>210755.91</v>
      </c>
      <c r="AC66" s="358">
        <f t="shared" si="8"/>
        <v>0.82162199999999996</v>
      </c>
      <c r="AD66" s="267">
        <v>107478</v>
      </c>
      <c r="AE66" s="358">
        <f t="shared" si="9"/>
        <v>0.77919400000000005</v>
      </c>
      <c r="AF66" s="358">
        <f t="shared" si="29"/>
        <v>0.191106</v>
      </c>
      <c r="AG66" s="398">
        <f t="shared" si="10"/>
        <v>0.191106</v>
      </c>
      <c r="AH66" s="399">
        <f t="shared" si="11"/>
        <v>0</v>
      </c>
      <c r="AI66" s="400">
        <f t="shared" si="22"/>
        <v>0.191106</v>
      </c>
      <c r="AJ66" s="267">
        <v>0</v>
      </c>
      <c r="AK66">
        <v>0</v>
      </c>
      <c r="AL66" s="370">
        <f t="shared" si="23"/>
        <v>0</v>
      </c>
      <c r="AM66" s="267">
        <v>0</v>
      </c>
      <c r="AN66">
        <v>0</v>
      </c>
      <c r="AO66" s="370">
        <f t="shared" si="24"/>
        <v>0</v>
      </c>
      <c r="AP66" s="370">
        <f t="shared" si="12"/>
        <v>2044159</v>
      </c>
      <c r="AQ66" s="370">
        <f t="shared" si="25"/>
        <v>2044159</v>
      </c>
      <c r="AR66" s="397">
        <v>1439845</v>
      </c>
      <c r="AS66" s="397">
        <f t="shared" si="30"/>
        <v>2044159</v>
      </c>
      <c r="AT66" s="267">
        <v>1510105</v>
      </c>
      <c r="AU66" s="370">
        <f t="shared" si="31"/>
        <v>534054</v>
      </c>
      <c r="AV66" s="401" t="str">
        <f t="shared" si="33"/>
        <v>Yes</v>
      </c>
      <c r="AW66" s="397">
        <f t="shared" si="26"/>
        <v>534054</v>
      </c>
      <c r="AX66" s="402">
        <f t="shared" si="27"/>
        <v>2044159</v>
      </c>
      <c r="AY66" s="403">
        <f t="shared" si="32"/>
        <v>2044159</v>
      </c>
      <c r="AZ66" s="423">
        <f t="shared" si="28"/>
        <v>534054</v>
      </c>
      <c r="BA66" s="370"/>
      <c r="BD66" s="404"/>
      <c r="BE66" s="404">
        <v>2044159</v>
      </c>
      <c r="BF66" s="404">
        <v>2044159</v>
      </c>
      <c r="BG66" s="404">
        <v>2044159</v>
      </c>
      <c r="BH66" s="404">
        <v>2044159</v>
      </c>
      <c r="BI66" s="351">
        <v>2044159</v>
      </c>
      <c r="BJ66" s="351">
        <v>2044159</v>
      </c>
      <c r="BK66" s="351">
        <v>2044159</v>
      </c>
      <c r="BL66" s="351">
        <v>2044159</v>
      </c>
    </row>
    <row r="67" spans="1:64" x14ac:dyDescent="0.2">
      <c r="A67" s="354" t="s">
        <v>327</v>
      </c>
      <c r="B67" s="354"/>
      <c r="C67" s="382"/>
      <c r="D67" s="382"/>
      <c r="E67" s="382"/>
      <c r="F67" s="351">
        <v>5</v>
      </c>
      <c r="G67">
        <v>0</v>
      </c>
      <c r="H67" s="354">
        <v>41</v>
      </c>
      <c r="I67" s="351" t="s">
        <v>372</v>
      </c>
      <c r="J67" s="394"/>
      <c r="K67" s="266">
        <v>947.11</v>
      </c>
      <c r="L67" s="422"/>
      <c r="M67" s="267">
        <v>254</v>
      </c>
      <c r="N67" s="395">
        <f t="shared" si="13"/>
        <v>76.2</v>
      </c>
      <c r="O67" s="395">
        <f t="shared" si="14"/>
        <v>568.27</v>
      </c>
      <c r="P67" s="395">
        <f t="shared" si="15"/>
        <v>0</v>
      </c>
      <c r="Q67" s="395">
        <f t="shared" si="16"/>
        <v>0</v>
      </c>
      <c r="R67" s="396">
        <f t="shared" si="17"/>
        <v>0.27</v>
      </c>
      <c r="S67" s="396">
        <f t="shared" si="5"/>
        <v>0</v>
      </c>
      <c r="T67" s="395">
        <f t="shared" si="6"/>
        <v>0</v>
      </c>
      <c r="U67" s="395">
        <f t="shared" si="18"/>
        <v>0</v>
      </c>
      <c r="V67" s="267">
        <v>6</v>
      </c>
      <c r="W67" s="395">
        <f t="shared" si="19"/>
        <v>1.5</v>
      </c>
      <c r="X67" s="371">
        <f t="shared" si="20"/>
        <v>76.2</v>
      </c>
      <c r="Y67" s="359">
        <f t="shared" si="21"/>
        <v>1024.81</v>
      </c>
      <c r="Z67" s="266">
        <v>1671840303.3299999</v>
      </c>
      <c r="AA67" s="267">
        <v>8949</v>
      </c>
      <c r="AB67" s="371">
        <f t="shared" si="7"/>
        <v>186818.67</v>
      </c>
      <c r="AC67" s="358">
        <f t="shared" si="8"/>
        <v>0.72830300000000003</v>
      </c>
      <c r="AD67" s="267">
        <v>107096</v>
      </c>
      <c r="AE67" s="358">
        <f t="shared" si="9"/>
        <v>0.776424</v>
      </c>
      <c r="AF67" s="358">
        <f t="shared" si="29"/>
        <v>0.25726100000000002</v>
      </c>
      <c r="AG67" s="398">
        <f t="shared" si="10"/>
        <v>0.25726100000000002</v>
      </c>
      <c r="AH67" s="399">
        <f t="shared" si="11"/>
        <v>0</v>
      </c>
      <c r="AI67" s="400">
        <f t="shared" si="22"/>
        <v>0.25726100000000002</v>
      </c>
      <c r="AJ67" s="267">
        <v>0</v>
      </c>
      <c r="AK67">
        <v>0</v>
      </c>
      <c r="AL67" s="370">
        <f t="shared" si="23"/>
        <v>0</v>
      </c>
      <c r="AM67" s="267">
        <v>0</v>
      </c>
      <c r="AN67">
        <v>0</v>
      </c>
      <c r="AO67" s="370">
        <f t="shared" si="24"/>
        <v>0</v>
      </c>
      <c r="AP67" s="370">
        <f t="shared" si="12"/>
        <v>3038493</v>
      </c>
      <c r="AQ67" s="370">
        <f t="shared" si="25"/>
        <v>3038493</v>
      </c>
      <c r="AR67" s="397">
        <v>3686134</v>
      </c>
      <c r="AS67" s="397">
        <f t="shared" si="30"/>
        <v>3038493</v>
      </c>
      <c r="AT67" s="267">
        <v>3555957</v>
      </c>
      <c r="AU67" s="370">
        <f t="shared" si="31"/>
        <v>517464</v>
      </c>
      <c r="AV67" s="401" t="str">
        <f t="shared" si="33"/>
        <v>No</v>
      </c>
      <c r="AW67" s="397">
        <f t="shared" si="26"/>
        <v>0</v>
      </c>
      <c r="AX67" s="402">
        <f t="shared" si="27"/>
        <v>3555957</v>
      </c>
      <c r="AY67" s="403">
        <f t="shared" si="32"/>
        <v>3555957</v>
      </c>
      <c r="AZ67" s="423">
        <f t="shared" si="28"/>
        <v>0</v>
      </c>
      <c r="BA67" s="370"/>
      <c r="BD67" s="404"/>
      <c r="BE67" s="404">
        <v>3555957</v>
      </c>
      <c r="BF67" s="404">
        <v>3482011.3944000001</v>
      </c>
      <c r="BG67" s="404">
        <v>3408076.8780535199</v>
      </c>
      <c r="BH67" s="404">
        <v>3334160.1024428159</v>
      </c>
      <c r="BI67" s="351">
        <v>3260243.3268321119</v>
      </c>
      <c r="BJ67" s="351">
        <v>3186333.9428989692</v>
      </c>
      <c r="BK67" s="351">
        <v>3112413.4714494846</v>
      </c>
      <c r="BL67" s="351">
        <v>3038493</v>
      </c>
    </row>
    <row r="68" spans="1:64" x14ac:dyDescent="0.2">
      <c r="A68" s="354" t="s">
        <v>333</v>
      </c>
      <c r="B68" s="354"/>
      <c r="C68" s="382"/>
      <c r="D68" s="382"/>
      <c r="E68" s="382"/>
      <c r="F68" s="351">
        <v>6</v>
      </c>
      <c r="G68">
        <v>0</v>
      </c>
      <c r="H68" s="354">
        <v>42</v>
      </c>
      <c r="I68" s="351" t="s">
        <v>373</v>
      </c>
      <c r="J68" s="394"/>
      <c r="K68" s="266">
        <v>1703.03</v>
      </c>
      <c r="L68" s="422"/>
      <c r="M68" s="267">
        <v>398</v>
      </c>
      <c r="N68" s="395">
        <f t="shared" si="13"/>
        <v>119.4</v>
      </c>
      <c r="O68" s="395">
        <f t="shared" si="14"/>
        <v>1021.82</v>
      </c>
      <c r="P68" s="395">
        <f t="shared" si="15"/>
        <v>0</v>
      </c>
      <c r="Q68" s="395">
        <f t="shared" si="16"/>
        <v>0</v>
      </c>
      <c r="R68" s="396">
        <f t="shared" si="17"/>
        <v>0.23</v>
      </c>
      <c r="S68" s="396">
        <f t="shared" si="5"/>
        <v>0</v>
      </c>
      <c r="T68" s="395">
        <f t="shared" si="6"/>
        <v>0</v>
      </c>
      <c r="U68" s="395">
        <f t="shared" si="18"/>
        <v>0</v>
      </c>
      <c r="V68" s="267">
        <v>17</v>
      </c>
      <c r="W68" s="395">
        <f t="shared" si="19"/>
        <v>4.25</v>
      </c>
      <c r="X68" s="371">
        <f t="shared" si="20"/>
        <v>119.4</v>
      </c>
      <c r="Y68" s="359">
        <f t="shared" si="21"/>
        <v>1826.68</v>
      </c>
      <c r="Z68" s="266">
        <v>2132251283.3299999</v>
      </c>
      <c r="AA68" s="267">
        <v>12960</v>
      </c>
      <c r="AB68" s="371">
        <f t="shared" si="7"/>
        <v>164525.56</v>
      </c>
      <c r="AC68" s="358">
        <f t="shared" si="8"/>
        <v>0.64139500000000005</v>
      </c>
      <c r="AD68" s="267">
        <v>116163</v>
      </c>
      <c r="AE68" s="358">
        <f t="shared" si="9"/>
        <v>0.84215799999999996</v>
      </c>
      <c r="AF68" s="358">
        <f t="shared" si="29"/>
        <v>0.29837599999999997</v>
      </c>
      <c r="AG68" s="398">
        <f t="shared" si="10"/>
        <v>0.29837599999999997</v>
      </c>
      <c r="AH68" s="399">
        <f t="shared" si="11"/>
        <v>0</v>
      </c>
      <c r="AI68" s="400">
        <f t="shared" si="22"/>
        <v>0.29837599999999997</v>
      </c>
      <c r="AJ68" s="267">
        <v>0</v>
      </c>
      <c r="AK68">
        <v>0</v>
      </c>
      <c r="AL68" s="370">
        <f t="shared" si="23"/>
        <v>0</v>
      </c>
      <c r="AM68" s="267">
        <v>0</v>
      </c>
      <c r="AN68">
        <v>0</v>
      </c>
      <c r="AO68" s="370">
        <f t="shared" si="24"/>
        <v>0</v>
      </c>
      <c r="AP68" s="370">
        <f t="shared" si="12"/>
        <v>6281557</v>
      </c>
      <c r="AQ68" s="370">
        <f t="shared" si="25"/>
        <v>6281557</v>
      </c>
      <c r="AR68" s="397">
        <v>7538993</v>
      </c>
      <c r="AS68" s="397">
        <f t="shared" si="30"/>
        <v>6281557</v>
      </c>
      <c r="AT68" s="267">
        <v>6960947</v>
      </c>
      <c r="AU68" s="370">
        <f t="shared" si="31"/>
        <v>679390</v>
      </c>
      <c r="AV68" s="401" t="str">
        <f t="shared" si="33"/>
        <v>No</v>
      </c>
      <c r="AW68" s="397">
        <f t="shared" si="26"/>
        <v>0</v>
      </c>
      <c r="AX68" s="402">
        <f t="shared" si="27"/>
        <v>6960947</v>
      </c>
      <c r="AY68" s="403">
        <f t="shared" si="32"/>
        <v>6960947</v>
      </c>
      <c r="AZ68" s="423">
        <f t="shared" si="28"/>
        <v>0</v>
      </c>
      <c r="BA68" s="370"/>
      <c r="BD68" s="404"/>
      <c r="BE68" s="404">
        <v>6960947</v>
      </c>
      <c r="BF68" s="404">
        <v>6863862.1689999998</v>
      </c>
      <c r="BG68" s="404">
        <v>6766791.8973276997</v>
      </c>
      <c r="BH68" s="404">
        <v>6669744.9178621601</v>
      </c>
      <c r="BI68" s="351">
        <v>6572697.9383966196</v>
      </c>
      <c r="BJ68" s="351">
        <v>6475660.6636290262</v>
      </c>
      <c r="BK68" s="351">
        <v>6378608.8318145126</v>
      </c>
      <c r="BL68" s="351">
        <v>6281557</v>
      </c>
    </row>
    <row r="69" spans="1:64" x14ac:dyDescent="0.2">
      <c r="A69" s="354" t="s">
        <v>325</v>
      </c>
      <c r="B69" s="354">
        <v>1</v>
      </c>
      <c r="C69" s="382">
        <v>1</v>
      </c>
      <c r="D69" s="382">
        <v>1</v>
      </c>
      <c r="E69" s="382">
        <v>0</v>
      </c>
      <c r="F69" s="351">
        <v>10</v>
      </c>
      <c r="G69">
        <v>8</v>
      </c>
      <c r="H69" s="354">
        <v>43</v>
      </c>
      <c r="I69" s="351" t="s">
        <v>374</v>
      </c>
      <c r="J69" s="394"/>
      <c r="K69" s="266">
        <v>7964.72</v>
      </c>
      <c r="L69" s="424"/>
      <c r="M69" s="267">
        <v>5017</v>
      </c>
      <c r="N69" s="395">
        <f t="shared" si="13"/>
        <v>1505.1</v>
      </c>
      <c r="O69" s="395">
        <f t="shared" si="14"/>
        <v>4778.83</v>
      </c>
      <c r="P69" s="395">
        <f t="shared" si="15"/>
        <v>238.17000000000007</v>
      </c>
      <c r="Q69" s="395">
        <f t="shared" si="16"/>
        <v>35.729999999999997</v>
      </c>
      <c r="R69" s="396">
        <f t="shared" si="17"/>
        <v>0.63</v>
      </c>
      <c r="S69" s="396">
        <f t="shared" si="5"/>
        <v>3.0000000000000027E-2</v>
      </c>
      <c r="T69" s="395">
        <f t="shared" si="6"/>
        <v>238.94</v>
      </c>
      <c r="U69" s="395">
        <f t="shared" si="18"/>
        <v>35.840000000000003</v>
      </c>
      <c r="V69" s="267">
        <v>1421</v>
      </c>
      <c r="W69" s="395">
        <f t="shared" si="19"/>
        <v>355.25</v>
      </c>
      <c r="X69" s="371">
        <f t="shared" si="20"/>
        <v>1505.1</v>
      </c>
      <c r="Y69" s="359">
        <f t="shared" si="21"/>
        <v>9860.7999999999993</v>
      </c>
      <c r="Z69" s="266">
        <v>5311609918.6700001</v>
      </c>
      <c r="AA69" s="267">
        <v>50718</v>
      </c>
      <c r="AB69" s="371">
        <f t="shared" si="7"/>
        <v>104728.3</v>
      </c>
      <c r="AC69" s="358">
        <f t="shared" si="8"/>
        <v>0.40827799999999997</v>
      </c>
      <c r="AD69" s="267">
        <v>64244</v>
      </c>
      <c r="AE69" s="358">
        <f t="shared" si="9"/>
        <v>0.465756</v>
      </c>
      <c r="AF69" s="358">
        <f t="shared" si="29"/>
        <v>0.57447899999999996</v>
      </c>
      <c r="AG69" s="398">
        <f t="shared" si="10"/>
        <v>0.57447899999999996</v>
      </c>
      <c r="AH69" s="399">
        <f t="shared" si="11"/>
        <v>0.05</v>
      </c>
      <c r="AI69" s="400">
        <f t="shared" si="22"/>
        <v>0.62447900000000001</v>
      </c>
      <c r="AJ69" s="267">
        <v>0</v>
      </c>
      <c r="AK69">
        <v>0</v>
      </c>
      <c r="AL69" s="370">
        <f t="shared" si="23"/>
        <v>0</v>
      </c>
      <c r="AM69" s="267">
        <v>0</v>
      </c>
      <c r="AN69">
        <v>0</v>
      </c>
      <c r="AO69" s="370">
        <f t="shared" si="24"/>
        <v>0</v>
      </c>
      <c r="AP69" s="370">
        <f t="shared" si="12"/>
        <v>70969366</v>
      </c>
      <c r="AQ69" s="370">
        <f t="shared" si="25"/>
        <v>70969366</v>
      </c>
      <c r="AR69" s="397">
        <v>49075156</v>
      </c>
      <c r="AS69" s="397">
        <f t="shared" si="30"/>
        <v>70969366</v>
      </c>
      <c r="AT69" s="267">
        <v>66388025</v>
      </c>
      <c r="AU69" s="370">
        <f t="shared" si="31"/>
        <v>4581341</v>
      </c>
      <c r="AV69" s="401" t="str">
        <f t="shared" si="33"/>
        <v>Yes</v>
      </c>
      <c r="AW69" s="397">
        <f t="shared" si="26"/>
        <v>4581341</v>
      </c>
      <c r="AX69" s="402">
        <f t="shared" si="27"/>
        <v>70969366</v>
      </c>
      <c r="AY69" s="403">
        <f t="shared" si="32"/>
        <v>70969366</v>
      </c>
      <c r="AZ69" s="423">
        <f t="shared" si="28"/>
        <v>4581341</v>
      </c>
      <c r="BA69" s="370"/>
      <c r="BD69" s="404"/>
      <c r="BE69" s="404">
        <v>70969366</v>
      </c>
      <c r="BF69" s="404">
        <v>70969366</v>
      </c>
      <c r="BG69" s="404">
        <v>70969366</v>
      </c>
      <c r="BH69" s="404">
        <v>70969366</v>
      </c>
      <c r="BI69" s="351">
        <v>70969366</v>
      </c>
      <c r="BJ69" s="351">
        <v>70969366</v>
      </c>
      <c r="BK69" s="351">
        <v>70969366</v>
      </c>
      <c r="BL69" s="351">
        <v>70969366</v>
      </c>
    </row>
    <row r="70" spans="1:64" x14ac:dyDescent="0.2">
      <c r="A70" s="354" t="s">
        <v>338</v>
      </c>
      <c r="B70" s="354"/>
      <c r="C70" s="382">
        <v>1</v>
      </c>
      <c r="D70" s="382">
        <v>1</v>
      </c>
      <c r="E70" s="382"/>
      <c r="F70" s="351">
        <v>9</v>
      </c>
      <c r="G70">
        <v>24</v>
      </c>
      <c r="H70" s="354">
        <v>44</v>
      </c>
      <c r="I70" s="351" t="s">
        <v>375</v>
      </c>
      <c r="J70" s="394"/>
      <c r="K70" s="266">
        <v>3033.89</v>
      </c>
      <c r="L70" s="424"/>
      <c r="M70" s="267">
        <v>1774</v>
      </c>
      <c r="N70" s="395">
        <f t="shared" si="13"/>
        <v>532.20000000000005</v>
      </c>
      <c r="O70" s="395">
        <f t="shared" si="14"/>
        <v>1820.33</v>
      </c>
      <c r="P70" s="395">
        <f t="shared" si="15"/>
        <v>0</v>
      </c>
      <c r="Q70" s="395">
        <f t="shared" si="16"/>
        <v>0</v>
      </c>
      <c r="R70" s="396">
        <f t="shared" si="17"/>
        <v>0.57999999999999996</v>
      </c>
      <c r="S70" s="396">
        <f t="shared" si="5"/>
        <v>0</v>
      </c>
      <c r="T70" s="395">
        <f t="shared" si="6"/>
        <v>0</v>
      </c>
      <c r="U70" s="395">
        <f t="shared" si="18"/>
        <v>0</v>
      </c>
      <c r="V70" s="267">
        <v>424</v>
      </c>
      <c r="W70" s="395">
        <f t="shared" si="19"/>
        <v>106</v>
      </c>
      <c r="X70" s="371">
        <f t="shared" si="20"/>
        <v>532.20000000000005</v>
      </c>
      <c r="Y70" s="359">
        <f t="shared" si="21"/>
        <v>3672.09</v>
      </c>
      <c r="Z70" s="266">
        <v>3729987516.3299999</v>
      </c>
      <c r="AA70" s="267">
        <v>27682</v>
      </c>
      <c r="AB70" s="371">
        <f t="shared" si="7"/>
        <v>134744.15</v>
      </c>
      <c r="AC70" s="358">
        <f t="shared" si="8"/>
        <v>0.52529300000000001</v>
      </c>
      <c r="AD70" s="267">
        <v>83489</v>
      </c>
      <c r="AE70" s="358">
        <f t="shared" si="9"/>
        <v>0.60527799999999998</v>
      </c>
      <c r="AF70" s="358">
        <f t="shared" si="29"/>
        <v>0.450712</v>
      </c>
      <c r="AG70" s="398">
        <f t="shared" si="10"/>
        <v>0.450712</v>
      </c>
      <c r="AH70" s="399">
        <f t="shared" si="11"/>
        <v>0</v>
      </c>
      <c r="AI70" s="400">
        <f t="shared" si="22"/>
        <v>0.450712</v>
      </c>
      <c r="AJ70" s="267">
        <v>0</v>
      </c>
      <c r="AK70">
        <v>0</v>
      </c>
      <c r="AL70" s="370">
        <f t="shared" si="23"/>
        <v>0</v>
      </c>
      <c r="AM70" s="267">
        <v>0</v>
      </c>
      <c r="AN70">
        <v>0</v>
      </c>
      <c r="AO70" s="370">
        <f t="shared" si="24"/>
        <v>0</v>
      </c>
      <c r="AP70" s="370">
        <f t="shared" si="12"/>
        <v>19074509</v>
      </c>
      <c r="AQ70" s="370">
        <f t="shared" si="25"/>
        <v>19074509</v>
      </c>
      <c r="AR70" s="397">
        <v>19595415</v>
      </c>
      <c r="AS70" s="397">
        <f t="shared" si="30"/>
        <v>20005957</v>
      </c>
      <c r="AT70" s="267">
        <v>20005957</v>
      </c>
      <c r="AU70" s="370">
        <f t="shared" si="31"/>
        <v>931448</v>
      </c>
      <c r="AV70" s="401" t="str">
        <f t="shared" si="33"/>
        <v>No</v>
      </c>
      <c r="AW70" s="397">
        <f t="shared" si="26"/>
        <v>0</v>
      </c>
      <c r="AX70" s="402">
        <f t="shared" si="27"/>
        <v>20005957</v>
      </c>
      <c r="AY70" s="403">
        <f t="shared" si="32"/>
        <v>20005957</v>
      </c>
      <c r="AZ70" s="423">
        <f t="shared" si="28"/>
        <v>0</v>
      </c>
      <c r="BA70" s="370"/>
      <c r="BD70" s="404"/>
      <c r="BE70" s="404">
        <v>20005957</v>
      </c>
      <c r="BF70" s="404">
        <v>20005957</v>
      </c>
      <c r="BG70" s="404">
        <v>20005957</v>
      </c>
      <c r="BH70" s="404">
        <v>20005957</v>
      </c>
      <c r="BI70" s="351">
        <v>20005957</v>
      </c>
      <c r="BJ70" s="351">
        <v>20005957</v>
      </c>
      <c r="BK70" s="351">
        <v>20005957</v>
      </c>
      <c r="BL70" s="351">
        <v>20005957</v>
      </c>
    </row>
    <row r="71" spans="1:64" x14ac:dyDescent="0.2">
      <c r="A71" s="354" t="s">
        <v>333</v>
      </c>
      <c r="B71" s="354"/>
      <c r="C71" s="382"/>
      <c r="D71" s="382"/>
      <c r="E71" s="382"/>
      <c r="F71" s="351">
        <v>4</v>
      </c>
      <c r="G71">
        <v>0</v>
      </c>
      <c r="H71" s="354">
        <v>45</v>
      </c>
      <c r="I71" s="351" t="s">
        <v>376</v>
      </c>
      <c r="J71" s="394"/>
      <c r="K71" s="266">
        <v>2369.14</v>
      </c>
      <c r="L71" s="422"/>
      <c r="M71" s="267">
        <v>620</v>
      </c>
      <c r="N71" s="395">
        <f t="shared" si="13"/>
        <v>186</v>
      </c>
      <c r="O71" s="395">
        <f t="shared" si="14"/>
        <v>1421.48</v>
      </c>
      <c r="P71" s="395">
        <f t="shared" si="15"/>
        <v>0</v>
      </c>
      <c r="Q71" s="395">
        <f t="shared" si="16"/>
        <v>0</v>
      </c>
      <c r="R71" s="396">
        <f t="shared" si="17"/>
        <v>0.26</v>
      </c>
      <c r="S71" s="396">
        <f t="shared" si="5"/>
        <v>0</v>
      </c>
      <c r="T71" s="395">
        <f t="shared" si="6"/>
        <v>0</v>
      </c>
      <c r="U71" s="395">
        <f t="shared" si="18"/>
        <v>0</v>
      </c>
      <c r="V71" s="267">
        <v>103</v>
      </c>
      <c r="W71" s="395">
        <f t="shared" si="19"/>
        <v>25.75</v>
      </c>
      <c r="X71" s="371">
        <f t="shared" si="20"/>
        <v>186</v>
      </c>
      <c r="Y71" s="359">
        <f t="shared" si="21"/>
        <v>2580.89</v>
      </c>
      <c r="Z71" s="266">
        <v>4375644296.6700001</v>
      </c>
      <c r="AA71" s="267">
        <v>18788</v>
      </c>
      <c r="AB71" s="371">
        <f t="shared" si="7"/>
        <v>232895.69</v>
      </c>
      <c r="AC71" s="358">
        <f t="shared" si="8"/>
        <v>0.90793199999999996</v>
      </c>
      <c r="AD71" s="267">
        <v>105064</v>
      </c>
      <c r="AE71" s="358">
        <f t="shared" si="9"/>
        <v>0.76169299999999995</v>
      </c>
      <c r="AF71" s="358">
        <f t="shared" si="29"/>
        <v>0.13594000000000001</v>
      </c>
      <c r="AG71" s="398">
        <f t="shared" si="10"/>
        <v>0.13594000000000001</v>
      </c>
      <c r="AH71" s="399">
        <f t="shared" si="11"/>
        <v>0</v>
      </c>
      <c r="AI71" s="400">
        <f t="shared" si="22"/>
        <v>0.13594000000000001</v>
      </c>
      <c r="AJ71" s="267">
        <v>0</v>
      </c>
      <c r="AK71">
        <v>0</v>
      </c>
      <c r="AL71" s="370">
        <f t="shared" si="23"/>
        <v>0</v>
      </c>
      <c r="AM71" s="267">
        <v>0</v>
      </c>
      <c r="AN71">
        <v>0</v>
      </c>
      <c r="AO71" s="370">
        <f t="shared" si="24"/>
        <v>0</v>
      </c>
      <c r="AP71" s="370">
        <f t="shared" si="12"/>
        <v>4043502</v>
      </c>
      <c r="AQ71" s="370">
        <f t="shared" si="25"/>
        <v>4043502</v>
      </c>
      <c r="AR71" s="397">
        <v>6918462</v>
      </c>
      <c r="AS71" s="397">
        <f t="shared" si="30"/>
        <v>4043502</v>
      </c>
      <c r="AT71" s="267">
        <v>6076507</v>
      </c>
      <c r="AU71" s="370">
        <f t="shared" si="31"/>
        <v>2033005</v>
      </c>
      <c r="AV71" s="401" t="str">
        <f t="shared" si="33"/>
        <v>No</v>
      </c>
      <c r="AW71" s="397">
        <f t="shared" si="26"/>
        <v>0</v>
      </c>
      <c r="AX71" s="402">
        <f t="shared" si="27"/>
        <v>6076507</v>
      </c>
      <c r="AY71" s="403">
        <f t="shared" si="32"/>
        <v>6076507</v>
      </c>
      <c r="AZ71" s="423">
        <f t="shared" si="28"/>
        <v>0</v>
      </c>
      <c r="BA71" s="370"/>
      <c r="BD71" s="404"/>
      <c r="BE71" s="404">
        <v>6076507</v>
      </c>
      <c r="BF71" s="404">
        <v>5785990.5855</v>
      </c>
      <c r="BG71" s="404">
        <v>5495517.7382971505</v>
      </c>
      <c r="BH71" s="404">
        <v>5205114.5906377202</v>
      </c>
      <c r="BI71" s="351">
        <v>4914711.4429782899</v>
      </c>
      <c r="BJ71" s="351">
        <v>4624337.3356336262</v>
      </c>
      <c r="BK71" s="351">
        <v>4333919.6678168131</v>
      </c>
      <c r="BL71" s="351">
        <v>4043502</v>
      </c>
    </row>
    <row r="72" spans="1:64" x14ac:dyDescent="0.2">
      <c r="A72" s="354" t="s">
        <v>365</v>
      </c>
      <c r="B72" s="354"/>
      <c r="C72" s="382"/>
      <c r="D72" s="382"/>
      <c r="E72" s="382"/>
      <c r="F72" s="351">
        <v>1</v>
      </c>
      <c r="G72">
        <v>0</v>
      </c>
      <c r="H72" s="354">
        <v>46</v>
      </c>
      <c r="I72" s="351" t="s">
        <v>377</v>
      </c>
      <c r="J72" s="394"/>
      <c r="K72" s="266">
        <v>1248.57</v>
      </c>
      <c r="L72" s="422"/>
      <c r="M72" s="267">
        <v>106</v>
      </c>
      <c r="N72" s="395">
        <f t="shared" si="13"/>
        <v>31.8</v>
      </c>
      <c r="O72" s="395">
        <f t="shared" si="14"/>
        <v>749.14</v>
      </c>
      <c r="P72" s="395">
        <f t="shared" si="15"/>
        <v>0</v>
      </c>
      <c r="Q72" s="395">
        <f t="shared" si="16"/>
        <v>0</v>
      </c>
      <c r="R72" s="396">
        <f t="shared" si="17"/>
        <v>0.08</v>
      </c>
      <c r="S72" s="396">
        <f t="shared" si="5"/>
        <v>0</v>
      </c>
      <c r="T72" s="395">
        <f t="shared" si="6"/>
        <v>0</v>
      </c>
      <c r="U72" s="395">
        <f t="shared" si="18"/>
        <v>0</v>
      </c>
      <c r="V72" s="267">
        <v>33</v>
      </c>
      <c r="W72" s="395">
        <f t="shared" si="19"/>
        <v>8.25</v>
      </c>
      <c r="X72" s="371">
        <f t="shared" si="20"/>
        <v>31.8</v>
      </c>
      <c r="Y72" s="359">
        <f t="shared" si="21"/>
        <v>1288.6199999999999</v>
      </c>
      <c r="Z72" s="266">
        <v>2307946074</v>
      </c>
      <c r="AA72" s="267">
        <v>7630</v>
      </c>
      <c r="AB72" s="371">
        <f t="shared" si="7"/>
        <v>302483.09999999998</v>
      </c>
      <c r="AC72" s="358">
        <f t="shared" si="8"/>
        <v>1.1792149999999999</v>
      </c>
      <c r="AD72" s="267">
        <v>181934</v>
      </c>
      <c r="AE72" s="358">
        <f t="shared" si="9"/>
        <v>1.3189850000000001</v>
      </c>
      <c r="AF72" s="358">
        <f t="shared" si="29"/>
        <v>-0.22114600000000001</v>
      </c>
      <c r="AG72" s="398">
        <f t="shared" si="10"/>
        <v>0.01</v>
      </c>
      <c r="AH72" s="399">
        <f t="shared" si="11"/>
        <v>0</v>
      </c>
      <c r="AI72" s="400">
        <f t="shared" si="22"/>
        <v>0.01</v>
      </c>
      <c r="AJ72" s="267">
        <v>384</v>
      </c>
      <c r="AK72">
        <v>4</v>
      </c>
      <c r="AL72" s="370">
        <f t="shared" si="23"/>
        <v>153600</v>
      </c>
      <c r="AM72" s="267">
        <v>0</v>
      </c>
      <c r="AN72">
        <v>0</v>
      </c>
      <c r="AO72" s="370">
        <f t="shared" si="24"/>
        <v>0</v>
      </c>
      <c r="AP72" s="370">
        <f t="shared" si="12"/>
        <v>148513</v>
      </c>
      <c r="AQ72" s="370">
        <f t="shared" si="25"/>
        <v>302113</v>
      </c>
      <c r="AR72" s="397">
        <v>177907</v>
      </c>
      <c r="AS72" s="397">
        <f t="shared" si="30"/>
        <v>302113</v>
      </c>
      <c r="AT72" s="267">
        <v>279493</v>
      </c>
      <c r="AU72" s="370">
        <f t="shared" si="31"/>
        <v>22620</v>
      </c>
      <c r="AV72" s="401" t="str">
        <f t="shared" si="33"/>
        <v>Yes</v>
      </c>
      <c r="AW72" s="397">
        <f t="shared" si="26"/>
        <v>22620</v>
      </c>
      <c r="AX72" s="402">
        <f t="shared" si="27"/>
        <v>302113</v>
      </c>
      <c r="AY72" s="403">
        <f t="shared" si="32"/>
        <v>302113</v>
      </c>
      <c r="AZ72" s="423">
        <f t="shared" si="28"/>
        <v>22620</v>
      </c>
      <c r="BA72" s="370"/>
      <c r="BD72" s="404"/>
      <c r="BE72" s="404">
        <v>302113</v>
      </c>
      <c r="BF72" s="404">
        <v>302113</v>
      </c>
      <c r="BG72" s="404">
        <v>302113</v>
      </c>
      <c r="BH72" s="404">
        <v>302113</v>
      </c>
      <c r="BI72" s="351">
        <v>302113</v>
      </c>
      <c r="BJ72" s="351">
        <v>302113</v>
      </c>
      <c r="BK72" s="351">
        <v>302113</v>
      </c>
      <c r="BL72" s="351">
        <v>302113</v>
      </c>
    </row>
    <row r="73" spans="1:64" x14ac:dyDescent="0.2">
      <c r="A73" s="354" t="s">
        <v>351</v>
      </c>
      <c r="B73" s="354"/>
      <c r="C73" s="382">
        <v>1</v>
      </c>
      <c r="D73" s="382">
        <v>1</v>
      </c>
      <c r="E73" s="382"/>
      <c r="F73" s="351">
        <v>8</v>
      </c>
      <c r="G73">
        <v>39</v>
      </c>
      <c r="H73" s="354">
        <v>47</v>
      </c>
      <c r="I73" s="351" t="s">
        <v>378</v>
      </c>
      <c r="J73" s="394"/>
      <c r="K73" s="266">
        <v>1078.75</v>
      </c>
      <c r="L73" s="424"/>
      <c r="M73" s="267">
        <v>582</v>
      </c>
      <c r="N73" s="395">
        <f t="shared" si="13"/>
        <v>174.6</v>
      </c>
      <c r="O73" s="395">
        <f t="shared" si="14"/>
        <v>647.25</v>
      </c>
      <c r="P73" s="395">
        <f t="shared" si="15"/>
        <v>0</v>
      </c>
      <c r="Q73" s="395">
        <f t="shared" si="16"/>
        <v>0</v>
      </c>
      <c r="R73" s="396">
        <f t="shared" si="17"/>
        <v>0.54</v>
      </c>
      <c r="S73" s="396">
        <f t="shared" si="5"/>
        <v>0</v>
      </c>
      <c r="T73" s="395">
        <f t="shared" si="6"/>
        <v>0</v>
      </c>
      <c r="U73" s="395">
        <f t="shared" si="18"/>
        <v>0</v>
      </c>
      <c r="V73" s="267">
        <v>60</v>
      </c>
      <c r="W73" s="395">
        <f t="shared" si="19"/>
        <v>15</v>
      </c>
      <c r="X73" s="371">
        <f t="shared" si="20"/>
        <v>174.6</v>
      </c>
      <c r="Y73" s="359">
        <f t="shared" si="21"/>
        <v>1268.3499999999999</v>
      </c>
      <c r="Z73" s="266">
        <v>1888370129</v>
      </c>
      <c r="AA73" s="267">
        <v>11176</v>
      </c>
      <c r="AB73" s="371">
        <f t="shared" si="7"/>
        <v>168966.55</v>
      </c>
      <c r="AC73" s="358">
        <f t="shared" si="8"/>
        <v>0.65870799999999996</v>
      </c>
      <c r="AD73" s="267">
        <v>90480</v>
      </c>
      <c r="AE73" s="358">
        <f t="shared" si="9"/>
        <v>0.65596200000000005</v>
      </c>
      <c r="AF73" s="358">
        <f t="shared" si="29"/>
        <v>0.34211599999999998</v>
      </c>
      <c r="AG73" s="398">
        <f t="shared" si="10"/>
        <v>0.34211599999999998</v>
      </c>
      <c r="AH73" s="399">
        <f t="shared" si="11"/>
        <v>0</v>
      </c>
      <c r="AI73" s="400">
        <f t="shared" si="22"/>
        <v>0.34211599999999998</v>
      </c>
      <c r="AJ73" s="267">
        <v>0</v>
      </c>
      <c r="AK73">
        <v>0</v>
      </c>
      <c r="AL73" s="370">
        <f t="shared" si="23"/>
        <v>0</v>
      </c>
      <c r="AM73" s="267">
        <v>0</v>
      </c>
      <c r="AN73">
        <v>0</v>
      </c>
      <c r="AO73" s="370">
        <f t="shared" si="24"/>
        <v>0</v>
      </c>
      <c r="AP73" s="370">
        <f t="shared" si="12"/>
        <v>5000961</v>
      </c>
      <c r="AQ73" s="370">
        <f t="shared" si="25"/>
        <v>5000961</v>
      </c>
      <c r="AR73" s="397">
        <v>5669122</v>
      </c>
      <c r="AS73" s="397">
        <f t="shared" si="30"/>
        <v>5669122</v>
      </c>
      <c r="AT73" s="267">
        <v>5669122</v>
      </c>
      <c r="AU73" s="370">
        <f t="shared" si="31"/>
        <v>668161</v>
      </c>
      <c r="AV73" s="401" t="str">
        <f t="shared" si="33"/>
        <v>No</v>
      </c>
      <c r="AW73" s="397">
        <f t="shared" si="26"/>
        <v>0</v>
      </c>
      <c r="AX73" s="402">
        <f t="shared" si="27"/>
        <v>5669122</v>
      </c>
      <c r="AY73" s="403">
        <f t="shared" si="32"/>
        <v>5669122</v>
      </c>
      <c r="AZ73" s="423">
        <f t="shared" si="28"/>
        <v>0</v>
      </c>
      <c r="BA73" s="370"/>
      <c r="BD73" s="404"/>
      <c r="BE73" s="404">
        <v>5669122</v>
      </c>
      <c r="BF73" s="404">
        <v>5669122</v>
      </c>
      <c r="BG73" s="404">
        <v>5669122</v>
      </c>
      <c r="BH73" s="404">
        <v>5669122</v>
      </c>
      <c r="BI73" s="351">
        <v>5669122</v>
      </c>
      <c r="BJ73" s="351">
        <v>5669122</v>
      </c>
      <c r="BK73" s="351">
        <v>5669122</v>
      </c>
      <c r="BL73" s="351">
        <v>5669122</v>
      </c>
    </row>
    <row r="74" spans="1:64" x14ac:dyDescent="0.2">
      <c r="A74" s="354" t="s">
        <v>323</v>
      </c>
      <c r="B74" s="354"/>
      <c r="C74" s="382"/>
      <c r="D74" s="382"/>
      <c r="E74" s="382"/>
      <c r="F74" s="351">
        <v>7</v>
      </c>
      <c r="G74">
        <v>0</v>
      </c>
      <c r="H74" s="354">
        <v>48</v>
      </c>
      <c r="I74" s="351" t="s">
        <v>379</v>
      </c>
      <c r="J74" s="394"/>
      <c r="K74" s="266">
        <v>2493.41</v>
      </c>
      <c r="L74" s="422"/>
      <c r="M74" s="267">
        <v>511</v>
      </c>
      <c r="N74" s="395">
        <f t="shared" si="13"/>
        <v>153.30000000000001</v>
      </c>
      <c r="O74" s="395">
        <f t="shared" si="14"/>
        <v>1496.05</v>
      </c>
      <c r="P74" s="395">
        <f t="shared" si="15"/>
        <v>0</v>
      </c>
      <c r="Q74" s="395">
        <f t="shared" si="16"/>
        <v>0</v>
      </c>
      <c r="R74" s="396">
        <f t="shared" si="17"/>
        <v>0.2</v>
      </c>
      <c r="S74" s="396">
        <f t="shared" si="5"/>
        <v>0</v>
      </c>
      <c r="T74" s="395">
        <f t="shared" si="6"/>
        <v>0</v>
      </c>
      <c r="U74" s="395">
        <f t="shared" si="18"/>
        <v>0</v>
      </c>
      <c r="V74" s="267">
        <v>50</v>
      </c>
      <c r="W74" s="395">
        <f t="shared" si="19"/>
        <v>12.5</v>
      </c>
      <c r="X74" s="371">
        <f t="shared" si="20"/>
        <v>153.30000000000001</v>
      </c>
      <c r="Y74" s="359">
        <f t="shared" si="21"/>
        <v>2659.21</v>
      </c>
      <c r="Z74" s="266">
        <v>2631023954.3299999</v>
      </c>
      <c r="AA74" s="267">
        <v>16977</v>
      </c>
      <c r="AB74" s="371">
        <f t="shared" si="7"/>
        <v>154975.79</v>
      </c>
      <c r="AC74" s="358">
        <f t="shared" si="8"/>
        <v>0.60416499999999995</v>
      </c>
      <c r="AD74" s="267">
        <v>124495</v>
      </c>
      <c r="AE74" s="358">
        <f t="shared" si="9"/>
        <v>0.902563</v>
      </c>
      <c r="AF74" s="358">
        <f t="shared" si="29"/>
        <v>0.30631599999999998</v>
      </c>
      <c r="AG74" s="398">
        <f t="shared" si="10"/>
        <v>0.30631599999999998</v>
      </c>
      <c r="AH74" s="399">
        <f t="shared" si="11"/>
        <v>0</v>
      </c>
      <c r="AI74" s="400">
        <f t="shared" si="22"/>
        <v>0.30631599999999998</v>
      </c>
      <c r="AJ74" s="267">
        <v>0</v>
      </c>
      <c r="AK74">
        <v>0</v>
      </c>
      <c r="AL74" s="370">
        <f t="shared" si="23"/>
        <v>0</v>
      </c>
      <c r="AM74" s="267">
        <v>0</v>
      </c>
      <c r="AN74">
        <v>0</v>
      </c>
      <c r="AO74" s="370">
        <f t="shared" si="24"/>
        <v>0</v>
      </c>
      <c r="AP74" s="370">
        <f t="shared" si="12"/>
        <v>9387788</v>
      </c>
      <c r="AQ74" s="370">
        <f t="shared" si="25"/>
        <v>9387788</v>
      </c>
      <c r="AR74" s="397">
        <v>9684435</v>
      </c>
      <c r="AS74" s="397">
        <f t="shared" si="30"/>
        <v>9387788</v>
      </c>
      <c r="AT74" s="267">
        <v>10341646</v>
      </c>
      <c r="AU74" s="370">
        <f t="shared" si="31"/>
        <v>953858</v>
      </c>
      <c r="AV74" s="401" t="str">
        <f t="shared" si="33"/>
        <v>No</v>
      </c>
      <c r="AW74" s="397">
        <f t="shared" si="26"/>
        <v>0</v>
      </c>
      <c r="AX74" s="402">
        <f t="shared" si="27"/>
        <v>10341646</v>
      </c>
      <c r="AY74" s="403">
        <f t="shared" si="32"/>
        <v>10341646</v>
      </c>
      <c r="AZ74" s="423">
        <f t="shared" si="28"/>
        <v>0</v>
      </c>
      <c r="BA74" s="370"/>
      <c r="BD74" s="404"/>
      <c r="BE74" s="404">
        <v>10341646</v>
      </c>
      <c r="BF74" s="404">
        <v>10205339.6918</v>
      </c>
      <c r="BG74" s="404">
        <v>10069053.82477694</v>
      </c>
      <c r="BH74" s="404">
        <v>9932800.6598215513</v>
      </c>
      <c r="BI74" s="351">
        <v>9796547.4948661625</v>
      </c>
      <c r="BJ74" s="351">
        <v>9660307.9552272707</v>
      </c>
      <c r="BK74" s="351">
        <v>9524047.9776136354</v>
      </c>
      <c r="BL74" s="351">
        <v>9387788</v>
      </c>
    </row>
    <row r="75" spans="1:64" x14ac:dyDescent="0.2">
      <c r="A75" s="354" t="s">
        <v>351</v>
      </c>
      <c r="B75" s="354"/>
      <c r="C75" s="406">
        <v>1</v>
      </c>
      <c r="D75" s="406">
        <v>1</v>
      </c>
      <c r="E75" s="382"/>
      <c r="F75" s="351">
        <v>9</v>
      </c>
      <c r="G75">
        <v>33</v>
      </c>
      <c r="H75" s="354">
        <v>49</v>
      </c>
      <c r="I75" s="351" t="s">
        <v>380</v>
      </c>
      <c r="J75" s="394"/>
      <c r="K75" s="266">
        <v>4853.21</v>
      </c>
      <c r="L75" s="424"/>
      <c r="M75" s="267">
        <v>2415</v>
      </c>
      <c r="N75" s="395">
        <f t="shared" si="13"/>
        <v>724.5</v>
      </c>
      <c r="O75" s="395">
        <f t="shared" si="14"/>
        <v>2911.93</v>
      </c>
      <c r="P75" s="395">
        <f t="shared" si="15"/>
        <v>0</v>
      </c>
      <c r="Q75" s="395">
        <f t="shared" si="16"/>
        <v>0</v>
      </c>
      <c r="R75" s="396">
        <f t="shared" si="17"/>
        <v>0.5</v>
      </c>
      <c r="S75" s="396">
        <f t="shared" si="5"/>
        <v>0</v>
      </c>
      <c r="T75" s="395">
        <f t="shared" si="6"/>
        <v>0</v>
      </c>
      <c r="U75" s="395">
        <f t="shared" si="18"/>
        <v>0</v>
      </c>
      <c r="V75" s="267">
        <v>194</v>
      </c>
      <c r="W75" s="395">
        <f t="shared" si="19"/>
        <v>48.5</v>
      </c>
      <c r="X75" s="371">
        <f t="shared" si="20"/>
        <v>724.5</v>
      </c>
      <c r="Y75" s="359">
        <f t="shared" si="21"/>
        <v>5626.21</v>
      </c>
      <c r="Z75" s="266">
        <v>5550865510.6700001</v>
      </c>
      <c r="AA75" s="267">
        <v>41245</v>
      </c>
      <c r="AB75" s="371">
        <f t="shared" si="7"/>
        <v>134582.75</v>
      </c>
      <c r="AC75" s="358">
        <f t="shared" si="8"/>
        <v>0.52466400000000002</v>
      </c>
      <c r="AD75" s="267">
        <v>90741</v>
      </c>
      <c r="AE75" s="358">
        <f t="shared" si="9"/>
        <v>0.65785400000000005</v>
      </c>
      <c r="AF75" s="358">
        <f t="shared" si="29"/>
        <v>0.43537900000000002</v>
      </c>
      <c r="AG75" s="398">
        <f t="shared" si="10"/>
        <v>0.43537900000000002</v>
      </c>
      <c r="AH75" s="399">
        <f t="shared" si="11"/>
        <v>0</v>
      </c>
      <c r="AI75" s="400">
        <f t="shared" si="22"/>
        <v>0.43537900000000002</v>
      </c>
      <c r="AJ75" s="267">
        <v>0</v>
      </c>
      <c r="AK75">
        <v>0</v>
      </c>
      <c r="AL75" s="370">
        <f t="shared" si="23"/>
        <v>0</v>
      </c>
      <c r="AM75" s="267">
        <v>0</v>
      </c>
      <c r="AN75">
        <v>0</v>
      </c>
      <c r="AO75" s="370">
        <f t="shared" si="24"/>
        <v>0</v>
      </c>
      <c r="AP75" s="370">
        <f t="shared" si="12"/>
        <v>28230876</v>
      </c>
      <c r="AQ75" s="370">
        <f t="shared" si="25"/>
        <v>28230876</v>
      </c>
      <c r="AR75" s="397">
        <v>28585010</v>
      </c>
      <c r="AS75" s="397">
        <f t="shared" si="30"/>
        <v>29823645</v>
      </c>
      <c r="AT75" s="267">
        <v>29823645</v>
      </c>
      <c r="AU75" s="370">
        <f t="shared" si="31"/>
        <v>1592769</v>
      </c>
      <c r="AV75" s="401" t="str">
        <f t="shared" si="33"/>
        <v>No</v>
      </c>
      <c r="AW75" s="397">
        <f t="shared" si="26"/>
        <v>0</v>
      </c>
      <c r="AX75" s="402">
        <f t="shared" si="27"/>
        <v>29823645</v>
      </c>
      <c r="AY75" s="403">
        <f t="shared" si="32"/>
        <v>29823645</v>
      </c>
      <c r="AZ75" s="423">
        <f t="shared" si="28"/>
        <v>0</v>
      </c>
      <c r="BA75" s="370"/>
      <c r="BD75" s="404"/>
      <c r="BE75" s="404">
        <v>29823645</v>
      </c>
      <c r="BF75" s="404">
        <v>29823645</v>
      </c>
      <c r="BG75" s="404">
        <v>29823645</v>
      </c>
      <c r="BH75" s="404">
        <v>29823645</v>
      </c>
      <c r="BI75" s="351">
        <v>29823645</v>
      </c>
      <c r="BJ75" s="351">
        <v>29823645</v>
      </c>
      <c r="BK75" s="351">
        <v>29823645</v>
      </c>
      <c r="BL75" s="351">
        <v>29823645</v>
      </c>
    </row>
    <row r="76" spans="1:64" x14ac:dyDescent="0.2">
      <c r="A76" s="354" t="s">
        <v>323</v>
      </c>
      <c r="B76" s="354"/>
      <c r="C76" s="382"/>
      <c r="D76" s="382"/>
      <c r="E76" s="382"/>
      <c r="F76" s="351">
        <v>2</v>
      </c>
      <c r="G76">
        <v>0</v>
      </c>
      <c r="H76" s="354">
        <v>50</v>
      </c>
      <c r="I76" s="351" t="s">
        <v>381</v>
      </c>
      <c r="J76" s="394"/>
      <c r="K76" s="266">
        <v>515.57000000000005</v>
      </c>
      <c r="L76" s="422"/>
      <c r="M76" s="267">
        <v>112</v>
      </c>
      <c r="N76" s="395">
        <f t="shared" si="13"/>
        <v>33.6</v>
      </c>
      <c r="O76" s="395">
        <f t="shared" si="14"/>
        <v>309.33999999999997</v>
      </c>
      <c r="P76" s="395">
        <f t="shared" si="15"/>
        <v>0</v>
      </c>
      <c r="Q76" s="395">
        <f t="shared" si="16"/>
        <v>0</v>
      </c>
      <c r="R76" s="396">
        <f t="shared" si="17"/>
        <v>0.22</v>
      </c>
      <c r="S76" s="396">
        <f t="shared" si="5"/>
        <v>0</v>
      </c>
      <c r="T76" s="395">
        <f t="shared" si="6"/>
        <v>0</v>
      </c>
      <c r="U76" s="395">
        <f t="shared" si="18"/>
        <v>0</v>
      </c>
      <c r="V76" s="267">
        <v>16</v>
      </c>
      <c r="W76" s="395">
        <f t="shared" si="19"/>
        <v>4</v>
      </c>
      <c r="X76" s="371">
        <f t="shared" si="20"/>
        <v>33.6</v>
      </c>
      <c r="Y76" s="359">
        <f t="shared" si="21"/>
        <v>553.17000000000007</v>
      </c>
      <c r="Z76" s="266">
        <v>2151119350.3299999</v>
      </c>
      <c r="AA76" s="267">
        <v>6793</v>
      </c>
      <c r="AB76" s="371">
        <f t="shared" si="7"/>
        <v>316667.06</v>
      </c>
      <c r="AC76" s="358">
        <f t="shared" si="8"/>
        <v>1.2345109999999999</v>
      </c>
      <c r="AD76" s="267">
        <v>96734</v>
      </c>
      <c r="AE76" s="358">
        <f t="shared" si="9"/>
        <v>0.70130199999999998</v>
      </c>
      <c r="AF76" s="358">
        <f t="shared" si="29"/>
        <v>-7.4548000000000003E-2</v>
      </c>
      <c r="AG76" s="398">
        <f t="shared" si="10"/>
        <v>0.01</v>
      </c>
      <c r="AH76" s="399">
        <f t="shared" si="11"/>
        <v>0</v>
      </c>
      <c r="AI76" s="400">
        <f t="shared" si="22"/>
        <v>0.01</v>
      </c>
      <c r="AJ76" s="267">
        <v>253</v>
      </c>
      <c r="AK76">
        <v>6</v>
      </c>
      <c r="AL76" s="370">
        <f t="shared" si="23"/>
        <v>151800</v>
      </c>
      <c r="AM76" s="267">
        <v>0</v>
      </c>
      <c r="AN76">
        <v>0</v>
      </c>
      <c r="AO76" s="370">
        <f t="shared" si="24"/>
        <v>0</v>
      </c>
      <c r="AP76" s="370">
        <f t="shared" si="12"/>
        <v>63753</v>
      </c>
      <c r="AQ76" s="370">
        <f t="shared" si="25"/>
        <v>215553</v>
      </c>
      <c r="AR76" s="397">
        <v>105052</v>
      </c>
      <c r="AS76" s="397">
        <f t="shared" si="30"/>
        <v>215553</v>
      </c>
      <c r="AT76" s="267">
        <v>213526</v>
      </c>
      <c r="AU76" s="370">
        <f t="shared" si="31"/>
        <v>2027</v>
      </c>
      <c r="AV76" s="401" t="str">
        <f t="shared" si="33"/>
        <v>Yes</v>
      </c>
      <c r="AW76" s="397">
        <f t="shared" si="26"/>
        <v>2027</v>
      </c>
      <c r="AX76" s="402">
        <f t="shared" si="27"/>
        <v>215553</v>
      </c>
      <c r="AY76" s="403">
        <f t="shared" si="32"/>
        <v>215553</v>
      </c>
      <c r="AZ76" s="423">
        <f t="shared" si="28"/>
        <v>2027</v>
      </c>
      <c r="BA76" s="370"/>
      <c r="BD76" s="404"/>
      <c r="BE76" s="404">
        <v>215553</v>
      </c>
      <c r="BF76" s="404">
        <v>215553</v>
      </c>
      <c r="BG76" s="404">
        <v>215553</v>
      </c>
      <c r="BH76" s="404">
        <v>215553</v>
      </c>
      <c r="BI76" s="351">
        <v>215553</v>
      </c>
      <c r="BJ76" s="351">
        <v>215553</v>
      </c>
      <c r="BK76" s="351">
        <v>215553</v>
      </c>
      <c r="BL76" s="351">
        <v>215553</v>
      </c>
    </row>
    <row r="77" spans="1:64" x14ac:dyDescent="0.2">
      <c r="A77" s="354" t="s">
        <v>329</v>
      </c>
      <c r="B77" s="354"/>
      <c r="C77" s="382"/>
      <c r="D77" s="382"/>
      <c r="E77" s="382"/>
      <c r="F77" s="351">
        <v>2</v>
      </c>
      <c r="G77">
        <v>0</v>
      </c>
      <c r="H77" s="354">
        <v>51</v>
      </c>
      <c r="I77" s="351" t="s">
        <v>382</v>
      </c>
      <c r="J77" s="394"/>
      <c r="K77" s="266">
        <v>9095.2800000000007</v>
      </c>
      <c r="L77" s="422"/>
      <c r="M77" s="267">
        <v>1584</v>
      </c>
      <c r="N77" s="395">
        <f t="shared" si="13"/>
        <v>475.2</v>
      </c>
      <c r="O77" s="395">
        <f t="shared" si="14"/>
        <v>5457.17</v>
      </c>
      <c r="P77" s="395">
        <f t="shared" si="15"/>
        <v>0</v>
      </c>
      <c r="Q77" s="395">
        <f t="shared" si="16"/>
        <v>0</v>
      </c>
      <c r="R77" s="396">
        <f t="shared" si="17"/>
        <v>0.17</v>
      </c>
      <c r="S77" s="396">
        <f t="shared" si="5"/>
        <v>0</v>
      </c>
      <c r="T77" s="395">
        <f t="shared" si="6"/>
        <v>0</v>
      </c>
      <c r="U77" s="395">
        <f t="shared" si="18"/>
        <v>0</v>
      </c>
      <c r="V77" s="267">
        <v>337</v>
      </c>
      <c r="W77" s="395">
        <f t="shared" si="19"/>
        <v>84.25</v>
      </c>
      <c r="X77" s="371">
        <f t="shared" si="20"/>
        <v>475.2</v>
      </c>
      <c r="Y77" s="359">
        <f t="shared" si="21"/>
        <v>9654.7300000000014</v>
      </c>
      <c r="Z77" s="266">
        <v>19919614070.669998</v>
      </c>
      <c r="AA77" s="267">
        <v>62871</v>
      </c>
      <c r="AB77" s="371">
        <f t="shared" si="7"/>
        <v>316833.09999999998</v>
      </c>
      <c r="AC77" s="358">
        <f t="shared" si="8"/>
        <v>1.235158</v>
      </c>
      <c r="AD77" s="267">
        <v>165316</v>
      </c>
      <c r="AE77" s="358">
        <f t="shared" si="9"/>
        <v>1.198507</v>
      </c>
      <c r="AF77" s="358">
        <f t="shared" si="29"/>
        <v>-0.224163</v>
      </c>
      <c r="AG77" s="398">
        <f t="shared" si="10"/>
        <v>0.01</v>
      </c>
      <c r="AH77" s="399">
        <f t="shared" si="11"/>
        <v>0</v>
      </c>
      <c r="AI77" s="400">
        <f t="shared" si="22"/>
        <v>0.01</v>
      </c>
      <c r="AJ77" s="267">
        <v>0</v>
      </c>
      <c r="AK77">
        <v>0</v>
      </c>
      <c r="AL77" s="370">
        <f t="shared" si="23"/>
        <v>0</v>
      </c>
      <c r="AM77" s="267">
        <v>0</v>
      </c>
      <c r="AN77">
        <v>0</v>
      </c>
      <c r="AO77" s="370">
        <f t="shared" si="24"/>
        <v>0</v>
      </c>
      <c r="AP77" s="370">
        <f t="shared" si="12"/>
        <v>1112708</v>
      </c>
      <c r="AQ77" s="370">
        <f t="shared" si="25"/>
        <v>1112708</v>
      </c>
      <c r="AR77" s="397">
        <v>1087165</v>
      </c>
      <c r="AS77" s="397">
        <f t="shared" si="30"/>
        <v>1112708</v>
      </c>
      <c r="AT77" s="267">
        <v>1131021</v>
      </c>
      <c r="AU77" s="370">
        <f t="shared" si="31"/>
        <v>18313</v>
      </c>
      <c r="AV77" s="401" t="str">
        <f t="shared" si="33"/>
        <v>No</v>
      </c>
      <c r="AW77" s="397">
        <f t="shared" si="26"/>
        <v>0</v>
      </c>
      <c r="AX77" s="402">
        <f t="shared" si="27"/>
        <v>1131021</v>
      </c>
      <c r="AY77" s="403">
        <f t="shared" si="32"/>
        <v>1131021</v>
      </c>
      <c r="AZ77" s="423">
        <f t="shared" si="28"/>
        <v>0</v>
      </c>
      <c r="BA77" s="370"/>
      <c r="BD77" s="404"/>
      <c r="BE77" s="404">
        <v>1131021</v>
      </c>
      <c r="BF77" s="404">
        <v>1128404.0723000001</v>
      </c>
      <c r="BG77" s="404">
        <v>1125787.5370475901</v>
      </c>
      <c r="BH77" s="404">
        <v>1123171.6296380721</v>
      </c>
      <c r="BI77" s="351">
        <v>1120555.7222285541</v>
      </c>
      <c r="BJ77" s="351">
        <v>1117940.0764097769</v>
      </c>
      <c r="BK77" s="351">
        <v>1115324.0382048883</v>
      </c>
      <c r="BL77" s="351">
        <v>1112708</v>
      </c>
    </row>
    <row r="78" spans="1:64" x14ac:dyDescent="0.2">
      <c r="A78" s="354" t="s">
        <v>329</v>
      </c>
      <c r="B78" s="354"/>
      <c r="C78" s="382"/>
      <c r="D78" s="382"/>
      <c r="E78" s="382"/>
      <c r="F78" s="351">
        <v>3</v>
      </c>
      <c r="G78">
        <v>0</v>
      </c>
      <c r="H78" s="354">
        <v>52</v>
      </c>
      <c r="I78" s="351" t="s">
        <v>383</v>
      </c>
      <c r="J78" s="394"/>
      <c r="K78" s="266">
        <v>4141.59</v>
      </c>
      <c r="L78" s="422"/>
      <c r="M78" s="267">
        <v>750</v>
      </c>
      <c r="N78" s="395">
        <f t="shared" si="13"/>
        <v>225</v>
      </c>
      <c r="O78" s="395">
        <f t="shared" si="14"/>
        <v>2484.9499999999998</v>
      </c>
      <c r="P78" s="395">
        <f t="shared" si="15"/>
        <v>0</v>
      </c>
      <c r="Q78" s="395">
        <f t="shared" si="16"/>
        <v>0</v>
      </c>
      <c r="R78" s="396">
        <f t="shared" si="17"/>
        <v>0.18</v>
      </c>
      <c r="S78" s="396">
        <f t="shared" si="5"/>
        <v>0</v>
      </c>
      <c r="T78" s="395">
        <f t="shared" si="6"/>
        <v>0</v>
      </c>
      <c r="U78" s="395">
        <f t="shared" si="18"/>
        <v>0</v>
      </c>
      <c r="V78" s="267">
        <v>232</v>
      </c>
      <c r="W78" s="395">
        <f t="shared" si="19"/>
        <v>58</v>
      </c>
      <c r="X78" s="371">
        <f t="shared" si="20"/>
        <v>225</v>
      </c>
      <c r="Y78" s="359">
        <f t="shared" si="21"/>
        <v>4424.59</v>
      </c>
      <c r="Z78" s="266">
        <v>6561510015</v>
      </c>
      <c r="AA78" s="267">
        <v>26728</v>
      </c>
      <c r="AB78" s="371">
        <f t="shared" si="7"/>
        <v>245491.99</v>
      </c>
      <c r="AC78" s="358">
        <f t="shared" si="8"/>
        <v>0.95703800000000006</v>
      </c>
      <c r="AD78" s="267">
        <v>118329</v>
      </c>
      <c r="AE78" s="358">
        <f t="shared" si="9"/>
        <v>0.85786099999999998</v>
      </c>
      <c r="AF78" s="358">
        <f t="shared" si="29"/>
        <v>7.2715000000000002E-2</v>
      </c>
      <c r="AG78" s="398">
        <f t="shared" si="10"/>
        <v>7.2715000000000002E-2</v>
      </c>
      <c r="AH78" s="399">
        <f t="shared" si="11"/>
        <v>0</v>
      </c>
      <c r="AI78" s="400">
        <f t="shared" si="22"/>
        <v>7.2715000000000002E-2</v>
      </c>
      <c r="AJ78" s="267">
        <v>0</v>
      </c>
      <c r="AK78">
        <v>0</v>
      </c>
      <c r="AL78" s="370">
        <f t="shared" si="23"/>
        <v>0</v>
      </c>
      <c r="AM78" s="267">
        <v>0</v>
      </c>
      <c r="AN78">
        <v>0</v>
      </c>
      <c r="AO78" s="370">
        <f t="shared" si="24"/>
        <v>0</v>
      </c>
      <c r="AP78" s="370">
        <f t="shared" si="12"/>
        <v>3707985</v>
      </c>
      <c r="AQ78" s="370">
        <f t="shared" si="25"/>
        <v>3707985</v>
      </c>
      <c r="AR78" s="397">
        <v>1095080</v>
      </c>
      <c r="AS78" s="397">
        <f t="shared" si="30"/>
        <v>3707985</v>
      </c>
      <c r="AT78" s="267">
        <v>1760375</v>
      </c>
      <c r="AU78" s="370">
        <f t="shared" si="31"/>
        <v>1947610</v>
      </c>
      <c r="AV78" s="401" t="str">
        <f t="shared" si="33"/>
        <v>Yes</v>
      </c>
      <c r="AW78" s="397">
        <f t="shared" si="26"/>
        <v>1947610</v>
      </c>
      <c r="AX78" s="402">
        <f t="shared" si="27"/>
        <v>3707985</v>
      </c>
      <c r="AY78" s="403">
        <f t="shared" si="32"/>
        <v>3707985</v>
      </c>
      <c r="AZ78" s="423">
        <f t="shared" si="28"/>
        <v>1947610</v>
      </c>
      <c r="BA78" s="370"/>
      <c r="BD78" s="404"/>
      <c r="BE78" s="404">
        <v>3707985</v>
      </c>
      <c r="BF78" s="404">
        <v>3707985</v>
      </c>
      <c r="BG78" s="404">
        <v>3707985</v>
      </c>
      <c r="BH78" s="404">
        <v>3707985</v>
      </c>
      <c r="BI78" s="351">
        <v>3707985</v>
      </c>
      <c r="BJ78" s="351">
        <v>3707985</v>
      </c>
      <c r="BK78" s="351">
        <v>3707985</v>
      </c>
      <c r="BL78" s="351">
        <v>3707985</v>
      </c>
    </row>
    <row r="79" spans="1:64" x14ac:dyDescent="0.2">
      <c r="A79" s="354" t="s">
        <v>327</v>
      </c>
      <c r="B79" s="354"/>
      <c r="C79" s="382"/>
      <c r="D79" s="382"/>
      <c r="E79" s="382"/>
      <c r="F79" s="351">
        <v>5</v>
      </c>
      <c r="G79">
        <v>0</v>
      </c>
      <c r="H79" s="354">
        <v>53</v>
      </c>
      <c r="I79" s="351" t="s">
        <v>384</v>
      </c>
      <c r="J79" s="394"/>
      <c r="K79" s="266">
        <v>241.44</v>
      </c>
      <c r="L79" s="422"/>
      <c r="M79" s="267">
        <v>64</v>
      </c>
      <c r="N79" s="395">
        <f t="shared" si="13"/>
        <v>19.2</v>
      </c>
      <c r="O79" s="395">
        <f t="shared" si="14"/>
        <v>144.86000000000001</v>
      </c>
      <c r="P79" s="395">
        <f t="shared" si="15"/>
        <v>0</v>
      </c>
      <c r="Q79" s="395">
        <f t="shared" si="16"/>
        <v>0</v>
      </c>
      <c r="R79" s="396">
        <f t="shared" si="17"/>
        <v>0.27</v>
      </c>
      <c r="S79" s="396">
        <f t="shared" si="5"/>
        <v>0</v>
      </c>
      <c r="T79" s="395">
        <f t="shared" si="6"/>
        <v>0</v>
      </c>
      <c r="U79" s="395">
        <f t="shared" si="18"/>
        <v>0</v>
      </c>
      <c r="V79" s="267">
        <v>0</v>
      </c>
      <c r="W79" s="395">
        <f t="shared" si="19"/>
        <v>0</v>
      </c>
      <c r="X79" s="371">
        <f t="shared" si="20"/>
        <v>19.2</v>
      </c>
      <c r="Y79" s="359">
        <f t="shared" si="21"/>
        <v>260.64</v>
      </c>
      <c r="Z79" s="266">
        <v>433334079.67000002</v>
      </c>
      <c r="AA79" s="267">
        <v>1881</v>
      </c>
      <c r="AB79" s="371">
        <f t="shared" si="7"/>
        <v>230374.31</v>
      </c>
      <c r="AC79" s="358">
        <f t="shared" si="8"/>
        <v>0.89810299999999998</v>
      </c>
      <c r="AD79" s="267">
        <v>95543</v>
      </c>
      <c r="AE79" s="358">
        <f t="shared" si="9"/>
        <v>0.69266700000000003</v>
      </c>
      <c r="AF79" s="358">
        <f t="shared" si="29"/>
        <v>0.16352800000000001</v>
      </c>
      <c r="AG79" s="398">
        <f t="shared" si="10"/>
        <v>0.16352800000000001</v>
      </c>
      <c r="AH79" s="399">
        <f t="shared" si="11"/>
        <v>0</v>
      </c>
      <c r="AI79" s="400">
        <f t="shared" si="22"/>
        <v>0.16352800000000001</v>
      </c>
      <c r="AJ79" s="267">
        <v>0</v>
      </c>
      <c r="AK79">
        <v>0</v>
      </c>
      <c r="AL79" s="370">
        <f t="shared" si="23"/>
        <v>0</v>
      </c>
      <c r="AM79" s="267">
        <v>44</v>
      </c>
      <c r="AN79">
        <v>4</v>
      </c>
      <c r="AO79" s="370">
        <f t="shared" si="24"/>
        <v>17600</v>
      </c>
      <c r="AP79" s="370">
        <f t="shared" si="12"/>
        <v>491218</v>
      </c>
      <c r="AQ79" s="370">
        <f t="shared" si="25"/>
        <v>508818</v>
      </c>
      <c r="AR79" s="397">
        <v>923278</v>
      </c>
      <c r="AS79" s="397">
        <f t="shared" si="30"/>
        <v>508818</v>
      </c>
      <c r="AT79" s="267">
        <v>736256</v>
      </c>
      <c r="AU79" s="370">
        <f t="shared" si="31"/>
        <v>227438</v>
      </c>
      <c r="AV79" s="401" t="str">
        <f t="shared" si="33"/>
        <v>No</v>
      </c>
      <c r="AW79" s="397">
        <f t="shared" si="26"/>
        <v>0</v>
      </c>
      <c r="AX79" s="402">
        <f t="shared" si="27"/>
        <v>736256</v>
      </c>
      <c r="AY79" s="403">
        <f t="shared" si="32"/>
        <v>736256</v>
      </c>
      <c r="AZ79" s="423">
        <f t="shared" si="28"/>
        <v>0</v>
      </c>
      <c r="BA79" s="370"/>
      <c r="BD79" s="404"/>
      <c r="BE79" s="404">
        <v>736256</v>
      </c>
      <c r="BF79" s="404">
        <v>703755.10979999998</v>
      </c>
      <c r="BG79" s="404">
        <v>671259.09359633992</v>
      </c>
      <c r="BH79" s="404">
        <v>638770.87487707194</v>
      </c>
      <c r="BI79" s="351">
        <v>606282.65615780395</v>
      </c>
      <c r="BJ79" s="351">
        <v>573797.68626040791</v>
      </c>
      <c r="BK79" s="351">
        <v>541307.8431302039</v>
      </c>
      <c r="BL79" s="351">
        <v>508818</v>
      </c>
    </row>
    <row r="80" spans="1:64" x14ac:dyDescent="0.2">
      <c r="A80" s="354" t="s">
        <v>329</v>
      </c>
      <c r="B80" s="354"/>
      <c r="C80" s="382"/>
      <c r="D80" s="382"/>
      <c r="E80" s="382"/>
      <c r="F80" s="351">
        <v>3</v>
      </c>
      <c r="G80">
        <v>0</v>
      </c>
      <c r="H80" s="354">
        <v>54</v>
      </c>
      <c r="I80" s="351" t="s">
        <v>385</v>
      </c>
      <c r="J80" s="394"/>
      <c r="K80" s="266">
        <v>5673</v>
      </c>
      <c r="L80" s="422"/>
      <c r="M80" s="267">
        <v>852</v>
      </c>
      <c r="N80" s="395">
        <f t="shared" si="13"/>
        <v>255.6</v>
      </c>
      <c r="O80" s="395">
        <f t="shared" si="14"/>
        <v>3403.8</v>
      </c>
      <c r="P80" s="395">
        <f t="shared" si="15"/>
        <v>0</v>
      </c>
      <c r="Q80" s="395">
        <f t="shared" si="16"/>
        <v>0</v>
      </c>
      <c r="R80" s="396">
        <f t="shared" si="17"/>
        <v>0.15</v>
      </c>
      <c r="S80" s="396">
        <f t="shared" si="5"/>
        <v>0</v>
      </c>
      <c r="T80" s="395">
        <f t="shared" si="6"/>
        <v>0</v>
      </c>
      <c r="U80" s="395">
        <f t="shared" si="18"/>
        <v>0</v>
      </c>
      <c r="V80" s="267">
        <v>213</v>
      </c>
      <c r="W80" s="395">
        <f t="shared" si="19"/>
        <v>53.25</v>
      </c>
      <c r="X80" s="371">
        <f t="shared" si="20"/>
        <v>255.6</v>
      </c>
      <c r="Y80" s="359">
        <f t="shared" si="21"/>
        <v>5981.85</v>
      </c>
      <c r="Z80" s="266">
        <v>7598288553</v>
      </c>
      <c r="AA80" s="267">
        <v>35199</v>
      </c>
      <c r="AB80" s="371">
        <f t="shared" si="7"/>
        <v>215866.6</v>
      </c>
      <c r="AC80" s="358">
        <f t="shared" si="8"/>
        <v>0.84154499999999999</v>
      </c>
      <c r="AD80" s="267">
        <v>144134</v>
      </c>
      <c r="AE80" s="358">
        <f t="shared" si="9"/>
        <v>1.044942</v>
      </c>
      <c r="AF80" s="358">
        <f t="shared" si="29"/>
        <v>9.7435999999999995E-2</v>
      </c>
      <c r="AG80" s="398">
        <f t="shared" si="10"/>
        <v>9.7435999999999995E-2</v>
      </c>
      <c r="AH80" s="399">
        <f t="shared" si="11"/>
        <v>0</v>
      </c>
      <c r="AI80" s="400">
        <f t="shared" si="22"/>
        <v>9.7435999999999995E-2</v>
      </c>
      <c r="AJ80" s="267">
        <v>0</v>
      </c>
      <c r="AK80">
        <v>0</v>
      </c>
      <c r="AL80" s="370">
        <f t="shared" si="23"/>
        <v>0</v>
      </c>
      <c r="AM80" s="267">
        <v>0</v>
      </c>
      <c r="AN80">
        <v>0</v>
      </c>
      <c r="AO80" s="370">
        <f t="shared" si="24"/>
        <v>0</v>
      </c>
      <c r="AP80" s="370">
        <f t="shared" si="12"/>
        <v>6717318</v>
      </c>
      <c r="AQ80" s="370">
        <f t="shared" si="25"/>
        <v>6717318</v>
      </c>
      <c r="AR80" s="397">
        <v>6654380</v>
      </c>
      <c r="AS80" s="397">
        <f t="shared" si="30"/>
        <v>6717318</v>
      </c>
      <c r="AT80" s="267">
        <v>5655724</v>
      </c>
      <c r="AU80" s="370">
        <f t="shared" si="31"/>
        <v>1061594</v>
      </c>
      <c r="AV80" s="401" t="str">
        <f t="shared" si="33"/>
        <v>Yes</v>
      </c>
      <c r="AW80" s="397">
        <f t="shared" si="26"/>
        <v>1061594</v>
      </c>
      <c r="AX80" s="402">
        <f t="shared" si="27"/>
        <v>6717318</v>
      </c>
      <c r="AY80" s="403">
        <f t="shared" si="32"/>
        <v>6717318</v>
      </c>
      <c r="AZ80" s="423">
        <f t="shared" si="28"/>
        <v>1061594</v>
      </c>
      <c r="BA80" s="370"/>
      <c r="BD80" s="404"/>
      <c r="BE80" s="404">
        <v>6717318</v>
      </c>
      <c r="BF80" s="404">
        <v>6717318</v>
      </c>
      <c r="BG80" s="404">
        <v>6717318</v>
      </c>
      <c r="BH80" s="404">
        <v>6717318</v>
      </c>
      <c r="BI80" s="351">
        <v>6717318</v>
      </c>
      <c r="BJ80" s="351">
        <v>6717318</v>
      </c>
      <c r="BK80" s="351">
        <v>6717318</v>
      </c>
      <c r="BL80" s="351">
        <v>6717318</v>
      </c>
    </row>
    <row r="81" spans="1:64" x14ac:dyDescent="0.2">
      <c r="A81" s="354" t="s">
        <v>327</v>
      </c>
      <c r="B81" s="354"/>
      <c r="C81" s="382"/>
      <c r="D81" s="382"/>
      <c r="E81" s="382"/>
      <c r="F81" s="351">
        <v>2</v>
      </c>
      <c r="G81">
        <v>0</v>
      </c>
      <c r="H81" s="354">
        <v>55</v>
      </c>
      <c r="I81" s="351" t="s">
        <v>386</v>
      </c>
      <c r="J81" s="394"/>
      <c r="K81" s="266">
        <v>282.54000000000002</v>
      </c>
      <c r="L81" s="422"/>
      <c r="M81" s="267">
        <v>69</v>
      </c>
      <c r="N81" s="395">
        <f t="shared" si="13"/>
        <v>20.7</v>
      </c>
      <c r="O81" s="395">
        <f t="shared" si="14"/>
        <v>169.52</v>
      </c>
      <c r="P81" s="395">
        <f t="shared" si="15"/>
        <v>0</v>
      </c>
      <c r="Q81" s="395">
        <f t="shared" si="16"/>
        <v>0</v>
      </c>
      <c r="R81" s="396">
        <f t="shared" si="17"/>
        <v>0.24</v>
      </c>
      <c r="S81" s="396">
        <f t="shared" si="5"/>
        <v>0</v>
      </c>
      <c r="T81" s="395">
        <f t="shared" si="6"/>
        <v>0</v>
      </c>
      <c r="U81" s="395">
        <f t="shared" si="18"/>
        <v>0</v>
      </c>
      <c r="V81" s="267">
        <v>3</v>
      </c>
      <c r="W81" s="395">
        <f t="shared" si="19"/>
        <v>0.75</v>
      </c>
      <c r="X81" s="371">
        <f t="shared" si="20"/>
        <v>20.7</v>
      </c>
      <c r="Y81" s="359">
        <f t="shared" si="21"/>
        <v>303.99</v>
      </c>
      <c r="Z81" s="266">
        <v>1048969129</v>
      </c>
      <c r="AA81" s="267">
        <v>3203</v>
      </c>
      <c r="AB81" s="371">
        <f t="shared" si="7"/>
        <v>327495.83</v>
      </c>
      <c r="AC81" s="358">
        <f t="shared" si="8"/>
        <v>1.276726</v>
      </c>
      <c r="AD81" s="267">
        <v>138299</v>
      </c>
      <c r="AE81" s="358">
        <f t="shared" si="9"/>
        <v>1.00264</v>
      </c>
      <c r="AF81" s="358">
        <f t="shared" si="29"/>
        <v>-0.19450000000000001</v>
      </c>
      <c r="AG81" s="398">
        <f t="shared" si="10"/>
        <v>0.01</v>
      </c>
      <c r="AH81" s="399">
        <f t="shared" si="11"/>
        <v>0</v>
      </c>
      <c r="AI81" s="400">
        <f t="shared" si="22"/>
        <v>0.01</v>
      </c>
      <c r="AJ81" s="267">
        <v>281</v>
      </c>
      <c r="AK81">
        <v>13</v>
      </c>
      <c r="AL81" s="370">
        <f t="shared" si="23"/>
        <v>365300</v>
      </c>
      <c r="AM81" s="267">
        <v>0</v>
      </c>
      <c r="AN81">
        <v>0</v>
      </c>
      <c r="AO81" s="370">
        <f t="shared" si="24"/>
        <v>0</v>
      </c>
      <c r="AP81" s="370">
        <f t="shared" si="12"/>
        <v>35035</v>
      </c>
      <c r="AQ81" s="370">
        <f t="shared" si="25"/>
        <v>400335</v>
      </c>
      <c r="AR81" s="397">
        <v>82025</v>
      </c>
      <c r="AS81" s="397">
        <f t="shared" si="30"/>
        <v>400335</v>
      </c>
      <c r="AT81" s="267">
        <v>337582</v>
      </c>
      <c r="AU81" s="370">
        <f t="shared" si="31"/>
        <v>62753</v>
      </c>
      <c r="AV81" s="401" t="str">
        <f t="shared" si="33"/>
        <v>Yes</v>
      </c>
      <c r="AW81" s="397">
        <f t="shared" si="26"/>
        <v>62753</v>
      </c>
      <c r="AX81" s="402">
        <f t="shared" si="27"/>
        <v>400335</v>
      </c>
      <c r="AY81" s="403">
        <f t="shared" si="32"/>
        <v>400335</v>
      </c>
      <c r="AZ81" s="423">
        <f t="shared" si="28"/>
        <v>62753</v>
      </c>
      <c r="BA81" s="370"/>
      <c r="BD81" s="404"/>
      <c r="BE81" s="404">
        <v>400335</v>
      </c>
      <c r="BF81" s="404">
        <v>400335</v>
      </c>
      <c r="BG81" s="404">
        <v>400335</v>
      </c>
      <c r="BH81" s="404">
        <v>400335</v>
      </c>
      <c r="BI81" s="351">
        <v>400335</v>
      </c>
      <c r="BJ81" s="351">
        <v>400335</v>
      </c>
      <c r="BK81" s="351">
        <v>400335</v>
      </c>
      <c r="BL81" s="351">
        <v>400335</v>
      </c>
    </row>
    <row r="82" spans="1:64" x14ac:dyDescent="0.2">
      <c r="A82" s="354" t="s">
        <v>329</v>
      </c>
      <c r="B82" s="354"/>
      <c r="C82" s="382"/>
      <c r="D82" s="382"/>
      <c r="E82" s="382"/>
      <c r="F82" s="351">
        <v>5</v>
      </c>
      <c r="G82">
        <v>0</v>
      </c>
      <c r="H82" s="354">
        <v>56</v>
      </c>
      <c r="I82" s="351" t="s">
        <v>387</v>
      </c>
      <c r="J82" s="394"/>
      <c r="K82" s="266">
        <v>1652.18</v>
      </c>
      <c r="L82" s="422"/>
      <c r="M82" s="267">
        <v>218</v>
      </c>
      <c r="N82" s="395">
        <f t="shared" si="13"/>
        <v>65.400000000000006</v>
      </c>
      <c r="O82" s="395">
        <f t="shared" si="14"/>
        <v>991.31</v>
      </c>
      <c r="P82" s="395">
        <f t="shared" si="15"/>
        <v>0</v>
      </c>
      <c r="Q82" s="395">
        <f t="shared" si="16"/>
        <v>0</v>
      </c>
      <c r="R82" s="396">
        <f t="shared" si="17"/>
        <v>0.13</v>
      </c>
      <c r="S82" s="396">
        <f t="shared" si="5"/>
        <v>0</v>
      </c>
      <c r="T82" s="395">
        <f t="shared" si="6"/>
        <v>0</v>
      </c>
      <c r="U82" s="395">
        <f t="shared" si="18"/>
        <v>0</v>
      </c>
      <c r="V82" s="267">
        <v>9</v>
      </c>
      <c r="W82" s="395">
        <f t="shared" si="19"/>
        <v>2.25</v>
      </c>
      <c r="X82" s="371">
        <f t="shared" si="20"/>
        <v>65.400000000000006</v>
      </c>
      <c r="Y82" s="359">
        <f t="shared" si="21"/>
        <v>1719.8300000000002</v>
      </c>
      <c r="Z82" s="266">
        <v>1913061582</v>
      </c>
      <c r="AA82" s="267">
        <v>11041</v>
      </c>
      <c r="AB82" s="371">
        <f t="shared" si="7"/>
        <v>173268.87</v>
      </c>
      <c r="AC82" s="358">
        <f t="shared" si="8"/>
        <v>0.67547999999999997</v>
      </c>
      <c r="AD82" s="267">
        <v>116023</v>
      </c>
      <c r="AE82" s="358">
        <f t="shared" si="9"/>
        <v>0.84114299999999997</v>
      </c>
      <c r="AF82" s="358">
        <f t="shared" si="29"/>
        <v>0.27482099999999998</v>
      </c>
      <c r="AG82" s="398">
        <f t="shared" si="10"/>
        <v>0.27482099999999998</v>
      </c>
      <c r="AH82" s="399">
        <f t="shared" si="11"/>
        <v>0</v>
      </c>
      <c r="AI82" s="400">
        <f t="shared" si="22"/>
        <v>0.27482099999999998</v>
      </c>
      <c r="AJ82" s="267">
        <v>0</v>
      </c>
      <c r="AK82">
        <v>0</v>
      </c>
      <c r="AL82" s="370">
        <f t="shared" si="23"/>
        <v>0</v>
      </c>
      <c r="AM82" s="267">
        <v>0</v>
      </c>
      <c r="AN82">
        <v>0</v>
      </c>
      <c r="AO82" s="370">
        <f t="shared" si="24"/>
        <v>0</v>
      </c>
      <c r="AP82" s="370">
        <f t="shared" si="12"/>
        <v>5447238</v>
      </c>
      <c r="AQ82" s="370">
        <f t="shared" si="25"/>
        <v>5447238</v>
      </c>
      <c r="AR82" s="397">
        <v>5510220</v>
      </c>
      <c r="AS82" s="397">
        <f t="shared" si="30"/>
        <v>5447238</v>
      </c>
      <c r="AT82" s="267">
        <v>5278314</v>
      </c>
      <c r="AU82" s="370">
        <f t="shared" si="31"/>
        <v>168924</v>
      </c>
      <c r="AV82" s="401" t="str">
        <f t="shared" si="33"/>
        <v>Yes</v>
      </c>
      <c r="AW82" s="397">
        <f t="shared" si="26"/>
        <v>168924</v>
      </c>
      <c r="AX82" s="402">
        <f t="shared" si="27"/>
        <v>5447238</v>
      </c>
      <c r="AY82" s="403">
        <f t="shared" si="32"/>
        <v>5447238</v>
      </c>
      <c r="AZ82" s="423">
        <f t="shared" si="28"/>
        <v>168924</v>
      </c>
      <c r="BA82" s="370"/>
      <c r="BD82" s="404"/>
      <c r="BE82" s="404">
        <v>5447238</v>
      </c>
      <c r="BF82" s="404">
        <v>5447238</v>
      </c>
      <c r="BG82" s="404">
        <v>5447238</v>
      </c>
      <c r="BH82" s="404">
        <v>5447238</v>
      </c>
      <c r="BI82" s="351">
        <v>5447238</v>
      </c>
      <c r="BJ82" s="351">
        <v>5447238</v>
      </c>
      <c r="BK82" s="351">
        <v>5447238</v>
      </c>
      <c r="BL82" s="351">
        <v>5447238</v>
      </c>
    </row>
    <row r="83" spans="1:64" x14ac:dyDescent="0.2">
      <c r="A83" s="354" t="s">
        <v>329</v>
      </c>
      <c r="B83" s="354"/>
      <c r="C83" s="382"/>
      <c r="D83" s="382"/>
      <c r="E83" s="382"/>
      <c r="F83" s="351">
        <v>1</v>
      </c>
      <c r="G83">
        <v>0</v>
      </c>
      <c r="H83" s="354">
        <v>57</v>
      </c>
      <c r="I83" s="351" t="s">
        <v>388</v>
      </c>
      <c r="J83" s="394"/>
      <c r="K83" s="266">
        <v>8227.02</v>
      </c>
      <c r="L83" s="422"/>
      <c r="M83" s="267">
        <v>1672</v>
      </c>
      <c r="N83" s="395">
        <f t="shared" si="13"/>
        <v>501.6</v>
      </c>
      <c r="O83" s="395">
        <f t="shared" si="14"/>
        <v>4936.21</v>
      </c>
      <c r="P83" s="395">
        <f t="shared" si="15"/>
        <v>0</v>
      </c>
      <c r="Q83" s="395">
        <f t="shared" si="16"/>
        <v>0</v>
      </c>
      <c r="R83" s="396">
        <f t="shared" si="17"/>
        <v>0.2</v>
      </c>
      <c r="S83" s="396">
        <f t="shared" si="5"/>
        <v>0</v>
      </c>
      <c r="T83" s="395">
        <f t="shared" si="6"/>
        <v>0</v>
      </c>
      <c r="U83" s="395">
        <f t="shared" si="18"/>
        <v>0</v>
      </c>
      <c r="V83" s="267">
        <v>460</v>
      </c>
      <c r="W83" s="395">
        <f t="shared" si="19"/>
        <v>115</v>
      </c>
      <c r="X83" s="371">
        <f t="shared" si="20"/>
        <v>501.6</v>
      </c>
      <c r="Y83" s="359">
        <f t="shared" si="21"/>
        <v>8843.6200000000008</v>
      </c>
      <c r="Z83" s="266">
        <v>55719115818.330002</v>
      </c>
      <c r="AA83" s="267">
        <v>63638</v>
      </c>
      <c r="AB83" s="371">
        <f t="shared" si="7"/>
        <v>875563.59</v>
      </c>
      <c r="AC83" s="358">
        <f t="shared" si="8"/>
        <v>3.413341</v>
      </c>
      <c r="AD83" s="267">
        <v>185850</v>
      </c>
      <c r="AE83" s="358">
        <f t="shared" si="9"/>
        <v>1.347375</v>
      </c>
      <c r="AF83" s="358">
        <f t="shared" si="29"/>
        <v>-1.7935509999999999</v>
      </c>
      <c r="AG83" s="398">
        <f t="shared" si="10"/>
        <v>0.01</v>
      </c>
      <c r="AH83" s="399">
        <f t="shared" si="11"/>
        <v>0</v>
      </c>
      <c r="AI83" s="400">
        <f t="shared" si="22"/>
        <v>0.01</v>
      </c>
      <c r="AJ83" s="267">
        <v>0</v>
      </c>
      <c r="AK83">
        <v>0</v>
      </c>
      <c r="AL83" s="370">
        <f t="shared" si="23"/>
        <v>0</v>
      </c>
      <c r="AM83" s="267">
        <v>0</v>
      </c>
      <c r="AN83">
        <v>0</v>
      </c>
      <c r="AO83" s="370">
        <f t="shared" si="24"/>
        <v>0</v>
      </c>
      <c r="AP83" s="370">
        <f t="shared" si="12"/>
        <v>1019227</v>
      </c>
      <c r="AQ83" s="370">
        <f t="shared" si="25"/>
        <v>1019227</v>
      </c>
      <c r="AR83" s="397">
        <v>136859</v>
      </c>
      <c r="AS83" s="397">
        <f t="shared" si="30"/>
        <v>1019227</v>
      </c>
      <c r="AT83" s="267">
        <v>869861</v>
      </c>
      <c r="AU83" s="370">
        <f t="shared" si="31"/>
        <v>149366</v>
      </c>
      <c r="AV83" s="401" t="str">
        <f t="shared" si="33"/>
        <v>Yes</v>
      </c>
      <c r="AW83" s="397">
        <f t="shared" si="26"/>
        <v>149366</v>
      </c>
      <c r="AX83" s="402">
        <f t="shared" si="27"/>
        <v>1019227</v>
      </c>
      <c r="AY83" s="403">
        <f t="shared" si="32"/>
        <v>1019227</v>
      </c>
      <c r="AZ83" s="423">
        <f t="shared" si="28"/>
        <v>149366</v>
      </c>
      <c r="BA83" s="370"/>
      <c r="BD83" s="404"/>
      <c r="BE83" s="404">
        <v>1019227</v>
      </c>
      <c r="BF83" s="404">
        <v>1019227</v>
      </c>
      <c r="BG83" s="404">
        <v>1019227</v>
      </c>
      <c r="BH83" s="404">
        <v>1019227</v>
      </c>
      <c r="BI83" s="351">
        <v>1019227</v>
      </c>
      <c r="BJ83" s="351">
        <v>1019227</v>
      </c>
      <c r="BK83" s="351">
        <v>1019227</v>
      </c>
      <c r="BL83" s="351">
        <v>1019227</v>
      </c>
    </row>
    <row r="84" spans="1:64" x14ac:dyDescent="0.2">
      <c r="A84" s="354" t="s">
        <v>351</v>
      </c>
      <c r="B84" s="354"/>
      <c r="C84" s="382"/>
      <c r="D84" s="382"/>
      <c r="E84" s="382"/>
      <c r="F84" s="351">
        <v>9</v>
      </c>
      <c r="G84">
        <v>34</v>
      </c>
      <c r="H84" s="354">
        <v>58</v>
      </c>
      <c r="I84" s="351" t="s">
        <v>389</v>
      </c>
      <c r="J84" s="394"/>
      <c r="K84" s="266">
        <v>1603.2</v>
      </c>
      <c r="L84" s="424"/>
      <c r="M84" s="267">
        <v>851</v>
      </c>
      <c r="N84" s="395">
        <f t="shared" si="13"/>
        <v>255.3</v>
      </c>
      <c r="O84" s="395">
        <f t="shared" si="14"/>
        <v>961.92</v>
      </c>
      <c r="P84" s="395">
        <f t="shared" si="15"/>
        <v>0</v>
      </c>
      <c r="Q84" s="395">
        <f t="shared" si="16"/>
        <v>0</v>
      </c>
      <c r="R84" s="396">
        <f t="shared" si="17"/>
        <v>0.53</v>
      </c>
      <c r="S84" s="396">
        <f t="shared" si="5"/>
        <v>0</v>
      </c>
      <c r="T84" s="395">
        <f t="shared" si="6"/>
        <v>0</v>
      </c>
      <c r="U84" s="395">
        <f t="shared" si="18"/>
        <v>0</v>
      </c>
      <c r="V84" s="267">
        <v>25</v>
      </c>
      <c r="W84" s="395">
        <f t="shared" si="19"/>
        <v>6.25</v>
      </c>
      <c r="X84" s="371">
        <f t="shared" si="20"/>
        <v>255.3</v>
      </c>
      <c r="Y84" s="359">
        <f t="shared" si="21"/>
        <v>1864.75</v>
      </c>
      <c r="Z84" s="266">
        <v>1459205560</v>
      </c>
      <c r="AA84" s="267">
        <v>11509</v>
      </c>
      <c r="AB84" s="371">
        <f t="shared" si="7"/>
        <v>126788.21</v>
      </c>
      <c r="AC84" s="358">
        <f t="shared" si="8"/>
        <v>0.494278</v>
      </c>
      <c r="AD84" s="267">
        <v>74207</v>
      </c>
      <c r="AE84" s="358">
        <f t="shared" si="9"/>
        <v>0.53798599999999996</v>
      </c>
      <c r="AF84" s="358">
        <f t="shared" si="29"/>
        <v>0.49260999999999999</v>
      </c>
      <c r="AG84" s="398">
        <f t="shared" si="10"/>
        <v>0.49260999999999999</v>
      </c>
      <c r="AH84" s="399">
        <f t="shared" si="11"/>
        <v>0</v>
      </c>
      <c r="AI84" s="400">
        <f t="shared" si="22"/>
        <v>0.49260999999999999</v>
      </c>
      <c r="AJ84" s="267">
        <v>0</v>
      </c>
      <c r="AK84">
        <v>0</v>
      </c>
      <c r="AL84" s="370">
        <f t="shared" si="23"/>
        <v>0</v>
      </c>
      <c r="AM84" s="267">
        <v>0</v>
      </c>
      <c r="AN84">
        <v>0</v>
      </c>
      <c r="AO84" s="370">
        <f t="shared" si="24"/>
        <v>0</v>
      </c>
      <c r="AP84" s="370">
        <f t="shared" si="12"/>
        <v>10586802</v>
      </c>
      <c r="AQ84" s="370">
        <f t="shared" si="25"/>
        <v>10586802</v>
      </c>
      <c r="AR84" s="397">
        <v>10775767</v>
      </c>
      <c r="AS84" s="397">
        <f t="shared" si="30"/>
        <v>10586802</v>
      </c>
      <c r="AT84" s="267">
        <v>10925151</v>
      </c>
      <c r="AU84" s="370">
        <f t="shared" si="31"/>
        <v>338349</v>
      </c>
      <c r="AV84" s="401" t="str">
        <f t="shared" si="33"/>
        <v>No</v>
      </c>
      <c r="AW84" s="397">
        <f t="shared" si="26"/>
        <v>0</v>
      </c>
      <c r="AX84" s="402">
        <f t="shared" si="27"/>
        <v>10925151</v>
      </c>
      <c r="AY84" s="403">
        <f t="shared" si="32"/>
        <v>10925151</v>
      </c>
      <c r="AZ84" s="423">
        <f t="shared" si="28"/>
        <v>0</v>
      </c>
      <c r="BA84" s="370"/>
      <c r="BD84" s="404"/>
      <c r="BE84" s="404">
        <v>10925151</v>
      </c>
      <c r="BF84" s="404">
        <v>10876800.9279</v>
      </c>
      <c r="BG84" s="404">
        <v>10828458.106619069</v>
      </c>
      <c r="BH84" s="404">
        <v>10780126.885295255</v>
      </c>
      <c r="BI84" s="351">
        <v>10731795.663971441</v>
      </c>
      <c r="BJ84" s="351">
        <v>10683469.275769759</v>
      </c>
      <c r="BK84" s="351">
        <v>10635135.637884879</v>
      </c>
      <c r="BL84" s="351">
        <v>10586802</v>
      </c>
    </row>
    <row r="85" spans="1:64" x14ac:dyDescent="0.2">
      <c r="A85" s="354" t="s">
        <v>338</v>
      </c>
      <c r="B85" s="354"/>
      <c r="C85" s="406">
        <v>1</v>
      </c>
      <c r="D85" s="406">
        <v>1</v>
      </c>
      <c r="E85" s="382"/>
      <c r="F85" s="351">
        <v>8</v>
      </c>
      <c r="G85">
        <v>0</v>
      </c>
      <c r="H85" s="354">
        <v>59</v>
      </c>
      <c r="I85" s="351" t="s">
        <v>390</v>
      </c>
      <c r="J85" s="394"/>
      <c r="K85" s="266">
        <v>4316.03</v>
      </c>
      <c r="L85" s="422"/>
      <c r="M85" s="267">
        <v>2888</v>
      </c>
      <c r="N85" s="395">
        <f t="shared" si="13"/>
        <v>866.4</v>
      </c>
      <c r="O85" s="395">
        <f t="shared" si="14"/>
        <v>2589.62</v>
      </c>
      <c r="P85" s="395">
        <f t="shared" si="15"/>
        <v>298.38000000000011</v>
      </c>
      <c r="Q85" s="395">
        <f t="shared" si="16"/>
        <v>44.76</v>
      </c>
      <c r="R85" s="396">
        <f t="shared" si="17"/>
        <v>0.67</v>
      </c>
      <c r="S85" s="396">
        <f t="shared" si="5"/>
        <v>7.0000000000000062E-2</v>
      </c>
      <c r="T85" s="395">
        <f t="shared" si="6"/>
        <v>302.12</v>
      </c>
      <c r="U85" s="395">
        <f t="shared" si="18"/>
        <v>45.32</v>
      </c>
      <c r="V85" s="267">
        <v>200</v>
      </c>
      <c r="W85" s="395">
        <f t="shared" si="19"/>
        <v>50</v>
      </c>
      <c r="X85" s="371">
        <f t="shared" si="20"/>
        <v>866.4</v>
      </c>
      <c r="Y85" s="359">
        <f t="shared" si="21"/>
        <v>5277.19</v>
      </c>
      <c r="Z85" s="266">
        <v>7301602161.6700001</v>
      </c>
      <c r="AA85" s="267">
        <v>37743</v>
      </c>
      <c r="AB85" s="371">
        <f t="shared" si="7"/>
        <v>193455.8</v>
      </c>
      <c r="AC85" s="358">
        <f t="shared" si="8"/>
        <v>0.75417800000000002</v>
      </c>
      <c r="AD85" s="267">
        <v>82149</v>
      </c>
      <c r="AE85" s="358">
        <f t="shared" si="9"/>
        <v>0.59556399999999998</v>
      </c>
      <c r="AF85" s="358">
        <f t="shared" si="29"/>
        <v>0.293406</v>
      </c>
      <c r="AG85" s="398">
        <f t="shared" si="10"/>
        <v>0.293406</v>
      </c>
      <c r="AH85" s="399">
        <f t="shared" si="11"/>
        <v>0</v>
      </c>
      <c r="AI85" s="400">
        <f t="shared" si="22"/>
        <v>0.293406</v>
      </c>
      <c r="AJ85" s="267">
        <v>0</v>
      </c>
      <c r="AK85">
        <v>0</v>
      </c>
      <c r="AL85" s="370">
        <f t="shared" si="23"/>
        <v>0</v>
      </c>
      <c r="AM85" s="267">
        <v>0</v>
      </c>
      <c r="AN85">
        <v>0</v>
      </c>
      <c r="AO85" s="370">
        <f t="shared" si="24"/>
        <v>0</v>
      </c>
      <c r="AP85" s="370">
        <f t="shared" si="12"/>
        <v>17844840</v>
      </c>
      <c r="AQ85" s="370">
        <f t="shared" si="25"/>
        <v>17844840</v>
      </c>
      <c r="AR85" s="397">
        <v>25040045</v>
      </c>
      <c r="AS85" s="397">
        <f t="shared" si="30"/>
        <v>25040045</v>
      </c>
      <c r="AT85" s="267">
        <v>25040045</v>
      </c>
      <c r="AU85" s="370">
        <f t="shared" si="31"/>
        <v>7195205</v>
      </c>
      <c r="AV85" s="401" t="str">
        <f t="shared" si="33"/>
        <v>No</v>
      </c>
      <c r="AW85" s="397">
        <f t="shared" si="26"/>
        <v>0</v>
      </c>
      <c r="AX85" s="402">
        <f t="shared" si="27"/>
        <v>25040045</v>
      </c>
      <c r="AY85" s="403">
        <f t="shared" si="32"/>
        <v>25040045</v>
      </c>
      <c r="AZ85" s="423">
        <f t="shared" si="28"/>
        <v>0</v>
      </c>
      <c r="BA85" s="370"/>
      <c r="BD85" s="404"/>
      <c r="BE85" s="404">
        <v>25040045</v>
      </c>
      <c r="BF85" s="404">
        <v>25040045</v>
      </c>
      <c r="BG85" s="404">
        <v>25040045</v>
      </c>
      <c r="BH85" s="404">
        <v>25040045</v>
      </c>
      <c r="BI85" s="351">
        <v>25040045</v>
      </c>
      <c r="BJ85" s="351">
        <v>25040045</v>
      </c>
      <c r="BK85" s="351">
        <v>25040045</v>
      </c>
      <c r="BL85" s="351">
        <v>25040045</v>
      </c>
    </row>
    <row r="86" spans="1:64" x14ac:dyDescent="0.2">
      <c r="A86" s="354" t="s">
        <v>329</v>
      </c>
      <c r="B86" s="354"/>
      <c r="C86" s="382"/>
      <c r="D86" s="382"/>
      <c r="E86" s="382"/>
      <c r="F86" s="351">
        <v>2</v>
      </c>
      <c r="G86">
        <v>0</v>
      </c>
      <c r="H86" s="354">
        <v>60</v>
      </c>
      <c r="I86" s="351" t="s">
        <v>391</v>
      </c>
      <c r="J86" s="394"/>
      <c r="K86" s="266">
        <v>3063.46</v>
      </c>
      <c r="L86" s="422"/>
      <c r="M86" s="267">
        <v>447</v>
      </c>
      <c r="N86" s="395">
        <f t="shared" si="13"/>
        <v>134.1</v>
      </c>
      <c r="O86" s="395">
        <f t="shared" si="14"/>
        <v>1838.08</v>
      </c>
      <c r="P86" s="395">
        <f t="shared" si="15"/>
        <v>0</v>
      </c>
      <c r="Q86" s="395">
        <f t="shared" si="16"/>
        <v>0</v>
      </c>
      <c r="R86" s="396">
        <f t="shared" si="17"/>
        <v>0.15</v>
      </c>
      <c r="S86" s="396">
        <f t="shared" si="5"/>
        <v>0</v>
      </c>
      <c r="T86" s="395">
        <f t="shared" si="6"/>
        <v>0</v>
      </c>
      <c r="U86" s="395">
        <f t="shared" si="18"/>
        <v>0</v>
      </c>
      <c r="V86" s="267">
        <v>55</v>
      </c>
      <c r="W86" s="395">
        <f t="shared" si="19"/>
        <v>13.75</v>
      </c>
      <c r="X86" s="371">
        <f t="shared" si="20"/>
        <v>134.1</v>
      </c>
      <c r="Y86" s="359">
        <f t="shared" si="21"/>
        <v>3211.31</v>
      </c>
      <c r="Z86" s="266">
        <v>5861856908</v>
      </c>
      <c r="AA86" s="267">
        <v>22019</v>
      </c>
      <c r="AB86" s="371">
        <f t="shared" si="7"/>
        <v>266218.13</v>
      </c>
      <c r="AC86" s="358">
        <f t="shared" si="8"/>
        <v>1.037838</v>
      </c>
      <c r="AD86" s="267">
        <v>124793</v>
      </c>
      <c r="AE86" s="358">
        <f t="shared" si="9"/>
        <v>0.90472399999999997</v>
      </c>
      <c r="AF86" s="358">
        <f t="shared" si="29"/>
        <v>2.0960000000000002E-3</v>
      </c>
      <c r="AG86" s="398">
        <f t="shared" si="10"/>
        <v>0.01</v>
      </c>
      <c r="AH86" s="399">
        <f t="shared" si="11"/>
        <v>0</v>
      </c>
      <c r="AI86" s="400">
        <f t="shared" si="22"/>
        <v>0.01</v>
      </c>
      <c r="AJ86" s="267">
        <v>0</v>
      </c>
      <c r="AK86">
        <v>0</v>
      </c>
      <c r="AL86" s="370">
        <f t="shared" si="23"/>
        <v>0</v>
      </c>
      <c r="AM86" s="267">
        <v>0</v>
      </c>
      <c r="AN86">
        <v>0</v>
      </c>
      <c r="AO86" s="370">
        <f t="shared" si="24"/>
        <v>0</v>
      </c>
      <c r="AP86" s="370">
        <f t="shared" si="12"/>
        <v>370103</v>
      </c>
      <c r="AQ86" s="370">
        <f t="shared" si="25"/>
        <v>370103</v>
      </c>
      <c r="AR86" s="397">
        <v>2740394</v>
      </c>
      <c r="AS86" s="397">
        <f t="shared" si="30"/>
        <v>370103</v>
      </c>
      <c r="AT86" s="267">
        <v>1766084</v>
      </c>
      <c r="AU86" s="370">
        <f t="shared" si="31"/>
        <v>1395981</v>
      </c>
      <c r="AV86" s="401" t="str">
        <f t="shared" si="33"/>
        <v>No</v>
      </c>
      <c r="AW86" s="397">
        <f t="shared" si="26"/>
        <v>0</v>
      </c>
      <c r="AX86" s="402">
        <f t="shared" si="27"/>
        <v>1766084</v>
      </c>
      <c r="AY86" s="403">
        <f t="shared" si="32"/>
        <v>1766084</v>
      </c>
      <c r="AZ86" s="423">
        <f t="shared" si="28"/>
        <v>0</v>
      </c>
      <c r="BA86" s="370"/>
      <c r="BD86" s="404"/>
      <c r="BE86" s="404">
        <v>1766084</v>
      </c>
      <c r="BF86" s="404">
        <v>1566598.3151</v>
      </c>
      <c r="BG86" s="404">
        <v>1367142.54607283</v>
      </c>
      <c r="BH86" s="404">
        <v>1167734.636858264</v>
      </c>
      <c r="BI86" s="351">
        <v>968326.72764369799</v>
      </c>
      <c r="BJ86" s="351">
        <v>768938.75922005344</v>
      </c>
      <c r="BK86" s="351">
        <v>569520.87961002672</v>
      </c>
      <c r="BL86" s="351">
        <v>370103</v>
      </c>
    </row>
    <row r="87" spans="1:64" x14ac:dyDescent="0.2">
      <c r="A87" s="354" t="s">
        <v>323</v>
      </c>
      <c r="B87" s="354"/>
      <c r="C87" s="382"/>
      <c r="D87" s="382"/>
      <c r="E87" s="382"/>
      <c r="F87" s="351">
        <v>4</v>
      </c>
      <c r="G87">
        <v>0</v>
      </c>
      <c r="H87" s="354">
        <v>61</v>
      </c>
      <c r="I87" s="351" t="s">
        <v>392</v>
      </c>
      <c r="J87" s="394"/>
      <c r="K87" s="266">
        <v>1015.11</v>
      </c>
      <c r="L87" s="422"/>
      <c r="M87" s="267">
        <v>181</v>
      </c>
      <c r="N87" s="395">
        <f t="shared" si="13"/>
        <v>54.3</v>
      </c>
      <c r="O87" s="395">
        <f t="shared" si="14"/>
        <v>609.07000000000005</v>
      </c>
      <c r="P87" s="395">
        <f t="shared" si="15"/>
        <v>0</v>
      </c>
      <c r="Q87" s="395">
        <f t="shared" si="16"/>
        <v>0</v>
      </c>
      <c r="R87" s="396">
        <f t="shared" si="17"/>
        <v>0.18</v>
      </c>
      <c r="S87" s="396">
        <f t="shared" si="5"/>
        <v>0</v>
      </c>
      <c r="T87" s="395">
        <f t="shared" si="6"/>
        <v>0</v>
      </c>
      <c r="U87" s="395">
        <f t="shared" si="18"/>
        <v>0</v>
      </c>
      <c r="V87" s="267">
        <v>5</v>
      </c>
      <c r="W87" s="395">
        <f t="shared" si="19"/>
        <v>1.25</v>
      </c>
      <c r="X87" s="371">
        <f t="shared" si="20"/>
        <v>54.3</v>
      </c>
      <c r="Y87" s="359">
        <f t="shared" si="21"/>
        <v>1070.6600000000001</v>
      </c>
      <c r="Z87" s="266">
        <v>1678817697.3299999</v>
      </c>
      <c r="AA87" s="267">
        <v>8670</v>
      </c>
      <c r="AB87" s="371">
        <f t="shared" si="7"/>
        <v>193635.26</v>
      </c>
      <c r="AC87" s="358">
        <f t="shared" si="8"/>
        <v>0.75487800000000005</v>
      </c>
      <c r="AD87" s="267">
        <v>119252</v>
      </c>
      <c r="AE87" s="358">
        <f t="shared" si="9"/>
        <v>0.86455300000000002</v>
      </c>
      <c r="AF87" s="358">
        <f t="shared" si="29"/>
        <v>0.21221999999999999</v>
      </c>
      <c r="AG87" s="398">
        <f t="shared" si="10"/>
        <v>0.21221999999999999</v>
      </c>
      <c r="AH87" s="399">
        <f t="shared" si="11"/>
        <v>0</v>
      </c>
      <c r="AI87" s="400">
        <f t="shared" si="22"/>
        <v>0.21221999999999999</v>
      </c>
      <c r="AJ87" s="267">
        <v>1018</v>
      </c>
      <c r="AK87">
        <v>13</v>
      </c>
      <c r="AL87" s="370">
        <f t="shared" si="23"/>
        <v>1323400</v>
      </c>
      <c r="AM87" s="267">
        <v>0</v>
      </c>
      <c r="AN87">
        <v>0</v>
      </c>
      <c r="AO87" s="370">
        <f t="shared" si="24"/>
        <v>0</v>
      </c>
      <c r="AP87" s="370">
        <f t="shared" si="12"/>
        <v>2618658</v>
      </c>
      <c r="AQ87" s="370">
        <f t="shared" si="25"/>
        <v>3942058</v>
      </c>
      <c r="AR87" s="397">
        <v>1971482</v>
      </c>
      <c r="AS87" s="397">
        <f t="shared" si="30"/>
        <v>3942058</v>
      </c>
      <c r="AT87" s="267">
        <v>3336551</v>
      </c>
      <c r="AU87" s="370">
        <f t="shared" si="31"/>
        <v>605507</v>
      </c>
      <c r="AV87" s="401" t="str">
        <f t="shared" si="33"/>
        <v>Yes</v>
      </c>
      <c r="AW87" s="397">
        <f t="shared" si="26"/>
        <v>605507</v>
      </c>
      <c r="AX87" s="402">
        <f t="shared" si="27"/>
        <v>3942058</v>
      </c>
      <c r="AY87" s="403">
        <f t="shared" si="32"/>
        <v>3942058</v>
      </c>
      <c r="AZ87" s="423">
        <f t="shared" si="28"/>
        <v>605507</v>
      </c>
      <c r="BA87" s="370"/>
      <c r="BD87" s="404"/>
      <c r="BE87" s="404">
        <v>3942058</v>
      </c>
      <c r="BF87" s="404">
        <v>3942058</v>
      </c>
      <c r="BG87" s="404">
        <v>3942058</v>
      </c>
      <c r="BH87" s="404">
        <v>3942058</v>
      </c>
      <c r="BI87" s="351">
        <v>3942058</v>
      </c>
      <c r="BJ87" s="351">
        <v>3942058</v>
      </c>
      <c r="BK87" s="351">
        <v>3942058</v>
      </c>
      <c r="BL87" s="351">
        <v>3942058</v>
      </c>
    </row>
    <row r="88" spans="1:64" x14ac:dyDescent="0.2">
      <c r="A88" s="354" t="s">
        <v>338</v>
      </c>
      <c r="B88" s="354"/>
      <c r="C88" s="382">
        <v>1</v>
      </c>
      <c r="D88" s="382">
        <v>1</v>
      </c>
      <c r="E88" s="382"/>
      <c r="F88" s="351">
        <v>9</v>
      </c>
      <c r="G88">
        <v>13</v>
      </c>
      <c r="H88" s="354">
        <v>62</v>
      </c>
      <c r="I88" s="351" t="s">
        <v>393</v>
      </c>
      <c r="J88" s="394"/>
      <c r="K88" s="266">
        <v>6318.09</v>
      </c>
      <c r="L88" s="424"/>
      <c r="M88" s="267">
        <v>2928</v>
      </c>
      <c r="N88" s="395">
        <f t="shared" si="13"/>
        <v>878.4</v>
      </c>
      <c r="O88" s="395">
        <f t="shared" si="14"/>
        <v>3790.85</v>
      </c>
      <c r="P88" s="395">
        <f t="shared" si="15"/>
        <v>0</v>
      </c>
      <c r="Q88" s="395">
        <f t="shared" si="16"/>
        <v>0</v>
      </c>
      <c r="R88" s="396">
        <f t="shared" si="17"/>
        <v>0.46</v>
      </c>
      <c r="S88" s="396">
        <f t="shared" si="5"/>
        <v>0</v>
      </c>
      <c r="T88" s="395">
        <f t="shared" si="6"/>
        <v>0</v>
      </c>
      <c r="U88" s="395">
        <f t="shared" si="18"/>
        <v>0</v>
      </c>
      <c r="V88" s="267">
        <v>537</v>
      </c>
      <c r="W88" s="395">
        <f t="shared" si="19"/>
        <v>134.25</v>
      </c>
      <c r="X88" s="371">
        <f t="shared" si="20"/>
        <v>878.4</v>
      </c>
      <c r="Y88" s="359">
        <f t="shared" si="21"/>
        <v>7330.74</v>
      </c>
      <c r="Z88" s="266">
        <v>7521143568</v>
      </c>
      <c r="AA88" s="267">
        <v>60809</v>
      </c>
      <c r="AB88" s="371">
        <f t="shared" si="7"/>
        <v>123684.71</v>
      </c>
      <c r="AC88" s="358">
        <f t="shared" si="8"/>
        <v>0.48217900000000002</v>
      </c>
      <c r="AD88" s="267">
        <v>90484</v>
      </c>
      <c r="AE88" s="358">
        <f t="shared" si="9"/>
        <v>0.65599099999999999</v>
      </c>
      <c r="AF88" s="358">
        <f t="shared" si="29"/>
        <v>0.46567700000000001</v>
      </c>
      <c r="AG88" s="398">
        <f t="shared" si="10"/>
        <v>0.46567700000000001</v>
      </c>
      <c r="AH88" s="399">
        <f t="shared" si="11"/>
        <v>0.04</v>
      </c>
      <c r="AI88" s="400">
        <f t="shared" si="22"/>
        <v>0.50567700000000004</v>
      </c>
      <c r="AJ88" s="267">
        <v>0</v>
      </c>
      <c r="AK88">
        <v>0</v>
      </c>
      <c r="AL88" s="370">
        <f t="shared" si="23"/>
        <v>0</v>
      </c>
      <c r="AM88" s="267">
        <v>0</v>
      </c>
      <c r="AN88">
        <v>0</v>
      </c>
      <c r="AO88" s="370">
        <f t="shared" si="24"/>
        <v>0</v>
      </c>
      <c r="AP88" s="370">
        <f t="shared" si="12"/>
        <v>42723021</v>
      </c>
      <c r="AQ88" s="370">
        <f t="shared" si="25"/>
        <v>42723021</v>
      </c>
      <c r="AR88" s="397">
        <v>26945481</v>
      </c>
      <c r="AS88" s="397">
        <f t="shared" si="30"/>
        <v>42723021</v>
      </c>
      <c r="AT88" s="267">
        <v>39522754</v>
      </c>
      <c r="AU88" s="370">
        <f t="shared" si="31"/>
        <v>3200267</v>
      </c>
      <c r="AV88" s="401" t="str">
        <f t="shared" si="33"/>
        <v>Yes</v>
      </c>
      <c r="AW88" s="397">
        <f t="shared" si="26"/>
        <v>3200267</v>
      </c>
      <c r="AX88" s="402">
        <f t="shared" si="27"/>
        <v>42723021</v>
      </c>
      <c r="AY88" s="403">
        <f t="shared" si="32"/>
        <v>42723021</v>
      </c>
      <c r="AZ88" s="423">
        <f t="shared" si="28"/>
        <v>3200267</v>
      </c>
      <c r="BA88" s="370"/>
      <c r="BD88" s="404"/>
      <c r="BE88" s="404">
        <v>42723021</v>
      </c>
      <c r="BF88" s="404">
        <v>42723021</v>
      </c>
      <c r="BG88" s="404">
        <v>42723021</v>
      </c>
      <c r="BH88" s="404">
        <v>42723021</v>
      </c>
      <c r="BI88" s="351">
        <v>42723021</v>
      </c>
      <c r="BJ88" s="351">
        <v>42723021</v>
      </c>
      <c r="BK88" s="351">
        <v>42723021</v>
      </c>
      <c r="BL88" s="351">
        <v>42723021</v>
      </c>
    </row>
    <row r="89" spans="1:64" x14ac:dyDescent="0.2">
      <c r="A89" s="354" t="s">
        <v>327</v>
      </c>
      <c r="B89" s="354"/>
      <c r="C89" s="382"/>
      <c r="D89" s="382"/>
      <c r="E89" s="382"/>
      <c r="F89" s="351">
        <v>7</v>
      </c>
      <c r="G89">
        <v>0</v>
      </c>
      <c r="H89" s="354">
        <v>63</v>
      </c>
      <c r="I89" s="351" t="s">
        <v>394</v>
      </c>
      <c r="J89" s="394"/>
      <c r="K89" s="266">
        <v>123.96</v>
      </c>
      <c r="L89" s="422"/>
      <c r="M89" s="267">
        <v>53</v>
      </c>
      <c r="N89" s="395">
        <f t="shared" si="13"/>
        <v>15.9</v>
      </c>
      <c r="O89" s="395">
        <f t="shared" si="14"/>
        <v>74.38</v>
      </c>
      <c r="P89" s="395">
        <f t="shared" si="15"/>
        <v>0</v>
      </c>
      <c r="Q89" s="395">
        <f t="shared" si="16"/>
        <v>0</v>
      </c>
      <c r="R89" s="396">
        <f t="shared" si="17"/>
        <v>0.43</v>
      </c>
      <c r="S89" s="396">
        <f t="shared" si="5"/>
        <v>0</v>
      </c>
      <c r="T89" s="395">
        <f t="shared" si="6"/>
        <v>0</v>
      </c>
      <c r="U89" s="395">
        <f t="shared" si="18"/>
        <v>0</v>
      </c>
      <c r="V89" s="267">
        <v>0</v>
      </c>
      <c r="W89" s="395">
        <f t="shared" si="19"/>
        <v>0</v>
      </c>
      <c r="X89" s="371">
        <f t="shared" si="20"/>
        <v>15.9</v>
      </c>
      <c r="Y89" s="359">
        <f t="shared" si="21"/>
        <v>139.85999999999999</v>
      </c>
      <c r="Z89" s="266">
        <v>311116219.32999998</v>
      </c>
      <c r="AA89" s="267">
        <v>1738</v>
      </c>
      <c r="AB89" s="371">
        <f t="shared" si="7"/>
        <v>179008.18</v>
      </c>
      <c r="AC89" s="358">
        <f t="shared" si="8"/>
        <v>0.697855</v>
      </c>
      <c r="AD89" s="267">
        <v>107109</v>
      </c>
      <c r="AE89" s="358">
        <f t="shared" si="9"/>
        <v>0.77651800000000004</v>
      </c>
      <c r="AF89" s="358">
        <f t="shared" si="29"/>
        <v>0.27854600000000002</v>
      </c>
      <c r="AG89" s="398">
        <f t="shared" si="10"/>
        <v>0.27854600000000002</v>
      </c>
      <c r="AH89" s="399">
        <f t="shared" si="11"/>
        <v>0</v>
      </c>
      <c r="AI89" s="400">
        <f t="shared" si="22"/>
        <v>0.27854600000000002</v>
      </c>
      <c r="AJ89" s="267">
        <v>50</v>
      </c>
      <c r="AK89">
        <v>6</v>
      </c>
      <c r="AL89" s="370">
        <f t="shared" si="23"/>
        <v>30000</v>
      </c>
      <c r="AM89" s="267">
        <v>0</v>
      </c>
      <c r="AN89">
        <v>0</v>
      </c>
      <c r="AO89" s="370">
        <f t="shared" si="24"/>
        <v>0</v>
      </c>
      <c r="AP89" s="370">
        <f t="shared" si="12"/>
        <v>448985</v>
      </c>
      <c r="AQ89" s="370">
        <f t="shared" si="25"/>
        <v>478985</v>
      </c>
      <c r="AR89" s="397">
        <v>1312383</v>
      </c>
      <c r="AS89" s="397">
        <f t="shared" si="30"/>
        <v>478985</v>
      </c>
      <c r="AT89" s="267">
        <v>1058408</v>
      </c>
      <c r="AU89" s="370">
        <f t="shared" si="31"/>
        <v>579423</v>
      </c>
      <c r="AV89" s="401" t="str">
        <f t="shared" si="33"/>
        <v>No</v>
      </c>
      <c r="AW89" s="397">
        <f t="shared" si="26"/>
        <v>0</v>
      </c>
      <c r="AX89" s="402">
        <f t="shared" si="27"/>
        <v>1058408</v>
      </c>
      <c r="AY89" s="403">
        <f t="shared" si="32"/>
        <v>1058408</v>
      </c>
      <c r="AZ89" s="423">
        <f t="shared" si="28"/>
        <v>0</v>
      </c>
      <c r="BA89" s="370"/>
      <c r="BD89" s="404"/>
      <c r="BE89" s="404">
        <v>1058408</v>
      </c>
      <c r="BF89" s="404">
        <v>975608.45329999994</v>
      </c>
      <c r="BG89" s="404">
        <v>892821.32363488991</v>
      </c>
      <c r="BH89" s="404">
        <v>810054.05890791188</v>
      </c>
      <c r="BI89" s="351">
        <v>727286.79418093385</v>
      </c>
      <c r="BJ89" s="351">
        <v>644527.8061804286</v>
      </c>
      <c r="BK89" s="351">
        <v>561756.40309021436</v>
      </c>
      <c r="BL89" s="351">
        <v>478985</v>
      </c>
    </row>
    <row r="90" spans="1:64" x14ac:dyDescent="0.2">
      <c r="A90" s="354" t="s">
        <v>343</v>
      </c>
      <c r="B90" s="354">
        <v>1</v>
      </c>
      <c r="C90" s="382">
        <v>1</v>
      </c>
      <c r="D90" s="382">
        <v>0</v>
      </c>
      <c r="E90" s="382">
        <v>1</v>
      </c>
      <c r="F90" s="351">
        <v>10</v>
      </c>
      <c r="G90">
        <v>1</v>
      </c>
      <c r="H90" s="354">
        <v>64</v>
      </c>
      <c r="I90" s="351" t="s">
        <v>395</v>
      </c>
      <c r="J90" s="394"/>
      <c r="K90" s="266">
        <v>18417.88</v>
      </c>
      <c r="L90" s="424"/>
      <c r="M90" s="267">
        <v>15868</v>
      </c>
      <c r="N90" s="395">
        <f t="shared" si="13"/>
        <v>4760.3999999999996</v>
      </c>
      <c r="O90" s="395">
        <f t="shared" si="14"/>
        <v>11050.73</v>
      </c>
      <c r="P90" s="395">
        <f t="shared" si="15"/>
        <v>4817.2700000000004</v>
      </c>
      <c r="Q90" s="395">
        <f t="shared" si="16"/>
        <v>722.59</v>
      </c>
      <c r="R90" s="396">
        <f t="shared" si="17"/>
        <v>0.86</v>
      </c>
      <c r="S90" s="396">
        <f t="shared" si="5"/>
        <v>0.26</v>
      </c>
      <c r="T90" s="395">
        <f t="shared" si="6"/>
        <v>4788.6499999999996</v>
      </c>
      <c r="U90" s="395">
        <f t="shared" si="18"/>
        <v>718.3</v>
      </c>
      <c r="V90" s="267">
        <v>5032</v>
      </c>
      <c r="W90" s="395">
        <f t="shared" si="19"/>
        <v>1258</v>
      </c>
      <c r="X90" s="371">
        <f t="shared" si="20"/>
        <v>4760.3999999999996</v>
      </c>
      <c r="Y90" s="359">
        <f t="shared" si="21"/>
        <v>25158.87</v>
      </c>
      <c r="Z90" s="266">
        <v>8280860632.3299999</v>
      </c>
      <c r="AA90" s="267">
        <v>120686</v>
      </c>
      <c r="AB90" s="371">
        <f t="shared" si="7"/>
        <v>68614.92</v>
      </c>
      <c r="AC90" s="358">
        <f t="shared" si="8"/>
        <v>0.26749200000000001</v>
      </c>
      <c r="AD90" s="267">
        <v>41841</v>
      </c>
      <c r="AE90" s="358">
        <f t="shared" si="9"/>
        <v>0.30333900000000003</v>
      </c>
      <c r="AF90" s="358">
        <f t="shared" si="29"/>
        <v>0.72175400000000001</v>
      </c>
      <c r="AG90" s="398">
        <f t="shared" si="10"/>
        <v>0.72175400000000001</v>
      </c>
      <c r="AH90" s="399">
        <f t="shared" si="11"/>
        <v>0.06</v>
      </c>
      <c r="AI90" s="400">
        <f t="shared" si="22"/>
        <v>0.78175400000000006</v>
      </c>
      <c r="AJ90" s="267">
        <v>0</v>
      </c>
      <c r="AK90">
        <v>0</v>
      </c>
      <c r="AL90" s="370">
        <f t="shared" si="23"/>
        <v>0</v>
      </c>
      <c r="AM90" s="267">
        <v>0</v>
      </c>
      <c r="AN90">
        <v>0</v>
      </c>
      <c r="AO90" s="370">
        <f t="shared" si="24"/>
        <v>0</v>
      </c>
      <c r="AP90" s="370">
        <f t="shared" si="12"/>
        <v>226674245</v>
      </c>
      <c r="AQ90" s="370">
        <f t="shared" si="25"/>
        <v>226674245</v>
      </c>
      <c r="AR90" s="397">
        <v>200518244</v>
      </c>
      <c r="AS90" s="397">
        <f t="shared" si="30"/>
        <v>226674245</v>
      </c>
      <c r="AT90" s="267">
        <v>224114724</v>
      </c>
      <c r="AU90" s="370">
        <f t="shared" si="31"/>
        <v>2559521</v>
      </c>
      <c r="AV90" s="401" t="str">
        <f t="shared" si="33"/>
        <v>Yes</v>
      </c>
      <c r="AW90" s="397">
        <f t="shared" si="26"/>
        <v>2559521</v>
      </c>
      <c r="AX90" s="402">
        <f t="shared" si="27"/>
        <v>226674245</v>
      </c>
      <c r="AY90" s="403">
        <f t="shared" si="32"/>
        <v>226674245</v>
      </c>
      <c r="AZ90" s="423">
        <f t="shared" si="28"/>
        <v>2559521</v>
      </c>
      <c r="BA90" s="370"/>
      <c r="BD90" s="404"/>
      <c r="BE90" s="404">
        <v>226674245</v>
      </c>
      <c r="BF90" s="404">
        <v>226674245</v>
      </c>
      <c r="BG90" s="404">
        <v>226674245</v>
      </c>
      <c r="BH90" s="404">
        <v>226674245</v>
      </c>
      <c r="BI90" s="351">
        <v>226674245</v>
      </c>
      <c r="BJ90" s="351">
        <v>226674245</v>
      </c>
      <c r="BK90" s="351">
        <v>226674245</v>
      </c>
      <c r="BL90" s="351">
        <v>226674245</v>
      </c>
    </row>
    <row r="91" spans="1:64" x14ac:dyDescent="0.2">
      <c r="A91" s="354" t="s">
        <v>327</v>
      </c>
      <c r="B91" s="354"/>
      <c r="C91" s="382"/>
      <c r="D91" s="382"/>
      <c r="E91" s="382"/>
      <c r="F91" s="351">
        <v>6</v>
      </c>
      <c r="G91">
        <v>0</v>
      </c>
      <c r="H91" s="354">
        <v>65</v>
      </c>
      <c r="I91" s="351" t="s">
        <v>396</v>
      </c>
      <c r="J91" s="394"/>
      <c r="K91" s="266">
        <v>183.63</v>
      </c>
      <c r="L91" s="422"/>
      <c r="M91" s="267">
        <v>31</v>
      </c>
      <c r="N91" s="395">
        <f t="shared" si="13"/>
        <v>9.3000000000000007</v>
      </c>
      <c r="O91" s="395">
        <f t="shared" si="14"/>
        <v>110.18</v>
      </c>
      <c r="P91" s="395">
        <f t="shared" si="15"/>
        <v>0</v>
      </c>
      <c r="Q91" s="395">
        <f t="shared" si="16"/>
        <v>0</v>
      </c>
      <c r="R91" s="396">
        <f t="shared" si="17"/>
        <v>0.17</v>
      </c>
      <c r="S91" s="396">
        <f t="shared" ref="S91:S154" si="34">IF(R91&gt;0.6,+R91-0.6,0)</f>
        <v>0</v>
      </c>
      <c r="T91" s="395">
        <f t="shared" ref="T91:T154" si="35">ROUND(S91*K91,2)</f>
        <v>0</v>
      </c>
      <c r="U91" s="395">
        <f t="shared" si="18"/>
        <v>0</v>
      </c>
      <c r="V91" s="267">
        <v>0</v>
      </c>
      <c r="W91" s="395">
        <f t="shared" si="19"/>
        <v>0</v>
      </c>
      <c r="X91" s="371">
        <f t="shared" si="20"/>
        <v>9.3000000000000007</v>
      </c>
      <c r="Y91" s="359">
        <f t="shared" si="21"/>
        <v>192.93</v>
      </c>
      <c r="Z91" s="266">
        <v>378575291.32999998</v>
      </c>
      <c r="AA91" s="267">
        <v>1908</v>
      </c>
      <c r="AB91" s="371">
        <f t="shared" ref="AB91:AB154" si="36">ROUND(Z91/AA91,2)</f>
        <v>198414.72</v>
      </c>
      <c r="AC91" s="358">
        <f t="shared" ref="AC91:AC154" si="37">(ROUND(AB91/$AC$21,6))</f>
        <v>0.77351000000000003</v>
      </c>
      <c r="AD91" s="267">
        <v>111429</v>
      </c>
      <c r="AE91" s="358">
        <f t="shared" ref="AE91:AE154" si="38">(ROUND(AD91/$AE$21,6))</f>
        <v>0.80783799999999995</v>
      </c>
      <c r="AF91" s="358">
        <f t="shared" si="29"/>
        <v>0.216192</v>
      </c>
      <c r="AG91" s="398">
        <f t="shared" ref="AG91:AG154" si="39">IF(OR(B91=1,C91=1),MAX($L$7,AF91),MAX($L$6,AF91))</f>
        <v>0.216192</v>
      </c>
      <c r="AH91" s="399">
        <f t="shared" ref="AH91:AH154" si="40">IF(G91&gt;=1,IF(G91&lt;=5,0.06,IF(G91&lt;=10,0.05,IF(G91&lt;=15,0.04,IF(G91&lt;=19,0.03,0)))),0)</f>
        <v>0</v>
      </c>
      <c r="AI91" s="400">
        <f t="shared" si="22"/>
        <v>0.216192</v>
      </c>
      <c r="AJ91" s="267">
        <v>0</v>
      </c>
      <c r="AK91">
        <v>0</v>
      </c>
      <c r="AL91" s="370">
        <f t="shared" si="23"/>
        <v>0</v>
      </c>
      <c r="AM91" s="267">
        <v>1</v>
      </c>
      <c r="AN91">
        <v>6</v>
      </c>
      <c r="AO91" s="370">
        <f t="shared" si="24"/>
        <v>600</v>
      </c>
      <c r="AP91" s="370">
        <f t="shared" ref="AP91:AP154" si="41">ROUND(Y91*AI91*$AP$21,0)</f>
        <v>480707</v>
      </c>
      <c r="AQ91" s="370">
        <f t="shared" si="25"/>
        <v>481307</v>
      </c>
      <c r="AR91" s="397">
        <v>1327652</v>
      </c>
      <c r="AS91" s="397">
        <f t="shared" si="30"/>
        <v>481307</v>
      </c>
      <c r="AT91" s="267">
        <v>1071722</v>
      </c>
      <c r="AU91" s="370">
        <f t="shared" si="31"/>
        <v>590415</v>
      </c>
      <c r="AV91" s="401" t="str">
        <f t="shared" si="33"/>
        <v>No</v>
      </c>
      <c r="AW91" s="397">
        <f t="shared" si="26"/>
        <v>0</v>
      </c>
      <c r="AX91" s="402">
        <f t="shared" si="27"/>
        <v>1071722</v>
      </c>
      <c r="AY91" s="403">
        <f t="shared" si="32"/>
        <v>1071722</v>
      </c>
      <c r="AZ91" s="423">
        <f t="shared" si="28"/>
        <v>0</v>
      </c>
      <c r="BA91" s="370"/>
      <c r="BD91" s="404"/>
      <c r="BE91" s="404">
        <v>1071722</v>
      </c>
      <c r="BF91" s="404">
        <v>987351.69649999996</v>
      </c>
      <c r="BG91" s="404">
        <v>902994.04559344996</v>
      </c>
      <c r="BH91" s="404">
        <v>818656.63647476002</v>
      </c>
      <c r="BI91" s="351">
        <v>734319.22735606995</v>
      </c>
      <c r="BJ91" s="351">
        <v>649990.2519782919</v>
      </c>
      <c r="BK91" s="351">
        <v>565648.62598914595</v>
      </c>
      <c r="BL91" s="351">
        <v>481307</v>
      </c>
    </row>
    <row r="92" spans="1:64" x14ac:dyDescent="0.2">
      <c r="A92" s="354" t="s">
        <v>323</v>
      </c>
      <c r="B92" s="354"/>
      <c r="C92" s="382"/>
      <c r="D92" s="382"/>
      <c r="E92" s="382"/>
      <c r="F92" s="351">
        <v>5</v>
      </c>
      <c r="G92">
        <v>0</v>
      </c>
      <c r="H92" s="354">
        <v>66</v>
      </c>
      <c r="I92" s="351" t="s">
        <v>397</v>
      </c>
      <c r="J92" s="394"/>
      <c r="K92" s="266">
        <v>701.64</v>
      </c>
      <c r="L92" s="422"/>
      <c r="M92" s="267">
        <v>160</v>
      </c>
      <c r="N92" s="395">
        <f t="shared" ref="N92:N155" si="42">ROUND(M92*0.3,2)</f>
        <v>48</v>
      </c>
      <c r="O92" s="395">
        <f t="shared" ref="O92:O155" si="43">ROUND(K92*0.6,2)</f>
        <v>420.98</v>
      </c>
      <c r="P92" s="395">
        <f t="shared" ref="P92:P155" si="44">MAX(M92-O92,0)</f>
        <v>0</v>
      </c>
      <c r="Q92" s="395">
        <f t="shared" ref="Q92:Q155" si="45">ROUND(P92*0.15,2)</f>
        <v>0</v>
      </c>
      <c r="R92" s="396">
        <f t="shared" ref="R92:R155" si="46">ROUND(M92/K92,2)</f>
        <v>0.23</v>
      </c>
      <c r="S92" s="396">
        <f t="shared" si="34"/>
        <v>0</v>
      </c>
      <c r="T92" s="395">
        <f t="shared" si="35"/>
        <v>0</v>
      </c>
      <c r="U92" s="395">
        <f t="shared" ref="U92:U155" si="47">ROUND(T92*0.15,2)</f>
        <v>0</v>
      </c>
      <c r="V92" s="267">
        <v>6</v>
      </c>
      <c r="W92" s="395">
        <f t="shared" ref="W92:W155" si="48">ROUND(V92*0.25,2)</f>
        <v>1.5</v>
      </c>
      <c r="X92" s="371">
        <f t="shared" ref="X92:X155" si="49">ROUND(M92*$X$2,2)</f>
        <v>48</v>
      </c>
      <c r="Y92" s="359">
        <f t="shared" ref="Y92:Y155" si="50">+K92+N92+Q92+W92</f>
        <v>751.14</v>
      </c>
      <c r="Z92" s="266">
        <v>1120132814.3299999</v>
      </c>
      <c r="AA92" s="267">
        <v>5562</v>
      </c>
      <c r="AB92" s="371">
        <f t="shared" si="36"/>
        <v>201390.29</v>
      </c>
      <c r="AC92" s="358">
        <f t="shared" si="37"/>
        <v>0.78510999999999997</v>
      </c>
      <c r="AD92" s="267">
        <v>102078</v>
      </c>
      <c r="AE92" s="358">
        <f t="shared" si="38"/>
        <v>0.74004499999999995</v>
      </c>
      <c r="AF92" s="358">
        <f t="shared" si="29"/>
        <v>0.22841</v>
      </c>
      <c r="AG92" s="398">
        <f t="shared" si="39"/>
        <v>0.22841</v>
      </c>
      <c r="AH92" s="399">
        <f t="shared" si="40"/>
        <v>0</v>
      </c>
      <c r="AI92" s="400">
        <f t="shared" ref="AI92:AI155" si="51">+AH92+AG92</f>
        <v>0.22841</v>
      </c>
      <c r="AJ92" s="267">
        <v>702</v>
      </c>
      <c r="AK92">
        <v>13</v>
      </c>
      <c r="AL92" s="370">
        <f t="shared" ref="AL92:AL155" si="52">ROUND(AJ92*AK92*100,0)</f>
        <v>912600</v>
      </c>
      <c r="AM92" s="267">
        <v>0</v>
      </c>
      <c r="AN92">
        <v>0</v>
      </c>
      <c r="AO92" s="370">
        <f t="shared" ref="AO92:AO155" si="53">ROUND(AM92*AN92*100,0)</f>
        <v>0</v>
      </c>
      <c r="AP92" s="370">
        <f t="shared" si="41"/>
        <v>1977320</v>
      </c>
      <c r="AQ92" s="370">
        <f t="shared" ref="AQ92:AQ155" si="54">SUM(AL92+AO92+AP92)</f>
        <v>2889920</v>
      </c>
      <c r="AR92" s="397">
        <v>2708774</v>
      </c>
      <c r="AS92" s="397">
        <f t="shared" si="30"/>
        <v>2889920</v>
      </c>
      <c r="AT92" s="267">
        <v>2506509</v>
      </c>
      <c r="AU92" s="370">
        <f t="shared" si="31"/>
        <v>383411</v>
      </c>
      <c r="AV92" s="401" t="str">
        <f t="shared" si="33"/>
        <v>Yes</v>
      </c>
      <c r="AW92" s="397">
        <f t="shared" ref="AW92:AW155" si="55">IF(AV92="Yes",+AU92*$L$9,+AU92*$L$10)</f>
        <v>383411</v>
      </c>
      <c r="AX92" s="402">
        <f t="shared" ref="AX92:AX155" si="56">IF(AV92="Yes",AT92+AW92,AT92- AW92)</f>
        <v>2889920</v>
      </c>
      <c r="AY92" s="403">
        <f t="shared" si="32"/>
        <v>2889920</v>
      </c>
      <c r="AZ92" s="423">
        <f t="shared" ref="AZ92:AZ155" si="57">AY92-AT92</f>
        <v>383411</v>
      </c>
      <c r="BA92" s="370"/>
      <c r="BD92" s="404"/>
      <c r="BE92" s="404">
        <v>2889920</v>
      </c>
      <c r="BF92" s="404">
        <v>2889920</v>
      </c>
      <c r="BG92" s="404">
        <v>2889920</v>
      </c>
      <c r="BH92" s="404">
        <v>2889920</v>
      </c>
      <c r="BI92" s="351">
        <v>2889920</v>
      </c>
      <c r="BJ92" s="351">
        <v>2889920</v>
      </c>
      <c r="BK92" s="351">
        <v>2889920</v>
      </c>
      <c r="BL92" s="351">
        <v>2889920</v>
      </c>
    </row>
    <row r="93" spans="1:64" x14ac:dyDescent="0.2">
      <c r="A93" s="354" t="s">
        <v>323</v>
      </c>
      <c r="B93" s="354"/>
      <c r="C93" s="382"/>
      <c r="D93" s="382"/>
      <c r="E93" s="382"/>
      <c r="F93" s="351">
        <v>4</v>
      </c>
      <c r="G93">
        <v>0</v>
      </c>
      <c r="H93" s="354">
        <v>67</v>
      </c>
      <c r="I93" s="351" t="s">
        <v>398</v>
      </c>
      <c r="J93" s="394"/>
      <c r="K93" s="266">
        <v>1209.29</v>
      </c>
      <c r="L93" s="422"/>
      <c r="M93" s="267">
        <v>222</v>
      </c>
      <c r="N93" s="395">
        <f t="shared" si="42"/>
        <v>66.599999999999994</v>
      </c>
      <c r="O93" s="395">
        <f t="shared" si="43"/>
        <v>725.57</v>
      </c>
      <c r="P93" s="395">
        <f t="shared" si="44"/>
        <v>0</v>
      </c>
      <c r="Q93" s="395">
        <f t="shared" si="45"/>
        <v>0</v>
      </c>
      <c r="R93" s="396">
        <f t="shared" si="46"/>
        <v>0.18</v>
      </c>
      <c r="S93" s="396">
        <f t="shared" si="34"/>
        <v>0</v>
      </c>
      <c r="T93" s="395">
        <f t="shared" si="35"/>
        <v>0</v>
      </c>
      <c r="U93" s="395">
        <f t="shared" si="47"/>
        <v>0</v>
      </c>
      <c r="V93" s="267">
        <v>2</v>
      </c>
      <c r="W93" s="395">
        <f t="shared" si="48"/>
        <v>0.5</v>
      </c>
      <c r="X93" s="371">
        <f t="shared" si="49"/>
        <v>66.599999999999994</v>
      </c>
      <c r="Y93" s="359">
        <f t="shared" si="50"/>
        <v>1276.3899999999999</v>
      </c>
      <c r="Z93" s="266">
        <v>1480350372.6700001</v>
      </c>
      <c r="AA93" s="267">
        <v>9121</v>
      </c>
      <c r="AB93" s="371">
        <f t="shared" si="36"/>
        <v>162301.32</v>
      </c>
      <c r="AC93" s="358">
        <f t="shared" si="37"/>
        <v>0.63272399999999995</v>
      </c>
      <c r="AD93" s="267">
        <v>136397</v>
      </c>
      <c r="AE93" s="358">
        <f t="shared" si="38"/>
        <v>0.98885100000000004</v>
      </c>
      <c r="AF93" s="358">
        <f t="shared" ref="AF93:AF156" si="58">ROUND(1-((AC93*$L$4)+(AE93*$L$5)),6)</f>
        <v>0.260438</v>
      </c>
      <c r="AG93" s="398">
        <f t="shared" si="39"/>
        <v>0.260438</v>
      </c>
      <c r="AH93" s="399">
        <f t="shared" si="40"/>
        <v>0</v>
      </c>
      <c r="AI93" s="400">
        <f t="shared" si="51"/>
        <v>0.260438</v>
      </c>
      <c r="AJ93" s="267">
        <v>583</v>
      </c>
      <c r="AK93">
        <v>6</v>
      </c>
      <c r="AL93" s="370">
        <f t="shared" si="52"/>
        <v>349800</v>
      </c>
      <c r="AM93" s="267">
        <v>0</v>
      </c>
      <c r="AN93">
        <v>0</v>
      </c>
      <c r="AO93" s="370">
        <f t="shared" si="53"/>
        <v>0</v>
      </c>
      <c r="AP93" s="370">
        <f t="shared" si="41"/>
        <v>3831146</v>
      </c>
      <c r="AQ93" s="370">
        <f t="shared" si="54"/>
        <v>4180946</v>
      </c>
      <c r="AR93" s="397">
        <v>6875123</v>
      </c>
      <c r="AS93" s="397">
        <f t="shared" ref="AS93:AS156" si="59">IF(C93=1, MAX(AR93, AQ93, AT93), AQ93)</f>
        <v>4180946</v>
      </c>
      <c r="AT93" s="267">
        <v>5997693</v>
      </c>
      <c r="AU93" s="370">
        <f t="shared" ref="AU93:AU156" si="60">ABS(AQ93-AT93)</f>
        <v>1816747</v>
      </c>
      <c r="AV93" s="401" t="str">
        <f t="shared" si="33"/>
        <v>No</v>
      </c>
      <c r="AW93" s="397">
        <f t="shared" si="55"/>
        <v>0</v>
      </c>
      <c r="AX93" s="402">
        <f t="shared" si="56"/>
        <v>5997693</v>
      </c>
      <c r="AY93" s="403">
        <f t="shared" ref="AY93:AY156" si="61">IF(C93=1,MAX(AX93,AR93,AT93),AX93)</f>
        <v>5997693</v>
      </c>
      <c r="AZ93" s="423">
        <f t="shared" si="57"/>
        <v>0</v>
      </c>
      <c r="BA93" s="370"/>
      <c r="BD93" s="404"/>
      <c r="BE93" s="404">
        <v>5997693</v>
      </c>
      <c r="BF93" s="404">
        <v>5738079.8536999999</v>
      </c>
      <c r="BG93" s="404">
        <v>5478505.6402882095</v>
      </c>
      <c r="BH93" s="404">
        <v>5218993.7122305678</v>
      </c>
      <c r="BI93" s="351">
        <v>4959481.7841729261</v>
      </c>
      <c r="BJ93" s="351">
        <v>4699995.8073080899</v>
      </c>
      <c r="BK93" s="351">
        <v>4440470.9036540445</v>
      </c>
      <c r="BL93" s="351">
        <v>4180946</v>
      </c>
    </row>
    <row r="94" spans="1:64" x14ac:dyDescent="0.2">
      <c r="A94" s="354" t="s">
        <v>327</v>
      </c>
      <c r="B94" s="354"/>
      <c r="C94" s="382"/>
      <c r="D94" s="382"/>
      <c r="E94" s="382"/>
      <c r="F94" s="351">
        <v>2</v>
      </c>
      <c r="G94">
        <v>0</v>
      </c>
      <c r="H94" s="354">
        <v>68</v>
      </c>
      <c r="I94" s="351" t="s">
        <v>399</v>
      </c>
      <c r="J94" s="394"/>
      <c r="K94" s="266">
        <v>191.95</v>
      </c>
      <c r="L94" s="422"/>
      <c r="M94" s="267">
        <v>57</v>
      </c>
      <c r="N94" s="395">
        <f t="shared" si="42"/>
        <v>17.100000000000001</v>
      </c>
      <c r="O94" s="395">
        <f t="shared" si="43"/>
        <v>115.17</v>
      </c>
      <c r="P94" s="395">
        <f t="shared" si="44"/>
        <v>0</v>
      </c>
      <c r="Q94" s="395">
        <f t="shared" si="45"/>
        <v>0</v>
      </c>
      <c r="R94" s="396">
        <f t="shared" si="46"/>
        <v>0.3</v>
      </c>
      <c r="S94" s="396">
        <f t="shared" si="34"/>
        <v>0</v>
      </c>
      <c r="T94" s="395">
        <f t="shared" si="35"/>
        <v>0</v>
      </c>
      <c r="U94" s="395">
        <f t="shared" si="47"/>
        <v>0</v>
      </c>
      <c r="V94" s="267">
        <v>2</v>
      </c>
      <c r="W94" s="395">
        <f t="shared" si="48"/>
        <v>0.5</v>
      </c>
      <c r="X94" s="371">
        <f t="shared" si="49"/>
        <v>17.100000000000001</v>
      </c>
      <c r="Y94" s="359">
        <f t="shared" si="50"/>
        <v>209.54999999999998</v>
      </c>
      <c r="Z94" s="266">
        <v>1160248949.3299999</v>
      </c>
      <c r="AA94" s="267">
        <v>3051</v>
      </c>
      <c r="AB94" s="371">
        <f t="shared" si="36"/>
        <v>380284.81</v>
      </c>
      <c r="AC94" s="358">
        <f t="shared" si="37"/>
        <v>1.4825219999999999</v>
      </c>
      <c r="AD94" s="267">
        <v>93281</v>
      </c>
      <c r="AE94" s="358">
        <f t="shared" si="38"/>
        <v>0.67626799999999998</v>
      </c>
      <c r="AF94" s="358">
        <f t="shared" si="58"/>
        <v>-0.240646</v>
      </c>
      <c r="AG94" s="398">
        <f t="shared" si="39"/>
        <v>0.01</v>
      </c>
      <c r="AH94" s="399">
        <f t="shared" si="40"/>
        <v>0</v>
      </c>
      <c r="AI94" s="400">
        <f t="shared" si="51"/>
        <v>0.01</v>
      </c>
      <c r="AJ94" s="267">
        <v>44</v>
      </c>
      <c r="AK94">
        <v>4</v>
      </c>
      <c r="AL94" s="370">
        <f t="shared" si="52"/>
        <v>17600</v>
      </c>
      <c r="AM94" s="267">
        <v>0</v>
      </c>
      <c r="AN94">
        <v>0</v>
      </c>
      <c r="AO94" s="370">
        <f t="shared" si="53"/>
        <v>0</v>
      </c>
      <c r="AP94" s="370">
        <f t="shared" si="41"/>
        <v>24151</v>
      </c>
      <c r="AQ94" s="370">
        <f t="shared" si="54"/>
        <v>41751</v>
      </c>
      <c r="AR94" s="397">
        <v>25634</v>
      </c>
      <c r="AS94" s="397">
        <f t="shared" si="59"/>
        <v>41751</v>
      </c>
      <c r="AT94" s="267">
        <v>38093</v>
      </c>
      <c r="AU94" s="370">
        <f t="shared" si="60"/>
        <v>3658</v>
      </c>
      <c r="AV94" s="401" t="str">
        <f t="shared" ref="AV94:AV157" si="62">IF(AQ94&gt;AT94,"Yes","No")</f>
        <v>Yes</v>
      </c>
      <c r="AW94" s="397">
        <f t="shared" si="55"/>
        <v>3658</v>
      </c>
      <c r="AX94" s="402">
        <f t="shared" si="56"/>
        <v>41751</v>
      </c>
      <c r="AY94" s="403">
        <f t="shared" si="61"/>
        <v>41751</v>
      </c>
      <c r="AZ94" s="423">
        <f t="shared" si="57"/>
        <v>3658</v>
      </c>
      <c r="BA94" s="370"/>
      <c r="BD94" s="404"/>
      <c r="BE94" s="404">
        <v>41751</v>
      </c>
      <c r="BF94" s="404">
        <v>41751</v>
      </c>
      <c r="BG94" s="404">
        <v>41751</v>
      </c>
      <c r="BH94" s="404">
        <v>41751</v>
      </c>
      <c r="BI94" s="351">
        <v>41751</v>
      </c>
      <c r="BJ94" s="351">
        <v>41751</v>
      </c>
      <c r="BK94" s="351">
        <v>41751</v>
      </c>
      <c r="BL94" s="351">
        <v>41751</v>
      </c>
    </row>
    <row r="95" spans="1:64" x14ac:dyDescent="0.2">
      <c r="A95" s="354" t="s">
        <v>338</v>
      </c>
      <c r="B95" s="354"/>
      <c r="C95" s="382">
        <v>1</v>
      </c>
      <c r="D95" s="382">
        <v>1</v>
      </c>
      <c r="E95" s="382"/>
      <c r="F95" s="351">
        <v>10</v>
      </c>
      <c r="G95">
        <v>31</v>
      </c>
      <c r="H95" s="354">
        <v>69</v>
      </c>
      <c r="I95" s="351" t="s">
        <v>400</v>
      </c>
      <c r="J95" s="394"/>
      <c r="K95" s="266">
        <v>2025.11</v>
      </c>
      <c r="L95" s="424"/>
      <c r="M95" s="267">
        <v>1064</v>
      </c>
      <c r="N95" s="395">
        <f t="shared" si="42"/>
        <v>319.2</v>
      </c>
      <c r="O95" s="395">
        <f t="shared" si="43"/>
        <v>1215.07</v>
      </c>
      <c r="P95" s="395">
        <f t="shared" si="44"/>
        <v>0</v>
      </c>
      <c r="Q95" s="395">
        <f t="shared" si="45"/>
        <v>0</v>
      </c>
      <c r="R95" s="396">
        <f t="shared" si="46"/>
        <v>0.53</v>
      </c>
      <c r="S95" s="396">
        <f t="shared" si="34"/>
        <v>0</v>
      </c>
      <c r="T95" s="395">
        <f t="shared" si="35"/>
        <v>0</v>
      </c>
      <c r="U95" s="395">
        <f t="shared" si="47"/>
        <v>0</v>
      </c>
      <c r="V95" s="267">
        <v>57</v>
      </c>
      <c r="W95" s="395">
        <f t="shared" si="48"/>
        <v>14.25</v>
      </c>
      <c r="X95" s="371">
        <f t="shared" si="49"/>
        <v>319.2</v>
      </c>
      <c r="Y95" s="359">
        <f t="shared" si="50"/>
        <v>2358.56</v>
      </c>
      <c r="Z95" s="266">
        <v>3050590128</v>
      </c>
      <c r="AA95" s="267">
        <v>17837</v>
      </c>
      <c r="AB95" s="371">
        <f t="shared" si="36"/>
        <v>171025.96</v>
      </c>
      <c r="AC95" s="358">
        <f t="shared" si="37"/>
        <v>0.666736</v>
      </c>
      <c r="AD95" s="267">
        <v>76552</v>
      </c>
      <c r="AE95" s="358">
        <f t="shared" si="38"/>
        <v>0.55498599999999998</v>
      </c>
      <c r="AF95" s="358">
        <f t="shared" si="58"/>
        <v>0.36678899999999998</v>
      </c>
      <c r="AG95" s="398">
        <f t="shared" si="39"/>
        <v>0.36678899999999998</v>
      </c>
      <c r="AH95" s="399">
        <f t="shared" si="40"/>
        <v>0</v>
      </c>
      <c r="AI95" s="400">
        <f t="shared" si="51"/>
        <v>0.36678899999999998</v>
      </c>
      <c r="AJ95" s="267">
        <v>0</v>
      </c>
      <c r="AK95">
        <v>0</v>
      </c>
      <c r="AL95" s="370">
        <f t="shared" si="52"/>
        <v>0</v>
      </c>
      <c r="AM95" s="267">
        <v>0</v>
      </c>
      <c r="AN95">
        <v>0</v>
      </c>
      <c r="AO95" s="370">
        <f t="shared" si="53"/>
        <v>0</v>
      </c>
      <c r="AP95" s="370">
        <f t="shared" si="41"/>
        <v>9970207</v>
      </c>
      <c r="AQ95" s="370">
        <f t="shared" si="54"/>
        <v>9970207</v>
      </c>
      <c r="AR95" s="397">
        <v>15574402</v>
      </c>
      <c r="AS95" s="397">
        <f t="shared" si="59"/>
        <v>15574402</v>
      </c>
      <c r="AT95" s="267">
        <v>15574402</v>
      </c>
      <c r="AU95" s="370">
        <f t="shared" si="60"/>
        <v>5604195</v>
      </c>
      <c r="AV95" s="401" t="str">
        <f t="shared" si="62"/>
        <v>No</v>
      </c>
      <c r="AW95" s="397">
        <f t="shared" si="55"/>
        <v>0</v>
      </c>
      <c r="AX95" s="402">
        <f t="shared" si="56"/>
        <v>15574402</v>
      </c>
      <c r="AY95" s="403">
        <f t="shared" si="61"/>
        <v>15574402</v>
      </c>
      <c r="AZ95" s="423">
        <f t="shared" si="57"/>
        <v>0</v>
      </c>
      <c r="BA95" s="370"/>
      <c r="BD95" s="404"/>
      <c r="BE95" s="404">
        <v>15574402</v>
      </c>
      <c r="BF95" s="404">
        <v>15574402</v>
      </c>
      <c r="BG95" s="404">
        <v>15574402</v>
      </c>
      <c r="BH95" s="404">
        <v>15574402</v>
      </c>
      <c r="BI95" s="351">
        <v>15574402</v>
      </c>
      <c r="BJ95" s="351">
        <v>15574402</v>
      </c>
      <c r="BK95" s="351">
        <v>15574402</v>
      </c>
      <c r="BL95" s="351">
        <v>15574402</v>
      </c>
    </row>
    <row r="96" spans="1:64" x14ac:dyDescent="0.2">
      <c r="A96" s="354" t="s">
        <v>323</v>
      </c>
      <c r="B96" s="354"/>
      <c r="C96" s="382"/>
      <c r="D96" s="382"/>
      <c r="E96" s="382"/>
      <c r="F96" s="351">
        <v>3</v>
      </c>
      <c r="G96">
        <v>0</v>
      </c>
      <c r="H96" s="354">
        <v>70</v>
      </c>
      <c r="I96" s="351" t="s">
        <v>401</v>
      </c>
      <c r="J96" s="394"/>
      <c r="K96" s="266">
        <v>705.74</v>
      </c>
      <c r="L96" s="422"/>
      <c r="M96" s="267">
        <v>98</v>
      </c>
      <c r="N96" s="395">
        <f t="shared" si="42"/>
        <v>29.4</v>
      </c>
      <c r="O96" s="395">
        <f t="shared" si="43"/>
        <v>423.44</v>
      </c>
      <c r="P96" s="395">
        <f t="shared" si="44"/>
        <v>0</v>
      </c>
      <c r="Q96" s="395">
        <f t="shared" si="45"/>
        <v>0</v>
      </c>
      <c r="R96" s="396">
        <f t="shared" si="46"/>
        <v>0.14000000000000001</v>
      </c>
      <c r="S96" s="396">
        <f t="shared" si="34"/>
        <v>0</v>
      </c>
      <c r="T96" s="395">
        <f t="shared" si="35"/>
        <v>0</v>
      </c>
      <c r="U96" s="395">
        <f t="shared" si="47"/>
        <v>0</v>
      </c>
      <c r="V96" s="267">
        <v>6</v>
      </c>
      <c r="W96" s="395">
        <f t="shared" si="48"/>
        <v>1.5</v>
      </c>
      <c r="X96" s="371">
        <f t="shared" si="49"/>
        <v>29.4</v>
      </c>
      <c r="Y96" s="359">
        <f t="shared" si="50"/>
        <v>736.64</v>
      </c>
      <c r="Z96" s="266">
        <v>1321450801</v>
      </c>
      <c r="AA96" s="267">
        <v>6239</v>
      </c>
      <c r="AB96" s="371">
        <f t="shared" si="36"/>
        <v>211804.9</v>
      </c>
      <c r="AC96" s="358">
        <f t="shared" si="37"/>
        <v>0.82571099999999997</v>
      </c>
      <c r="AD96" s="267">
        <v>124620</v>
      </c>
      <c r="AE96" s="358">
        <f t="shared" si="38"/>
        <v>0.90347</v>
      </c>
      <c r="AF96" s="358">
        <f t="shared" si="58"/>
        <v>0.15096100000000001</v>
      </c>
      <c r="AG96" s="398">
        <f t="shared" si="39"/>
        <v>0.15096100000000001</v>
      </c>
      <c r="AH96" s="399">
        <f t="shared" si="40"/>
        <v>0</v>
      </c>
      <c r="AI96" s="400">
        <f t="shared" si="51"/>
        <v>0.15096100000000001</v>
      </c>
      <c r="AJ96" s="267">
        <v>712</v>
      </c>
      <c r="AK96">
        <v>13</v>
      </c>
      <c r="AL96" s="370">
        <f t="shared" si="52"/>
        <v>925600</v>
      </c>
      <c r="AM96" s="267">
        <v>0</v>
      </c>
      <c r="AN96">
        <v>0</v>
      </c>
      <c r="AO96" s="370">
        <f t="shared" si="53"/>
        <v>0</v>
      </c>
      <c r="AP96" s="370">
        <f t="shared" si="41"/>
        <v>1281625</v>
      </c>
      <c r="AQ96" s="370">
        <f t="shared" si="54"/>
        <v>2207225</v>
      </c>
      <c r="AR96" s="397">
        <v>2173420</v>
      </c>
      <c r="AS96" s="397">
        <f t="shared" si="59"/>
        <v>2207225</v>
      </c>
      <c r="AT96" s="267">
        <v>2040165</v>
      </c>
      <c r="AU96" s="370">
        <f t="shared" si="60"/>
        <v>167060</v>
      </c>
      <c r="AV96" s="401" t="str">
        <f t="shared" si="62"/>
        <v>Yes</v>
      </c>
      <c r="AW96" s="397">
        <f t="shared" si="55"/>
        <v>167060</v>
      </c>
      <c r="AX96" s="402">
        <f t="shared" si="56"/>
        <v>2207225</v>
      </c>
      <c r="AY96" s="403">
        <f t="shared" si="61"/>
        <v>2207225</v>
      </c>
      <c r="AZ96" s="423">
        <f t="shared" si="57"/>
        <v>167060</v>
      </c>
      <c r="BA96" s="370"/>
      <c r="BD96" s="404"/>
      <c r="BE96" s="404">
        <v>2207225</v>
      </c>
      <c r="BF96" s="404">
        <v>2207225</v>
      </c>
      <c r="BG96" s="404">
        <v>2207225</v>
      </c>
      <c r="BH96" s="404">
        <v>2207225</v>
      </c>
      <c r="BI96" s="351">
        <v>2207225</v>
      </c>
      <c r="BJ96" s="351">
        <v>2207225</v>
      </c>
      <c r="BK96" s="351">
        <v>2207225</v>
      </c>
      <c r="BL96" s="351">
        <v>2207225</v>
      </c>
    </row>
    <row r="97" spans="1:64" x14ac:dyDescent="0.2">
      <c r="A97" s="354" t="s">
        <v>327</v>
      </c>
      <c r="B97" s="354"/>
      <c r="C97" s="382"/>
      <c r="D97" s="382"/>
      <c r="E97" s="382"/>
      <c r="F97" s="351">
        <v>7</v>
      </c>
      <c r="G97">
        <v>0</v>
      </c>
      <c r="H97" s="354">
        <v>71</v>
      </c>
      <c r="I97" s="351" t="s">
        <v>402</v>
      </c>
      <c r="J97" s="394"/>
      <c r="K97" s="266">
        <v>840</v>
      </c>
      <c r="L97" s="422"/>
      <c r="M97" s="267">
        <v>237</v>
      </c>
      <c r="N97" s="395">
        <f t="shared" si="42"/>
        <v>71.099999999999994</v>
      </c>
      <c r="O97" s="395">
        <f t="shared" si="43"/>
        <v>504</v>
      </c>
      <c r="P97" s="395">
        <f t="shared" si="44"/>
        <v>0</v>
      </c>
      <c r="Q97" s="395">
        <f t="shared" si="45"/>
        <v>0</v>
      </c>
      <c r="R97" s="396">
        <f t="shared" si="46"/>
        <v>0.28000000000000003</v>
      </c>
      <c r="S97" s="396">
        <f t="shared" si="34"/>
        <v>0</v>
      </c>
      <c r="T97" s="395">
        <f t="shared" si="35"/>
        <v>0</v>
      </c>
      <c r="U97" s="395">
        <f t="shared" si="47"/>
        <v>0</v>
      </c>
      <c r="V97" s="267">
        <v>6</v>
      </c>
      <c r="W97" s="395">
        <f t="shared" si="48"/>
        <v>1.5</v>
      </c>
      <c r="X97" s="371">
        <f t="shared" si="49"/>
        <v>71.099999999999994</v>
      </c>
      <c r="Y97" s="359">
        <f t="shared" si="50"/>
        <v>912.6</v>
      </c>
      <c r="Z97" s="266">
        <v>1358019780.6700001</v>
      </c>
      <c r="AA97" s="267">
        <v>7132</v>
      </c>
      <c r="AB97" s="371">
        <f t="shared" si="36"/>
        <v>190412.2</v>
      </c>
      <c r="AC97" s="358">
        <f t="shared" si="37"/>
        <v>0.742313</v>
      </c>
      <c r="AD97" s="267">
        <v>107050</v>
      </c>
      <c r="AE97" s="358">
        <f t="shared" si="38"/>
        <v>0.77609099999999998</v>
      </c>
      <c r="AF97" s="358">
        <f t="shared" si="58"/>
        <v>0.247554</v>
      </c>
      <c r="AG97" s="398">
        <f t="shared" si="39"/>
        <v>0.247554</v>
      </c>
      <c r="AH97" s="399">
        <f t="shared" si="40"/>
        <v>0</v>
      </c>
      <c r="AI97" s="400">
        <f t="shared" si="51"/>
        <v>0.247554</v>
      </c>
      <c r="AJ97" s="267">
        <v>0</v>
      </c>
      <c r="AK97">
        <v>0</v>
      </c>
      <c r="AL97" s="370">
        <f t="shared" si="52"/>
        <v>0</v>
      </c>
      <c r="AM97" s="267">
        <v>0</v>
      </c>
      <c r="AN97">
        <v>0</v>
      </c>
      <c r="AO97" s="370">
        <f t="shared" si="53"/>
        <v>0</v>
      </c>
      <c r="AP97" s="370">
        <f t="shared" si="41"/>
        <v>2603702</v>
      </c>
      <c r="AQ97" s="370">
        <f t="shared" si="54"/>
        <v>2603702</v>
      </c>
      <c r="AR97" s="397">
        <v>5410404</v>
      </c>
      <c r="AS97" s="397">
        <f t="shared" si="59"/>
        <v>2603702</v>
      </c>
      <c r="AT97" s="267">
        <v>4578589</v>
      </c>
      <c r="AU97" s="370">
        <f t="shared" si="60"/>
        <v>1974887</v>
      </c>
      <c r="AV97" s="401" t="str">
        <f t="shared" si="62"/>
        <v>No</v>
      </c>
      <c r="AW97" s="397">
        <f t="shared" si="55"/>
        <v>0</v>
      </c>
      <c r="AX97" s="402">
        <f t="shared" si="56"/>
        <v>4578589</v>
      </c>
      <c r="AY97" s="403">
        <f t="shared" si="61"/>
        <v>4578589</v>
      </c>
      <c r="AZ97" s="423">
        <f t="shared" si="57"/>
        <v>0</v>
      </c>
      <c r="BA97" s="370"/>
      <c r="BD97" s="404"/>
      <c r="BE97" s="404">
        <v>4578589</v>
      </c>
      <c r="BF97" s="404">
        <v>4296377.6476999996</v>
      </c>
      <c r="BG97" s="404">
        <v>4014208.6172284097</v>
      </c>
      <c r="BH97" s="404">
        <v>3732107.2937827278</v>
      </c>
      <c r="BI97" s="351">
        <v>3450005.9703370458</v>
      </c>
      <c r="BJ97" s="351">
        <v>3167932.8570237085</v>
      </c>
      <c r="BK97" s="351">
        <v>2885817.4285118543</v>
      </c>
      <c r="BL97" s="351">
        <v>2603702</v>
      </c>
    </row>
    <row r="98" spans="1:64" x14ac:dyDescent="0.2">
      <c r="A98" s="354" t="s">
        <v>333</v>
      </c>
      <c r="B98" s="354"/>
      <c r="C98" s="382"/>
      <c r="D98" s="382"/>
      <c r="E98" s="382"/>
      <c r="F98" s="351">
        <v>7</v>
      </c>
      <c r="G98">
        <v>42</v>
      </c>
      <c r="H98" s="354">
        <v>72</v>
      </c>
      <c r="I98" s="351" t="s">
        <v>403</v>
      </c>
      <c r="J98" s="394"/>
      <c r="K98" s="266">
        <v>2296.38</v>
      </c>
      <c r="L98" s="422"/>
      <c r="M98" s="267">
        <v>656</v>
      </c>
      <c r="N98" s="395">
        <f t="shared" si="42"/>
        <v>196.8</v>
      </c>
      <c r="O98" s="395">
        <f t="shared" si="43"/>
        <v>1377.83</v>
      </c>
      <c r="P98" s="395">
        <f t="shared" si="44"/>
        <v>0</v>
      </c>
      <c r="Q98" s="395">
        <f t="shared" si="45"/>
        <v>0</v>
      </c>
      <c r="R98" s="396">
        <f t="shared" si="46"/>
        <v>0.28999999999999998</v>
      </c>
      <c r="S98" s="396">
        <f t="shared" si="34"/>
        <v>0</v>
      </c>
      <c r="T98" s="395">
        <f t="shared" si="35"/>
        <v>0</v>
      </c>
      <c r="U98" s="395">
        <f t="shared" si="47"/>
        <v>0</v>
      </c>
      <c r="V98" s="267">
        <v>43</v>
      </c>
      <c r="W98" s="395">
        <f t="shared" si="48"/>
        <v>10.75</v>
      </c>
      <c r="X98" s="371">
        <f t="shared" si="49"/>
        <v>196.8</v>
      </c>
      <c r="Y98" s="359">
        <f t="shared" si="50"/>
        <v>2503.9300000000003</v>
      </c>
      <c r="Z98" s="266">
        <v>2160446574.3299999</v>
      </c>
      <c r="AA98" s="267">
        <v>15456</v>
      </c>
      <c r="AB98" s="371">
        <f t="shared" si="36"/>
        <v>139780.45000000001</v>
      </c>
      <c r="AC98" s="358">
        <f t="shared" si="37"/>
        <v>0.54492700000000005</v>
      </c>
      <c r="AD98" s="267">
        <v>94509</v>
      </c>
      <c r="AE98" s="358">
        <f t="shared" si="38"/>
        <v>0.68517099999999997</v>
      </c>
      <c r="AF98" s="358">
        <f t="shared" si="58"/>
        <v>0.41299999999999998</v>
      </c>
      <c r="AG98" s="398">
        <f t="shared" si="39"/>
        <v>0.41299999999999998</v>
      </c>
      <c r="AH98" s="399">
        <f t="shared" si="40"/>
        <v>0</v>
      </c>
      <c r="AI98" s="400">
        <f t="shared" si="51"/>
        <v>0.41299999999999998</v>
      </c>
      <c r="AJ98" s="267">
        <v>0</v>
      </c>
      <c r="AK98">
        <v>0</v>
      </c>
      <c r="AL98" s="370">
        <f t="shared" si="52"/>
        <v>0</v>
      </c>
      <c r="AM98" s="267">
        <v>0</v>
      </c>
      <c r="AN98">
        <v>0</v>
      </c>
      <c r="AO98" s="370">
        <f t="shared" si="53"/>
        <v>0</v>
      </c>
      <c r="AP98" s="370">
        <f t="shared" si="41"/>
        <v>11918269</v>
      </c>
      <c r="AQ98" s="370">
        <f t="shared" si="54"/>
        <v>11918269</v>
      </c>
      <c r="AR98" s="397">
        <v>11977384</v>
      </c>
      <c r="AS98" s="397">
        <f t="shared" si="59"/>
        <v>11918269</v>
      </c>
      <c r="AT98" s="267">
        <v>12032619</v>
      </c>
      <c r="AU98" s="370">
        <f t="shared" si="60"/>
        <v>114350</v>
      </c>
      <c r="AV98" s="401" t="str">
        <f t="shared" si="62"/>
        <v>No</v>
      </c>
      <c r="AW98" s="397">
        <f t="shared" si="55"/>
        <v>0</v>
      </c>
      <c r="AX98" s="402">
        <f t="shared" si="56"/>
        <v>12032619</v>
      </c>
      <c r="AY98" s="403">
        <f t="shared" si="61"/>
        <v>12032619</v>
      </c>
      <c r="AZ98" s="423">
        <f t="shared" si="57"/>
        <v>0</v>
      </c>
      <c r="BA98" s="370"/>
      <c r="BD98" s="404"/>
      <c r="BE98" s="404">
        <v>12032619</v>
      </c>
      <c r="BF98" s="404">
        <v>12016278.385</v>
      </c>
      <c r="BG98" s="404">
        <v>11999940.2205205</v>
      </c>
      <c r="BH98" s="404">
        <v>11983605.9764164</v>
      </c>
      <c r="BI98" s="351">
        <v>11967271.732312299</v>
      </c>
      <c r="BJ98" s="351">
        <v>11950939.12163261</v>
      </c>
      <c r="BK98" s="351">
        <v>11934604.060816305</v>
      </c>
      <c r="BL98" s="351">
        <v>11918269</v>
      </c>
    </row>
    <row r="99" spans="1:64" x14ac:dyDescent="0.2">
      <c r="A99" s="354" t="s">
        <v>327</v>
      </c>
      <c r="B99" s="354"/>
      <c r="C99" s="382"/>
      <c r="D99" s="382"/>
      <c r="E99" s="382"/>
      <c r="F99" s="351">
        <v>7</v>
      </c>
      <c r="G99">
        <v>0</v>
      </c>
      <c r="H99" s="354">
        <v>73</v>
      </c>
      <c r="I99" s="351" t="s">
        <v>404</v>
      </c>
      <c r="J99" s="394"/>
      <c r="K99" s="266">
        <v>549.16</v>
      </c>
      <c r="L99" s="422"/>
      <c r="M99" s="267">
        <v>198</v>
      </c>
      <c r="N99" s="395">
        <f t="shared" si="42"/>
        <v>59.4</v>
      </c>
      <c r="O99" s="395">
        <f t="shared" si="43"/>
        <v>329.5</v>
      </c>
      <c r="P99" s="395">
        <f t="shared" si="44"/>
        <v>0</v>
      </c>
      <c r="Q99" s="395">
        <f t="shared" si="45"/>
        <v>0</v>
      </c>
      <c r="R99" s="396">
        <f t="shared" si="46"/>
        <v>0.36</v>
      </c>
      <c r="S99" s="396">
        <f t="shared" si="34"/>
        <v>0</v>
      </c>
      <c r="T99" s="395">
        <f t="shared" si="35"/>
        <v>0</v>
      </c>
      <c r="U99" s="395">
        <f t="shared" si="47"/>
        <v>0</v>
      </c>
      <c r="V99" s="267">
        <v>12</v>
      </c>
      <c r="W99" s="395">
        <f t="shared" si="48"/>
        <v>3</v>
      </c>
      <c r="X99" s="371">
        <f t="shared" si="49"/>
        <v>59.4</v>
      </c>
      <c r="Y99" s="359">
        <f t="shared" si="50"/>
        <v>611.55999999999995</v>
      </c>
      <c r="Z99" s="266">
        <v>752696831.66999996</v>
      </c>
      <c r="AA99" s="267">
        <v>4242</v>
      </c>
      <c r="AB99" s="371">
        <f t="shared" si="36"/>
        <v>177439.14</v>
      </c>
      <c r="AC99" s="358">
        <f t="shared" si="37"/>
        <v>0.69173799999999996</v>
      </c>
      <c r="AD99" s="267">
        <v>86932</v>
      </c>
      <c r="AE99" s="358">
        <f t="shared" si="38"/>
        <v>0.63023899999999999</v>
      </c>
      <c r="AF99" s="358">
        <f t="shared" si="58"/>
        <v>0.326712</v>
      </c>
      <c r="AG99" s="398">
        <f t="shared" si="39"/>
        <v>0.326712</v>
      </c>
      <c r="AH99" s="399">
        <f t="shared" si="40"/>
        <v>0</v>
      </c>
      <c r="AI99" s="400">
        <f t="shared" si="51"/>
        <v>0.326712</v>
      </c>
      <c r="AJ99" s="267">
        <v>0</v>
      </c>
      <c r="AK99">
        <v>0</v>
      </c>
      <c r="AL99" s="370">
        <f t="shared" si="52"/>
        <v>0</v>
      </c>
      <c r="AM99" s="267">
        <v>104</v>
      </c>
      <c r="AN99">
        <v>4</v>
      </c>
      <c r="AO99" s="370">
        <f t="shared" si="53"/>
        <v>41600</v>
      </c>
      <c r="AP99" s="370">
        <f t="shared" si="41"/>
        <v>2302741</v>
      </c>
      <c r="AQ99" s="370">
        <f t="shared" si="54"/>
        <v>2344341</v>
      </c>
      <c r="AR99" s="397">
        <v>3518715</v>
      </c>
      <c r="AS99" s="397">
        <f t="shared" si="59"/>
        <v>2344341</v>
      </c>
      <c r="AT99" s="267">
        <v>2899516</v>
      </c>
      <c r="AU99" s="370">
        <f t="shared" si="60"/>
        <v>555175</v>
      </c>
      <c r="AV99" s="401" t="str">
        <f t="shared" si="62"/>
        <v>No</v>
      </c>
      <c r="AW99" s="397">
        <f t="shared" si="55"/>
        <v>0</v>
      </c>
      <c r="AX99" s="402">
        <f t="shared" si="56"/>
        <v>2899516</v>
      </c>
      <c r="AY99" s="403">
        <f t="shared" si="61"/>
        <v>2899516</v>
      </c>
      <c r="AZ99" s="423">
        <f t="shared" si="57"/>
        <v>0</v>
      </c>
      <c r="BA99" s="370"/>
      <c r="BD99" s="404"/>
      <c r="BE99" s="404">
        <v>2899516</v>
      </c>
      <c r="BF99" s="404">
        <v>2820181.4925000002</v>
      </c>
      <c r="BG99" s="404">
        <v>2740858.8824002501</v>
      </c>
      <c r="BH99" s="404">
        <v>2661555.3059202</v>
      </c>
      <c r="BI99" s="351">
        <v>2582251.7294401499</v>
      </c>
      <c r="BJ99" s="351">
        <v>2502956.0833177478</v>
      </c>
      <c r="BK99" s="351">
        <v>2423648.5416588737</v>
      </c>
      <c r="BL99" s="351">
        <v>2344341</v>
      </c>
    </row>
    <row r="100" spans="1:64" x14ac:dyDescent="0.2">
      <c r="A100" s="354" t="s">
        <v>327</v>
      </c>
      <c r="B100" s="354"/>
      <c r="C100" s="382"/>
      <c r="D100" s="382"/>
      <c r="E100" s="382"/>
      <c r="F100" s="351">
        <v>4</v>
      </c>
      <c r="G100">
        <v>0</v>
      </c>
      <c r="H100" s="354">
        <v>74</v>
      </c>
      <c r="I100" s="351" t="s">
        <v>405</v>
      </c>
      <c r="J100" s="394"/>
      <c r="K100" s="266">
        <v>776.22</v>
      </c>
      <c r="L100" s="422"/>
      <c r="M100" s="267">
        <v>201</v>
      </c>
      <c r="N100" s="395">
        <f t="shared" si="42"/>
        <v>60.3</v>
      </c>
      <c r="O100" s="395">
        <f t="shared" si="43"/>
        <v>465.73</v>
      </c>
      <c r="P100" s="395">
        <f t="shared" si="44"/>
        <v>0</v>
      </c>
      <c r="Q100" s="395">
        <f t="shared" si="45"/>
        <v>0</v>
      </c>
      <c r="R100" s="396">
        <f t="shared" si="46"/>
        <v>0.26</v>
      </c>
      <c r="S100" s="396">
        <f t="shared" si="34"/>
        <v>0</v>
      </c>
      <c r="T100" s="395">
        <f t="shared" si="35"/>
        <v>0</v>
      </c>
      <c r="U100" s="395">
        <f t="shared" si="47"/>
        <v>0</v>
      </c>
      <c r="V100" s="267">
        <v>7</v>
      </c>
      <c r="W100" s="395">
        <f t="shared" si="48"/>
        <v>1.75</v>
      </c>
      <c r="X100" s="371">
        <f t="shared" si="49"/>
        <v>60.3</v>
      </c>
      <c r="Y100" s="359">
        <f t="shared" si="50"/>
        <v>838.27</v>
      </c>
      <c r="Z100" s="266">
        <v>2114937074</v>
      </c>
      <c r="AA100" s="267">
        <v>8279</v>
      </c>
      <c r="AB100" s="371">
        <f t="shared" si="36"/>
        <v>255458.04</v>
      </c>
      <c r="AC100" s="358">
        <f t="shared" si="37"/>
        <v>0.99589099999999997</v>
      </c>
      <c r="AD100" s="267">
        <v>112910</v>
      </c>
      <c r="AE100" s="358">
        <f t="shared" si="38"/>
        <v>0.81857500000000005</v>
      </c>
      <c r="AF100" s="358">
        <f t="shared" si="58"/>
        <v>5.7304000000000001E-2</v>
      </c>
      <c r="AG100" s="398">
        <f t="shared" si="39"/>
        <v>5.7304000000000001E-2</v>
      </c>
      <c r="AH100" s="399">
        <f t="shared" si="40"/>
        <v>0</v>
      </c>
      <c r="AI100" s="400">
        <f t="shared" si="51"/>
        <v>5.7304000000000001E-2</v>
      </c>
      <c r="AJ100" s="267">
        <v>772</v>
      </c>
      <c r="AK100">
        <v>13</v>
      </c>
      <c r="AL100" s="370">
        <f t="shared" si="52"/>
        <v>1003600</v>
      </c>
      <c r="AM100" s="267">
        <v>0</v>
      </c>
      <c r="AN100">
        <v>0</v>
      </c>
      <c r="AO100" s="370">
        <f t="shared" si="53"/>
        <v>0</v>
      </c>
      <c r="AP100" s="370">
        <f t="shared" si="41"/>
        <v>553617</v>
      </c>
      <c r="AQ100" s="370">
        <f t="shared" si="54"/>
        <v>1557217</v>
      </c>
      <c r="AR100" s="397">
        <v>1446598</v>
      </c>
      <c r="AS100" s="397">
        <f t="shared" si="59"/>
        <v>1557217</v>
      </c>
      <c r="AT100" s="267">
        <v>1309880</v>
      </c>
      <c r="AU100" s="370">
        <f t="shared" si="60"/>
        <v>247337</v>
      </c>
      <c r="AV100" s="401" t="str">
        <f t="shared" si="62"/>
        <v>Yes</v>
      </c>
      <c r="AW100" s="397">
        <f t="shared" si="55"/>
        <v>247337</v>
      </c>
      <c r="AX100" s="402">
        <f t="shared" si="56"/>
        <v>1557217</v>
      </c>
      <c r="AY100" s="403">
        <f t="shared" si="61"/>
        <v>1557217</v>
      </c>
      <c r="AZ100" s="423">
        <f t="shared" si="57"/>
        <v>247337</v>
      </c>
      <c r="BA100" s="370"/>
      <c r="BD100" s="404"/>
      <c r="BE100" s="404">
        <v>1557217</v>
      </c>
      <c r="BF100" s="404">
        <v>1557217</v>
      </c>
      <c r="BG100" s="404">
        <v>1557217</v>
      </c>
      <c r="BH100" s="404">
        <v>1557217</v>
      </c>
      <c r="BI100" s="351">
        <v>1557217</v>
      </c>
      <c r="BJ100" s="351">
        <v>1557217</v>
      </c>
      <c r="BK100" s="351">
        <v>1557217</v>
      </c>
      <c r="BL100" s="351">
        <v>1557217</v>
      </c>
    </row>
    <row r="101" spans="1:64" x14ac:dyDescent="0.2">
      <c r="A101" s="354" t="s">
        <v>323</v>
      </c>
      <c r="B101" s="354"/>
      <c r="C101" s="382"/>
      <c r="D101" s="382"/>
      <c r="E101" s="382"/>
      <c r="F101" s="351">
        <v>1</v>
      </c>
      <c r="G101">
        <v>0</v>
      </c>
      <c r="H101" s="354">
        <v>75</v>
      </c>
      <c r="I101" s="351" t="s">
        <v>406</v>
      </c>
      <c r="J101" s="394"/>
      <c r="K101" s="266">
        <v>228.45</v>
      </c>
      <c r="L101" s="422"/>
      <c r="M101" s="267">
        <v>34</v>
      </c>
      <c r="N101" s="395">
        <f t="shared" si="42"/>
        <v>10.199999999999999</v>
      </c>
      <c r="O101" s="395">
        <f t="shared" si="43"/>
        <v>137.07</v>
      </c>
      <c r="P101" s="395">
        <f t="shared" si="44"/>
        <v>0</v>
      </c>
      <c r="Q101" s="395">
        <f t="shared" si="45"/>
        <v>0</v>
      </c>
      <c r="R101" s="396">
        <f t="shared" si="46"/>
        <v>0.15</v>
      </c>
      <c r="S101" s="396">
        <f t="shared" si="34"/>
        <v>0</v>
      </c>
      <c r="T101" s="395">
        <f t="shared" si="35"/>
        <v>0</v>
      </c>
      <c r="U101" s="395">
        <f t="shared" si="47"/>
        <v>0</v>
      </c>
      <c r="V101" s="267">
        <v>3</v>
      </c>
      <c r="W101" s="395">
        <f t="shared" si="48"/>
        <v>0.75</v>
      </c>
      <c r="X101" s="371">
        <f t="shared" si="49"/>
        <v>10.199999999999999</v>
      </c>
      <c r="Y101" s="359">
        <f t="shared" si="50"/>
        <v>239.39999999999998</v>
      </c>
      <c r="Z101" s="266">
        <v>1037594229</v>
      </c>
      <c r="AA101" s="267">
        <v>2401</v>
      </c>
      <c r="AB101" s="371">
        <f t="shared" si="36"/>
        <v>432150.87</v>
      </c>
      <c r="AC101" s="358">
        <f t="shared" si="37"/>
        <v>1.6847190000000001</v>
      </c>
      <c r="AD101" s="267">
        <v>119352</v>
      </c>
      <c r="AE101" s="358">
        <f t="shared" si="38"/>
        <v>0.86527799999999999</v>
      </c>
      <c r="AF101" s="358">
        <f t="shared" si="58"/>
        <v>-0.43888700000000003</v>
      </c>
      <c r="AG101" s="398">
        <f t="shared" si="39"/>
        <v>0.01</v>
      </c>
      <c r="AH101" s="399">
        <f t="shared" si="40"/>
        <v>0</v>
      </c>
      <c r="AI101" s="400">
        <f t="shared" si="51"/>
        <v>0.01</v>
      </c>
      <c r="AJ101" s="267">
        <v>226</v>
      </c>
      <c r="AK101">
        <v>13</v>
      </c>
      <c r="AL101" s="370">
        <f t="shared" si="52"/>
        <v>293800</v>
      </c>
      <c r="AM101" s="267">
        <v>0</v>
      </c>
      <c r="AN101">
        <v>0</v>
      </c>
      <c r="AO101" s="370">
        <f t="shared" si="53"/>
        <v>0</v>
      </c>
      <c r="AP101" s="370">
        <f t="shared" si="41"/>
        <v>27591</v>
      </c>
      <c r="AQ101" s="370">
        <f t="shared" si="54"/>
        <v>321391</v>
      </c>
      <c r="AR101" s="397">
        <v>63069</v>
      </c>
      <c r="AS101" s="397">
        <f t="shared" si="59"/>
        <v>321391</v>
      </c>
      <c r="AT101" s="267">
        <v>254340</v>
      </c>
      <c r="AU101" s="370">
        <f t="shared" si="60"/>
        <v>67051</v>
      </c>
      <c r="AV101" s="401" t="str">
        <f t="shared" si="62"/>
        <v>Yes</v>
      </c>
      <c r="AW101" s="397">
        <f t="shared" si="55"/>
        <v>67051</v>
      </c>
      <c r="AX101" s="402">
        <f t="shared" si="56"/>
        <v>321391</v>
      </c>
      <c r="AY101" s="403">
        <f t="shared" si="61"/>
        <v>321391</v>
      </c>
      <c r="AZ101" s="423">
        <f t="shared" si="57"/>
        <v>67051</v>
      </c>
      <c r="BA101" s="370"/>
      <c r="BD101" s="404"/>
      <c r="BE101" s="404">
        <v>321391</v>
      </c>
      <c r="BF101" s="404">
        <v>321391</v>
      </c>
      <c r="BG101" s="404">
        <v>321391</v>
      </c>
      <c r="BH101" s="404">
        <v>321391</v>
      </c>
      <c r="BI101" s="351">
        <v>321391</v>
      </c>
      <c r="BJ101" s="351">
        <v>321391</v>
      </c>
      <c r="BK101" s="351">
        <v>321391</v>
      </c>
      <c r="BL101" s="351">
        <v>321391</v>
      </c>
    </row>
    <row r="102" spans="1:64" x14ac:dyDescent="0.2">
      <c r="A102" s="354" t="s">
        <v>329</v>
      </c>
      <c r="B102" s="354"/>
      <c r="C102" s="382"/>
      <c r="D102" s="382"/>
      <c r="E102" s="382"/>
      <c r="F102" s="351">
        <v>2</v>
      </c>
      <c r="G102">
        <v>0</v>
      </c>
      <c r="H102" s="354">
        <v>76</v>
      </c>
      <c r="I102" s="351" t="s">
        <v>407</v>
      </c>
      <c r="J102" s="394"/>
      <c r="K102" s="266">
        <v>2464.3000000000002</v>
      </c>
      <c r="L102" s="422"/>
      <c r="M102" s="267">
        <v>118</v>
      </c>
      <c r="N102" s="395">
        <f t="shared" si="42"/>
        <v>35.4</v>
      </c>
      <c r="O102" s="395">
        <f t="shared" si="43"/>
        <v>1478.58</v>
      </c>
      <c r="P102" s="395">
        <f t="shared" si="44"/>
        <v>0</v>
      </c>
      <c r="Q102" s="395">
        <f t="shared" si="45"/>
        <v>0</v>
      </c>
      <c r="R102" s="396">
        <f t="shared" si="46"/>
        <v>0.05</v>
      </c>
      <c r="S102" s="396">
        <f t="shared" si="34"/>
        <v>0</v>
      </c>
      <c r="T102" s="395">
        <f t="shared" si="35"/>
        <v>0</v>
      </c>
      <c r="U102" s="395">
        <f t="shared" si="47"/>
        <v>0</v>
      </c>
      <c r="V102" s="267">
        <v>29</v>
      </c>
      <c r="W102" s="395">
        <f t="shared" si="48"/>
        <v>7.25</v>
      </c>
      <c r="X102" s="371">
        <f t="shared" si="49"/>
        <v>35.4</v>
      </c>
      <c r="Y102" s="359">
        <f t="shared" si="50"/>
        <v>2506.9500000000003</v>
      </c>
      <c r="Z102" s="266">
        <v>5777539267.3299999</v>
      </c>
      <c r="AA102" s="267">
        <v>17565</v>
      </c>
      <c r="AB102" s="371">
        <f t="shared" si="36"/>
        <v>328923.39</v>
      </c>
      <c r="AC102" s="358">
        <f t="shared" si="37"/>
        <v>1.282292</v>
      </c>
      <c r="AD102" s="267">
        <v>156171</v>
      </c>
      <c r="AE102" s="358">
        <f t="shared" si="38"/>
        <v>1.1322080000000001</v>
      </c>
      <c r="AF102" s="358">
        <f t="shared" si="58"/>
        <v>-0.23726700000000001</v>
      </c>
      <c r="AG102" s="398">
        <f t="shared" si="39"/>
        <v>0.01</v>
      </c>
      <c r="AH102" s="399">
        <f t="shared" si="40"/>
        <v>0</v>
      </c>
      <c r="AI102" s="400">
        <f t="shared" si="51"/>
        <v>0.01</v>
      </c>
      <c r="AJ102" s="267">
        <v>0</v>
      </c>
      <c r="AK102">
        <v>0</v>
      </c>
      <c r="AL102" s="370">
        <f t="shared" si="52"/>
        <v>0</v>
      </c>
      <c r="AM102" s="267">
        <v>0</v>
      </c>
      <c r="AN102">
        <v>0</v>
      </c>
      <c r="AO102" s="370">
        <f t="shared" si="53"/>
        <v>0</v>
      </c>
      <c r="AP102" s="370">
        <f t="shared" si="41"/>
        <v>288926</v>
      </c>
      <c r="AQ102" s="370">
        <f t="shared" si="54"/>
        <v>288926</v>
      </c>
      <c r="AR102" s="397">
        <v>446496</v>
      </c>
      <c r="AS102" s="397">
        <f t="shared" si="59"/>
        <v>288926</v>
      </c>
      <c r="AT102" s="267">
        <v>395466</v>
      </c>
      <c r="AU102" s="370">
        <f t="shared" si="60"/>
        <v>106540</v>
      </c>
      <c r="AV102" s="401" t="str">
        <f t="shared" si="62"/>
        <v>No</v>
      </c>
      <c r="AW102" s="397">
        <f t="shared" si="55"/>
        <v>0</v>
      </c>
      <c r="AX102" s="402">
        <f t="shared" si="56"/>
        <v>395466</v>
      </c>
      <c r="AY102" s="403">
        <f t="shared" si="61"/>
        <v>395466</v>
      </c>
      <c r="AZ102" s="423">
        <f t="shared" si="57"/>
        <v>0</v>
      </c>
      <c r="BA102" s="370"/>
      <c r="BD102" s="404"/>
      <c r="BE102" s="404">
        <v>395466</v>
      </c>
      <c r="BF102" s="404">
        <v>380241.43400000001</v>
      </c>
      <c r="BG102" s="404">
        <v>365019.15115220001</v>
      </c>
      <c r="BH102" s="404">
        <v>349800.52092176001</v>
      </c>
      <c r="BI102" s="351">
        <v>334581.89069132</v>
      </c>
      <c r="BJ102" s="351">
        <v>319364.78232390305</v>
      </c>
      <c r="BK102" s="351">
        <v>304145.39116195153</v>
      </c>
      <c r="BL102" s="351">
        <v>288926</v>
      </c>
    </row>
    <row r="103" spans="1:64" x14ac:dyDescent="0.2">
      <c r="A103" s="354" t="s">
        <v>338</v>
      </c>
      <c r="B103" s="407">
        <v>1</v>
      </c>
      <c r="C103" s="382">
        <v>1</v>
      </c>
      <c r="D103" s="382">
        <v>0</v>
      </c>
      <c r="E103" s="382">
        <v>1</v>
      </c>
      <c r="F103" s="351">
        <v>9</v>
      </c>
      <c r="G103">
        <v>19</v>
      </c>
      <c r="H103" s="354">
        <v>77</v>
      </c>
      <c r="I103" s="351" t="s">
        <v>408</v>
      </c>
      <c r="J103" s="394"/>
      <c r="K103" s="266">
        <v>7451.34</v>
      </c>
      <c r="L103" s="424"/>
      <c r="M103" s="267">
        <v>4498</v>
      </c>
      <c r="N103" s="395">
        <f t="shared" si="42"/>
        <v>1349.4</v>
      </c>
      <c r="O103" s="395">
        <f t="shared" si="43"/>
        <v>4470.8</v>
      </c>
      <c r="P103" s="395">
        <f t="shared" si="44"/>
        <v>27.199999999999818</v>
      </c>
      <c r="Q103" s="395">
        <f t="shared" si="45"/>
        <v>4.08</v>
      </c>
      <c r="R103" s="396">
        <f t="shared" si="46"/>
        <v>0.6</v>
      </c>
      <c r="S103" s="396">
        <f t="shared" si="34"/>
        <v>0</v>
      </c>
      <c r="T103" s="395">
        <f t="shared" si="35"/>
        <v>0</v>
      </c>
      <c r="U103" s="395">
        <f t="shared" si="47"/>
        <v>0</v>
      </c>
      <c r="V103" s="267">
        <v>665</v>
      </c>
      <c r="W103" s="395">
        <f t="shared" si="48"/>
        <v>166.25</v>
      </c>
      <c r="X103" s="371">
        <f t="shared" si="49"/>
        <v>1349.4</v>
      </c>
      <c r="Y103" s="359">
        <f t="shared" si="50"/>
        <v>8971.07</v>
      </c>
      <c r="Z103" s="266">
        <v>7516649506.3299999</v>
      </c>
      <c r="AA103" s="267">
        <v>59461</v>
      </c>
      <c r="AB103" s="371">
        <f t="shared" si="36"/>
        <v>126413.1</v>
      </c>
      <c r="AC103" s="358">
        <f t="shared" si="37"/>
        <v>0.492815</v>
      </c>
      <c r="AD103" s="267">
        <v>85048</v>
      </c>
      <c r="AE103" s="358">
        <f t="shared" si="38"/>
        <v>0.61658100000000005</v>
      </c>
      <c r="AF103" s="358">
        <f t="shared" si="58"/>
        <v>0.470055</v>
      </c>
      <c r="AG103" s="398">
        <f t="shared" si="39"/>
        <v>0.470055</v>
      </c>
      <c r="AH103" s="399">
        <f t="shared" si="40"/>
        <v>0.03</v>
      </c>
      <c r="AI103" s="400">
        <f t="shared" si="51"/>
        <v>0.50005500000000003</v>
      </c>
      <c r="AJ103" s="267">
        <v>0</v>
      </c>
      <c r="AK103">
        <v>0</v>
      </c>
      <c r="AL103" s="370">
        <f t="shared" si="52"/>
        <v>0</v>
      </c>
      <c r="AM103" s="267">
        <v>0</v>
      </c>
      <c r="AN103">
        <v>0</v>
      </c>
      <c r="AO103" s="370">
        <f t="shared" si="53"/>
        <v>0</v>
      </c>
      <c r="AP103" s="370">
        <f t="shared" si="41"/>
        <v>51701477</v>
      </c>
      <c r="AQ103" s="370">
        <f t="shared" si="54"/>
        <v>51701477</v>
      </c>
      <c r="AR103" s="397">
        <v>34440424</v>
      </c>
      <c r="AS103" s="397">
        <f t="shared" si="59"/>
        <v>51701477</v>
      </c>
      <c r="AT103" s="267">
        <v>46222158</v>
      </c>
      <c r="AU103" s="370">
        <f t="shared" si="60"/>
        <v>5479319</v>
      </c>
      <c r="AV103" s="401" t="str">
        <f t="shared" si="62"/>
        <v>Yes</v>
      </c>
      <c r="AW103" s="397">
        <f t="shared" si="55"/>
        <v>5479319</v>
      </c>
      <c r="AX103" s="402">
        <f t="shared" si="56"/>
        <v>51701477</v>
      </c>
      <c r="AY103" s="403">
        <f t="shared" si="61"/>
        <v>51701477</v>
      </c>
      <c r="AZ103" s="423">
        <f t="shared" si="57"/>
        <v>5479319</v>
      </c>
      <c r="BA103" s="370"/>
      <c r="BD103" s="404"/>
      <c r="BE103" s="404">
        <v>51701477</v>
      </c>
      <c r="BF103" s="404">
        <v>51701477</v>
      </c>
      <c r="BG103" s="404">
        <v>51701477</v>
      </c>
      <c r="BH103" s="404">
        <v>51701477</v>
      </c>
      <c r="BI103" s="351">
        <v>51701477</v>
      </c>
      <c r="BJ103" s="351">
        <v>51701477</v>
      </c>
      <c r="BK103" s="351">
        <v>51701477</v>
      </c>
      <c r="BL103" s="351">
        <v>51701477</v>
      </c>
    </row>
    <row r="104" spans="1:64" x14ac:dyDescent="0.2">
      <c r="A104" s="354" t="s">
        <v>323</v>
      </c>
      <c r="B104" s="354"/>
      <c r="C104" s="382"/>
      <c r="D104" s="382"/>
      <c r="E104" s="382"/>
      <c r="F104" s="351">
        <v>8</v>
      </c>
      <c r="G104">
        <v>28</v>
      </c>
      <c r="H104" s="354">
        <v>78</v>
      </c>
      <c r="I104" s="351" t="s">
        <v>409</v>
      </c>
      <c r="J104" s="394"/>
      <c r="K104" s="266">
        <v>1505.93</v>
      </c>
      <c r="L104" s="425"/>
      <c r="M104" s="267">
        <v>464</v>
      </c>
      <c r="N104" s="395">
        <f t="shared" si="42"/>
        <v>139.19999999999999</v>
      </c>
      <c r="O104" s="395">
        <f t="shared" si="43"/>
        <v>903.56</v>
      </c>
      <c r="P104" s="395">
        <f t="shared" si="44"/>
        <v>0</v>
      </c>
      <c r="Q104" s="395">
        <f t="shared" si="45"/>
        <v>0</v>
      </c>
      <c r="R104" s="396">
        <f t="shared" si="46"/>
        <v>0.31</v>
      </c>
      <c r="S104" s="396">
        <f t="shared" si="34"/>
        <v>0</v>
      </c>
      <c r="T104" s="395">
        <f t="shared" si="35"/>
        <v>0</v>
      </c>
      <c r="U104" s="395">
        <f t="shared" si="47"/>
        <v>0</v>
      </c>
      <c r="V104" s="267">
        <v>91</v>
      </c>
      <c r="W104" s="395">
        <f t="shared" si="48"/>
        <v>22.75</v>
      </c>
      <c r="X104" s="371">
        <f t="shared" si="49"/>
        <v>139.19999999999999</v>
      </c>
      <c r="Y104" s="359">
        <f t="shared" si="50"/>
        <v>1667.88</v>
      </c>
      <c r="Z104" s="266">
        <v>2211107623</v>
      </c>
      <c r="AA104" s="267">
        <v>31949</v>
      </c>
      <c r="AB104" s="371">
        <f t="shared" si="36"/>
        <v>69207.41</v>
      </c>
      <c r="AC104" s="358">
        <f t="shared" si="37"/>
        <v>0.26980199999999999</v>
      </c>
      <c r="AD104" s="267">
        <v>64194</v>
      </c>
      <c r="AE104" s="358">
        <f t="shared" si="38"/>
        <v>0.465393</v>
      </c>
      <c r="AF104" s="358">
        <f t="shared" si="58"/>
        <v>0.67152100000000003</v>
      </c>
      <c r="AG104" s="398">
        <f t="shared" si="39"/>
        <v>0.67152100000000003</v>
      </c>
      <c r="AH104" s="399">
        <f t="shared" si="40"/>
        <v>0</v>
      </c>
      <c r="AI104" s="400">
        <f t="shared" si="51"/>
        <v>0.67152100000000003</v>
      </c>
      <c r="AJ104" s="267">
        <v>510</v>
      </c>
      <c r="AK104">
        <v>4</v>
      </c>
      <c r="AL104" s="370">
        <f t="shared" si="52"/>
        <v>204000</v>
      </c>
      <c r="AM104" s="267">
        <v>0</v>
      </c>
      <c r="AN104">
        <v>0</v>
      </c>
      <c r="AO104" s="370">
        <f t="shared" si="53"/>
        <v>0</v>
      </c>
      <c r="AP104" s="370">
        <f t="shared" si="41"/>
        <v>12908190</v>
      </c>
      <c r="AQ104" s="370">
        <f t="shared" si="54"/>
        <v>13112190</v>
      </c>
      <c r="AR104" s="397">
        <v>9947410</v>
      </c>
      <c r="AS104" s="397">
        <f t="shared" si="59"/>
        <v>13112190</v>
      </c>
      <c r="AT104" s="267">
        <v>11860593</v>
      </c>
      <c r="AU104" s="370">
        <f t="shared" si="60"/>
        <v>1251597</v>
      </c>
      <c r="AV104" s="401" t="str">
        <f t="shared" si="62"/>
        <v>Yes</v>
      </c>
      <c r="AW104" s="397">
        <f t="shared" si="55"/>
        <v>1251597</v>
      </c>
      <c r="AX104" s="402">
        <f t="shared" si="56"/>
        <v>13112190</v>
      </c>
      <c r="AY104" s="403">
        <f t="shared" si="61"/>
        <v>13112190</v>
      </c>
      <c r="AZ104" s="423">
        <f t="shared" si="57"/>
        <v>1251597</v>
      </c>
      <c r="BA104" s="370"/>
      <c r="BD104" s="404"/>
      <c r="BE104" s="404">
        <v>13112190</v>
      </c>
      <c r="BF104" s="404">
        <v>13112190</v>
      </c>
      <c r="BG104" s="404">
        <v>13112190</v>
      </c>
      <c r="BH104" s="404">
        <v>13112190</v>
      </c>
      <c r="BI104" s="351">
        <v>13112190</v>
      </c>
      <c r="BJ104" s="351">
        <v>13112190</v>
      </c>
      <c r="BK104" s="351">
        <v>13112190</v>
      </c>
      <c r="BL104" s="351">
        <v>13112190</v>
      </c>
    </row>
    <row r="105" spans="1:64" x14ac:dyDescent="0.2">
      <c r="A105" s="354" t="s">
        <v>323</v>
      </c>
      <c r="B105" s="354"/>
      <c r="C105" s="382"/>
      <c r="D105" s="382"/>
      <c r="E105" s="382"/>
      <c r="F105" s="351">
        <v>4</v>
      </c>
      <c r="G105">
        <v>0</v>
      </c>
      <c r="H105" s="354">
        <v>79</v>
      </c>
      <c r="I105" s="351" t="s">
        <v>410</v>
      </c>
      <c r="J105" s="394"/>
      <c r="K105" s="266">
        <v>849.66</v>
      </c>
      <c r="L105" s="422"/>
      <c r="M105" s="267">
        <v>152</v>
      </c>
      <c r="N105" s="395">
        <f t="shared" si="42"/>
        <v>45.6</v>
      </c>
      <c r="O105" s="395">
        <f t="shared" si="43"/>
        <v>509.8</v>
      </c>
      <c r="P105" s="395">
        <f t="shared" si="44"/>
        <v>0</v>
      </c>
      <c r="Q105" s="395">
        <f t="shared" si="45"/>
        <v>0</v>
      </c>
      <c r="R105" s="396">
        <f t="shared" si="46"/>
        <v>0.18</v>
      </c>
      <c r="S105" s="396">
        <f t="shared" si="34"/>
        <v>0</v>
      </c>
      <c r="T105" s="395">
        <f t="shared" si="35"/>
        <v>0</v>
      </c>
      <c r="U105" s="395">
        <f t="shared" si="47"/>
        <v>0</v>
      </c>
      <c r="V105" s="267">
        <v>8</v>
      </c>
      <c r="W105" s="395">
        <f t="shared" si="48"/>
        <v>2</v>
      </c>
      <c r="X105" s="371">
        <f t="shared" si="49"/>
        <v>45.6</v>
      </c>
      <c r="Y105" s="359">
        <f t="shared" si="50"/>
        <v>897.26</v>
      </c>
      <c r="Z105" s="266">
        <v>1063478548</v>
      </c>
      <c r="AA105" s="267">
        <v>6109</v>
      </c>
      <c r="AB105" s="371">
        <f t="shared" si="36"/>
        <v>174083.9</v>
      </c>
      <c r="AC105" s="358">
        <f t="shared" si="37"/>
        <v>0.67865699999999995</v>
      </c>
      <c r="AD105" s="267">
        <v>134643</v>
      </c>
      <c r="AE105" s="358">
        <f t="shared" si="38"/>
        <v>0.97613399999999995</v>
      </c>
      <c r="AF105" s="358">
        <f t="shared" si="58"/>
        <v>0.2321</v>
      </c>
      <c r="AG105" s="398">
        <f t="shared" si="39"/>
        <v>0.2321</v>
      </c>
      <c r="AH105" s="399">
        <f t="shared" si="40"/>
        <v>0</v>
      </c>
      <c r="AI105" s="400">
        <f t="shared" si="51"/>
        <v>0.2321</v>
      </c>
      <c r="AJ105" s="267">
        <v>388</v>
      </c>
      <c r="AK105">
        <v>6</v>
      </c>
      <c r="AL105" s="370">
        <f t="shared" si="52"/>
        <v>232800</v>
      </c>
      <c r="AM105" s="267">
        <v>0</v>
      </c>
      <c r="AN105">
        <v>0</v>
      </c>
      <c r="AO105" s="370">
        <f t="shared" si="53"/>
        <v>0</v>
      </c>
      <c r="AP105" s="370">
        <f t="shared" si="41"/>
        <v>2400128</v>
      </c>
      <c r="AQ105" s="370">
        <f t="shared" si="54"/>
        <v>2632928</v>
      </c>
      <c r="AR105" s="397">
        <v>3154015</v>
      </c>
      <c r="AS105" s="397">
        <f t="shared" si="59"/>
        <v>2632928</v>
      </c>
      <c r="AT105" s="267">
        <v>2952086</v>
      </c>
      <c r="AU105" s="370">
        <f t="shared" si="60"/>
        <v>319158</v>
      </c>
      <c r="AV105" s="401" t="str">
        <f t="shared" si="62"/>
        <v>No</v>
      </c>
      <c r="AW105" s="397">
        <f t="shared" si="55"/>
        <v>0</v>
      </c>
      <c r="AX105" s="402">
        <f t="shared" si="56"/>
        <v>2952086</v>
      </c>
      <c r="AY105" s="403">
        <f t="shared" si="61"/>
        <v>2952086</v>
      </c>
      <c r="AZ105" s="423">
        <f t="shared" si="57"/>
        <v>0</v>
      </c>
      <c r="BA105" s="370"/>
      <c r="BD105" s="404"/>
      <c r="BE105" s="404">
        <v>2952086</v>
      </c>
      <c r="BF105" s="404">
        <v>2906478.3218</v>
      </c>
      <c r="BG105" s="404">
        <v>2860877.4831559402</v>
      </c>
      <c r="BH105" s="404">
        <v>2815287.586524752</v>
      </c>
      <c r="BI105" s="351">
        <v>2769697.6898935642</v>
      </c>
      <c r="BJ105" s="351">
        <v>2724112.3522520391</v>
      </c>
      <c r="BK105" s="351">
        <v>2678520.1761260196</v>
      </c>
      <c r="BL105" s="351">
        <v>2632928</v>
      </c>
    </row>
    <row r="106" spans="1:64" x14ac:dyDescent="0.2">
      <c r="A106" s="354" t="s">
        <v>325</v>
      </c>
      <c r="B106" s="354">
        <v>1</v>
      </c>
      <c r="C106" s="382">
        <v>1</v>
      </c>
      <c r="D106" s="382">
        <v>1</v>
      </c>
      <c r="E106" s="382">
        <v>0</v>
      </c>
      <c r="F106" s="351">
        <v>10</v>
      </c>
      <c r="G106">
        <v>11</v>
      </c>
      <c r="H106" s="354">
        <v>80</v>
      </c>
      <c r="I106" s="351" t="s">
        <v>411</v>
      </c>
      <c r="J106" s="394"/>
      <c r="K106" s="266">
        <v>8923.98</v>
      </c>
      <c r="L106" s="424"/>
      <c r="M106" s="267">
        <v>6905</v>
      </c>
      <c r="N106" s="395">
        <f t="shared" si="42"/>
        <v>2071.5</v>
      </c>
      <c r="O106" s="395">
        <f t="shared" si="43"/>
        <v>5354.39</v>
      </c>
      <c r="P106" s="395">
        <f t="shared" si="44"/>
        <v>1550.6099999999997</v>
      </c>
      <c r="Q106" s="395">
        <f t="shared" si="45"/>
        <v>232.59</v>
      </c>
      <c r="R106" s="396">
        <f t="shared" si="46"/>
        <v>0.77</v>
      </c>
      <c r="S106" s="396">
        <f t="shared" si="34"/>
        <v>0.17000000000000004</v>
      </c>
      <c r="T106" s="395">
        <f t="shared" si="35"/>
        <v>1517.08</v>
      </c>
      <c r="U106" s="395">
        <f t="shared" si="47"/>
        <v>227.56</v>
      </c>
      <c r="V106" s="267">
        <v>1760</v>
      </c>
      <c r="W106" s="395">
        <f t="shared" si="48"/>
        <v>440</v>
      </c>
      <c r="X106" s="371">
        <f t="shared" si="49"/>
        <v>2071.5</v>
      </c>
      <c r="Y106" s="359">
        <f t="shared" si="50"/>
        <v>11668.07</v>
      </c>
      <c r="Z106" s="266">
        <v>6160086857.3299999</v>
      </c>
      <c r="AA106" s="267">
        <v>60242</v>
      </c>
      <c r="AB106" s="371">
        <f t="shared" si="36"/>
        <v>102255.67999999999</v>
      </c>
      <c r="AC106" s="358">
        <f t="shared" si="37"/>
        <v>0.39863900000000002</v>
      </c>
      <c r="AD106" s="267">
        <v>63671</v>
      </c>
      <c r="AE106" s="358">
        <f t="shared" si="38"/>
        <v>0.46160200000000001</v>
      </c>
      <c r="AF106" s="358">
        <f t="shared" si="58"/>
        <v>0.58247199999999999</v>
      </c>
      <c r="AG106" s="398">
        <f t="shared" si="39"/>
        <v>0.58247199999999999</v>
      </c>
      <c r="AH106" s="399">
        <f t="shared" si="40"/>
        <v>0.04</v>
      </c>
      <c r="AI106" s="400">
        <f t="shared" si="51"/>
        <v>0.62247200000000003</v>
      </c>
      <c r="AJ106" s="267">
        <v>0</v>
      </c>
      <c r="AK106">
        <v>0</v>
      </c>
      <c r="AL106" s="370">
        <f t="shared" si="52"/>
        <v>0</v>
      </c>
      <c r="AM106" s="267">
        <v>0</v>
      </c>
      <c r="AN106">
        <v>0</v>
      </c>
      <c r="AO106" s="370">
        <f t="shared" si="53"/>
        <v>0</v>
      </c>
      <c r="AP106" s="370">
        <f t="shared" si="41"/>
        <v>83706615</v>
      </c>
      <c r="AQ106" s="370">
        <f t="shared" si="54"/>
        <v>83706615</v>
      </c>
      <c r="AR106" s="397">
        <v>60258395</v>
      </c>
      <c r="AS106" s="397">
        <f t="shared" si="59"/>
        <v>83706615</v>
      </c>
      <c r="AT106" s="267">
        <v>79454514</v>
      </c>
      <c r="AU106" s="370">
        <f t="shared" si="60"/>
        <v>4252101</v>
      </c>
      <c r="AV106" s="401" t="str">
        <f t="shared" si="62"/>
        <v>Yes</v>
      </c>
      <c r="AW106" s="397">
        <f t="shared" si="55"/>
        <v>4252101</v>
      </c>
      <c r="AX106" s="402">
        <f t="shared" si="56"/>
        <v>83706615</v>
      </c>
      <c r="AY106" s="403">
        <f t="shared" si="61"/>
        <v>83706615</v>
      </c>
      <c r="AZ106" s="423">
        <f t="shared" si="57"/>
        <v>4252101</v>
      </c>
      <c r="BA106" s="370"/>
      <c r="BD106" s="404"/>
      <c r="BE106" s="404">
        <v>83706615</v>
      </c>
      <c r="BF106" s="404">
        <v>83706615</v>
      </c>
      <c r="BG106" s="404">
        <v>83706615</v>
      </c>
      <c r="BH106" s="404">
        <v>83706615</v>
      </c>
      <c r="BI106" s="351">
        <v>83706615</v>
      </c>
      <c r="BJ106" s="351">
        <v>83706615</v>
      </c>
      <c r="BK106" s="351">
        <v>83706615</v>
      </c>
      <c r="BL106" s="351">
        <v>83706615</v>
      </c>
    </row>
    <row r="107" spans="1:64" x14ac:dyDescent="0.2">
      <c r="A107" s="354" t="s">
        <v>329</v>
      </c>
      <c r="B107" s="354"/>
      <c r="C107" s="382"/>
      <c r="D107" s="382"/>
      <c r="E107" s="382"/>
      <c r="F107" s="351">
        <v>3</v>
      </c>
      <c r="G107">
        <v>0</v>
      </c>
      <c r="H107" s="354">
        <v>81</v>
      </c>
      <c r="I107" s="351" t="s">
        <v>412</v>
      </c>
      <c r="J107" s="394"/>
      <c r="K107" s="266">
        <v>1182.45</v>
      </c>
      <c r="L107" s="422"/>
      <c r="M107" s="267">
        <v>194</v>
      </c>
      <c r="N107" s="395">
        <f t="shared" si="42"/>
        <v>58.2</v>
      </c>
      <c r="O107" s="395">
        <f t="shared" si="43"/>
        <v>709.47</v>
      </c>
      <c r="P107" s="395">
        <f t="shared" si="44"/>
        <v>0</v>
      </c>
      <c r="Q107" s="395">
        <f t="shared" si="45"/>
        <v>0</v>
      </c>
      <c r="R107" s="396">
        <f t="shared" si="46"/>
        <v>0.16</v>
      </c>
      <c r="S107" s="396">
        <f t="shared" si="34"/>
        <v>0</v>
      </c>
      <c r="T107" s="395">
        <f t="shared" si="35"/>
        <v>0</v>
      </c>
      <c r="U107" s="395">
        <f t="shared" si="47"/>
        <v>0</v>
      </c>
      <c r="V107" s="267">
        <v>30</v>
      </c>
      <c r="W107" s="395">
        <f t="shared" si="48"/>
        <v>7.5</v>
      </c>
      <c r="X107" s="371">
        <f t="shared" si="49"/>
        <v>58.2</v>
      </c>
      <c r="Y107" s="359">
        <f t="shared" si="50"/>
        <v>1248.1500000000001</v>
      </c>
      <c r="Z107" s="266">
        <v>1779825887.6700001</v>
      </c>
      <c r="AA107" s="267">
        <v>7807</v>
      </c>
      <c r="AB107" s="371">
        <f t="shared" si="36"/>
        <v>227978.21</v>
      </c>
      <c r="AC107" s="358">
        <f t="shared" si="37"/>
        <v>0.88876200000000005</v>
      </c>
      <c r="AD107" s="267">
        <v>135114</v>
      </c>
      <c r="AE107" s="358">
        <f t="shared" si="38"/>
        <v>0.979549</v>
      </c>
      <c r="AF107" s="358">
        <f t="shared" si="58"/>
        <v>8.4001999999999993E-2</v>
      </c>
      <c r="AG107" s="398">
        <f t="shared" si="39"/>
        <v>8.4001999999999993E-2</v>
      </c>
      <c r="AH107" s="399">
        <f t="shared" si="40"/>
        <v>0</v>
      </c>
      <c r="AI107" s="400">
        <f t="shared" si="51"/>
        <v>8.4001999999999993E-2</v>
      </c>
      <c r="AJ107" s="267">
        <v>1182</v>
      </c>
      <c r="AK107">
        <v>13</v>
      </c>
      <c r="AL107" s="370">
        <f t="shared" si="52"/>
        <v>1536600</v>
      </c>
      <c r="AM107" s="267">
        <v>0</v>
      </c>
      <c r="AN107">
        <v>0</v>
      </c>
      <c r="AO107" s="370">
        <f t="shared" si="53"/>
        <v>0</v>
      </c>
      <c r="AP107" s="370">
        <f t="shared" si="41"/>
        <v>1208363</v>
      </c>
      <c r="AQ107" s="370">
        <f t="shared" si="54"/>
        <v>2744963</v>
      </c>
      <c r="AR107" s="397">
        <v>855086</v>
      </c>
      <c r="AS107" s="397">
        <f t="shared" si="59"/>
        <v>2744963</v>
      </c>
      <c r="AT107" s="267">
        <v>2182673</v>
      </c>
      <c r="AU107" s="370">
        <f t="shared" si="60"/>
        <v>562290</v>
      </c>
      <c r="AV107" s="401" t="str">
        <f t="shared" si="62"/>
        <v>Yes</v>
      </c>
      <c r="AW107" s="397">
        <f t="shared" si="55"/>
        <v>562290</v>
      </c>
      <c r="AX107" s="402">
        <f t="shared" si="56"/>
        <v>2744963</v>
      </c>
      <c r="AY107" s="403">
        <f t="shared" si="61"/>
        <v>2744963</v>
      </c>
      <c r="AZ107" s="423">
        <f t="shared" si="57"/>
        <v>562290</v>
      </c>
      <c r="BA107" s="370"/>
      <c r="BD107" s="404"/>
      <c r="BE107" s="404">
        <v>2744963</v>
      </c>
      <c r="BF107" s="404">
        <v>2744963</v>
      </c>
      <c r="BG107" s="404">
        <v>2744963</v>
      </c>
      <c r="BH107" s="404">
        <v>2744963</v>
      </c>
      <c r="BI107" s="351">
        <v>2744963</v>
      </c>
      <c r="BJ107" s="351">
        <v>2744963</v>
      </c>
      <c r="BK107" s="351">
        <v>2744963</v>
      </c>
      <c r="BL107" s="351">
        <v>2744963</v>
      </c>
    </row>
    <row r="108" spans="1:64" x14ac:dyDescent="0.2">
      <c r="A108" s="354" t="s">
        <v>323</v>
      </c>
      <c r="B108" s="354"/>
      <c r="C108" s="382"/>
      <c r="D108" s="382"/>
      <c r="E108" s="382"/>
      <c r="F108" s="351">
        <v>6</v>
      </c>
      <c r="G108">
        <v>0</v>
      </c>
      <c r="H108" s="354">
        <v>82</v>
      </c>
      <c r="I108" s="351" t="s">
        <v>413</v>
      </c>
      <c r="J108" s="394"/>
      <c r="K108" s="266">
        <v>461.06</v>
      </c>
      <c r="L108" s="422"/>
      <c r="M108" s="267">
        <v>92</v>
      </c>
      <c r="N108" s="395">
        <f t="shared" si="42"/>
        <v>27.6</v>
      </c>
      <c r="O108" s="395">
        <f t="shared" si="43"/>
        <v>276.64</v>
      </c>
      <c r="P108" s="395">
        <f t="shared" si="44"/>
        <v>0</v>
      </c>
      <c r="Q108" s="395">
        <f t="shared" si="45"/>
        <v>0</v>
      </c>
      <c r="R108" s="396">
        <f t="shared" si="46"/>
        <v>0.2</v>
      </c>
      <c r="S108" s="396">
        <f t="shared" si="34"/>
        <v>0</v>
      </c>
      <c r="T108" s="395">
        <f t="shared" si="35"/>
        <v>0</v>
      </c>
      <c r="U108" s="395">
        <f t="shared" si="47"/>
        <v>0</v>
      </c>
      <c r="V108" s="267">
        <v>6</v>
      </c>
      <c r="W108" s="395">
        <f t="shared" si="48"/>
        <v>1.5</v>
      </c>
      <c r="X108" s="371">
        <f t="shared" si="49"/>
        <v>27.6</v>
      </c>
      <c r="Y108" s="359">
        <f t="shared" si="50"/>
        <v>490.16</v>
      </c>
      <c r="Z108" s="266">
        <v>808479812.33000004</v>
      </c>
      <c r="AA108" s="267">
        <v>4248</v>
      </c>
      <c r="AB108" s="371">
        <f t="shared" si="36"/>
        <v>190320.11</v>
      </c>
      <c r="AC108" s="358">
        <f t="shared" si="37"/>
        <v>0.741954</v>
      </c>
      <c r="AD108" s="267">
        <v>102083</v>
      </c>
      <c r="AE108" s="358">
        <f t="shared" si="38"/>
        <v>0.74008099999999999</v>
      </c>
      <c r="AF108" s="358">
        <f t="shared" si="58"/>
        <v>0.258608</v>
      </c>
      <c r="AG108" s="398">
        <f t="shared" si="39"/>
        <v>0.258608</v>
      </c>
      <c r="AH108" s="399">
        <f t="shared" si="40"/>
        <v>0</v>
      </c>
      <c r="AI108" s="400">
        <f t="shared" si="51"/>
        <v>0.258608</v>
      </c>
      <c r="AJ108" s="267">
        <v>461</v>
      </c>
      <c r="AK108">
        <v>13</v>
      </c>
      <c r="AL108" s="370">
        <f t="shared" si="52"/>
        <v>599300</v>
      </c>
      <c r="AM108" s="267">
        <v>0</v>
      </c>
      <c r="AN108">
        <v>0</v>
      </c>
      <c r="AO108" s="370">
        <f t="shared" si="53"/>
        <v>0</v>
      </c>
      <c r="AP108" s="370">
        <f t="shared" si="41"/>
        <v>1460901</v>
      </c>
      <c r="AQ108" s="370">
        <f t="shared" si="54"/>
        <v>2060201</v>
      </c>
      <c r="AR108" s="397">
        <v>2099315</v>
      </c>
      <c r="AS108" s="397">
        <f t="shared" si="59"/>
        <v>2060201</v>
      </c>
      <c r="AT108" s="267">
        <v>2100359</v>
      </c>
      <c r="AU108" s="370">
        <f t="shared" si="60"/>
        <v>40158</v>
      </c>
      <c r="AV108" s="401" t="str">
        <f t="shared" si="62"/>
        <v>No</v>
      </c>
      <c r="AW108" s="397">
        <f t="shared" si="55"/>
        <v>0</v>
      </c>
      <c r="AX108" s="402">
        <f t="shared" si="56"/>
        <v>2100359</v>
      </c>
      <c r="AY108" s="403">
        <f t="shared" si="61"/>
        <v>2100359</v>
      </c>
      <c r="AZ108" s="423">
        <f t="shared" si="57"/>
        <v>0</v>
      </c>
      <c r="BA108" s="370"/>
      <c r="BD108" s="404"/>
      <c r="BE108" s="404">
        <v>2100359</v>
      </c>
      <c r="BF108" s="404">
        <v>2094620.4217999999</v>
      </c>
      <c r="BG108" s="404">
        <v>2088882.7041859399</v>
      </c>
      <c r="BH108" s="404">
        <v>2083146.3633487518</v>
      </c>
      <c r="BI108" s="351">
        <v>2077410.0225115637</v>
      </c>
      <c r="BJ108" s="351">
        <v>2071674.2553084595</v>
      </c>
      <c r="BK108" s="351">
        <v>2065937.6276542298</v>
      </c>
      <c r="BL108" s="351">
        <v>2060201</v>
      </c>
    </row>
    <row r="109" spans="1:64" x14ac:dyDescent="0.2">
      <c r="A109" s="354" t="s">
        <v>338</v>
      </c>
      <c r="B109" s="354"/>
      <c r="C109" s="382">
        <v>1</v>
      </c>
      <c r="D109" s="382">
        <v>1</v>
      </c>
      <c r="E109" s="382"/>
      <c r="F109" s="351">
        <v>9</v>
      </c>
      <c r="G109">
        <v>21</v>
      </c>
      <c r="H109" s="354">
        <v>83</v>
      </c>
      <c r="I109" s="351" t="s">
        <v>414</v>
      </c>
      <c r="J109" s="394"/>
      <c r="K109" s="266">
        <v>4506.93</v>
      </c>
      <c r="L109" s="424"/>
      <c r="M109" s="267">
        <v>2322</v>
      </c>
      <c r="N109" s="395">
        <f t="shared" si="42"/>
        <v>696.6</v>
      </c>
      <c r="O109" s="395">
        <f t="shared" si="43"/>
        <v>2704.16</v>
      </c>
      <c r="P109" s="395">
        <f t="shared" si="44"/>
        <v>0</v>
      </c>
      <c r="Q109" s="395">
        <f t="shared" si="45"/>
        <v>0</v>
      </c>
      <c r="R109" s="396">
        <f t="shared" si="46"/>
        <v>0.52</v>
      </c>
      <c r="S109" s="396">
        <f t="shared" si="34"/>
        <v>0</v>
      </c>
      <c r="T109" s="395">
        <f t="shared" si="35"/>
        <v>0</v>
      </c>
      <c r="U109" s="395">
        <f t="shared" si="47"/>
        <v>0</v>
      </c>
      <c r="V109" s="267">
        <v>299</v>
      </c>
      <c r="W109" s="395">
        <f t="shared" si="48"/>
        <v>74.75</v>
      </c>
      <c r="X109" s="371">
        <f t="shared" si="49"/>
        <v>696.6</v>
      </c>
      <c r="Y109" s="359">
        <f t="shared" si="50"/>
        <v>5278.2800000000007</v>
      </c>
      <c r="Z109" s="266">
        <v>6665957132.3299999</v>
      </c>
      <c r="AA109" s="267">
        <v>48729</v>
      </c>
      <c r="AB109" s="371">
        <f t="shared" si="36"/>
        <v>136796.51</v>
      </c>
      <c r="AC109" s="358">
        <f t="shared" si="37"/>
        <v>0.53329400000000005</v>
      </c>
      <c r="AD109" s="267">
        <v>75120</v>
      </c>
      <c r="AE109" s="358">
        <f t="shared" si="38"/>
        <v>0.54460500000000001</v>
      </c>
      <c r="AF109" s="358">
        <f t="shared" si="58"/>
        <v>0.46331299999999997</v>
      </c>
      <c r="AG109" s="398">
        <f t="shared" si="39"/>
        <v>0.46331299999999997</v>
      </c>
      <c r="AH109" s="399">
        <f t="shared" si="40"/>
        <v>0</v>
      </c>
      <c r="AI109" s="400">
        <f t="shared" si="51"/>
        <v>0.46331299999999997</v>
      </c>
      <c r="AJ109" s="267">
        <v>0</v>
      </c>
      <c r="AK109">
        <v>0</v>
      </c>
      <c r="AL109" s="370">
        <f t="shared" si="52"/>
        <v>0</v>
      </c>
      <c r="AM109" s="267">
        <v>0</v>
      </c>
      <c r="AN109">
        <v>0</v>
      </c>
      <c r="AO109" s="370">
        <f t="shared" si="53"/>
        <v>0</v>
      </c>
      <c r="AP109" s="370">
        <f t="shared" si="41"/>
        <v>28184338</v>
      </c>
      <c r="AQ109" s="370">
        <f t="shared" si="54"/>
        <v>28184338</v>
      </c>
      <c r="AR109" s="397">
        <v>19515825</v>
      </c>
      <c r="AS109" s="397">
        <f t="shared" si="59"/>
        <v>28184338</v>
      </c>
      <c r="AT109" s="267">
        <v>25404320</v>
      </c>
      <c r="AU109" s="370">
        <f t="shared" si="60"/>
        <v>2780018</v>
      </c>
      <c r="AV109" s="401" t="str">
        <f t="shared" si="62"/>
        <v>Yes</v>
      </c>
      <c r="AW109" s="397">
        <f t="shared" si="55"/>
        <v>2780018</v>
      </c>
      <c r="AX109" s="402">
        <f t="shared" si="56"/>
        <v>28184338</v>
      </c>
      <c r="AY109" s="403">
        <f t="shared" si="61"/>
        <v>28184338</v>
      </c>
      <c r="AZ109" s="423">
        <f t="shared" si="57"/>
        <v>2780018</v>
      </c>
      <c r="BA109" s="370"/>
      <c r="BD109" s="404"/>
      <c r="BE109" s="404">
        <v>28184338</v>
      </c>
      <c r="BF109" s="404">
        <v>28184338</v>
      </c>
      <c r="BG109" s="404">
        <v>28184338</v>
      </c>
      <c r="BH109" s="404">
        <v>28184338</v>
      </c>
      <c r="BI109" s="351">
        <v>28184338</v>
      </c>
      <c r="BJ109" s="351">
        <v>28184338</v>
      </c>
      <c r="BK109" s="351">
        <v>28184338</v>
      </c>
      <c r="BL109" s="351">
        <v>28184338</v>
      </c>
    </row>
    <row r="110" spans="1:64" x14ac:dyDescent="0.2">
      <c r="A110" s="354" t="s">
        <v>333</v>
      </c>
      <c r="B110" s="354"/>
      <c r="C110" s="382"/>
      <c r="D110" s="382"/>
      <c r="E110" s="382"/>
      <c r="F110" s="351">
        <v>6</v>
      </c>
      <c r="G110">
        <v>0</v>
      </c>
      <c r="H110" s="354">
        <v>84</v>
      </c>
      <c r="I110" s="351" t="s">
        <v>415</v>
      </c>
      <c r="J110" s="394"/>
      <c r="K110" s="266">
        <v>5213.75</v>
      </c>
      <c r="L110" s="422"/>
      <c r="M110" s="267">
        <v>1589</v>
      </c>
      <c r="N110" s="395">
        <f t="shared" si="42"/>
        <v>476.7</v>
      </c>
      <c r="O110" s="395">
        <f t="shared" si="43"/>
        <v>3128.25</v>
      </c>
      <c r="P110" s="395">
        <f t="shared" si="44"/>
        <v>0</v>
      </c>
      <c r="Q110" s="395">
        <f t="shared" si="45"/>
        <v>0</v>
      </c>
      <c r="R110" s="396">
        <f t="shared" si="46"/>
        <v>0.3</v>
      </c>
      <c r="S110" s="396">
        <f t="shared" si="34"/>
        <v>0</v>
      </c>
      <c r="T110" s="395">
        <f t="shared" si="35"/>
        <v>0</v>
      </c>
      <c r="U110" s="395">
        <f t="shared" si="47"/>
        <v>0</v>
      </c>
      <c r="V110" s="267">
        <v>152</v>
      </c>
      <c r="W110" s="395">
        <f t="shared" si="48"/>
        <v>38</v>
      </c>
      <c r="X110" s="371">
        <f t="shared" si="49"/>
        <v>476.7</v>
      </c>
      <c r="Y110" s="359">
        <f t="shared" si="50"/>
        <v>5728.45</v>
      </c>
      <c r="Z110" s="266">
        <v>12295511927.33</v>
      </c>
      <c r="AA110" s="267">
        <v>52679</v>
      </c>
      <c r="AB110" s="371">
        <f t="shared" si="36"/>
        <v>233404.43</v>
      </c>
      <c r="AC110" s="358">
        <f t="shared" si="37"/>
        <v>0.90991599999999995</v>
      </c>
      <c r="AD110" s="267">
        <v>104441</v>
      </c>
      <c r="AE110" s="358">
        <f t="shared" si="38"/>
        <v>0.75717599999999996</v>
      </c>
      <c r="AF110" s="358">
        <f t="shared" si="58"/>
        <v>0.135906</v>
      </c>
      <c r="AG110" s="398">
        <f t="shared" si="39"/>
        <v>0.135906</v>
      </c>
      <c r="AH110" s="399">
        <f t="shared" si="40"/>
        <v>0</v>
      </c>
      <c r="AI110" s="400">
        <f t="shared" si="51"/>
        <v>0.135906</v>
      </c>
      <c r="AJ110" s="267">
        <v>0</v>
      </c>
      <c r="AK110">
        <v>0</v>
      </c>
      <c r="AL110" s="370">
        <f t="shared" si="52"/>
        <v>0</v>
      </c>
      <c r="AM110" s="267">
        <v>0</v>
      </c>
      <c r="AN110">
        <v>0</v>
      </c>
      <c r="AO110" s="370">
        <f t="shared" si="53"/>
        <v>0</v>
      </c>
      <c r="AP110" s="370">
        <f t="shared" si="41"/>
        <v>8972567</v>
      </c>
      <c r="AQ110" s="370">
        <f t="shared" si="54"/>
        <v>8972567</v>
      </c>
      <c r="AR110" s="397">
        <v>10849101</v>
      </c>
      <c r="AS110" s="397">
        <f t="shared" si="59"/>
        <v>8972567</v>
      </c>
      <c r="AT110" s="267">
        <v>9673235</v>
      </c>
      <c r="AU110" s="370">
        <f t="shared" si="60"/>
        <v>700668</v>
      </c>
      <c r="AV110" s="401" t="str">
        <f t="shared" si="62"/>
        <v>No</v>
      </c>
      <c r="AW110" s="397">
        <f t="shared" si="55"/>
        <v>0</v>
      </c>
      <c r="AX110" s="402">
        <f t="shared" si="56"/>
        <v>9673235</v>
      </c>
      <c r="AY110" s="403">
        <f t="shared" si="61"/>
        <v>9673235</v>
      </c>
      <c r="AZ110" s="423">
        <f t="shared" si="57"/>
        <v>0</v>
      </c>
      <c r="BA110" s="370"/>
      <c r="BD110" s="404"/>
      <c r="BE110" s="404">
        <v>9673235</v>
      </c>
      <c r="BF110" s="404">
        <v>9573109.5427999999</v>
      </c>
      <c r="BG110" s="404">
        <v>9472999.1009152401</v>
      </c>
      <c r="BH110" s="404">
        <v>9372912.6807321925</v>
      </c>
      <c r="BI110" s="351">
        <v>9272826.2605491448</v>
      </c>
      <c r="BJ110" s="351">
        <v>9172749.849008115</v>
      </c>
      <c r="BK110" s="351">
        <v>9072658.4245040566</v>
      </c>
      <c r="BL110" s="351">
        <v>8972567</v>
      </c>
    </row>
    <row r="111" spans="1:64" x14ac:dyDescent="0.2">
      <c r="A111" s="354" t="s">
        <v>329</v>
      </c>
      <c r="B111" s="354"/>
      <c r="C111" s="382"/>
      <c r="D111" s="382"/>
      <c r="E111" s="382"/>
      <c r="F111" s="351">
        <v>3</v>
      </c>
      <c r="G111">
        <v>0</v>
      </c>
      <c r="H111" s="354">
        <v>85</v>
      </c>
      <c r="I111" s="351" t="s">
        <v>416</v>
      </c>
      <c r="J111" s="394"/>
      <c r="K111" s="266">
        <v>3473.73</v>
      </c>
      <c r="L111" s="422"/>
      <c r="M111" s="267">
        <v>458</v>
      </c>
      <c r="N111" s="395">
        <f t="shared" si="42"/>
        <v>137.4</v>
      </c>
      <c r="O111" s="395">
        <f t="shared" si="43"/>
        <v>2084.2399999999998</v>
      </c>
      <c r="P111" s="395">
        <f t="shared" si="44"/>
        <v>0</v>
      </c>
      <c r="Q111" s="395">
        <f t="shared" si="45"/>
        <v>0</v>
      </c>
      <c r="R111" s="396">
        <f t="shared" si="46"/>
        <v>0.13</v>
      </c>
      <c r="S111" s="396">
        <f t="shared" si="34"/>
        <v>0</v>
      </c>
      <c r="T111" s="395">
        <f t="shared" si="35"/>
        <v>0</v>
      </c>
      <c r="U111" s="395">
        <f t="shared" si="47"/>
        <v>0</v>
      </c>
      <c r="V111" s="267">
        <v>80</v>
      </c>
      <c r="W111" s="395">
        <f t="shared" si="48"/>
        <v>20</v>
      </c>
      <c r="X111" s="371">
        <f t="shared" si="49"/>
        <v>137.4</v>
      </c>
      <c r="Y111" s="359">
        <f t="shared" si="50"/>
        <v>3631.13</v>
      </c>
      <c r="Z111" s="266">
        <v>4182740420</v>
      </c>
      <c r="AA111" s="267">
        <v>18796</v>
      </c>
      <c r="AB111" s="371">
        <f t="shared" si="36"/>
        <v>222533.54</v>
      </c>
      <c r="AC111" s="358">
        <f t="shared" si="37"/>
        <v>0.86753599999999997</v>
      </c>
      <c r="AD111" s="267">
        <v>145714</v>
      </c>
      <c r="AE111" s="358">
        <f t="shared" si="38"/>
        <v>1.056397</v>
      </c>
      <c r="AF111" s="358">
        <f t="shared" si="58"/>
        <v>7.5805999999999998E-2</v>
      </c>
      <c r="AG111" s="398">
        <f t="shared" si="39"/>
        <v>7.5805999999999998E-2</v>
      </c>
      <c r="AH111" s="399">
        <f t="shared" si="40"/>
        <v>0</v>
      </c>
      <c r="AI111" s="400">
        <f t="shared" si="51"/>
        <v>7.5805999999999998E-2</v>
      </c>
      <c r="AJ111" s="267">
        <v>0</v>
      </c>
      <c r="AK111">
        <v>0</v>
      </c>
      <c r="AL111" s="370">
        <f t="shared" si="52"/>
        <v>0</v>
      </c>
      <c r="AM111" s="267">
        <v>0</v>
      </c>
      <c r="AN111">
        <v>0</v>
      </c>
      <c r="AO111" s="370">
        <f t="shared" si="53"/>
        <v>0</v>
      </c>
      <c r="AP111" s="370">
        <f t="shared" si="41"/>
        <v>3172388</v>
      </c>
      <c r="AQ111" s="370">
        <f t="shared" si="54"/>
        <v>3172388</v>
      </c>
      <c r="AR111" s="397">
        <v>6394518</v>
      </c>
      <c r="AS111" s="397">
        <f t="shared" si="59"/>
        <v>3172388</v>
      </c>
      <c r="AT111" s="267">
        <v>5272935</v>
      </c>
      <c r="AU111" s="370">
        <f t="shared" si="60"/>
        <v>2100547</v>
      </c>
      <c r="AV111" s="401" t="str">
        <f t="shared" si="62"/>
        <v>No</v>
      </c>
      <c r="AW111" s="397">
        <f t="shared" si="55"/>
        <v>0</v>
      </c>
      <c r="AX111" s="402">
        <f t="shared" si="56"/>
        <v>5272935</v>
      </c>
      <c r="AY111" s="403">
        <f t="shared" si="61"/>
        <v>5272935</v>
      </c>
      <c r="AZ111" s="423">
        <f t="shared" si="57"/>
        <v>0</v>
      </c>
      <c r="BA111" s="370"/>
      <c r="BD111" s="404"/>
      <c r="BE111" s="404">
        <v>5272935</v>
      </c>
      <c r="BF111" s="404">
        <v>4972766.8337000003</v>
      </c>
      <c r="BG111" s="404">
        <v>4672643.68212221</v>
      </c>
      <c r="BH111" s="404">
        <v>4372592.5456977682</v>
      </c>
      <c r="BI111" s="351">
        <v>4072541.4092733264</v>
      </c>
      <c r="BJ111" s="351">
        <v>3772520.2779625268</v>
      </c>
      <c r="BK111" s="351">
        <v>3472454.1389812632</v>
      </c>
      <c r="BL111" s="351">
        <v>3172388</v>
      </c>
    </row>
    <row r="112" spans="1:64" x14ac:dyDescent="0.2">
      <c r="A112" s="354" t="s">
        <v>351</v>
      </c>
      <c r="B112" s="354"/>
      <c r="C112" s="382"/>
      <c r="D112" s="382"/>
      <c r="E112" s="382"/>
      <c r="F112" s="351">
        <v>8</v>
      </c>
      <c r="G112">
        <v>0</v>
      </c>
      <c r="H112" s="354">
        <v>86</v>
      </c>
      <c r="I112" s="351" t="s">
        <v>417</v>
      </c>
      <c r="J112" s="394"/>
      <c r="K112" s="266">
        <v>2173.06</v>
      </c>
      <c r="L112" s="424"/>
      <c r="M112" s="267">
        <v>972</v>
      </c>
      <c r="N112" s="395">
        <f t="shared" si="42"/>
        <v>291.60000000000002</v>
      </c>
      <c r="O112" s="395">
        <f t="shared" si="43"/>
        <v>1303.8399999999999</v>
      </c>
      <c r="P112" s="395">
        <f t="shared" si="44"/>
        <v>0</v>
      </c>
      <c r="Q112" s="395">
        <f t="shared" si="45"/>
        <v>0</v>
      </c>
      <c r="R112" s="396">
        <f t="shared" si="46"/>
        <v>0.45</v>
      </c>
      <c r="S112" s="396">
        <f t="shared" si="34"/>
        <v>0</v>
      </c>
      <c r="T112" s="395">
        <f t="shared" si="35"/>
        <v>0</v>
      </c>
      <c r="U112" s="395">
        <f t="shared" si="47"/>
        <v>0</v>
      </c>
      <c r="V112" s="267">
        <v>103</v>
      </c>
      <c r="W112" s="395">
        <f t="shared" si="48"/>
        <v>25.75</v>
      </c>
      <c r="X112" s="371">
        <f t="shared" si="49"/>
        <v>291.60000000000002</v>
      </c>
      <c r="Y112" s="359">
        <f t="shared" si="50"/>
        <v>2490.41</v>
      </c>
      <c r="Z112" s="266">
        <v>2492936848.6700001</v>
      </c>
      <c r="AA112" s="267">
        <v>17891</v>
      </c>
      <c r="AB112" s="371">
        <f t="shared" si="36"/>
        <v>139340.26999999999</v>
      </c>
      <c r="AC112" s="358">
        <f t="shared" si="37"/>
        <v>0.543211</v>
      </c>
      <c r="AD112" s="267">
        <v>84710</v>
      </c>
      <c r="AE112" s="358">
        <f t="shared" si="38"/>
        <v>0.61412999999999995</v>
      </c>
      <c r="AF112" s="358">
        <f t="shared" si="58"/>
        <v>0.43551299999999998</v>
      </c>
      <c r="AG112" s="398">
        <f t="shared" si="39"/>
        <v>0.43551299999999998</v>
      </c>
      <c r="AH112" s="399">
        <f t="shared" si="40"/>
        <v>0</v>
      </c>
      <c r="AI112" s="400">
        <f t="shared" si="51"/>
        <v>0.43551299999999998</v>
      </c>
      <c r="AJ112" s="267">
        <v>0</v>
      </c>
      <c r="AK112">
        <v>0</v>
      </c>
      <c r="AL112" s="370">
        <f t="shared" si="52"/>
        <v>0</v>
      </c>
      <c r="AM112" s="267">
        <v>0</v>
      </c>
      <c r="AN112">
        <v>0</v>
      </c>
      <c r="AO112" s="370">
        <f t="shared" si="53"/>
        <v>0</v>
      </c>
      <c r="AP112" s="370">
        <f t="shared" si="41"/>
        <v>12500083</v>
      </c>
      <c r="AQ112" s="370">
        <f t="shared" si="54"/>
        <v>12500083</v>
      </c>
      <c r="AR112" s="397">
        <v>12589621</v>
      </c>
      <c r="AS112" s="397">
        <f t="shared" si="59"/>
        <v>12500083</v>
      </c>
      <c r="AT112" s="267">
        <v>12802864</v>
      </c>
      <c r="AU112" s="370">
        <f t="shared" si="60"/>
        <v>302781</v>
      </c>
      <c r="AV112" s="401" t="str">
        <f t="shared" si="62"/>
        <v>No</v>
      </c>
      <c r="AW112" s="397">
        <f t="shared" si="55"/>
        <v>0</v>
      </c>
      <c r="AX112" s="402">
        <f t="shared" si="56"/>
        <v>12802864</v>
      </c>
      <c r="AY112" s="403">
        <f t="shared" si="61"/>
        <v>12802864</v>
      </c>
      <c r="AZ112" s="423">
        <f t="shared" si="57"/>
        <v>0</v>
      </c>
      <c r="BA112" s="370"/>
      <c r="BD112" s="404"/>
      <c r="BE112" s="404">
        <v>12802864</v>
      </c>
      <c r="BF112" s="404">
        <v>12759596.595100001</v>
      </c>
      <c r="BG112" s="404">
        <v>12716335.67879683</v>
      </c>
      <c r="BH112" s="404">
        <v>12673085.143037464</v>
      </c>
      <c r="BI112" s="351">
        <v>12629834.607278097</v>
      </c>
      <c r="BJ112" s="351">
        <v>12586588.396572307</v>
      </c>
      <c r="BK112" s="351">
        <v>12543335.698286153</v>
      </c>
      <c r="BL112" s="351">
        <v>12500083</v>
      </c>
    </row>
    <row r="113" spans="1:64" x14ac:dyDescent="0.2">
      <c r="A113" s="354" t="s">
        <v>327</v>
      </c>
      <c r="B113" s="354"/>
      <c r="C113" s="382"/>
      <c r="D113" s="382"/>
      <c r="E113" s="382"/>
      <c r="F113" s="351">
        <v>3</v>
      </c>
      <c r="G113">
        <v>0</v>
      </c>
      <c r="H113" s="354">
        <v>87</v>
      </c>
      <c r="I113" s="351" t="s">
        <v>418</v>
      </c>
      <c r="J113" s="394"/>
      <c r="K113" s="266">
        <v>219.2</v>
      </c>
      <c r="L113" s="422"/>
      <c r="M113" s="267">
        <v>65</v>
      </c>
      <c r="N113" s="395">
        <f t="shared" si="42"/>
        <v>19.5</v>
      </c>
      <c r="O113" s="395">
        <f t="shared" si="43"/>
        <v>131.52000000000001</v>
      </c>
      <c r="P113" s="395">
        <f t="shared" si="44"/>
        <v>0</v>
      </c>
      <c r="Q113" s="395">
        <f t="shared" si="45"/>
        <v>0</v>
      </c>
      <c r="R113" s="396">
        <f t="shared" si="46"/>
        <v>0.3</v>
      </c>
      <c r="S113" s="396">
        <f t="shared" si="34"/>
        <v>0</v>
      </c>
      <c r="T113" s="395">
        <f t="shared" si="35"/>
        <v>0</v>
      </c>
      <c r="U113" s="395">
        <f t="shared" si="47"/>
        <v>0</v>
      </c>
      <c r="V113" s="267">
        <v>9</v>
      </c>
      <c r="W113" s="395">
        <f t="shared" si="48"/>
        <v>2.25</v>
      </c>
      <c r="X113" s="371">
        <f t="shared" si="49"/>
        <v>19.5</v>
      </c>
      <c r="Y113" s="359">
        <f t="shared" si="50"/>
        <v>240.95</v>
      </c>
      <c r="Z113" s="266">
        <v>677036558.66999996</v>
      </c>
      <c r="AA113" s="267">
        <v>2267</v>
      </c>
      <c r="AB113" s="371">
        <f t="shared" si="36"/>
        <v>298648.68</v>
      </c>
      <c r="AC113" s="358">
        <f t="shared" si="37"/>
        <v>1.1642669999999999</v>
      </c>
      <c r="AD113" s="267">
        <v>101638</v>
      </c>
      <c r="AE113" s="358">
        <f t="shared" si="38"/>
        <v>0.73685500000000004</v>
      </c>
      <c r="AF113" s="358">
        <f t="shared" si="58"/>
        <v>-3.6042999999999999E-2</v>
      </c>
      <c r="AG113" s="398">
        <f t="shared" si="39"/>
        <v>0.01</v>
      </c>
      <c r="AH113" s="399">
        <f t="shared" si="40"/>
        <v>0</v>
      </c>
      <c r="AI113" s="400">
        <f t="shared" si="51"/>
        <v>0.01</v>
      </c>
      <c r="AJ113" s="267">
        <v>218</v>
      </c>
      <c r="AK113">
        <v>13</v>
      </c>
      <c r="AL113" s="370">
        <f t="shared" si="52"/>
        <v>283400</v>
      </c>
      <c r="AM113" s="267">
        <v>0</v>
      </c>
      <c r="AN113">
        <v>0</v>
      </c>
      <c r="AO113" s="370">
        <f t="shared" si="53"/>
        <v>0</v>
      </c>
      <c r="AP113" s="370">
        <f t="shared" si="41"/>
        <v>27769</v>
      </c>
      <c r="AQ113" s="370">
        <f t="shared" si="54"/>
        <v>311169</v>
      </c>
      <c r="AR113" s="397">
        <v>102178</v>
      </c>
      <c r="AS113" s="397">
        <f t="shared" si="59"/>
        <v>311169</v>
      </c>
      <c r="AT113" s="267">
        <v>250614</v>
      </c>
      <c r="AU113" s="370">
        <f t="shared" si="60"/>
        <v>60555</v>
      </c>
      <c r="AV113" s="401" t="str">
        <f t="shared" si="62"/>
        <v>Yes</v>
      </c>
      <c r="AW113" s="397">
        <f t="shared" si="55"/>
        <v>60555</v>
      </c>
      <c r="AX113" s="402">
        <f t="shared" si="56"/>
        <v>311169</v>
      </c>
      <c r="AY113" s="403">
        <f t="shared" si="61"/>
        <v>311169</v>
      </c>
      <c r="AZ113" s="423">
        <f t="shared" si="57"/>
        <v>60555</v>
      </c>
      <c r="BA113" s="370"/>
      <c r="BD113" s="404"/>
      <c r="BE113" s="404">
        <v>311169</v>
      </c>
      <c r="BF113" s="404">
        <v>311169</v>
      </c>
      <c r="BG113" s="404">
        <v>311169</v>
      </c>
      <c r="BH113" s="404">
        <v>311169</v>
      </c>
      <c r="BI113" s="351">
        <v>311169</v>
      </c>
      <c r="BJ113" s="351">
        <v>311169</v>
      </c>
      <c r="BK113" s="351">
        <v>311169</v>
      </c>
      <c r="BL113" s="351">
        <v>311169</v>
      </c>
    </row>
    <row r="114" spans="1:64" x14ac:dyDescent="0.2">
      <c r="A114" s="354" t="s">
        <v>338</v>
      </c>
      <c r="B114" s="354"/>
      <c r="C114" s="382">
        <v>1</v>
      </c>
      <c r="D114" s="382">
        <v>1</v>
      </c>
      <c r="E114" s="382"/>
      <c r="F114" s="351">
        <v>10</v>
      </c>
      <c r="G114">
        <v>16</v>
      </c>
      <c r="H114" s="354">
        <v>88</v>
      </c>
      <c r="I114" s="351" t="s">
        <v>419</v>
      </c>
      <c r="J114" s="394"/>
      <c r="K114" s="266">
        <v>4521.99</v>
      </c>
      <c r="L114" s="424"/>
      <c r="M114" s="267">
        <v>2584</v>
      </c>
      <c r="N114" s="395">
        <f t="shared" si="42"/>
        <v>775.2</v>
      </c>
      <c r="O114" s="395">
        <f t="shared" si="43"/>
        <v>2713.19</v>
      </c>
      <c r="P114" s="395">
        <f t="shared" si="44"/>
        <v>0</v>
      </c>
      <c r="Q114" s="395">
        <f t="shared" si="45"/>
        <v>0</v>
      </c>
      <c r="R114" s="396">
        <f t="shared" si="46"/>
        <v>0.56999999999999995</v>
      </c>
      <c r="S114" s="396">
        <f t="shared" si="34"/>
        <v>0</v>
      </c>
      <c r="T114" s="395">
        <f t="shared" si="35"/>
        <v>0</v>
      </c>
      <c r="U114" s="395">
        <f t="shared" si="47"/>
        <v>0</v>
      </c>
      <c r="V114" s="267">
        <v>579</v>
      </c>
      <c r="W114" s="395">
        <f t="shared" si="48"/>
        <v>144.75</v>
      </c>
      <c r="X114" s="371">
        <f t="shared" si="49"/>
        <v>775.2</v>
      </c>
      <c r="Y114" s="359">
        <f t="shared" si="50"/>
        <v>5441.94</v>
      </c>
      <c r="Z114" s="266">
        <v>3392398724.6700001</v>
      </c>
      <c r="AA114" s="267">
        <v>31705</v>
      </c>
      <c r="AB114" s="371">
        <f t="shared" si="36"/>
        <v>106998.86</v>
      </c>
      <c r="AC114" s="358">
        <f t="shared" si="37"/>
        <v>0.41713</v>
      </c>
      <c r="AD114" s="267">
        <v>91145</v>
      </c>
      <c r="AE114" s="358">
        <f t="shared" si="38"/>
        <v>0.66078300000000001</v>
      </c>
      <c r="AF114" s="358">
        <f t="shared" si="58"/>
        <v>0.50977399999999995</v>
      </c>
      <c r="AG114" s="398">
        <f t="shared" si="39"/>
        <v>0.50977399999999995</v>
      </c>
      <c r="AH114" s="399">
        <f t="shared" si="40"/>
        <v>0.03</v>
      </c>
      <c r="AI114" s="400">
        <f t="shared" si="51"/>
        <v>0.53977399999999998</v>
      </c>
      <c r="AJ114" s="267">
        <v>0</v>
      </c>
      <c r="AK114">
        <v>0</v>
      </c>
      <c r="AL114" s="370">
        <f t="shared" si="52"/>
        <v>0</v>
      </c>
      <c r="AM114" s="267">
        <v>0</v>
      </c>
      <c r="AN114">
        <v>0</v>
      </c>
      <c r="AO114" s="370">
        <f t="shared" si="53"/>
        <v>0</v>
      </c>
      <c r="AP114" s="370">
        <f t="shared" si="41"/>
        <v>33853739</v>
      </c>
      <c r="AQ114" s="370">
        <f t="shared" si="54"/>
        <v>33853739</v>
      </c>
      <c r="AR114" s="397">
        <v>30280380</v>
      </c>
      <c r="AS114" s="397">
        <f t="shared" si="59"/>
        <v>34096586</v>
      </c>
      <c r="AT114" s="267">
        <v>34096586</v>
      </c>
      <c r="AU114" s="370">
        <f t="shared" si="60"/>
        <v>242847</v>
      </c>
      <c r="AV114" s="401" t="str">
        <f t="shared" si="62"/>
        <v>No</v>
      </c>
      <c r="AW114" s="397">
        <f t="shared" si="55"/>
        <v>0</v>
      </c>
      <c r="AX114" s="402">
        <f t="shared" si="56"/>
        <v>34096586</v>
      </c>
      <c r="AY114" s="403">
        <f t="shared" si="61"/>
        <v>34096586</v>
      </c>
      <c r="AZ114" s="423">
        <f t="shared" si="57"/>
        <v>0</v>
      </c>
      <c r="BA114" s="370"/>
      <c r="BD114" s="404"/>
      <c r="BE114" s="404">
        <v>34096586</v>
      </c>
      <c r="BF114" s="404">
        <v>34096586</v>
      </c>
      <c r="BG114" s="404">
        <v>34096586</v>
      </c>
      <c r="BH114" s="404">
        <v>34096586</v>
      </c>
      <c r="BI114" s="351">
        <v>34096586</v>
      </c>
      <c r="BJ114" s="351">
        <v>34096586</v>
      </c>
      <c r="BK114" s="351">
        <v>34096586</v>
      </c>
      <c r="BL114" s="351">
        <v>34096586</v>
      </c>
    </row>
    <row r="115" spans="1:64" x14ac:dyDescent="0.2">
      <c r="A115" s="354" t="s">
        <v>343</v>
      </c>
      <c r="B115" s="354">
        <v>1</v>
      </c>
      <c r="C115" s="382">
        <v>1</v>
      </c>
      <c r="D115" s="382">
        <v>0</v>
      </c>
      <c r="E115" s="382">
        <v>1</v>
      </c>
      <c r="F115" s="351">
        <v>10</v>
      </c>
      <c r="G115">
        <v>3</v>
      </c>
      <c r="H115" s="354">
        <v>89</v>
      </c>
      <c r="I115" s="351" t="s">
        <v>420</v>
      </c>
      <c r="J115" s="394"/>
      <c r="K115" s="266">
        <v>11285.15</v>
      </c>
      <c r="L115" s="424"/>
      <c r="M115" s="267">
        <v>8436</v>
      </c>
      <c r="N115" s="395">
        <f t="shared" si="42"/>
        <v>2530.8000000000002</v>
      </c>
      <c r="O115" s="395">
        <f t="shared" si="43"/>
        <v>6771.09</v>
      </c>
      <c r="P115" s="395">
        <f t="shared" si="44"/>
        <v>1664.9099999999999</v>
      </c>
      <c r="Q115" s="395">
        <f t="shared" si="45"/>
        <v>249.74</v>
      </c>
      <c r="R115" s="396">
        <f t="shared" si="46"/>
        <v>0.75</v>
      </c>
      <c r="S115" s="396">
        <f t="shared" si="34"/>
        <v>0.15000000000000002</v>
      </c>
      <c r="T115" s="395">
        <f t="shared" si="35"/>
        <v>1692.77</v>
      </c>
      <c r="U115" s="395">
        <f t="shared" si="47"/>
        <v>253.92</v>
      </c>
      <c r="V115" s="267">
        <v>2183</v>
      </c>
      <c r="W115" s="395">
        <f t="shared" si="48"/>
        <v>545.75</v>
      </c>
      <c r="X115" s="371">
        <f t="shared" si="49"/>
        <v>2530.8000000000002</v>
      </c>
      <c r="Y115" s="359">
        <f t="shared" si="50"/>
        <v>14611.44</v>
      </c>
      <c r="Z115" s="266">
        <v>5555599808</v>
      </c>
      <c r="AA115" s="267">
        <v>74396</v>
      </c>
      <c r="AB115" s="371">
        <f t="shared" si="36"/>
        <v>74676.06</v>
      </c>
      <c r="AC115" s="358">
        <f t="shared" si="37"/>
        <v>0.29112100000000002</v>
      </c>
      <c r="AD115" s="267">
        <v>53766</v>
      </c>
      <c r="AE115" s="358">
        <f t="shared" si="38"/>
        <v>0.389793</v>
      </c>
      <c r="AF115" s="358">
        <f t="shared" si="58"/>
        <v>0.67927700000000002</v>
      </c>
      <c r="AG115" s="398">
        <f t="shared" si="39"/>
        <v>0.67927700000000002</v>
      </c>
      <c r="AH115" s="399">
        <f t="shared" si="40"/>
        <v>0.06</v>
      </c>
      <c r="AI115" s="400">
        <f t="shared" si="51"/>
        <v>0.73927699999999996</v>
      </c>
      <c r="AJ115" s="267">
        <v>0</v>
      </c>
      <c r="AK115">
        <v>0</v>
      </c>
      <c r="AL115" s="370">
        <f t="shared" si="52"/>
        <v>0</v>
      </c>
      <c r="AM115" s="267">
        <v>0</v>
      </c>
      <c r="AN115">
        <v>0</v>
      </c>
      <c r="AO115" s="370">
        <f t="shared" si="53"/>
        <v>0</v>
      </c>
      <c r="AP115" s="370">
        <f t="shared" si="41"/>
        <v>124491915</v>
      </c>
      <c r="AQ115" s="370">
        <f t="shared" si="54"/>
        <v>124491915</v>
      </c>
      <c r="AR115" s="397">
        <v>86195269</v>
      </c>
      <c r="AS115" s="397">
        <f t="shared" si="59"/>
        <v>124491915</v>
      </c>
      <c r="AT115" s="267">
        <v>115859537</v>
      </c>
      <c r="AU115" s="370">
        <f t="shared" si="60"/>
        <v>8632378</v>
      </c>
      <c r="AV115" s="401" t="str">
        <f t="shared" si="62"/>
        <v>Yes</v>
      </c>
      <c r="AW115" s="397">
        <f t="shared" si="55"/>
        <v>8632378</v>
      </c>
      <c r="AX115" s="402">
        <f t="shared" si="56"/>
        <v>124491915</v>
      </c>
      <c r="AY115" s="403">
        <f t="shared" si="61"/>
        <v>124491915</v>
      </c>
      <c r="AZ115" s="423">
        <f t="shared" si="57"/>
        <v>8632378</v>
      </c>
      <c r="BA115" s="370"/>
      <c r="BD115" s="404"/>
      <c r="BE115" s="404">
        <v>124491915</v>
      </c>
      <c r="BF115" s="404">
        <v>124491915</v>
      </c>
      <c r="BG115" s="404">
        <v>124491915</v>
      </c>
      <c r="BH115" s="404">
        <v>124491915</v>
      </c>
      <c r="BI115" s="351">
        <v>124491915</v>
      </c>
      <c r="BJ115" s="351">
        <v>124491915</v>
      </c>
      <c r="BK115" s="351">
        <v>124491915</v>
      </c>
      <c r="BL115" s="351">
        <v>124491915</v>
      </c>
    </row>
    <row r="116" spans="1:64" x14ac:dyDescent="0.2">
      <c r="A116" s="354" t="s">
        <v>365</v>
      </c>
      <c r="B116" s="354"/>
      <c r="C116" s="382"/>
      <c r="D116" s="382"/>
      <c r="E116" s="382"/>
      <c r="F116" s="351">
        <v>1</v>
      </c>
      <c r="G116">
        <v>0</v>
      </c>
      <c r="H116" s="354">
        <v>90</v>
      </c>
      <c r="I116" s="351" t="s">
        <v>421</v>
      </c>
      <c r="J116" s="394"/>
      <c r="K116" s="266">
        <v>4100.7299999999996</v>
      </c>
      <c r="L116" s="422"/>
      <c r="M116" s="267">
        <v>7</v>
      </c>
      <c r="N116" s="395">
        <f t="shared" si="42"/>
        <v>2.1</v>
      </c>
      <c r="O116" s="395">
        <f t="shared" si="43"/>
        <v>2460.44</v>
      </c>
      <c r="P116" s="395">
        <f t="shared" si="44"/>
        <v>0</v>
      </c>
      <c r="Q116" s="395">
        <f t="shared" si="45"/>
        <v>0</v>
      </c>
      <c r="R116" s="396">
        <f t="shared" si="46"/>
        <v>0</v>
      </c>
      <c r="S116" s="396">
        <f t="shared" si="34"/>
        <v>0</v>
      </c>
      <c r="T116" s="395">
        <f t="shared" si="35"/>
        <v>0</v>
      </c>
      <c r="U116" s="395">
        <f t="shared" si="47"/>
        <v>0</v>
      </c>
      <c r="V116" s="267">
        <v>19</v>
      </c>
      <c r="W116" s="395">
        <f t="shared" si="48"/>
        <v>4.75</v>
      </c>
      <c r="X116" s="371">
        <f t="shared" si="49"/>
        <v>2.1</v>
      </c>
      <c r="Y116" s="359">
        <f t="shared" si="50"/>
        <v>4107.58</v>
      </c>
      <c r="Z116" s="266">
        <v>13738416545.67</v>
      </c>
      <c r="AA116" s="267">
        <v>20775</v>
      </c>
      <c r="AB116" s="371">
        <f t="shared" si="36"/>
        <v>661295.62</v>
      </c>
      <c r="AC116" s="358">
        <f t="shared" si="37"/>
        <v>2.5780280000000002</v>
      </c>
      <c r="AD116" s="267">
        <v>250000</v>
      </c>
      <c r="AE116" s="358">
        <f t="shared" si="38"/>
        <v>1.812449</v>
      </c>
      <c r="AF116" s="358">
        <f t="shared" si="58"/>
        <v>-1.3483540000000001</v>
      </c>
      <c r="AG116" s="398">
        <f t="shared" si="39"/>
        <v>0.01</v>
      </c>
      <c r="AH116" s="399">
        <f t="shared" si="40"/>
        <v>0</v>
      </c>
      <c r="AI116" s="400">
        <f t="shared" si="51"/>
        <v>0.01</v>
      </c>
      <c r="AJ116" s="267">
        <v>0</v>
      </c>
      <c r="AK116">
        <v>0</v>
      </c>
      <c r="AL116" s="370">
        <f t="shared" si="52"/>
        <v>0</v>
      </c>
      <c r="AM116" s="267">
        <v>0</v>
      </c>
      <c r="AN116">
        <v>0</v>
      </c>
      <c r="AO116" s="370">
        <f t="shared" si="53"/>
        <v>0</v>
      </c>
      <c r="AP116" s="370">
        <f t="shared" si="41"/>
        <v>473399</v>
      </c>
      <c r="AQ116" s="370">
        <f t="shared" si="54"/>
        <v>473399</v>
      </c>
      <c r="AR116" s="397">
        <v>339590</v>
      </c>
      <c r="AS116" s="397">
        <f t="shared" si="59"/>
        <v>473399</v>
      </c>
      <c r="AT116" s="267">
        <v>454820</v>
      </c>
      <c r="AU116" s="370">
        <f t="shared" si="60"/>
        <v>18579</v>
      </c>
      <c r="AV116" s="401" t="str">
        <f t="shared" si="62"/>
        <v>Yes</v>
      </c>
      <c r="AW116" s="397">
        <f t="shared" si="55"/>
        <v>18579</v>
      </c>
      <c r="AX116" s="402">
        <f t="shared" si="56"/>
        <v>473399</v>
      </c>
      <c r="AY116" s="403">
        <f t="shared" si="61"/>
        <v>473399</v>
      </c>
      <c r="AZ116" s="423">
        <f t="shared" si="57"/>
        <v>18579</v>
      </c>
      <c r="BA116" s="370"/>
      <c r="BD116" s="404"/>
      <c r="BE116" s="404">
        <v>473399</v>
      </c>
      <c r="BF116" s="404">
        <v>473399</v>
      </c>
      <c r="BG116" s="404">
        <v>473399</v>
      </c>
      <c r="BH116" s="404">
        <v>473399</v>
      </c>
      <c r="BI116" s="351">
        <v>473399</v>
      </c>
      <c r="BJ116" s="351">
        <v>473399</v>
      </c>
      <c r="BK116" s="351">
        <v>473399</v>
      </c>
      <c r="BL116" s="351">
        <v>473399</v>
      </c>
    </row>
    <row r="117" spans="1:64" x14ac:dyDescent="0.2">
      <c r="A117" s="354" t="s">
        <v>329</v>
      </c>
      <c r="B117" s="354"/>
      <c r="C117" s="382"/>
      <c r="D117" s="382"/>
      <c r="E117" s="382"/>
      <c r="F117" s="351">
        <v>3</v>
      </c>
      <c r="G117">
        <v>0</v>
      </c>
      <c r="H117" s="354">
        <v>91</v>
      </c>
      <c r="I117" s="351" t="s">
        <v>422</v>
      </c>
      <c r="J117" s="394"/>
      <c r="K117" s="266">
        <v>2069.44</v>
      </c>
      <c r="L117" s="422"/>
      <c r="M117" s="267">
        <v>400</v>
      </c>
      <c r="N117" s="395">
        <f t="shared" si="42"/>
        <v>120</v>
      </c>
      <c r="O117" s="395">
        <f t="shared" si="43"/>
        <v>1241.6600000000001</v>
      </c>
      <c r="P117" s="395">
        <f t="shared" si="44"/>
        <v>0</v>
      </c>
      <c r="Q117" s="395">
        <f t="shared" si="45"/>
        <v>0</v>
      </c>
      <c r="R117" s="396">
        <f t="shared" si="46"/>
        <v>0.19</v>
      </c>
      <c r="S117" s="396">
        <f t="shared" si="34"/>
        <v>0</v>
      </c>
      <c r="T117" s="395">
        <f t="shared" si="35"/>
        <v>0</v>
      </c>
      <c r="U117" s="395">
        <f t="shared" si="47"/>
        <v>0</v>
      </c>
      <c r="V117" s="267">
        <v>91</v>
      </c>
      <c r="W117" s="395">
        <f t="shared" si="48"/>
        <v>22.75</v>
      </c>
      <c r="X117" s="371">
        <f t="shared" si="49"/>
        <v>120</v>
      </c>
      <c r="Y117" s="359">
        <f t="shared" si="50"/>
        <v>2212.19</v>
      </c>
      <c r="Z117" s="266">
        <v>3410273579.6700001</v>
      </c>
      <c r="AA117" s="267">
        <v>13536</v>
      </c>
      <c r="AB117" s="371">
        <f t="shared" si="36"/>
        <v>251941.02</v>
      </c>
      <c r="AC117" s="358">
        <f t="shared" si="37"/>
        <v>0.98218000000000005</v>
      </c>
      <c r="AD117" s="267">
        <v>140844</v>
      </c>
      <c r="AE117" s="358">
        <f t="shared" si="38"/>
        <v>1.0210900000000001</v>
      </c>
      <c r="AF117" s="358">
        <f t="shared" si="58"/>
        <v>6.1469999999999997E-3</v>
      </c>
      <c r="AG117" s="398">
        <f t="shared" si="39"/>
        <v>0.01</v>
      </c>
      <c r="AH117" s="399">
        <f t="shared" si="40"/>
        <v>0</v>
      </c>
      <c r="AI117" s="400">
        <f t="shared" si="51"/>
        <v>0.01</v>
      </c>
      <c r="AJ117" s="267">
        <v>0</v>
      </c>
      <c r="AK117">
        <v>0</v>
      </c>
      <c r="AL117" s="370">
        <f t="shared" si="52"/>
        <v>0</v>
      </c>
      <c r="AM117" s="267">
        <v>0</v>
      </c>
      <c r="AN117">
        <v>0</v>
      </c>
      <c r="AO117" s="370">
        <f t="shared" si="53"/>
        <v>0</v>
      </c>
      <c r="AP117" s="370">
        <f t="shared" si="41"/>
        <v>254955</v>
      </c>
      <c r="AQ117" s="370">
        <f t="shared" si="54"/>
        <v>254955</v>
      </c>
      <c r="AR117" s="397">
        <v>4338569</v>
      </c>
      <c r="AS117" s="397">
        <f t="shared" si="59"/>
        <v>254955</v>
      </c>
      <c r="AT117" s="267">
        <v>3481120</v>
      </c>
      <c r="AU117" s="370">
        <f t="shared" si="60"/>
        <v>3226165</v>
      </c>
      <c r="AV117" s="401" t="str">
        <f t="shared" si="62"/>
        <v>No</v>
      </c>
      <c r="AW117" s="397">
        <f t="shared" si="55"/>
        <v>0</v>
      </c>
      <c r="AX117" s="402">
        <f t="shared" si="56"/>
        <v>3481120</v>
      </c>
      <c r="AY117" s="403">
        <f t="shared" si="61"/>
        <v>3481120</v>
      </c>
      <c r="AZ117" s="423">
        <f t="shared" si="57"/>
        <v>0</v>
      </c>
      <c r="BA117" s="370"/>
      <c r="BD117" s="404"/>
      <c r="BE117" s="404">
        <v>3481120</v>
      </c>
      <c r="BF117" s="404">
        <v>3020101.0214999998</v>
      </c>
      <c r="BG117" s="404">
        <v>2559151.17971595</v>
      </c>
      <c r="BH117" s="404">
        <v>2098311.9437727602</v>
      </c>
      <c r="BI117" s="351">
        <v>1637472.7078295702</v>
      </c>
      <c r="BJ117" s="351">
        <v>1176679.5558099744</v>
      </c>
      <c r="BK117" s="351">
        <v>715817.27790498722</v>
      </c>
      <c r="BL117" s="351">
        <v>254955</v>
      </c>
    </row>
    <row r="118" spans="1:64" x14ac:dyDescent="0.2">
      <c r="A118" s="354" t="s">
        <v>323</v>
      </c>
      <c r="B118" s="354"/>
      <c r="C118" s="382"/>
      <c r="D118" s="382"/>
      <c r="E118" s="382"/>
      <c r="F118" s="351">
        <v>5</v>
      </c>
      <c r="G118">
        <v>0</v>
      </c>
      <c r="H118" s="354">
        <v>92</v>
      </c>
      <c r="I118" s="351" t="s">
        <v>423</v>
      </c>
      <c r="J118" s="394"/>
      <c r="K118" s="266">
        <v>831.18</v>
      </c>
      <c r="L118" s="422"/>
      <c r="M118" s="267">
        <v>163</v>
      </c>
      <c r="N118" s="395">
        <f t="shared" si="42"/>
        <v>48.9</v>
      </c>
      <c r="O118" s="395">
        <f t="shared" si="43"/>
        <v>498.71</v>
      </c>
      <c r="P118" s="395">
        <f t="shared" si="44"/>
        <v>0</v>
      </c>
      <c r="Q118" s="395">
        <f t="shared" si="45"/>
        <v>0</v>
      </c>
      <c r="R118" s="396">
        <f t="shared" si="46"/>
        <v>0.2</v>
      </c>
      <c r="S118" s="396">
        <f t="shared" si="34"/>
        <v>0</v>
      </c>
      <c r="T118" s="395">
        <f t="shared" si="35"/>
        <v>0</v>
      </c>
      <c r="U118" s="395">
        <f t="shared" si="47"/>
        <v>0</v>
      </c>
      <c r="V118" s="267">
        <v>8</v>
      </c>
      <c r="W118" s="395">
        <f t="shared" si="48"/>
        <v>2</v>
      </c>
      <c r="X118" s="371">
        <f t="shared" si="49"/>
        <v>48.9</v>
      </c>
      <c r="Y118" s="359">
        <f t="shared" si="50"/>
        <v>882.07999999999993</v>
      </c>
      <c r="Z118" s="266">
        <v>1238829106.6700001</v>
      </c>
      <c r="AA118" s="267">
        <v>6698</v>
      </c>
      <c r="AB118" s="371">
        <f t="shared" si="36"/>
        <v>184955.08</v>
      </c>
      <c r="AC118" s="358">
        <f t="shared" si="37"/>
        <v>0.72103799999999996</v>
      </c>
      <c r="AD118" s="267">
        <v>102522</v>
      </c>
      <c r="AE118" s="358">
        <f t="shared" si="38"/>
        <v>0.74326400000000004</v>
      </c>
      <c r="AF118" s="358">
        <f t="shared" si="58"/>
        <v>0.27229399999999998</v>
      </c>
      <c r="AG118" s="398">
        <f t="shared" si="39"/>
        <v>0.27229399999999998</v>
      </c>
      <c r="AH118" s="399">
        <f t="shared" si="40"/>
        <v>0</v>
      </c>
      <c r="AI118" s="400">
        <f t="shared" si="51"/>
        <v>0.27229399999999998</v>
      </c>
      <c r="AJ118" s="267">
        <v>406</v>
      </c>
      <c r="AK118">
        <v>6</v>
      </c>
      <c r="AL118" s="370">
        <f t="shared" si="52"/>
        <v>243600</v>
      </c>
      <c r="AM118" s="267">
        <v>0</v>
      </c>
      <c r="AN118">
        <v>0</v>
      </c>
      <c r="AO118" s="370">
        <f t="shared" si="53"/>
        <v>0</v>
      </c>
      <c r="AP118" s="370">
        <f t="shared" si="41"/>
        <v>2768133</v>
      </c>
      <c r="AQ118" s="370">
        <f t="shared" si="54"/>
        <v>3011733</v>
      </c>
      <c r="AR118" s="397">
        <v>3113169</v>
      </c>
      <c r="AS118" s="397">
        <f t="shared" si="59"/>
        <v>3011733</v>
      </c>
      <c r="AT118" s="267">
        <v>2918203</v>
      </c>
      <c r="AU118" s="370">
        <f t="shared" si="60"/>
        <v>93530</v>
      </c>
      <c r="AV118" s="401" t="str">
        <f t="shared" si="62"/>
        <v>Yes</v>
      </c>
      <c r="AW118" s="397">
        <f t="shared" si="55"/>
        <v>93530</v>
      </c>
      <c r="AX118" s="402">
        <f t="shared" si="56"/>
        <v>3011733</v>
      </c>
      <c r="AY118" s="403">
        <f t="shared" si="61"/>
        <v>3011733</v>
      </c>
      <c r="AZ118" s="423">
        <f t="shared" si="57"/>
        <v>93530</v>
      </c>
      <c r="BA118" s="370"/>
      <c r="BD118" s="404"/>
      <c r="BE118" s="404">
        <v>3011733</v>
      </c>
      <c r="BF118" s="404">
        <v>3011733</v>
      </c>
      <c r="BG118" s="404">
        <v>3011733</v>
      </c>
      <c r="BH118" s="404">
        <v>3011733</v>
      </c>
      <c r="BI118" s="351">
        <v>3011733</v>
      </c>
      <c r="BJ118" s="351">
        <v>3011733</v>
      </c>
      <c r="BK118" s="351">
        <v>3011733</v>
      </c>
      <c r="BL118" s="351">
        <v>3011733</v>
      </c>
    </row>
    <row r="119" spans="1:64" x14ac:dyDescent="0.2">
      <c r="A119" s="354" t="s">
        <v>343</v>
      </c>
      <c r="B119" s="354">
        <v>1</v>
      </c>
      <c r="C119" s="382">
        <v>1</v>
      </c>
      <c r="D119" s="382">
        <v>0</v>
      </c>
      <c r="E119" s="382">
        <v>1</v>
      </c>
      <c r="F119" s="351">
        <v>10</v>
      </c>
      <c r="G119">
        <v>5</v>
      </c>
      <c r="H119" s="354">
        <v>93</v>
      </c>
      <c r="I119" s="351" t="s">
        <v>424</v>
      </c>
      <c r="J119" s="394"/>
      <c r="K119" s="266">
        <v>16938</v>
      </c>
      <c r="L119" s="424"/>
      <c r="M119" s="267">
        <v>13171</v>
      </c>
      <c r="N119" s="395">
        <f t="shared" si="42"/>
        <v>3951.3</v>
      </c>
      <c r="O119" s="395">
        <f t="shared" si="43"/>
        <v>10162.799999999999</v>
      </c>
      <c r="P119" s="395">
        <f t="shared" si="44"/>
        <v>3008.2000000000007</v>
      </c>
      <c r="Q119" s="395">
        <f t="shared" si="45"/>
        <v>451.23</v>
      </c>
      <c r="R119" s="396">
        <f t="shared" si="46"/>
        <v>0.78</v>
      </c>
      <c r="S119" s="396">
        <f t="shared" si="34"/>
        <v>0.18000000000000005</v>
      </c>
      <c r="T119" s="395">
        <f t="shared" si="35"/>
        <v>3048.84</v>
      </c>
      <c r="U119" s="395">
        <f t="shared" si="47"/>
        <v>457.33</v>
      </c>
      <c r="V119" s="267">
        <v>4376</v>
      </c>
      <c r="W119" s="395">
        <f t="shared" si="48"/>
        <v>1094</v>
      </c>
      <c r="X119" s="371">
        <f t="shared" si="49"/>
        <v>3951.3</v>
      </c>
      <c r="Y119" s="359">
        <f t="shared" si="50"/>
        <v>22434.53</v>
      </c>
      <c r="Z119" s="266">
        <v>14314904628.67</v>
      </c>
      <c r="AA119" s="267">
        <v>138915</v>
      </c>
      <c r="AB119" s="371">
        <f t="shared" si="36"/>
        <v>103047.94</v>
      </c>
      <c r="AC119" s="358">
        <f t="shared" si="37"/>
        <v>0.401727</v>
      </c>
      <c r="AD119" s="267">
        <v>54305</v>
      </c>
      <c r="AE119" s="358">
        <f t="shared" si="38"/>
        <v>0.39369999999999999</v>
      </c>
      <c r="AF119" s="358">
        <f t="shared" si="58"/>
        <v>0.60068100000000002</v>
      </c>
      <c r="AG119" s="398">
        <f t="shared" si="39"/>
        <v>0.60068100000000002</v>
      </c>
      <c r="AH119" s="399">
        <f t="shared" si="40"/>
        <v>0.06</v>
      </c>
      <c r="AI119" s="400">
        <f t="shared" si="51"/>
        <v>0.66068100000000007</v>
      </c>
      <c r="AJ119" s="267">
        <v>0</v>
      </c>
      <c r="AK119">
        <v>0</v>
      </c>
      <c r="AL119" s="370">
        <f t="shared" si="52"/>
        <v>0</v>
      </c>
      <c r="AM119" s="267">
        <v>0</v>
      </c>
      <c r="AN119">
        <v>0</v>
      </c>
      <c r="AO119" s="370">
        <f t="shared" si="53"/>
        <v>0</v>
      </c>
      <c r="AP119" s="370">
        <f t="shared" si="41"/>
        <v>170824330</v>
      </c>
      <c r="AQ119" s="370">
        <f t="shared" si="54"/>
        <v>170824330</v>
      </c>
      <c r="AR119" s="397">
        <v>154301977</v>
      </c>
      <c r="AS119" s="397">
        <f t="shared" si="59"/>
        <v>170824330</v>
      </c>
      <c r="AT119" s="267">
        <v>169238796</v>
      </c>
      <c r="AU119" s="370">
        <f t="shared" si="60"/>
        <v>1585534</v>
      </c>
      <c r="AV119" s="401" t="str">
        <f t="shared" si="62"/>
        <v>Yes</v>
      </c>
      <c r="AW119" s="397">
        <f t="shared" si="55"/>
        <v>1585534</v>
      </c>
      <c r="AX119" s="402">
        <f t="shared" si="56"/>
        <v>170824330</v>
      </c>
      <c r="AY119" s="403">
        <f t="shared" si="61"/>
        <v>170824330</v>
      </c>
      <c r="AZ119" s="423">
        <f t="shared" si="57"/>
        <v>1585534</v>
      </c>
      <c r="BA119" s="370"/>
      <c r="BD119" s="404"/>
      <c r="BE119" s="404">
        <v>170824330</v>
      </c>
      <c r="BF119" s="404">
        <v>170824330</v>
      </c>
      <c r="BG119" s="404">
        <v>170824330</v>
      </c>
      <c r="BH119" s="404">
        <v>170824330</v>
      </c>
      <c r="BI119" s="351">
        <v>170824330</v>
      </c>
      <c r="BJ119" s="351">
        <v>170824330</v>
      </c>
      <c r="BK119" s="351">
        <v>170824330</v>
      </c>
      <c r="BL119" s="351">
        <v>170824330</v>
      </c>
    </row>
    <row r="120" spans="1:64" x14ac:dyDescent="0.2">
      <c r="A120" s="354" t="s">
        <v>333</v>
      </c>
      <c r="B120" s="354"/>
      <c r="C120" s="382"/>
      <c r="D120" s="382"/>
      <c r="E120" s="382"/>
      <c r="F120" s="351">
        <v>7</v>
      </c>
      <c r="G120">
        <v>36</v>
      </c>
      <c r="H120" s="354">
        <v>94</v>
      </c>
      <c r="I120" s="351" t="s">
        <v>425</v>
      </c>
      <c r="J120" s="394"/>
      <c r="K120" s="266">
        <v>3869</v>
      </c>
      <c r="L120" s="422"/>
      <c r="M120" s="267">
        <v>1372</v>
      </c>
      <c r="N120" s="395">
        <f t="shared" si="42"/>
        <v>411.6</v>
      </c>
      <c r="O120" s="395">
        <f t="shared" si="43"/>
        <v>2321.4</v>
      </c>
      <c r="P120" s="395">
        <f t="shared" si="44"/>
        <v>0</v>
      </c>
      <c r="Q120" s="395">
        <f t="shared" si="45"/>
        <v>0</v>
      </c>
      <c r="R120" s="396">
        <f t="shared" si="46"/>
        <v>0.35</v>
      </c>
      <c r="S120" s="396">
        <f t="shared" si="34"/>
        <v>0</v>
      </c>
      <c r="T120" s="395">
        <f t="shared" si="35"/>
        <v>0</v>
      </c>
      <c r="U120" s="395">
        <f t="shared" si="47"/>
        <v>0</v>
      </c>
      <c r="V120" s="267">
        <v>348</v>
      </c>
      <c r="W120" s="395">
        <f t="shared" si="48"/>
        <v>87</v>
      </c>
      <c r="X120" s="371">
        <f t="shared" si="49"/>
        <v>411.6</v>
      </c>
      <c r="Y120" s="359">
        <f t="shared" si="50"/>
        <v>4367.6000000000004</v>
      </c>
      <c r="Z120" s="266">
        <v>4966252557.6700001</v>
      </c>
      <c r="AA120" s="267">
        <v>30356</v>
      </c>
      <c r="AB120" s="371">
        <f t="shared" si="36"/>
        <v>163600.35999999999</v>
      </c>
      <c r="AC120" s="358">
        <f t="shared" si="37"/>
        <v>0.63778800000000002</v>
      </c>
      <c r="AD120" s="267">
        <v>100239</v>
      </c>
      <c r="AE120" s="358">
        <f t="shared" si="38"/>
        <v>0.72671200000000002</v>
      </c>
      <c r="AF120" s="358">
        <f t="shared" si="58"/>
        <v>0.33553500000000003</v>
      </c>
      <c r="AG120" s="398">
        <f t="shared" si="39"/>
        <v>0.33553500000000003</v>
      </c>
      <c r="AH120" s="399">
        <f t="shared" si="40"/>
        <v>0</v>
      </c>
      <c r="AI120" s="400">
        <f t="shared" si="51"/>
        <v>0.33553500000000003</v>
      </c>
      <c r="AJ120" s="267">
        <v>0</v>
      </c>
      <c r="AK120">
        <v>0</v>
      </c>
      <c r="AL120" s="370">
        <f t="shared" si="52"/>
        <v>0</v>
      </c>
      <c r="AM120" s="267">
        <v>0</v>
      </c>
      <c r="AN120">
        <v>0</v>
      </c>
      <c r="AO120" s="370">
        <f t="shared" si="53"/>
        <v>0</v>
      </c>
      <c r="AP120" s="370">
        <f t="shared" si="41"/>
        <v>16889688</v>
      </c>
      <c r="AQ120" s="370">
        <f t="shared" si="54"/>
        <v>16889688</v>
      </c>
      <c r="AR120" s="397">
        <v>12983806</v>
      </c>
      <c r="AS120" s="397">
        <f t="shared" si="59"/>
        <v>16889688</v>
      </c>
      <c r="AT120" s="267">
        <v>16720241</v>
      </c>
      <c r="AU120" s="370">
        <f t="shared" si="60"/>
        <v>169447</v>
      </c>
      <c r="AV120" s="401" t="str">
        <f t="shared" si="62"/>
        <v>Yes</v>
      </c>
      <c r="AW120" s="397">
        <f t="shared" si="55"/>
        <v>169447</v>
      </c>
      <c r="AX120" s="402">
        <f t="shared" si="56"/>
        <v>16889688</v>
      </c>
      <c r="AY120" s="403">
        <f t="shared" si="61"/>
        <v>16889688</v>
      </c>
      <c r="AZ120" s="423">
        <f t="shared" si="57"/>
        <v>169447</v>
      </c>
      <c r="BA120" s="370"/>
      <c r="BD120" s="404"/>
      <c r="BE120" s="404">
        <v>16889688</v>
      </c>
      <c r="BF120" s="404">
        <v>16889688</v>
      </c>
      <c r="BG120" s="404">
        <v>16889688</v>
      </c>
      <c r="BH120" s="404">
        <v>16889688</v>
      </c>
      <c r="BI120" s="351">
        <v>16889688</v>
      </c>
      <c r="BJ120" s="351">
        <v>16889688</v>
      </c>
      <c r="BK120" s="351">
        <v>16889688</v>
      </c>
      <c r="BL120" s="351">
        <v>16889688</v>
      </c>
    </row>
    <row r="121" spans="1:64" x14ac:dyDescent="0.2">
      <c r="A121" s="354" t="s">
        <v>343</v>
      </c>
      <c r="B121" s="354">
        <v>1</v>
      </c>
      <c r="C121" s="382">
        <v>1</v>
      </c>
      <c r="D121" s="382">
        <v>0</v>
      </c>
      <c r="E121" s="382">
        <v>1</v>
      </c>
      <c r="F121" s="351">
        <v>10</v>
      </c>
      <c r="G121">
        <v>12</v>
      </c>
      <c r="H121" s="354">
        <v>95</v>
      </c>
      <c r="I121" s="351" t="s">
        <v>426</v>
      </c>
      <c r="J121" s="394"/>
      <c r="K121" s="266">
        <v>3095.76</v>
      </c>
      <c r="L121" s="424"/>
      <c r="M121" s="267">
        <v>2657</v>
      </c>
      <c r="N121" s="395">
        <f t="shared" si="42"/>
        <v>797.1</v>
      </c>
      <c r="O121" s="395">
        <f t="shared" si="43"/>
        <v>1857.46</v>
      </c>
      <c r="P121" s="395">
        <f t="shared" si="44"/>
        <v>799.54</v>
      </c>
      <c r="Q121" s="395">
        <f t="shared" si="45"/>
        <v>119.93</v>
      </c>
      <c r="R121" s="396">
        <f t="shared" si="46"/>
        <v>0.86</v>
      </c>
      <c r="S121" s="396">
        <f t="shared" si="34"/>
        <v>0.26</v>
      </c>
      <c r="T121" s="395">
        <f t="shared" si="35"/>
        <v>804.9</v>
      </c>
      <c r="U121" s="395">
        <f t="shared" si="47"/>
        <v>120.74</v>
      </c>
      <c r="V121" s="267">
        <v>995</v>
      </c>
      <c r="W121" s="395">
        <f t="shared" si="48"/>
        <v>248.75</v>
      </c>
      <c r="X121" s="371">
        <f t="shared" si="49"/>
        <v>797.1</v>
      </c>
      <c r="Y121" s="359">
        <f t="shared" si="50"/>
        <v>4261.54</v>
      </c>
      <c r="Z121" s="266">
        <v>3174456633.3299999</v>
      </c>
      <c r="AA121" s="267">
        <v>27980</v>
      </c>
      <c r="AB121" s="371">
        <f t="shared" si="36"/>
        <v>113454.49</v>
      </c>
      <c r="AC121" s="358">
        <f t="shared" si="37"/>
        <v>0.442297</v>
      </c>
      <c r="AD121" s="267">
        <v>56237</v>
      </c>
      <c r="AE121" s="358">
        <f t="shared" si="38"/>
        <v>0.40770699999999999</v>
      </c>
      <c r="AF121" s="358">
        <f t="shared" si="58"/>
        <v>0.56808000000000003</v>
      </c>
      <c r="AG121" s="398">
        <f t="shared" si="39"/>
        <v>0.56808000000000003</v>
      </c>
      <c r="AH121" s="399">
        <f t="shared" si="40"/>
        <v>0.04</v>
      </c>
      <c r="AI121" s="400">
        <f t="shared" si="51"/>
        <v>0.60808000000000006</v>
      </c>
      <c r="AJ121" s="267">
        <v>0</v>
      </c>
      <c r="AK121">
        <v>0</v>
      </c>
      <c r="AL121" s="370">
        <f t="shared" si="52"/>
        <v>0</v>
      </c>
      <c r="AM121" s="267">
        <v>0</v>
      </c>
      <c r="AN121">
        <v>0</v>
      </c>
      <c r="AO121" s="370">
        <f t="shared" si="53"/>
        <v>0</v>
      </c>
      <c r="AP121" s="370">
        <f t="shared" si="41"/>
        <v>29865392</v>
      </c>
      <c r="AQ121" s="370">
        <f t="shared" si="54"/>
        <v>29865392</v>
      </c>
      <c r="AR121" s="397">
        <v>25806077</v>
      </c>
      <c r="AS121" s="397">
        <f t="shared" si="59"/>
        <v>31150657</v>
      </c>
      <c r="AT121" s="267">
        <v>31150657</v>
      </c>
      <c r="AU121" s="370">
        <f t="shared" si="60"/>
        <v>1285265</v>
      </c>
      <c r="AV121" s="401" t="str">
        <f t="shared" si="62"/>
        <v>No</v>
      </c>
      <c r="AW121" s="397">
        <f t="shared" si="55"/>
        <v>0</v>
      </c>
      <c r="AX121" s="402">
        <f t="shared" si="56"/>
        <v>31150657</v>
      </c>
      <c r="AY121" s="403">
        <f t="shared" si="61"/>
        <v>31150657</v>
      </c>
      <c r="AZ121" s="423">
        <f t="shared" si="57"/>
        <v>0</v>
      </c>
      <c r="BA121" s="370"/>
      <c r="BD121" s="404"/>
      <c r="BE121" s="404">
        <v>31150657</v>
      </c>
      <c r="BF121" s="404">
        <v>31150657</v>
      </c>
      <c r="BG121" s="404">
        <v>31150657</v>
      </c>
      <c r="BH121" s="404">
        <v>31150657</v>
      </c>
      <c r="BI121" s="351">
        <v>31150657</v>
      </c>
      <c r="BJ121" s="351">
        <v>31150657</v>
      </c>
      <c r="BK121" s="351">
        <v>31150657</v>
      </c>
      <c r="BL121" s="351">
        <v>31150657</v>
      </c>
    </row>
    <row r="122" spans="1:64" x14ac:dyDescent="0.2">
      <c r="A122" s="354" t="s">
        <v>333</v>
      </c>
      <c r="B122" s="354"/>
      <c r="C122" s="382"/>
      <c r="D122" s="382"/>
      <c r="E122" s="382"/>
      <c r="F122" s="351">
        <v>5</v>
      </c>
      <c r="G122">
        <v>0</v>
      </c>
      <c r="H122" s="354">
        <v>96</v>
      </c>
      <c r="I122" s="351" t="s">
        <v>427</v>
      </c>
      <c r="J122" s="394"/>
      <c r="K122" s="266">
        <v>3526.99</v>
      </c>
      <c r="L122" s="422"/>
      <c r="M122" s="267">
        <v>1128</v>
      </c>
      <c r="N122" s="395">
        <f t="shared" si="42"/>
        <v>338.4</v>
      </c>
      <c r="O122" s="395">
        <f t="shared" si="43"/>
        <v>2116.19</v>
      </c>
      <c r="P122" s="395">
        <f t="shared" si="44"/>
        <v>0</v>
      </c>
      <c r="Q122" s="395">
        <f t="shared" si="45"/>
        <v>0</v>
      </c>
      <c r="R122" s="396">
        <f t="shared" si="46"/>
        <v>0.32</v>
      </c>
      <c r="S122" s="396">
        <f t="shared" si="34"/>
        <v>0</v>
      </c>
      <c r="T122" s="395">
        <f t="shared" si="35"/>
        <v>0</v>
      </c>
      <c r="U122" s="395">
        <f t="shared" si="47"/>
        <v>0</v>
      </c>
      <c r="V122" s="267">
        <v>325</v>
      </c>
      <c r="W122" s="395">
        <f t="shared" si="48"/>
        <v>81.25</v>
      </c>
      <c r="X122" s="371">
        <f t="shared" si="49"/>
        <v>338.4</v>
      </c>
      <c r="Y122" s="359">
        <f t="shared" si="50"/>
        <v>3946.64</v>
      </c>
      <c r="Z122" s="266">
        <v>5493022556.3299999</v>
      </c>
      <c r="AA122" s="267">
        <v>28275</v>
      </c>
      <c r="AB122" s="371">
        <f t="shared" si="36"/>
        <v>194271.35</v>
      </c>
      <c r="AC122" s="358">
        <f t="shared" si="37"/>
        <v>0.75735699999999995</v>
      </c>
      <c r="AD122" s="267">
        <v>98313</v>
      </c>
      <c r="AE122" s="358">
        <f t="shared" si="38"/>
        <v>0.71274899999999997</v>
      </c>
      <c r="AF122" s="358">
        <f t="shared" si="58"/>
        <v>0.256025</v>
      </c>
      <c r="AG122" s="398">
        <f t="shared" si="39"/>
        <v>0.256025</v>
      </c>
      <c r="AH122" s="399">
        <f t="shared" si="40"/>
        <v>0</v>
      </c>
      <c r="AI122" s="400">
        <f t="shared" si="51"/>
        <v>0.256025</v>
      </c>
      <c r="AJ122" s="267">
        <v>0</v>
      </c>
      <c r="AK122">
        <v>0</v>
      </c>
      <c r="AL122" s="370">
        <f t="shared" si="52"/>
        <v>0</v>
      </c>
      <c r="AM122" s="267">
        <v>0</v>
      </c>
      <c r="AN122">
        <v>0</v>
      </c>
      <c r="AO122" s="370">
        <f t="shared" si="53"/>
        <v>0</v>
      </c>
      <c r="AP122" s="370">
        <f t="shared" si="41"/>
        <v>11645304</v>
      </c>
      <c r="AQ122" s="370">
        <f t="shared" si="54"/>
        <v>11645304</v>
      </c>
      <c r="AR122" s="397">
        <v>11832806</v>
      </c>
      <c r="AS122" s="397">
        <f t="shared" si="59"/>
        <v>11645304</v>
      </c>
      <c r="AT122" s="267">
        <v>11554609</v>
      </c>
      <c r="AU122" s="370">
        <f t="shared" si="60"/>
        <v>90695</v>
      </c>
      <c r="AV122" s="401" t="str">
        <f t="shared" si="62"/>
        <v>Yes</v>
      </c>
      <c r="AW122" s="397">
        <f t="shared" si="55"/>
        <v>90695</v>
      </c>
      <c r="AX122" s="402">
        <f t="shared" si="56"/>
        <v>11645304</v>
      </c>
      <c r="AY122" s="403">
        <f t="shared" si="61"/>
        <v>11645304</v>
      </c>
      <c r="AZ122" s="423">
        <f t="shared" si="57"/>
        <v>90695</v>
      </c>
      <c r="BA122" s="370"/>
      <c r="BD122" s="404"/>
      <c r="BE122" s="404">
        <v>11645304</v>
      </c>
      <c r="BF122" s="404">
        <v>11645304</v>
      </c>
      <c r="BG122" s="404">
        <v>11645304</v>
      </c>
      <c r="BH122" s="404">
        <v>11645304</v>
      </c>
      <c r="BI122" s="351">
        <v>11645304</v>
      </c>
      <c r="BJ122" s="351">
        <v>11645304</v>
      </c>
      <c r="BK122" s="351">
        <v>11645304</v>
      </c>
      <c r="BL122" s="351">
        <v>11645304</v>
      </c>
    </row>
    <row r="123" spans="1:64" x14ac:dyDescent="0.2">
      <c r="A123" s="354" t="s">
        <v>329</v>
      </c>
      <c r="B123" s="354"/>
      <c r="C123" s="382"/>
      <c r="D123" s="382"/>
      <c r="E123" s="382"/>
      <c r="F123" s="351">
        <v>3</v>
      </c>
      <c r="G123">
        <v>0</v>
      </c>
      <c r="H123" s="354">
        <v>97</v>
      </c>
      <c r="I123" s="351" t="s">
        <v>428</v>
      </c>
      <c r="J123" s="394"/>
      <c r="K123" s="266">
        <v>3957.3</v>
      </c>
      <c r="L123" s="422"/>
      <c r="M123" s="267">
        <v>601</v>
      </c>
      <c r="N123" s="395">
        <f t="shared" si="42"/>
        <v>180.3</v>
      </c>
      <c r="O123" s="395">
        <f t="shared" si="43"/>
        <v>2374.38</v>
      </c>
      <c r="P123" s="395">
        <f t="shared" si="44"/>
        <v>0</v>
      </c>
      <c r="Q123" s="395">
        <f t="shared" si="45"/>
        <v>0</v>
      </c>
      <c r="R123" s="396">
        <f t="shared" si="46"/>
        <v>0.15</v>
      </c>
      <c r="S123" s="396">
        <f t="shared" si="34"/>
        <v>0</v>
      </c>
      <c r="T123" s="395">
        <f t="shared" si="35"/>
        <v>0</v>
      </c>
      <c r="U123" s="395">
        <f t="shared" si="47"/>
        <v>0</v>
      </c>
      <c r="V123" s="267">
        <v>71</v>
      </c>
      <c r="W123" s="395">
        <f t="shared" si="48"/>
        <v>17.75</v>
      </c>
      <c r="X123" s="371">
        <f t="shared" si="49"/>
        <v>180.3</v>
      </c>
      <c r="Y123" s="359">
        <f t="shared" si="50"/>
        <v>4155.3500000000004</v>
      </c>
      <c r="Z123" s="266">
        <v>6286773373.3299999</v>
      </c>
      <c r="AA123" s="267">
        <v>27577</v>
      </c>
      <c r="AB123" s="371">
        <f t="shared" si="36"/>
        <v>227971.62</v>
      </c>
      <c r="AC123" s="358">
        <f t="shared" si="37"/>
        <v>0.88873599999999997</v>
      </c>
      <c r="AD123" s="267">
        <v>142039</v>
      </c>
      <c r="AE123" s="358">
        <f t="shared" si="38"/>
        <v>1.0297540000000001</v>
      </c>
      <c r="AF123" s="358">
        <f t="shared" si="58"/>
        <v>6.8959000000000006E-2</v>
      </c>
      <c r="AG123" s="398">
        <f t="shared" si="39"/>
        <v>6.8959000000000006E-2</v>
      </c>
      <c r="AH123" s="399">
        <f t="shared" si="40"/>
        <v>0</v>
      </c>
      <c r="AI123" s="400">
        <f t="shared" si="51"/>
        <v>6.8959000000000006E-2</v>
      </c>
      <c r="AJ123" s="267">
        <v>0</v>
      </c>
      <c r="AK123">
        <v>0</v>
      </c>
      <c r="AL123" s="370">
        <f t="shared" si="52"/>
        <v>0</v>
      </c>
      <c r="AM123" s="267">
        <v>0</v>
      </c>
      <c r="AN123">
        <v>0</v>
      </c>
      <c r="AO123" s="370">
        <f t="shared" si="53"/>
        <v>0</v>
      </c>
      <c r="AP123" s="370">
        <f t="shared" si="41"/>
        <v>3302475</v>
      </c>
      <c r="AQ123" s="370">
        <f t="shared" si="54"/>
        <v>3302475</v>
      </c>
      <c r="AR123" s="397">
        <v>4893944</v>
      </c>
      <c r="AS123" s="397">
        <f t="shared" si="59"/>
        <v>3302475</v>
      </c>
      <c r="AT123" s="267">
        <v>4495691</v>
      </c>
      <c r="AU123" s="370">
        <f t="shared" si="60"/>
        <v>1193216</v>
      </c>
      <c r="AV123" s="401" t="str">
        <f t="shared" si="62"/>
        <v>No</v>
      </c>
      <c r="AW123" s="397">
        <f t="shared" si="55"/>
        <v>0</v>
      </c>
      <c r="AX123" s="402">
        <f t="shared" si="56"/>
        <v>4495691</v>
      </c>
      <c r="AY123" s="403">
        <f t="shared" si="61"/>
        <v>4495691</v>
      </c>
      <c r="AZ123" s="423">
        <f t="shared" si="57"/>
        <v>0</v>
      </c>
      <c r="BA123" s="370"/>
      <c r="BD123" s="404"/>
      <c r="BE123" s="404">
        <v>4495691</v>
      </c>
      <c r="BF123" s="404">
        <v>4325180.4336000001</v>
      </c>
      <c r="BG123" s="404">
        <v>4154695.4378188802</v>
      </c>
      <c r="BH123" s="404">
        <v>3984251.3502551042</v>
      </c>
      <c r="BI123" s="351">
        <v>3813807.2626913283</v>
      </c>
      <c r="BJ123" s="351">
        <v>3643380.2195363087</v>
      </c>
      <c r="BK123" s="351">
        <v>3472927.6097681541</v>
      </c>
      <c r="BL123" s="351">
        <v>3302475</v>
      </c>
    </row>
    <row r="124" spans="1:64" x14ac:dyDescent="0.2">
      <c r="A124" s="354" t="s">
        <v>327</v>
      </c>
      <c r="B124" s="354"/>
      <c r="C124" s="382"/>
      <c r="D124" s="382"/>
      <c r="E124" s="382"/>
      <c r="F124" s="351">
        <v>2</v>
      </c>
      <c r="G124">
        <v>0</v>
      </c>
      <c r="H124" s="354">
        <v>98</v>
      </c>
      <c r="I124" s="351" t="s">
        <v>429</v>
      </c>
      <c r="J124" s="394"/>
      <c r="K124" s="266">
        <v>124.42</v>
      </c>
      <c r="L124" s="422"/>
      <c r="M124" s="267">
        <v>41</v>
      </c>
      <c r="N124" s="395">
        <f t="shared" si="42"/>
        <v>12.3</v>
      </c>
      <c r="O124" s="395">
        <f t="shared" si="43"/>
        <v>74.650000000000006</v>
      </c>
      <c r="P124" s="395">
        <f t="shared" si="44"/>
        <v>0</v>
      </c>
      <c r="Q124" s="395">
        <f t="shared" si="45"/>
        <v>0</v>
      </c>
      <c r="R124" s="396">
        <f t="shared" si="46"/>
        <v>0.33</v>
      </c>
      <c r="S124" s="396">
        <f t="shared" si="34"/>
        <v>0</v>
      </c>
      <c r="T124" s="395">
        <f t="shared" si="35"/>
        <v>0</v>
      </c>
      <c r="U124" s="395">
        <f t="shared" si="47"/>
        <v>0</v>
      </c>
      <c r="V124" s="267">
        <v>2</v>
      </c>
      <c r="W124" s="395">
        <f t="shared" si="48"/>
        <v>0.5</v>
      </c>
      <c r="X124" s="371">
        <f t="shared" si="49"/>
        <v>12.3</v>
      </c>
      <c r="Y124" s="359">
        <f t="shared" si="50"/>
        <v>137.22</v>
      </c>
      <c r="Z124" s="266">
        <v>524407684.32999998</v>
      </c>
      <c r="AA124" s="267">
        <v>1594</v>
      </c>
      <c r="AB124" s="371">
        <f t="shared" si="36"/>
        <v>328988.51</v>
      </c>
      <c r="AC124" s="358">
        <f t="shared" si="37"/>
        <v>1.282545</v>
      </c>
      <c r="AD124" s="267">
        <v>92500</v>
      </c>
      <c r="AE124" s="358">
        <f t="shared" si="38"/>
        <v>0.67060600000000004</v>
      </c>
      <c r="AF124" s="358">
        <f t="shared" si="58"/>
        <v>-9.8962999999999995E-2</v>
      </c>
      <c r="AG124" s="398">
        <f t="shared" si="39"/>
        <v>0.01</v>
      </c>
      <c r="AH124" s="399">
        <f t="shared" si="40"/>
        <v>0</v>
      </c>
      <c r="AI124" s="400">
        <f t="shared" si="51"/>
        <v>0.01</v>
      </c>
      <c r="AJ124" s="267">
        <v>66</v>
      </c>
      <c r="AK124">
        <v>6</v>
      </c>
      <c r="AL124" s="370">
        <f t="shared" si="52"/>
        <v>39600</v>
      </c>
      <c r="AM124" s="267">
        <v>0</v>
      </c>
      <c r="AN124">
        <v>0</v>
      </c>
      <c r="AO124" s="370">
        <f t="shared" si="53"/>
        <v>0</v>
      </c>
      <c r="AP124" s="370">
        <f t="shared" si="41"/>
        <v>15815</v>
      </c>
      <c r="AQ124" s="370">
        <f t="shared" si="54"/>
        <v>55415</v>
      </c>
      <c r="AR124" s="397">
        <v>25815</v>
      </c>
      <c r="AS124" s="397">
        <f t="shared" si="59"/>
        <v>55415</v>
      </c>
      <c r="AT124" s="267">
        <v>53125</v>
      </c>
      <c r="AU124" s="370">
        <f t="shared" si="60"/>
        <v>2290</v>
      </c>
      <c r="AV124" s="401" t="str">
        <f t="shared" si="62"/>
        <v>Yes</v>
      </c>
      <c r="AW124" s="397">
        <f t="shared" si="55"/>
        <v>2290</v>
      </c>
      <c r="AX124" s="402">
        <f t="shared" si="56"/>
        <v>55415</v>
      </c>
      <c r="AY124" s="403">
        <f t="shared" si="61"/>
        <v>55415</v>
      </c>
      <c r="AZ124" s="423">
        <f t="shared" si="57"/>
        <v>2290</v>
      </c>
      <c r="BA124" s="370"/>
      <c r="BD124" s="404"/>
      <c r="BE124" s="404">
        <v>55415</v>
      </c>
      <c r="BF124" s="404">
        <v>55415</v>
      </c>
      <c r="BG124" s="404">
        <v>55415</v>
      </c>
      <c r="BH124" s="404">
        <v>55415</v>
      </c>
      <c r="BI124" s="351">
        <v>55415</v>
      </c>
      <c r="BJ124" s="351">
        <v>55415</v>
      </c>
      <c r="BK124" s="351">
        <v>55415</v>
      </c>
      <c r="BL124" s="351">
        <v>55415</v>
      </c>
    </row>
    <row r="125" spans="1:64" x14ac:dyDescent="0.2">
      <c r="A125" s="354" t="s">
        <v>327</v>
      </c>
      <c r="B125" s="354"/>
      <c r="C125" s="382"/>
      <c r="D125" s="382"/>
      <c r="E125" s="382"/>
      <c r="F125" s="351">
        <v>6</v>
      </c>
      <c r="G125">
        <v>0</v>
      </c>
      <c r="H125" s="354">
        <v>99</v>
      </c>
      <c r="I125" s="351" t="s">
        <v>430</v>
      </c>
      <c r="J125" s="394"/>
      <c r="K125" s="266">
        <v>1582.16</v>
      </c>
      <c r="L125" s="422"/>
      <c r="M125" s="267">
        <v>396</v>
      </c>
      <c r="N125" s="395">
        <f t="shared" si="42"/>
        <v>118.8</v>
      </c>
      <c r="O125" s="395">
        <f t="shared" si="43"/>
        <v>949.3</v>
      </c>
      <c r="P125" s="395">
        <f t="shared" si="44"/>
        <v>0</v>
      </c>
      <c r="Q125" s="395">
        <f t="shared" si="45"/>
        <v>0</v>
      </c>
      <c r="R125" s="396">
        <f t="shared" si="46"/>
        <v>0.25</v>
      </c>
      <c r="S125" s="396">
        <f t="shared" si="34"/>
        <v>0</v>
      </c>
      <c r="T125" s="395">
        <f t="shared" si="35"/>
        <v>0</v>
      </c>
      <c r="U125" s="395">
        <f t="shared" si="47"/>
        <v>0</v>
      </c>
      <c r="V125" s="267">
        <v>22</v>
      </c>
      <c r="W125" s="395">
        <f t="shared" si="48"/>
        <v>5.5</v>
      </c>
      <c r="X125" s="371">
        <f t="shared" si="49"/>
        <v>118.8</v>
      </c>
      <c r="Y125" s="359">
        <f t="shared" si="50"/>
        <v>1706.46</v>
      </c>
      <c r="Z125" s="266">
        <v>2295315303</v>
      </c>
      <c r="AA125" s="267">
        <v>13464</v>
      </c>
      <c r="AB125" s="371">
        <f t="shared" si="36"/>
        <v>170477.96</v>
      </c>
      <c r="AC125" s="358">
        <f t="shared" si="37"/>
        <v>0.66459999999999997</v>
      </c>
      <c r="AD125" s="267">
        <v>114167</v>
      </c>
      <c r="AE125" s="358">
        <f t="shared" si="38"/>
        <v>0.82768799999999998</v>
      </c>
      <c r="AF125" s="358">
        <f t="shared" si="58"/>
        <v>0.28647400000000001</v>
      </c>
      <c r="AG125" s="398">
        <f t="shared" si="39"/>
        <v>0.28647400000000001</v>
      </c>
      <c r="AH125" s="399">
        <f t="shared" si="40"/>
        <v>0</v>
      </c>
      <c r="AI125" s="400">
        <f t="shared" si="51"/>
        <v>0.28647400000000001</v>
      </c>
      <c r="AJ125" s="267">
        <v>0</v>
      </c>
      <c r="AK125">
        <v>0</v>
      </c>
      <c r="AL125" s="370">
        <f t="shared" si="52"/>
        <v>0</v>
      </c>
      <c r="AM125" s="267">
        <v>0</v>
      </c>
      <c r="AN125">
        <v>0</v>
      </c>
      <c r="AO125" s="370">
        <f t="shared" si="53"/>
        <v>0</v>
      </c>
      <c r="AP125" s="370">
        <f t="shared" si="41"/>
        <v>5634070</v>
      </c>
      <c r="AQ125" s="370">
        <f t="shared" si="54"/>
        <v>5634070</v>
      </c>
      <c r="AR125" s="397">
        <v>8076776</v>
      </c>
      <c r="AS125" s="397">
        <f t="shared" si="59"/>
        <v>5634070</v>
      </c>
      <c r="AT125" s="267">
        <v>7331325</v>
      </c>
      <c r="AU125" s="370">
        <f t="shared" si="60"/>
        <v>1697255</v>
      </c>
      <c r="AV125" s="401" t="str">
        <f t="shared" si="62"/>
        <v>No</v>
      </c>
      <c r="AW125" s="397">
        <f t="shared" si="55"/>
        <v>0</v>
      </c>
      <c r="AX125" s="402">
        <f t="shared" si="56"/>
        <v>7331325</v>
      </c>
      <c r="AY125" s="403">
        <f t="shared" si="61"/>
        <v>7331325</v>
      </c>
      <c r="AZ125" s="423">
        <f t="shared" si="57"/>
        <v>0</v>
      </c>
      <c r="BA125" s="370"/>
      <c r="BD125" s="404"/>
      <c r="BE125" s="404">
        <v>7331325</v>
      </c>
      <c r="BF125" s="404">
        <v>7088787.2604999999</v>
      </c>
      <c r="BG125" s="404">
        <v>6846285.8931746501</v>
      </c>
      <c r="BH125" s="404">
        <v>6603842.7145397197</v>
      </c>
      <c r="BI125" s="351">
        <v>6361399.5359047893</v>
      </c>
      <c r="BJ125" s="351">
        <v>6118980.601587723</v>
      </c>
      <c r="BK125" s="351">
        <v>5876525.300793862</v>
      </c>
      <c r="BL125" s="351">
        <v>5634070</v>
      </c>
    </row>
    <row r="126" spans="1:64" x14ac:dyDescent="0.2">
      <c r="A126" s="354" t="s">
        <v>351</v>
      </c>
      <c r="B126" s="354"/>
      <c r="C126" s="382"/>
      <c r="D126" s="382"/>
      <c r="E126" s="382"/>
      <c r="F126" s="351">
        <v>8</v>
      </c>
      <c r="G126">
        <v>0</v>
      </c>
      <c r="H126" s="354">
        <v>100</v>
      </c>
      <c r="I126" s="351" t="s">
        <v>431</v>
      </c>
      <c r="J126" s="394"/>
      <c r="K126" s="266">
        <v>347.8</v>
      </c>
      <c r="L126" s="422"/>
      <c r="M126" s="267">
        <v>142</v>
      </c>
      <c r="N126" s="395">
        <f t="shared" si="42"/>
        <v>42.6</v>
      </c>
      <c r="O126" s="395">
        <f t="shared" si="43"/>
        <v>208.68</v>
      </c>
      <c r="P126" s="395">
        <f t="shared" si="44"/>
        <v>0</v>
      </c>
      <c r="Q126" s="395">
        <f t="shared" si="45"/>
        <v>0</v>
      </c>
      <c r="R126" s="396">
        <f t="shared" si="46"/>
        <v>0.41</v>
      </c>
      <c r="S126" s="396">
        <f t="shared" si="34"/>
        <v>0</v>
      </c>
      <c r="T126" s="395">
        <f t="shared" si="35"/>
        <v>0</v>
      </c>
      <c r="U126" s="395">
        <f t="shared" si="47"/>
        <v>0</v>
      </c>
      <c r="V126" s="267">
        <v>22</v>
      </c>
      <c r="W126" s="395">
        <f t="shared" si="48"/>
        <v>5.5</v>
      </c>
      <c r="X126" s="371">
        <f t="shared" si="49"/>
        <v>42.6</v>
      </c>
      <c r="Y126" s="359">
        <f t="shared" si="50"/>
        <v>395.90000000000003</v>
      </c>
      <c r="Z126" s="266">
        <v>568449934</v>
      </c>
      <c r="AA126" s="267">
        <v>3209</v>
      </c>
      <c r="AB126" s="371">
        <f t="shared" si="36"/>
        <v>177142.39</v>
      </c>
      <c r="AC126" s="358">
        <f t="shared" si="37"/>
        <v>0.690581</v>
      </c>
      <c r="AD126" s="267">
        <v>60962</v>
      </c>
      <c r="AE126" s="358">
        <f t="shared" si="38"/>
        <v>0.44196200000000002</v>
      </c>
      <c r="AF126" s="358">
        <f t="shared" si="58"/>
        <v>0.38400499999999999</v>
      </c>
      <c r="AG126" s="398">
        <f t="shared" si="39"/>
        <v>0.38400499999999999</v>
      </c>
      <c r="AH126" s="399">
        <f t="shared" si="40"/>
        <v>0</v>
      </c>
      <c r="AI126" s="400">
        <f t="shared" si="51"/>
        <v>0.38400499999999999</v>
      </c>
      <c r="AJ126" s="267">
        <v>113</v>
      </c>
      <c r="AK126">
        <v>4</v>
      </c>
      <c r="AL126" s="370">
        <f t="shared" si="52"/>
        <v>45200</v>
      </c>
      <c r="AM126" s="267">
        <v>0</v>
      </c>
      <c r="AN126">
        <v>0</v>
      </c>
      <c r="AO126" s="370">
        <f t="shared" si="53"/>
        <v>0</v>
      </c>
      <c r="AP126" s="370">
        <f t="shared" si="41"/>
        <v>1752118</v>
      </c>
      <c r="AQ126" s="370">
        <f t="shared" si="54"/>
        <v>1797318</v>
      </c>
      <c r="AR126" s="397">
        <v>2044243</v>
      </c>
      <c r="AS126" s="397">
        <f t="shared" si="59"/>
        <v>1797318</v>
      </c>
      <c r="AT126" s="267">
        <v>1781954</v>
      </c>
      <c r="AU126" s="370">
        <f t="shared" si="60"/>
        <v>15364</v>
      </c>
      <c r="AV126" s="401" t="str">
        <f t="shared" si="62"/>
        <v>Yes</v>
      </c>
      <c r="AW126" s="397">
        <f t="shared" si="55"/>
        <v>15364</v>
      </c>
      <c r="AX126" s="402">
        <f t="shared" si="56"/>
        <v>1797318</v>
      </c>
      <c r="AY126" s="403">
        <f t="shared" si="61"/>
        <v>1797318</v>
      </c>
      <c r="AZ126" s="423">
        <f t="shared" si="57"/>
        <v>15364</v>
      </c>
      <c r="BA126" s="370"/>
      <c r="BD126" s="404"/>
      <c r="BE126" s="404">
        <v>1797318</v>
      </c>
      <c r="BF126" s="404">
        <v>1797318</v>
      </c>
      <c r="BG126" s="404">
        <v>1797318</v>
      </c>
      <c r="BH126" s="404">
        <v>1797318</v>
      </c>
      <c r="BI126" s="351">
        <v>1797318</v>
      </c>
      <c r="BJ126" s="351">
        <v>1797318</v>
      </c>
      <c r="BK126" s="351">
        <v>1797318</v>
      </c>
      <c r="BL126" s="351">
        <v>1797318</v>
      </c>
    </row>
    <row r="127" spans="1:64" x14ac:dyDescent="0.2">
      <c r="A127" s="354" t="s">
        <v>333</v>
      </c>
      <c r="B127" s="354"/>
      <c r="C127" s="382"/>
      <c r="D127" s="382"/>
      <c r="E127" s="382"/>
      <c r="F127" s="351">
        <v>4</v>
      </c>
      <c r="G127">
        <v>0</v>
      </c>
      <c r="H127" s="354">
        <v>101</v>
      </c>
      <c r="I127" s="351" t="s">
        <v>432</v>
      </c>
      <c r="J127" s="394"/>
      <c r="K127" s="266">
        <v>3242.55</v>
      </c>
      <c r="L127" s="422"/>
      <c r="M127" s="267">
        <v>753</v>
      </c>
      <c r="N127" s="395">
        <f t="shared" si="42"/>
        <v>225.9</v>
      </c>
      <c r="O127" s="395">
        <f t="shared" si="43"/>
        <v>1945.53</v>
      </c>
      <c r="P127" s="395">
        <f t="shared" si="44"/>
        <v>0</v>
      </c>
      <c r="Q127" s="395">
        <f t="shared" si="45"/>
        <v>0</v>
      </c>
      <c r="R127" s="396">
        <f t="shared" si="46"/>
        <v>0.23</v>
      </c>
      <c r="S127" s="396">
        <f t="shared" si="34"/>
        <v>0</v>
      </c>
      <c r="T127" s="395">
        <f t="shared" si="35"/>
        <v>0</v>
      </c>
      <c r="U127" s="395">
        <f t="shared" si="47"/>
        <v>0</v>
      </c>
      <c r="V127" s="267">
        <v>196</v>
      </c>
      <c r="W127" s="395">
        <f t="shared" si="48"/>
        <v>49</v>
      </c>
      <c r="X127" s="371">
        <f t="shared" si="49"/>
        <v>225.9</v>
      </c>
      <c r="Y127" s="359">
        <f t="shared" si="50"/>
        <v>3517.4500000000003</v>
      </c>
      <c r="Z127" s="266">
        <v>5635439103.6700001</v>
      </c>
      <c r="AA127" s="267">
        <v>24114</v>
      </c>
      <c r="AB127" s="371">
        <f t="shared" si="36"/>
        <v>233699.89</v>
      </c>
      <c r="AC127" s="358">
        <f t="shared" si="37"/>
        <v>0.91106699999999996</v>
      </c>
      <c r="AD127" s="267">
        <v>121250</v>
      </c>
      <c r="AE127" s="358">
        <f t="shared" si="38"/>
        <v>0.87903799999999999</v>
      </c>
      <c r="AF127" s="358">
        <f t="shared" si="58"/>
        <v>9.8542000000000005E-2</v>
      </c>
      <c r="AG127" s="398">
        <f t="shared" si="39"/>
        <v>9.8542000000000005E-2</v>
      </c>
      <c r="AH127" s="399">
        <f t="shared" si="40"/>
        <v>0</v>
      </c>
      <c r="AI127" s="400">
        <f t="shared" si="51"/>
        <v>9.8542000000000005E-2</v>
      </c>
      <c r="AJ127" s="267">
        <v>0</v>
      </c>
      <c r="AK127">
        <v>0</v>
      </c>
      <c r="AL127" s="370">
        <f t="shared" si="52"/>
        <v>0</v>
      </c>
      <c r="AM127" s="267">
        <v>0</v>
      </c>
      <c r="AN127">
        <v>0</v>
      </c>
      <c r="AO127" s="370">
        <f t="shared" si="53"/>
        <v>0</v>
      </c>
      <c r="AP127" s="370">
        <f t="shared" si="41"/>
        <v>3994756</v>
      </c>
      <c r="AQ127" s="370">
        <f t="shared" si="54"/>
        <v>3994756</v>
      </c>
      <c r="AR127" s="397">
        <v>3842088</v>
      </c>
      <c r="AS127" s="397">
        <f t="shared" si="59"/>
        <v>3994756</v>
      </c>
      <c r="AT127" s="267">
        <v>4399467</v>
      </c>
      <c r="AU127" s="370">
        <f t="shared" si="60"/>
        <v>404711</v>
      </c>
      <c r="AV127" s="401" t="str">
        <f t="shared" si="62"/>
        <v>No</v>
      </c>
      <c r="AW127" s="397">
        <f t="shared" si="55"/>
        <v>0</v>
      </c>
      <c r="AX127" s="402">
        <f t="shared" si="56"/>
        <v>4399467</v>
      </c>
      <c r="AY127" s="403">
        <f t="shared" si="61"/>
        <v>4399467</v>
      </c>
      <c r="AZ127" s="423">
        <f t="shared" si="57"/>
        <v>0</v>
      </c>
      <c r="BA127" s="370"/>
      <c r="BD127" s="404"/>
      <c r="BE127" s="404">
        <v>4399467</v>
      </c>
      <c r="BF127" s="404">
        <v>4341633.7981000002</v>
      </c>
      <c r="BG127" s="404">
        <v>4283809.2691567298</v>
      </c>
      <c r="BH127" s="404">
        <v>4225998.6153253838</v>
      </c>
      <c r="BI127" s="351">
        <v>4168187.9614940379</v>
      </c>
      <c r="BJ127" s="351">
        <v>4110383.0887280749</v>
      </c>
      <c r="BK127" s="351">
        <v>4052569.5443640375</v>
      </c>
      <c r="BL127" s="351">
        <v>3994756</v>
      </c>
    </row>
    <row r="128" spans="1:64" x14ac:dyDescent="0.2">
      <c r="A128" s="354" t="s">
        <v>327</v>
      </c>
      <c r="B128" s="354"/>
      <c r="C128" s="382"/>
      <c r="D128" s="382"/>
      <c r="E128" s="382"/>
      <c r="F128" s="351">
        <v>4</v>
      </c>
      <c r="G128">
        <v>0</v>
      </c>
      <c r="H128" s="354">
        <v>102</v>
      </c>
      <c r="I128" s="351" t="s">
        <v>433</v>
      </c>
      <c r="J128" s="394"/>
      <c r="K128" s="266">
        <v>707.27</v>
      </c>
      <c r="L128" s="422"/>
      <c r="M128" s="267">
        <v>125</v>
      </c>
      <c r="N128" s="395">
        <f t="shared" si="42"/>
        <v>37.5</v>
      </c>
      <c r="O128" s="395">
        <f t="shared" si="43"/>
        <v>424.36</v>
      </c>
      <c r="P128" s="395">
        <f t="shared" si="44"/>
        <v>0</v>
      </c>
      <c r="Q128" s="395">
        <f t="shared" si="45"/>
        <v>0</v>
      </c>
      <c r="R128" s="396">
        <f t="shared" si="46"/>
        <v>0.18</v>
      </c>
      <c r="S128" s="396">
        <f t="shared" si="34"/>
        <v>0</v>
      </c>
      <c r="T128" s="395">
        <f t="shared" si="35"/>
        <v>0</v>
      </c>
      <c r="U128" s="395">
        <f t="shared" si="47"/>
        <v>0</v>
      </c>
      <c r="V128" s="267">
        <v>3</v>
      </c>
      <c r="W128" s="395">
        <f t="shared" si="48"/>
        <v>0.75</v>
      </c>
      <c r="X128" s="371">
        <f t="shared" si="49"/>
        <v>37.5</v>
      </c>
      <c r="Y128" s="359">
        <f t="shared" si="50"/>
        <v>745.52</v>
      </c>
      <c r="Z128" s="266">
        <v>1077907581.3299999</v>
      </c>
      <c r="AA128" s="267">
        <v>5174</v>
      </c>
      <c r="AB128" s="371">
        <f t="shared" si="36"/>
        <v>208331.58</v>
      </c>
      <c r="AC128" s="358">
        <f t="shared" si="37"/>
        <v>0.81216999999999995</v>
      </c>
      <c r="AD128" s="267">
        <v>91932</v>
      </c>
      <c r="AE128" s="358">
        <f t="shared" si="38"/>
        <v>0.66648799999999997</v>
      </c>
      <c r="AF128" s="358">
        <f t="shared" si="58"/>
        <v>0.23153499999999999</v>
      </c>
      <c r="AG128" s="398">
        <f t="shared" si="39"/>
        <v>0.23153499999999999</v>
      </c>
      <c r="AH128" s="399">
        <f t="shared" si="40"/>
        <v>0</v>
      </c>
      <c r="AI128" s="400">
        <f t="shared" si="51"/>
        <v>0.23153499999999999</v>
      </c>
      <c r="AJ128" s="267">
        <v>0</v>
      </c>
      <c r="AK128">
        <v>0</v>
      </c>
      <c r="AL128" s="370">
        <f t="shared" si="52"/>
        <v>0</v>
      </c>
      <c r="AM128" s="267">
        <v>0</v>
      </c>
      <c r="AN128">
        <v>0</v>
      </c>
      <c r="AO128" s="370">
        <f t="shared" si="53"/>
        <v>0</v>
      </c>
      <c r="AP128" s="370">
        <f t="shared" si="41"/>
        <v>1989376</v>
      </c>
      <c r="AQ128" s="370">
        <f t="shared" si="54"/>
        <v>1989376</v>
      </c>
      <c r="AR128" s="397">
        <v>2834470</v>
      </c>
      <c r="AS128" s="397">
        <f t="shared" si="59"/>
        <v>1989376</v>
      </c>
      <c r="AT128" s="267">
        <v>2660307</v>
      </c>
      <c r="AU128" s="370">
        <f t="shared" si="60"/>
        <v>670931</v>
      </c>
      <c r="AV128" s="401" t="str">
        <f t="shared" si="62"/>
        <v>No</v>
      </c>
      <c r="AW128" s="397">
        <f t="shared" si="55"/>
        <v>0</v>
      </c>
      <c r="AX128" s="402">
        <f t="shared" si="56"/>
        <v>2660307</v>
      </c>
      <c r="AY128" s="403">
        <f t="shared" si="61"/>
        <v>2660307</v>
      </c>
      <c r="AZ128" s="423">
        <f t="shared" si="57"/>
        <v>0</v>
      </c>
      <c r="BA128" s="370"/>
      <c r="BD128" s="404"/>
      <c r="BE128" s="404">
        <v>2660307</v>
      </c>
      <c r="BF128" s="404">
        <v>2564430.9600999998</v>
      </c>
      <c r="BG128" s="404">
        <v>2468569.2982513299</v>
      </c>
      <c r="BH128" s="404">
        <v>2372730.6386010638</v>
      </c>
      <c r="BI128" s="351">
        <v>2276891.9789507976</v>
      </c>
      <c r="BJ128" s="351">
        <v>2181062.9031664967</v>
      </c>
      <c r="BK128" s="351">
        <v>2085219.4515832483</v>
      </c>
      <c r="BL128" s="351">
        <v>1989376</v>
      </c>
    </row>
    <row r="129" spans="1:64" x14ac:dyDescent="0.2">
      <c r="A129" s="354" t="s">
        <v>325</v>
      </c>
      <c r="B129" s="354">
        <v>1</v>
      </c>
      <c r="C129" s="406">
        <v>1</v>
      </c>
      <c r="D129" s="406">
        <v>1</v>
      </c>
      <c r="E129" s="382"/>
      <c r="F129" s="351">
        <v>3</v>
      </c>
      <c r="G129">
        <v>0</v>
      </c>
      <c r="H129" s="354">
        <v>103</v>
      </c>
      <c r="I129" s="351" t="s">
        <v>434</v>
      </c>
      <c r="J129" s="394"/>
      <c r="K129" s="266">
        <v>11808.17</v>
      </c>
      <c r="L129" s="422"/>
      <c r="M129" s="267">
        <v>5961</v>
      </c>
      <c r="N129" s="395">
        <f t="shared" si="42"/>
        <v>1788.3</v>
      </c>
      <c r="O129" s="395">
        <f t="shared" si="43"/>
        <v>7084.9</v>
      </c>
      <c r="P129" s="395">
        <f t="shared" si="44"/>
        <v>0</v>
      </c>
      <c r="Q129" s="395">
        <f t="shared" si="45"/>
        <v>0</v>
      </c>
      <c r="R129" s="396">
        <f t="shared" si="46"/>
        <v>0.5</v>
      </c>
      <c r="S129" s="396">
        <f t="shared" si="34"/>
        <v>0</v>
      </c>
      <c r="T129" s="395">
        <f t="shared" si="35"/>
        <v>0</v>
      </c>
      <c r="U129" s="395">
        <f t="shared" si="47"/>
        <v>0</v>
      </c>
      <c r="V129" s="267">
        <v>2698</v>
      </c>
      <c r="W129" s="395">
        <f t="shared" si="48"/>
        <v>674.5</v>
      </c>
      <c r="X129" s="371">
        <f t="shared" si="49"/>
        <v>1788.3</v>
      </c>
      <c r="Y129" s="359">
        <f t="shared" si="50"/>
        <v>14270.97</v>
      </c>
      <c r="Z129" s="266">
        <v>25618279327.330002</v>
      </c>
      <c r="AA129" s="267">
        <v>91401</v>
      </c>
      <c r="AB129" s="371">
        <f t="shared" si="36"/>
        <v>280284.45</v>
      </c>
      <c r="AC129" s="358">
        <f t="shared" si="37"/>
        <v>1.0926750000000001</v>
      </c>
      <c r="AD129" s="267">
        <v>97879</v>
      </c>
      <c r="AE129" s="358">
        <f t="shared" si="38"/>
        <v>0.70960299999999998</v>
      </c>
      <c r="AF129" s="358">
        <f t="shared" si="58"/>
        <v>2.2246999999999999E-2</v>
      </c>
      <c r="AG129" s="398">
        <f t="shared" si="39"/>
        <v>0.1</v>
      </c>
      <c r="AH129" s="399">
        <f t="shared" si="40"/>
        <v>0</v>
      </c>
      <c r="AI129" s="400">
        <f t="shared" si="51"/>
        <v>0.1</v>
      </c>
      <c r="AJ129" s="267">
        <v>0</v>
      </c>
      <c r="AK129">
        <v>0</v>
      </c>
      <c r="AL129" s="370">
        <f t="shared" si="52"/>
        <v>0</v>
      </c>
      <c r="AM129" s="267">
        <v>0</v>
      </c>
      <c r="AN129">
        <v>0</v>
      </c>
      <c r="AO129" s="370">
        <f t="shared" si="53"/>
        <v>0</v>
      </c>
      <c r="AP129" s="370">
        <f t="shared" si="41"/>
        <v>16447293</v>
      </c>
      <c r="AQ129" s="370">
        <f t="shared" si="54"/>
        <v>16447293</v>
      </c>
      <c r="AR129" s="397">
        <v>11243340</v>
      </c>
      <c r="AS129" s="397">
        <f t="shared" si="59"/>
        <v>16447293</v>
      </c>
      <c r="AT129" s="267">
        <v>15498345</v>
      </c>
      <c r="AU129" s="370">
        <f t="shared" si="60"/>
        <v>948948</v>
      </c>
      <c r="AV129" s="401" t="str">
        <f t="shared" si="62"/>
        <v>Yes</v>
      </c>
      <c r="AW129" s="397">
        <f t="shared" si="55"/>
        <v>948948</v>
      </c>
      <c r="AX129" s="402">
        <f t="shared" si="56"/>
        <v>16447293</v>
      </c>
      <c r="AY129" s="403">
        <f t="shared" si="61"/>
        <v>16447293</v>
      </c>
      <c r="AZ129" s="423">
        <f t="shared" si="57"/>
        <v>948948</v>
      </c>
      <c r="BA129" s="370"/>
      <c r="BD129" s="404"/>
      <c r="BE129" s="404">
        <v>16447293</v>
      </c>
      <c r="BF129" s="404">
        <v>16447293</v>
      </c>
      <c r="BG129" s="404">
        <v>16447293</v>
      </c>
      <c r="BH129" s="404">
        <v>16447293</v>
      </c>
      <c r="BI129" s="351">
        <v>16447293</v>
      </c>
      <c r="BJ129" s="351">
        <v>16447293</v>
      </c>
      <c r="BK129" s="351">
        <v>16447293</v>
      </c>
      <c r="BL129" s="351">
        <v>16447293</v>
      </c>
    </row>
    <row r="130" spans="1:64" x14ac:dyDescent="0.2">
      <c r="A130" s="354" t="s">
        <v>325</v>
      </c>
      <c r="B130" s="354">
        <v>1</v>
      </c>
      <c r="C130" s="382">
        <v>1</v>
      </c>
      <c r="D130" s="382">
        <v>0</v>
      </c>
      <c r="E130" s="382">
        <v>1</v>
      </c>
      <c r="F130" s="351">
        <v>10</v>
      </c>
      <c r="G130">
        <v>7</v>
      </c>
      <c r="H130" s="354">
        <v>104</v>
      </c>
      <c r="I130" s="351" t="s">
        <v>435</v>
      </c>
      <c r="J130" s="394"/>
      <c r="K130" s="266">
        <v>4924</v>
      </c>
      <c r="L130" s="424"/>
      <c r="M130" s="267">
        <v>3722</v>
      </c>
      <c r="N130" s="395">
        <f t="shared" si="42"/>
        <v>1116.5999999999999</v>
      </c>
      <c r="O130" s="395">
        <f t="shared" si="43"/>
        <v>2954.4</v>
      </c>
      <c r="P130" s="395">
        <f t="shared" si="44"/>
        <v>767.59999999999991</v>
      </c>
      <c r="Q130" s="395">
        <f t="shared" si="45"/>
        <v>115.14</v>
      </c>
      <c r="R130" s="396">
        <f t="shared" si="46"/>
        <v>0.76</v>
      </c>
      <c r="S130" s="396">
        <f t="shared" si="34"/>
        <v>0.16000000000000003</v>
      </c>
      <c r="T130" s="395">
        <f t="shared" si="35"/>
        <v>787.84</v>
      </c>
      <c r="U130" s="395">
        <f t="shared" si="47"/>
        <v>118.18</v>
      </c>
      <c r="V130" s="267">
        <v>1123</v>
      </c>
      <c r="W130" s="395">
        <f t="shared" si="48"/>
        <v>280.75</v>
      </c>
      <c r="X130" s="371">
        <f t="shared" si="49"/>
        <v>1116.5999999999999</v>
      </c>
      <c r="Y130" s="359">
        <f t="shared" si="50"/>
        <v>6436.4900000000007</v>
      </c>
      <c r="Z130" s="266">
        <v>3785281971.6700001</v>
      </c>
      <c r="AA130" s="267">
        <v>40009</v>
      </c>
      <c r="AB130" s="371">
        <f t="shared" si="36"/>
        <v>94610.76</v>
      </c>
      <c r="AC130" s="358">
        <f t="shared" si="37"/>
        <v>0.36883500000000002</v>
      </c>
      <c r="AD130" s="267">
        <v>62713</v>
      </c>
      <c r="AE130" s="358">
        <f t="shared" si="38"/>
        <v>0.45465699999999998</v>
      </c>
      <c r="AF130" s="358">
        <f t="shared" si="58"/>
        <v>0.60541800000000001</v>
      </c>
      <c r="AG130" s="398">
        <f t="shared" si="39"/>
        <v>0.60541800000000001</v>
      </c>
      <c r="AH130" s="399">
        <f t="shared" si="40"/>
        <v>0.05</v>
      </c>
      <c r="AI130" s="400">
        <f t="shared" si="51"/>
        <v>0.65541800000000006</v>
      </c>
      <c r="AJ130" s="267">
        <v>0</v>
      </c>
      <c r="AK130">
        <v>0</v>
      </c>
      <c r="AL130" s="370">
        <f t="shared" si="52"/>
        <v>0</v>
      </c>
      <c r="AM130" s="267">
        <v>1530</v>
      </c>
      <c r="AN130">
        <v>4</v>
      </c>
      <c r="AO130" s="370">
        <f t="shared" si="53"/>
        <v>612000</v>
      </c>
      <c r="AP130" s="370">
        <f t="shared" si="41"/>
        <v>48619266</v>
      </c>
      <c r="AQ130" s="370">
        <f t="shared" si="54"/>
        <v>49231266</v>
      </c>
      <c r="AR130" s="397">
        <v>36209664</v>
      </c>
      <c r="AS130" s="397">
        <f t="shared" si="59"/>
        <v>49231266</v>
      </c>
      <c r="AT130" s="267">
        <v>46690778</v>
      </c>
      <c r="AU130" s="370">
        <f t="shared" si="60"/>
        <v>2540488</v>
      </c>
      <c r="AV130" s="401" t="str">
        <f t="shared" si="62"/>
        <v>Yes</v>
      </c>
      <c r="AW130" s="397">
        <f t="shared" si="55"/>
        <v>2540488</v>
      </c>
      <c r="AX130" s="402">
        <f t="shared" si="56"/>
        <v>49231266</v>
      </c>
      <c r="AY130" s="403">
        <f t="shared" si="61"/>
        <v>49231266</v>
      </c>
      <c r="AZ130" s="423">
        <f t="shared" si="57"/>
        <v>2540488</v>
      </c>
      <c r="BA130" s="370"/>
      <c r="BD130" s="404"/>
      <c r="BE130" s="404">
        <v>49231266</v>
      </c>
      <c r="BF130" s="404">
        <v>49231266</v>
      </c>
      <c r="BG130" s="404">
        <v>49231266</v>
      </c>
      <c r="BH130" s="404">
        <v>49231266</v>
      </c>
      <c r="BI130" s="351">
        <v>49231266</v>
      </c>
      <c r="BJ130" s="351">
        <v>49231266</v>
      </c>
      <c r="BK130" s="351">
        <v>49231266</v>
      </c>
      <c r="BL130" s="351">
        <v>49231266</v>
      </c>
    </row>
    <row r="131" spans="1:64" x14ac:dyDescent="0.2">
      <c r="A131" s="354" t="s">
        <v>323</v>
      </c>
      <c r="B131" s="354"/>
      <c r="C131" s="382"/>
      <c r="D131" s="382"/>
      <c r="E131" s="382"/>
      <c r="F131" s="351">
        <v>2</v>
      </c>
      <c r="G131">
        <v>0</v>
      </c>
      <c r="H131" s="354">
        <v>105</v>
      </c>
      <c r="I131" s="351" t="s">
        <v>436</v>
      </c>
      <c r="J131" s="394"/>
      <c r="K131" s="266">
        <v>1059.8599999999999</v>
      </c>
      <c r="L131" s="422"/>
      <c r="M131" s="267">
        <v>160</v>
      </c>
      <c r="N131" s="395">
        <f t="shared" si="42"/>
        <v>48</v>
      </c>
      <c r="O131" s="395">
        <f t="shared" si="43"/>
        <v>635.91999999999996</v>
      </c>
      <c r="P131" s="395">
        <f t="shared" si="44"/>
        <v>0</v>
      </c>
      <c r="Q131" s="395">
        <f t="shared" si="45"/>
        <v>0</v>
      </c>
      <c r="R131" s="396">
        <f t="shared" si="46"/>
        <v>0.15</v>
      </c>
      <c r="S131" s="396">
        <f t="shared" si="34"/>
        <v>0</v>
      </c>
      <c r="T131" s="395">
        <f t="shared" si="35"/>
        <v>0</v>
      </c>
      <c r="U131" s="395">
        <f t="shared" si="47"/>
        <v>0</v>
      </c>
      <c r="V131" s="267">
        <v>31</v>
      </c>
      <c r="W131" s="395">
        <f t="shared" si="48"/>
        <v>7.75</v>
      </c>
      <c r="X131" s="371">
        <f t="shared" si="49"/>
        <v>48</v>
      </c>
      <c r="Y131" s="359">
        <f t="shared" si="50"/>
        <v>1115.6099999999999</v>
      </c>
      <c r="Z131" s="266">
        <v>3167452159</v>
      </c>
      <c r="AA131" s="267">
        <v>7684</v>
      </c>
      <c r="AB131" s="371">
        <f t="shared" si="36"/>
        <v>412213.97</v>
      </c>
      <c r="AC131" s="358">
        <f t="shared" si="37"/>
        <v>1.6069960000000001</v>
      </c>
      <c r="AD131" s="267">
        <v>122116</v>
      </c>
      <c r="AE131" s="358">
        <f t="shared" si="38"/>
        <v>0.88531599999999999</v>
      </c>
      <c r="AF131" s="358">
        <f t="shared" si="58"/>
        <v>-0.39049200000000001</v>
      </c>
      <c r="AG131" s="398">
        <f t="shared" si="39"/>
        <v>0.01</v>
      </c>
      <c r="AH131" s="399">
        <f t="shared" si="40"/>
        <v>0</v>
      </c>
      <c r="AI131" s="400">
        <f t="shared" si="51"/>
        <v>0.01</v>
      </c>
      <c r="AJ131" s="267">
        <v>1051</v>
      </c>
      <c r="AK131">
        <v>13</v>
      </c>
      <c r="AL131" s="370">
        <f t="shared" si="52"/>
        <v>1366300</v>
      </c>
      <c r="AM131" s="267">
        <v>0</v>
      </c>
      <c r="AN131">
        <v>0</v>
      </c>
      <c r="AO131" s="370">
        <f t="shared" si="53"/>
        <v>0</v>
      </c>
      <c r="AP131" s="370">
        <f t="shared" si="41"/>
        <v>128574</v>
      </c>
      <c r="AQ131" s="370">
        <f t="shared" si="54"/>
        <v>1494874</v>
      </c>
      <c r="AR131" s="397">
        <v>247462</v>
      </c>
      <c r="AS131" s="397">
        <f t="shared" si="59"/>
        <v>1494874</v>
      </c>
      <c r="AT131" s="267">
        <v>1171194</v>
      </c>
      <c r="AU131" s="370">
        <f t="shared" si="60"/>
        <v>323680</v>
      </c>
      <c r="AV131" s="401" t="str">
        <f t="shared" si="62"/>
        <v>Yes</v>
      </c>
      <c r="AW131" s="397">
        <f t="shared" si="55"/>
        <v>323680</v>
      </c>
      <c r="AX131" s="402">
        <f t="shared" si="56"/>
        <v>1494874</v>
      </c>
      <c r="AY131" s="403">
        <f t="shared" si="61"/>
        <v>1494874</v>
      </c>
      <c r="AZ131" s="423">
        <f t="shared" si="57"/>
        <v>323680</v>
      </c>
      <c r="BA131" s="370"/>
      <c r="BD131" s="404"/>
      <c r="BE131" s="404">
        <v>1494874</v>
      </c>
      <c r="BF131" s="404">
        <v>1494874</v>
      </c>
      <c r="BG131" s="404">
        <v>1494874</v>
      </c>
      <c r="BH131" s="404">
        <v>1494874</v>
      </c>
      <c r="BI131" s="351">
        <v>1494874</v>
      </c>
      <c r="BJ131" s="351">
        <v>1494874</v>
      </c>
      <c r="BK131" s="351">
        <v>1494874</v>
      </c>
      <c r="BL131" s="351">
        <v>1494874</v>
      </c>
    </row>
    <row r="132" spans="1:64" x14ac:dyDescent="0.2">
      <c r="A132" s="354" t="s">
        <v>333</v>
      </c>
      <c r="B132" s="354"/>
      <c r="C132" s="382"/>
      <c r="D132" s="382"/>
      <c r="E132" s="382"/>
      <c r="F132" s="351">
        <v>2</v>
      </c>
      <c r="G132">
        <v>0</v>
      </c>
      <c r="H132" s="354">
        <v>106</v>
      </c>
      <c r="I132" s="351" t="s">
        <v>437</v>
      </c>
      <c r="J132" s="394"/>
      <c r="K132" s="266">
        <v>1051</v>
      </c>
      <c r="L132" s="422"/>
      <c r="M132" s="267">
        <v>249</v>
      </c>
      <c r="N132" s="395">
        <f t="shared" si="42"/>
        <v>74.7</v>
      </c>
      <c r="O132" s="395">
        <f t="shared" si="43"/>
        <v>630.6</v>
      </c>
      <c r="P132" s="395">
        <f t="shared" si="44"/>
        <v>0</v>
      </c>
      <c r="Q132" s="395">
        <f t="shared" si="45"/>
        <v>0</v>
      </c>
      <c r="R132" s="396">
        <f t="shared" si="46"/>
        <v>0.24</v>
      </c>
      <c r="S132" s="396">
        <f t="shared" si="34"/>
        <v>0</v>
      </c>
      <c r="T132" s="395">
        <f t="shared" si="35"/>
        <v>0</v>
      </c>
      <c r="U132" s="395">
        <f t="shared" si="47"/>
        <v>0</v>
      </c>
      <c r="V132" s="267">
        <v>87</v>
      </c>
      <c r="W132" s="395">
        <f t="shared" si="48"/>
        <v>21.75</v>
      </c>
      <c r="X132" s="371">
        <f t="shared" si="49"/>
        <v>74.7</v>
      </c>
      <c r="Y132" s="359">
        <f t="shared" si="50"/>
        <v>1147.45</v>
      </c>
      <c r="Z132" s="266">
        <v>4507916650</v>
      </c>
      <c r="AA132" s="267">
        <v>10535</v>
      </c>
      <c r="AB132" s="371">
        <f t="shared" si="36"/>
        <v>427899.07</v>
      </c>
      <c r="AC132" s="358">
        <f t="shared" si="37"/>
        <v>1.6681429999999999</v>
      </c>
      <c r="AD132" s="267">
        <v>99825</v>
      </c>
      <c r="AE132" s="358">
        <f t="shared" si="38"/>
        <v>0.72371099999999999</v>
      </c>
      <c r="AF132" s="358">
        <f t="shared" si="58"/>
        <v>-0.38481300000000002</v>
      </c>
      <c r="AG132" s="398">
        <f t="shared" si="39"/>
        <v>0.01</v>
      </c>
      <c r="AH132" s="399">
        <f t="shared" si="40"/>
        <v>0</v>
      </c>
      <c r="AI132" s="400">
        <f t="shared" si="51"/>
        <v>0.01</v>
      </c>
      <c r="AJ132" s="267">
        <v>0</v>
      </c>
      <c r="AK132">
        <v>0</v>
      </c>
      <c r="AL132" s="370">
        <f t="shared" si="52"/>
        <v>0</v>
      </c>
      <c r="AM132" s="267">
        <v>0</v>
      </c>
      <c r="AN132">
        <v>0</v>
      </c>
      <c r="AO132" s="370">
        <f t="shared" si="53"/>
        <v>0</v>
      </c>
      <c r="AP132" s="370">
        <f t="shared" si="41"/>
        <v>132244</v>
      </c>
      <c r="AQ132" s="370">
        <f t="shared" si="54"/>
        <v>132244</v>
      </c>
      <c r="AR132" s="397">
        <v>122907</v>
      </c>
      <c r="AS132" s="397">
        <f t="shared" si="59"/>
        <v>132244</v>
      </c>
      <c r="AT132" s="267">
        <v>131315</v>
      </c>
      <c r="AU132" s="370">
        <f t="shared" si="60"/>
        <v>929</v>
      </c>
      <c r="AV132" s="401" t="str">
        <f t="shared" si="62"/>
        <v>Yes</v>
      </c>
      <c r="AW132" s="397">
        <f t="shared" si="55"/>
        <v>929</v>
      </c>
      <c r="AX132" s="402">
        <f t="shared" si="56"/>
        <v>132244</v>
      </c>
      <c r="AY132" s="403">
        <f t="shared" si="61"/>
        <v>132244</v>
      </c>
      <c r="AZ132" s="423">
        <f t="shared" si="57"/>
        <v>929</v>
      </c>
      <c r="BA132" s="370"/>
      <c r="BD132" s="404"/>
      <c r="BE132" s="404">
        <v>132244</v>
      </c>
      <c r="BF132" s="404">
        <v>132244</v>
      </c>
      <c r="BG132" s="404">
        <v>132244</v>
      </c>
      <c r="BH132" s="404">
        <v>132244</v>
      </c>
      <c r="BI132" s="351">
        <v>132244</v>
      </c>
      <c r="BJ132" s="351">
        <v>132244</v>
      </c>
      <c r="BK132" s="351">
        <v>132244</v>
      </c>
      <c r="BL132" s="351">
        <v>132244</v>
      </c>
    </row>
    <row r="133" spans="1:64" x14ac:dyDescent="0.2">
      <c r="A133" s="354" t="s">
        <v>329</v>
      </c>
      <c r="B133" s="354"/>
      <c r="C133" s="382"/>
      <c r="D133" s="382"/>
      <c r="E133" s="382"/>
      <c r="F133" s="351">
        <v>3</v>
      </c>
      <c r="G133">
        <v>0</v>
      </c>
      <c r="H133" s="354">
        <v>107</v>
      </c>
      <c r="I133" s="351" t="s">
        <v>438</v>
      </c>
      <c r="J133" s="394"/>
      <c r="K133" s="266">
        <v>2250.4899999999998</v>
      </c>
      <c r="L133" s="422"/>
      <c r="M133" s="267">
        <v>355</v>
      </c>
      <c r="N133" s="395">
        <f t="shared" si="42"/>
        <v>106.5</v>
      </c>
      <c r="O133" s="395">
        <f t="shared" si="43"/>
        <v>1350.29</v>
      </c>
      <c r="P133" s="395">
        <f t="shared" si="44"/>
        <v>0</v>
      </c>
      <c r="Q133" s="395">
        <f t="shared" si="45"/>
        <v>0</v>
      </c>
      <c r="R133" s="396">
        <f t="shared" si="46"/>
        <v>0.16</v>
      </c>
      <c r="S133" s="396">
        <f t="shared" si="34"/>
        <v>0</v>
      </c>
      <c r="T133" s="395">
        <f t="shared" si="35"/>
        <v>0</v>
      </c>
      <c r="U133" s="395">
        <f t="shared" si="47"/>
        <v>0</v>
      </c>
      <c r="V133" s="267">
        <v>100</v>
      </c>
      <c r="W133" s="395">
        <f t="shared" si="48"/>
        <v>25</v>
      </c>
      <c r="X133" s="371">
        <f t="shared" si="49"/>
        <v>106.5</v>
      </c>
      <c r="Y133" s="359">
        <f t="shared" si="50"/>
        <v>2381.9899999999998</v>
      </c>
      <c r="Z133" s="266">
        <v>4047810107.6700001</v>
      </c>
      <c r="AA133" s="267">
        <v>14258</v>
      </c>
      <c r="AB133" s="371">
        <f t="shared" si="36"/>
        <v>283897.46999999997</v>
      </c>
      <c r="AC133" s="358">
        <f t="shared" si="37"/>
        <v>1.10676</v>
      </c>
      <c r="AD133" s="267">
        <v>138514</v>
      </c>
      <c r="AE133" s="358">
        <f t="shared" si="38"/>
        <v>1.0041979999999999</v>
      </c>
      <c r="AF133" s="358">
        <f t="shared" si="58"/>
        <v>-7.5991000000000003E-2</v>
      </c>
      <c r="AG133" s="398">
        <f t="shared" si="39"/>
        <v>0.01</v>
      </c>
      <c r="AH133" s="399">
        <f t="shared" si="40"/>
        <v>0</v>
      </c>
      <c r="AI133" s="400">
        <f t="shared" si="51"/>
        <v>0.01</v>
      </c>
      <c r="AJ133" s="267">
        <v>1029</v>
      </c>
      <c r="AK133">
        <v>6</v>
      </c>
      <c r="AL133" s="370">
        <f t="shared" si="52"/>
        <v>617400</v>
      </c>
      <c r="AM133" s="267">
        <v>0</v>
      </c>
      <c r="AN133">
        <v>0</v>
      </c>
      <c r="AO133" s="370">
        <f t="shared" si="53"/>
        <v>0</v>
      </c>
      <c r="AP133" s="370">
        <f t="shared" si="41"/>
        <v>274524</v>
      </c>
      <c r="AQ133" s="370">
        <f t="shared" si="54"/>
        <v>891924</v>
      </c>
      <c r="AR133" s="397">
        <v>1509226</v>
      </c>
      <c r="AS133" s="397">
        <f t="shared" si="59"/>
        <v>891924</v>
      </c>
      <c r="AT133" s="267">
        <v>1015498</v>
      </c>
      <c r="AU133" s="370">
        <f t="shared" si="60"/>
        <v>123574</v>
      </c>
      <c r="AV133" s="401" t="str">
        <f t="shared" si="62"/>
        <v>No</v>
      </c>
      <c r="AW133" s="397">
        <f t="shared" si="55"/>
        <v>0</v>
      </c>
      <c r="AX133" s="402">
        <f t="shared" si="56"/>
        <v>1015498</v>
      </c>
      <c r="AY133" s="403">
        <f t="shared" si="61"/>
        <v>1015498</v>
      </c>
      <c r="AZ133" s="423">
        <f t="shared" si="57"/>
        <v>0</v>
      </c>
      <c r="BA133" s="370"/>
      <c r="BD133" s="404"/>
      <c r="BE133" s="404">
        <v>1015498</v>
      </c>
      <c r="BF133" s="404">
        <v>997839.27540000004</v>
      </c>
      <c r="BG133" s="404">
        <v>980183.19899082009</v>
      </c>
      <c r="BH133" s="404">
        <v>962531.35919265612</v>
      </c>
      <c r="BI133" s="351">
        <v>944879.51939449203</v>
      </c>
      <c r="BJ133" s="351">
        <v>927229.44478030782</v>
      </c>
      <c r="BK133" s="351">
        <v>909576.72239015391</v>
      </c>
      <c r="BL133" s="351">
        <v>891924</v>
      </c>
    </row>
    <row r="134" spans="1:64" x14ac:dyDescent="0.2">
      <c r="A134" s="354" t="s">
        <v>323</v>
      </c>
      <c r="B134" s="354"/>
      <c r="C134" s="382"/>
      <c r="D134" s="382"/>
      <c r="E134" s="382"/>
      <c r="F134" s="351">
        <v>3</v>
      </c>
      <c r="G134">
        <v>0</v>
      </c>
      <c r="H134" s="354">
        <v>108</v>
      </c>
      <c r="I134" s="351" t="s">
        <v>439</v>
      </c>
      <c r="J134" s="394"/>
      <c r="K134" s="266">
        <v>1688</v>
      </c>
      <c r="L134" s="422"/>
      <c r="M134" s="267">
        <v>308</v>
      </c>
      <c r="N134" s="395">
        <f t="shared" si="42"/>
        <v>92.4</v>
      </c>
      <c r="O134" s="395">
        <f t="shared" si="43"/>
        <v>1012.8</v>
      </c>
      <c r="P134" s="395">
        <f t="shared" si="44"/>
        <v>0</v>
      </c>
      <c r="Q134" s="395">
        <f t="shared" si="45"/>
        <v>0</v>
      </c>
      <c r="R134" s="396">
        <f t="shared" si="46"/>
        <v>0.18</v>
      </c>
      <c r="S134" s="396">
        <f t="shared" si="34"/>
        <v>0</v>
      </c>
      <c r="T134" s="395">
        <f t="shared" si="35"/>
        <v>0</v>
      </c>
      <c r="U134" s="395">
        <f t="shared" si="47"/>
        <v>0</v>
      </c>
      <c r="V134" s="267">
        <v>29</v>
      </c>
      <c r="W134" s="395">
        <f t="shared" si="48"/>
        <v>7.25</v>
      </c>
      <c r="X134" s="371">
        <f t="shared" si="49"/>
        <v>92.4</v>
      </c>
      <c r="Y134" s="359">
        <f t="shared" si="50"/>
        <v>1787.65</v>
      </c>
      <c r="Z134" s="266">
        <v>2971461688.6700001</v>
      </c>
      <c r="AA134" s="267">
        <v>12941</v>
      </c>
      <c r="AB134" s="371">
        <f t="shared" si="36"/>
        <v>229616.08</v>
      </c>
      <c r="AC134" s="358">
        <f t="shared" si="37"/>
        <v>0.89514700000000003</v>
      </c>
      <c r="AD134" s="267">
        <v>123000</v>
      </c>
      <c r="AE134" s="358">
        <f t="shared" si="38"/>
        <v>0.89172499999999999</v>
      </c>
      <c r="AF134" s="358">
        <f t="shared" si="58"/>
        <v>0.10588</v>
      </c>
      <c r="AG134" s="398">
        <f t="shared" si="39"/>
        <v>0.10588</v>
      </c>
      <c r="AH134" s="399">
        <f t="shared" si="40"/>
        <v>0</v>
      </c>
      <c r="AI134" s="400">
        <f t="shared" si="51"/>
        <v>0.10588</v>
      </c>
      <c r="AJ134" s="267">
        <v>0</v>
      </c>
      <c r="AK134">
        <v>0</v>
      </c>
      <c r="AL134" s="370">
        <f t="shared" si="52"/>
        <v>0</v>
      </c>
      <c r="AM134" s="267">
        <v>0</v>
      </c>
      <c r="AN134">
        <v>0</v>
      </c>
      <c r="AO134" s="370">
        <f t="shared" si="53"/>
        <v>0</v>
      </c>
      <c r="AP134" s="370">
        <f t="shared" si="41"/>
        <v>2181410</v>
      </c>
      <c r="AQ134" s="370">
        <f t="shared" si="54"/>
        <v>2181410</v>
      </c>
      <c r="AR134" s="397">
        <v>4528763</v>
      </c>
      <c r="AS134" s="397">
        <f t="shared" si="59"/>
        <v>2181410</v>
      </c>
      <c r="AT134" s="267">
        <v>3677011</v>
      </c>
      <c r="AU134" s="370">
        <f t="shared" si="60"/>
        <v>1495601</v>
      </c>
      <c r="AV134" s="401" t="str">
        <f t="shared" si="62"/>
        <v>No</v>
      </c>
      <c r="AW134" s="397">
        <f t="shared" si="55"/>
        <v>0</v>
      </c>
      <c r="AX134" s="402">
        <f t="shared" si="56"/>
        <v>3677011</v>
      </c>
      <c r="AY134" s="403">
        <f t="shared" si="61"/>
        <v>3677011</v>
      </c>
      <c r="AZ134" s="423">
        <f t="shared" si="57"/>
        <v>0</v>
      </c>
      <c r="BA134" s="370"/>
      <c r="BD134" s="404"/>
      <c r="BE134" s="404">
        <v>3677011</v>
      </c>
      <c r="BF134" s="404">
        <v>3463289.6170999999</v>
      </c>
      <c r="BG134" s="404">
        <v>3249600.2849294301</v>
      </c>
      <c r="BH134" s="404">
        <v>3035962.2279435443</v>
      </c>
      <c r="BI134" s="351">
        <v>2822324.1709576584</v>
      </c>
      <c r="BJ134" s="351">
        <v>2608707.4777774708</v>
      </c>
      <c r="BK134" s="351">
        <v>2395058.7388887354</v>
      </c>
      <c r="BL134" s="351">
        <v>2181410</v>
      </c>
    </row>
    <row r="135" spans="1:64" x14ac:dyDescent="0.2">
      <c r="A135" s="354" t="s">
        <v>338</v>
      </c>
      <c r="B135" s="354"/>
      <c r="C135" s="406">
        <v>1</v>
      </c>
      <c r="D135" s="406">
        <v>1</v>
      </c>
      <c r="E135" s="382"/>
      <c r="F135" s="351">
        <v>9</v>
      </c>
      <c r="G135">
        <v>32</v>
      </c>
      <c r="H135" s="354">
        <v>109</v>
      </c>
      <c r="I135" s="351" t="s">
        <v>440</v>
      </c>
      <c r="J135" s="394"/>
      <c r="K135" s="266">
        <v>1843.3</v>
      </c>
      <c r="L135" s="424"/>
      <c r="M135" s="267">
        <v>1017</v>
      </c>
      <c r="N135" s="395">
        <f t="shared" si="42"/>
        <v>305.10000000000002</v>
      </c>
      <c r="O135" s="395">
        <f t="shared" si="43"/>
        <v>1105.98</v>
      </c>
      <c r="P135" s="395">
        <f t="shared" si="44"/>
        <v>0</v>
      </c>
      <c r="Q135" s="395">
        <f t="shared" si="45"/>
        <v>0</v>
      </c>
      <c r="R135" s="396">
        <f t="shared" si="46"/>
        <v>0.55000000000000004</v>
      </c>
      <c r="S135" s="396">
        <f t="shared" si="34"/>
        <v>0</v>
      </c>
      <c r="T135" s="395">
        <f t="shared" si="35"/>
        <v>0</v>
      </c>
      <c r="U135" s="395">
        <f t="shared" si="47"/>
        <v>0</v>
      </c>
      <c r="V135" s="267">
        <v>20</v>
      </c>
      <c r="W135" s="395">
        <f t="shared" si="48"/>
        <v>5</v>
      </c>
      <c r="X135" s="371">
        <f t="shared" si="49"/>
        <v>305.10000000000002</v>
      </c>
      <c r="Y135" s="359">
        <f t="shared" si="50"/>
        <v>2153.4</v>
      </c>
      <c r="Z135" s="266">
        <v>2046429503.6700001</v>
      </c>
      <c r="AA135" s="267">
        <v>15143</v>
      </c>
      <c r="AB135" s="371">
        <f t="shared" si="36"/>
        <v>135140.29999999999</v>
      </c>
      <c r="AC135" s="358">
        <f t="shared" si="37"/>
        <v>0.52683800000000003</v>
      </c>
      <c r="AD135" s="267">
        <v>68651</v>
      </c>
      <c r="AE135" s="358">
        <f t="shared" si="38"/>
        <v>0.49770599999999998</v>
      </c>
      <c r="AF135" s="358">
        <f t="shared" si="58"/>
        <v>0.481902</v>
      </c>
      <c r="AG135" s="398">
        <f t="shared" si="39"/>
        <v>0.481902</v>
      </c>
      <c r="AH135" s="399">
        <f t="shared" si="40"/>
        <v>0</v>
      </c>
      <c r="AI135" s="400">
        <f t="shared" si="51"/>
        <v>0.481902</v>
      </c>
      <c r="AJ135" s="267">
        <v>0</v>
      </c>
      <c r="AK135">
        <v>0</v>
      </c>
      <c r="AL135" s="370">
        <f t="shared" si="52"/>
        <v>0</v>
      </c>
      <c r="AM135" s="267">
        <v>0</v>
      </c>
      <c r="AN135">
        <v>0</v>
      </c>
      <c r="AO135" s="370">
        <f t="shared" si="53"/>
        <v>0</v>
      </c>
      <c r="AP135" s="370">
        <f t="shared" si="41"/>
        <v>11959813</v>
      </c>
      <c r="AQ135" s="370">
        <f t="shared" si="54"/>
        <v>11959813</v>
      </c>
      <c r="AR135" s="397">
        <v>15364444</v>
      </c>
      <c r="AS135" s="397">
        <f t="shared" si="59"/>
        <v>15364444</v>
      </c>
      <c r="AT135" s="267">
        <v>15364444</v>
      </c>
      <c r="AU135" s="370">
        <f t="shared" si="60"/>
        <v>3404631</v>
      </c>
      <c r="AV135" s="401" t="str">
        <f t="shared" si="62"/>
        <v>No</v>
      </c>
      <c r="AW135" s="397">
        <f t="shared" si="55"/>
        <v>0</v>
      </c>
      <c r="AX135" s="402">
        <f t="shared" si="56"/>
        <v>15364444</v>
      </c>
      <c r="AY135" s="403">
        <f t="shared" si="61"/>
        <v>15364444</v>
      </c>
      <c r="AZ135" s="423">
        <f t="shared" si="57"/>
        <v>0</v>
      </c>
      <c r="BA135" s="370"/>
      <c r="BD135" s="404"/>
      <c r="BE135" s="404">
        <v>15364444</v>
      </c>
      <c r="BF135" s="404">
        <v>15364444</v>
      </c>
      <c r="BG135" s="404">
        <v>15364444</v>
      </c>
      <c r="BH135" s="404">
        <v>15364444</v>
      </c>
      <c r="BI135" s="351">
        <v>15364444</v>
      </c>
      <c r="BJ135" s="351">
        <v>15364444</v>
      </c>
      <c r="BK135" s="351">
        <v>15364444</v>
      </c>
      <c r="BL135" s="351">
        <v>15364444</v>
      </c>
    </row>
    <row r="136" spans="1:64" x14ac:dyDescent="0.2">
      <c r="A136" s="354" t="s">
        <v>351</v>
      </c>
      <c r="B136" s="354"/>
      <c r="C136" s="382"/>
      <c r="D136" s="382"/>
      <c r="E136" s="382"/>
      <c r="F136" s="351">
        <v>8</v>
      </c>
      <c r="G136">
        <v>38</v>
      </c>
      <c r="H136" s="354">
        <v>110</v>
      </c>
      <c r="I136" s="351" t="s">
        <v>441</v>
      </c>
      <c r="J136" s="394"/>
      <c r="K136" s="266">
        <v>2233.9</v>
      </c>
      <c r="L136" s="424"/>
      <c r="M136" s="267">
        <v>916</v>
      </c>
      <c r="N136" s="395">
        <f t="shared" si="42"/>
        <v>274.8</v>
      </c>
      <c r="O136" s="395">
        <f t="shared" si="43"/>
        <v>1340.34</v>
      </c>
      <c r="P136" s="395">
        <f t="shared" si="44"/>
        <v>0</v>
      </c>
      <c r="Q136" s="395">
        <f t="shared" si="45"/>
        <v>0</v>
      </c>
      <c r="R136" s="396">
        <f t="shared" si="46"/>
        <v>0.41</v>
      </c>
      <c r="S136" s="396">
        <f t="shared" si="34"/>
        <v>0</v>
      </c>
      <c r="T136" s="395">
        <f t="shared" si="35"/>
        <v>0</v>
      </c>
      <c r="U136" s="395">
        <f t="shared" si="47"/>
        <v>0</v>
      </c>
      <c r="V136" s="267">
        <v>161</v>
      </c>
      <c r="W136" s="395">
        <f t="shared" si="48"/>
        <v>40.25</v>
      </c>
      <c r="X136" s="371">
        <f t="shared" si="49"/>
        <v>274.8</v>
      </c>
      <c r="Y136" s="359">
        <f t="shared" si="50"/>
        <v>2548.9500000000003</v>
      </c>
      <c r="Z136" s="266">
        <v>2528139217.3299999</v>
      </c>
      <c r="AA136" s="267">
        <v>17479</v>
      </c>
      <c r="AB136" s="371">
        <f t="shared" si="36"/>
        <v>144638.66</v>
      </c>
      <c r="AC136" s="358">
        <f t="shared" si="37"/>
        <v>0.56386700000000001</v>
      </c>
      <c r="AD136" s="267">
        <v>78900</v>
      </c>
      <c r="AE136" s="358">
        <f t="shared" si="38"/>
        <v>0.57200899999999999</v>
      </c>
      <c r="AF136" s="358">
        <f t="shared" si="58"/>
        <v>0.43369000000000002</v>
      </c>
      <c r="AG136" s="398">
        <f t="shared" si="39"/>
        <v>0.43369000000000002</v>
      </c>
      <c r="AH136" s="399">
        <f t="shared" si="40"/>
        <v>0</v>
      </c>
      <c r="AI136" s="400">
        <f t="shared" si="51"/>
        <v>0.43369000000000002</v>
      </c>
      <c r="AJ136" s="267">
        <v>0</v>
      </c>
      <c r="AK136">
        <v>0</v>
      </c>
      <c r="AL136" s="370">
        <f t="shared" si="52"/>
        <v>0</v>
      </c>
      <c r="AM136" s="267">
        <v>0</v>
      </c>
      <c r="AN136">
        <v>0</v>
      </c>
      <c r="AO136" s="370">
        <f t="shared" si="53"/>
        <v>0</v>
      </c>
      <c r="AP136" s="370">
        <f t="shared" si="41"/>
        <v>12740359</v>
      </c>
      <c r="AQ136" s="370">
        <f t="shared" si="54"/>
        <v>12740359</v>
      </c>
      <c r="AR136" s="397">
        <v>10272197</v>
      </c>
      <c r="AS136" s="397">
        <f t="shared" si="59"/>
        <v>12740359</v>
      </c>
      <c r="AT136" s="267">
        <v>12181371</v>
      </c>
      <c r="AU136" s="370">
        <f t="shared" si="60"/>
        <v>558988</v>
      </c>
      <c r="AV136" s="401" t="str">
        <f t="shared" si="62"/>
        <v>Yes</v>
      </c>
      <c r="AW136" s="397">
        <f t="shared" si="55"/>
        <v>558988</v>
      </c>
      <c r="AX136" s="402">
        <f t="shared" si="56"/>
        <v>12740359</v>
      </c>
      <c r="AY136" s="403">
        <f t="shared" si="61"/>
        <v>12740359</v>
      </c>
      <c r="AZ136" s="423">
        <f t="shared" si="57"/>
        <v>558988</v>
      </c>
      <c r="BA136" s="370"/>
      <c r="BD136" s="404"/>
      <c r="BE136" s="404">
        <v>12740359</v>
      </c>
      <c r="BF136" s="404">
        <v>12740359</v>
      </c>
      <c r="BG136" s="404">
        <v>12740359</v>
      </c>
      <c r="BH136" s="404">
        <v>12740359</v>
      </c>
      <c r="BI136" s="351">
        <v>12740359</v>
      </c>
      <c r="BJ136" s="351">
        <v>12740359</v>
      </c>
      <c r="BK136" s="351">
        <v>12740359</v>
      </c>
      <c r="BL136" s="351">
        <v>12740359</v>
      </c>
    </row>
    <row r="137" spans="1:64" x14ac:dyDescent="0.2">
      <c r="A137" s="354" t="s">
        <v>351</v>
      </c>
      <c r="B137" s="354"/>
      <c r="C137" s="382"/>
      <c r="D137" s="382"/>
      <c r="E137" s="382"/>
      <c r="F137" s="351">
        <v>8</v>
      </c>
      <c r="G137">
        <v>18</v>
      </c>
      <c r="H137" s="354">
        <v>111</v>
      </c>
      <c r="I137" s="351" t="s">
        <v>442</v>
      </c>
      <c r="J137" s="394"/>
      <c r="K137" s="266">
        <v>1355.7</v>
      </c>
      <c r="L137" s="424"/>
      <c r="M137" s="267">
        <v>683</v>
      </c>
      <c r="N137" s="395">
        <f t="shared" si="42"/>
        <v>204.9</v>
      </c>
      <c r="O137" s="395">
        <f t="shared" si="43"/>
        <v>813.42</v>
      </c>
      <c r="P137" s="395">
        <f t="shared" si="44"/>
        <v>0</v>
      </c>
      <c r="Q137" s="395">
        <f t="shared" si="45"/>
        <v>0</v>
      </c>
      <c r="R137" s="396">
        <f t="shared" si="46"/>
        <v>0.5</v>
      </c>
      <c r="S137" s="396">
        <f t="shared" si="34"/>
        <v>0</v>
      </c>
      <c r="T137" s="395">
        <f t="shared" si="35"/>
        <v>0</v>
      </c>
      <c r="U137" s="395">
        <f t="shared" si="47"/>
        <v>0</v>
      </c>
      <c r="V137" s="267">
        <v>52</v>
      </c>
      <c r="W137" s="395">
        <f t="shared" si="48"/>
        <v>13</v>
      </c>
      <c r="X137" s="371">
        <f t="shared" si="49"/>
        <v>204.9</v>
      </c>
      <c r="Y137" s="359">
        <f t="shared" si="50"/>
        <v>1573.6000000000001</v>
      </c>
      <c r="Z137" s="266">
        <v>1397791305</v>
      </c>
      <c r="AA137" s="267">
        <v>11711</v>
      </c>
      <c r="AB137" s="371">
        <f t="shared" si="36"/>
        <v>119357.13</v>
      </c>
      <c r="AC137" s="358">
        <f t="shared" si="37"/>
        <v>0.465308</v>
      </c>
      <c r="AD137" s="267">
        <v>94600</v>
      </c>
      <c r="AE137" s="358">
        <f t="shared" si="38"/>
        <v>0.68583099999999997</v>
      </c>
      <c r="AF137" s="358">
        <f t="shared" si="58"/>
        <v>0.46853499999999998</v>
      </c>
      <c r="AG137" s="398">
        <f t="shared" si="39"/>
        <v>0.46853499999999998</v>
      </c>
      <c r="AH137" s="399">
        <f t="shared" si="40"/>
        <v>0.03</v>
      </c>
      <c r="AI137" s="400">
        <f t="shared" si="51"/>
        <v>0.49853499999999995</v>
      </c>
      <c r="AJ137" s="267">
        <v>0</v>
      </c>
      <c r="AK137">
        <v>0</v>
      </c>
      <c r="AL137" s="370">
        <f t="shared" si="52"/>
        <v>0</v>
      </c>
      <c r="AM137" s="267">
        <v>0</v>
      </c>
      <c r="AN137">
        <v>0</v>
      </c>
      <c r="AO137" s="370">
        <f t="shared" si="53"/>
        <v>0</v>
      </c>
      <c r="AP137" s="370">
        <f t="shared" si="41"/>
        <v>9041301</v>
      </c>
      <c r="AQ137" s="370">
        <f t="shared" si="54"/>
        <v>9041301</v>
      </c>
      <c r="AR137" s="397">
        <v>9761632</v>
      </c>
      <c r="AS137" s="397">
        <f t="shared" si="59"/>
        <v>9041301</v>
      </c>
      <c r="AT137" s="267">
        <v>9802121</v>
      </c>
      <c r="AU137" s="370">
        <f t="shared" si="60"/>
        <v>760820</v>
      </c>
      <c r="AV137" s="401" t="str">
        <f t="shared" si="62"/>
        <v>No</v>
      </c>
      <c r="AW137" s="397">
        <f t="shared" si="55"/>
        <v>0</v>
      </c>
      <c r="AX137" s="402">
        <f t="shared" si="56"/>
        <v>9802121</v>
      </c>
      <c r="AY137" s="403">
        <f t="shared" si="61"/>
        <v>9802121</v>
      </c>
      <c r="AZ137" s="423">
        <f t="shared" si="57"/>
        <v>0</v>
      </c>
      <c r="BA137" s="370"/>
      <c r="BD137" s="404"/>
      <c r="BE137" s="404">
        <v>9802121</v>
      </c>
      <c r="BF137" s="404">
        <v>9693399.8220000006</v>
      </c>
      <c r="BG137" s="404">
        <v>9584694.9483726006</v>
      </c>
      <c r="BH137" s="404">
        <v>9476016.1586980801</v>
      </c>
      <c r="BI137" s="351">
        <v>9367337.3690235596</v>
      </c>
      <c r="BJ137" s="351">
        <v>9258669.447228007</v>
      </c>
      <c r="BK137" s="351">
        <v>9149985.2236140035</v>
      </c>
      <c r="BL137" s="351">
        <v>9041301</v>
      </c>
    </row>
    <row r="138" spans="1:64" x14ac:dyDescent="0.2">
      <c r="A138" s="354" t="s">
        <v>323</v>
      </c>
      <c r="B138" s="354"/>
      <c r="C138" s="382"/>
      <c r="D138" s="382"/>
      <c r="E138" s="382"/>
      <c r="F138" s="351">
        <v>8</v>
      </c>
      <c r="G138">
        <v>0</v>
      </c>
      <c r="H138" s="354">
        <v>112</v>
      </c>
      <c r="I138" s="351" t="s">
        <v>443</v>
      </c>
      <c r="J138" s="394"/>
      <c r="K138" s="266">
        <v>512.33000000000004</v>
      </c>
      <c r="L138" s="422"/>
      <c r="M138" s="267">
        <v>86</v>
      </c>
      <c r="N138" s="395">
        <f t="shared" si="42"/>
        <v>25.8</v>
      </c>
      <c r="O138" s="395">
        <f t="shared" si="43"/>
        <v>307.39999999999998</v>
      </c>
      <c r="P138" s="395">
        <f t="shared" si="44"/>
        <v>0</v>
      </c>
      <c r="Q138" s="395">
        <f t="shared" si="45"/>
        <v>0</v>
      </c>
      <c r="R138" s="396">
        <f t="shared" si="46"/>
        <v>0.17</v>
      </c>
      <c r="S138" s="396">
        <f t="shared" si="34"/>
        <v>0</v>
      </c>
      <c r="T138" s="395">
        <f t="shared" si="35"/>
        <v>0</v>
      </c>
      <c r="U138" s="395">
        <f t="shared" si="47"/>
        <v>0</v>
      </c>
      <c r="V138" s="267">
        <v>6</v>
      </c>
      <c r="W138" s="395">
        <f t="shared" si="48"/>
        <v>1.5</v>
      </c>
      <c r="X138" s="371">
        <f t="shared" si="49"/>
        <v>25.8</v>
      </c>
      <c r="Y138" s="359">
        <f t="shared" si="50"/>
        <v>539.63</v>
      </c>
      <c r="Z138" s="266">
        <v>736886824.66999996</v>
      </c>
      <c r="AA138" s="267">
        <v>4307</v>
      </c>
      <c r="AB138" s="371">
        <f t="shared" si="36"/>
        <v>171090.51</v>
      </c>
      <c r="AC138" s="358">
        <f t="shared" si="37"/>
        <v>0.66698800000000003</v>
      </c>
      <c r="AD138" s="267">
        <v>98750</v>
      </c>
      <c r="AE138" s="358">
        <f t="shared" si="38"/>
        <v>0.71591700000000003</v>
      </c>
      <c r="AF138" s="358">
        <f t="shared" si="58"/>
        <v>0.31833299999999998</v>
      </c>
      <c r="AG138" s="398">
        <f t="shared" si="39"/>
        <v>0.31833299999999998</v>
      </c>
      <c r="AH138" s="399">
        <f t="shared" si="40"/>
        <v>0</v>
      </c>
      <c r="AI138" s="400">
        <f t="shared" si="51"/>
        <v>0.31833299999999998</v>
      </c>
      <c r="AJ138" s="267">
        <v>0</v>
      </c>
      <c r="AK138">
        <v>0</v>
      </c>
      <c r="AL138" s="370">
        <f t="shared" si="52"/>
        <v>0</v>
      </c>
      <c r="AM138" s="267">
        <v>158</v>
      </c>
      <c r="AN138">
        <v>4</v>
      </c>
      <c r="AO138" s="370">
        <f t="shared" si="53"/>
        <v>63200</v>
      </c>
      <c r="AP138" s="370">
        <f t="shared" si="41"/>
        <v>1979788</v>
      </c>
      <c r="AQ138" s="370">
        <f t="shared" si="54"/>
        <v>2042988</v>
      </c>
      <c r="AR138" s="397">
        <v>3073015</v>
      </c>
      <c r="AS138" s="397">
        <f t="shared" si="59"/>
        <v>2042988</v>
      </c>
      <c r="AT138" s="267">
        <v>2670987</v>
      </c>
      <c r="AU138" s="370">
        <f t="shared" si="60"/>
        <v>627999</v>
      </c>
      <c r="AV138" s="401" t="str">
        <f t="shared" si="62"/>
        <v>No</v>
      </c>
      <c r="AW138" s="397">
        <f t="shared" si="55"/>
        <v>0</v>
      </c>
      <c r="AX138" s="402">
        <f t="shared" si="56"/>
        <v>2670987</v>
      </c>
      <c r="AY138" s="403">
        <f t="shared" si="61"/>
        <v>2670987</v>
      </c>
      <c r="AZ138" s="423">
        <f t="shared" si="57"/>
        <v>0</v>
      </c>
      <c r="BA138" s="370"/>
      <c r="BD138" s="404"/>
      <c r="BE138" s="404">
        <v>2670987</v>
      </c>
      <c r="BF138" s="404">
        <v>2581245.9429000001</v>
      </c>
      <c r="BG138" s="404">
        <v>2491518.34381857</v>
      </c>
      <c r="BH138" s="404">
        <v>2401812.2750548562</v>
      </c>
      <c r="BI138" s="351">
        <v>2312106.2062911419</v>
      </c>
      <c r="BJ138" s="351">
        <v>2222409.1081343042</v>
      </c>
      <c r="BK138" s="351">
        <v>2132698.5540671521</v>
      </c>
      <c r="BL138" s="351">
        <v>2042988</v>
      </c>
    </row>
    <row r="139" spans="1:64" x14ac:dyDescent="0.2">
      <c r="A139" s="354" t="s">
        <v>327</v>
      </c>
      <c r="B139" s="354"/>
      <c r="C139" s="382"/>
      <c r="D139" s="382"/>
      <c r="E139" s="382"/>
      <c r="F139" s="351">
        <v>6</v>
      </c>
      <c r="G139">
        <v>0</v>
      </c>
      <c r="H139" s="354">
        <v>113</v>
      </c>
      <c r="I139" s="351" t="s">
        <v>444</v>
      </c>
      <c r="J139" s="394"/>
      <c r="K139" s="266">
        <v>1248.73</v>
      </c>
      <c r="L139" s="422"/>
      <c r="M139" s="267">
        <v>320</v>
      </c>
      <c r="N139" s="395">
        <f t="shared" si="42"/>
        <v>96</v>
      </c>
      <c r="O139" s="395">
        <f t="shared" si="43"/>
        <v>749.24</v>
      </c>
      <c r="P139" s="395">
        <f t="shared" si="44"/>
        <v>0</v>
      </c>
      <c r="Q139" s="395">
        <f t="shared" si="45"/>
        <v>0</v>
      </c>
      <c r="R139" s="396">
        <f t="shared" si="46"/>
        <v>0.26</v>
      </c>
      <c r="S139" s="396">
        <f t="shared" si="34"/>
        <v>0</v>
      </c>
      <c r="T139" s="395">
        <f t="shared" si="35"/>
        <v>0</v>
      </c>
      <c r="U139" s="395">
        <f t="shared" si="47"/>
        <v>0</v>
      </c>
      <c r="V139" s="267">
        <v>39</v>
      </c>
      <c r="W139" s="395">
        <f t="shared" si="48"/>
        <v>9.75</v>
      </c>
      <c r="X139" s="371">
        <f t="shared" si="49"/>
        <v>96</v>
      </c>
      <c r="Y139" s="359">
        <f t="shared" si="50"/>
        <v>1354.48</v>
      </c>
      <c r="Z139" s="266">
        <v>1480511474.6700001</v>
      </c>
      <c r="AA139" s="267">
        <v>9429</v>
      </c>
      <c r="AB139" s="371">
        <f t="shared" si="36"/>
        <v>157016.81</v>
      </c>
      <c r="AC139" s="358">
        <f t="shared" si="37"/>
        <v>0.61212200000000005</v>
      </c>
      <c r="AD139" s="267">
        <v>116098</v>
      </c>
      <c r="AE139" s="358">
        <f t="shared" si="38"/>
        <v>0.84168699999999996</v>
      </c>
      <c r="AF139" s="358">
        <f t="shared" si="58"/>
        <v>0.31900899999999999</v>
      </c>
      <c r="AG139" s="398">
        <f t="shared" si="39"/>
        <v>0.31900899999999999</v>
      </c>
      <c r="AH139" s="399">
        <f t="shared" si="40"/>
        <v>0</v>
      </c>
      <c r="AI139" s="400">
        <f t="shared" si="51"/>
        <v>0.31900899999999999</v>
      </c>
      <c r="AJ139" s="267">
        <v>0</v>
      </c>
      <c r="AK139">
        <v>0</v>
      </c>
      <c r="AL139" s="370">
        <f t="shared" si="52"/>
        <v>0</v>
      </c>
      <c r="AM139" s="267">
        <v>0</v>
      </c>
      <c r="AN139">
        <v>0</v>
      </c>
      <c r="AO139" s="370">
        <f t="shared" si="53"/>
        <v>0</v>
      </c>
      <c r="AP139" s="370">
        <f t="shared" si="41"/>
        <v>4979852</v>
      </c>
      <c r="AQ139" s="370">
        <f t="shared" si="54"/>
        <v>4979852</v>
      </c>
      <c r="AR139" s="397">
        <v>4363751</v>
      </c>
      <c r="AS139" s="397">
        <f t="shared" si="59"/>
        <v>4979852</v>
      </c>
      <c r="AT139" s="267">
        <v>4775020</v>
      </c>
      <c r="AU139" s="370">
        <f t="shared" si="60"/>
        <v>204832</v>
      </c>
      <c r="AV139" s="401" t="str">
        <f t="shared" si="62"/>
        <v>Yes</v>
      </c>
      <c r="AW139" s="397">
        <f t="shared" si="55"/>
        <v>204832</v>
      </c>
      <c r="AX139" s="402">
        <f t="shared" si="56"/>
        <v>4979852</v>
      </c>
      <c r="AY139" s="403">
        <f t="shared" si="61"/>
        <v>4979852</v>
      </c>
      <c r="AZ139" s="423">
        <f t="shared" si="57"/>
        <v>204832</v>
      </c>
      <c r="BA139" s="370"/>
      <c r="BD139" s="404"/>
      <c r="BE139" s="404">
        <v>4979852</v>
      </c>
      <c r="BF139" s="404">
        <v>4979852</v>
      </c>
      <c r="BG139" s="404">
        <v>4979852</v>
      </c>
      <c r="BH139" s="404">
        <v>4979852</v>
      </c>
      <c r="BI139" s="351">
        <v>4979852</v>
      </c>
      <c r="BJ139" s="351">
        <v>4979852</v>
      </c>
      <c r="BK139" s="351">
        <v>4979852</v>
      </c>
      <c r="BL139" s="351">
        <v>4979852</v>
      </c>
    </row>
    <row r="140" spans="1:64" x14ac:dyDescent="0.2">
      <c r="A140" s="354" t="s">
        <v>327</v>
      </c>
      <c r="B140" s="354"/>
      <c r="C140" s="382"/>
      <c r="D140" s="382"/>
      <c r="E140" s="382"/>
      <c r="F140" s="351">
        <v>7</v>
      </c>
      <c r="G140">
        <v>0</v>
      </c>
      <c r="H140" s="354">
        <v>114</v>
      </c>
      <c r="I140" s="351" t="s">
        <v>445</v>
      </c>
      <c r="J140" s="394"/>
      <c r="K140" s="266">
        <v>620.52</v>
      </c>
      <c r="L140" s="424"/>
      <c r="M140" s="267">
        <v>183</v>
      </c>
      <c r="N140" s="395">
        <f t="shared" si="42"/>
        <v>54.9</v>
      </c>
      <c r="O140" s="395">
        <f t="shared" si="43"/>
        <v>372.31</v>
      </c>
      <c r="P140" s="395">
        <f t="shared" si="44"/>
        <v>0</v>
      </c>
      <c r="Q140" s="395">
        <f t="shared" si="45"/>
        <v>0</v>
      </c>
      <c r="R140" s="396">
        <f t="shared" si="46"/>
        <v>0.28999999999999998</v>
      </c>
      <c r="S140" s="396">
        <f t="shared" si="34"/>
        <v>0</v>
      </c>
      <c r="T140" s="395">
        <f t="shared" si="35"/>
        <v>0</v>
      </c>
      <c r="U140" s="395">
        <f t="shared" si="47"/>
        <v>0</v>
      </c>
      <c r="V140" s="267">
        <v>12</v>
      </c>
      <c r="W140" s="395">
        <f t="shared" si="48"/>
        <v>3</v>
      </c>
      <c r="X140" s="371">
        <f t="shared" si="49"/>
        <v>54.9</v>
      </c>
      <c r="Y140" s="359">
        <f t="shared" si="50"/>
        <v>678.42</v>
      </c>
      <c r="Z140" s="266">
        <v>854551998.33000004</v>
      </c>
      <c r="AA140" s="267">
        <v>4840</v>
      </c>
      <c r="AB140" s="371">
        <f t="shared" si="36"/>
        <v>176560.33</v>
      </c>
      <c r="AC140" s="358">
        <f t="shared" si="37"/>
        <v>0.68831200000000003</v>
      </c>
      <c r="AD140" s="267">
        <v>103816</v>
      </c>
      <c r="AE140" s="358">
        <f t="shared" si="38"/>
        <v>0.75264500000000001</v>
      </c>
      <c r="AF140" s="358">
        <f t="shared" si="58"/>
        <v>0.29238799999999998</v>
      </c>
      <c r="AG140" s="398">
        <f t="shared" si="39"/>
        <v>0.29238799999999998</v>
      </c>
      <c r="AH140" s="399">
        <f t="shared" si="40"/>
        <v>0</v>
      </c>
      <c r="AI140" s="400">
        <f t="shared" si="51"/>
        <v>0.29238799999999998</v>
      </c>
      <c r="AJ140" s="267">
        <v>0</v>
      </c>
      <c r="AK140">
        <v>0</v>
      </c>
      <c r="AL140" s="370">
        <f t="shared" si="52"/>
        <v>0</v>
      </c>
      <c r="AM140" s="267">
        <v>102</v>
      </c>
      <c r="AN140">
        <v>4</v>
      </c>
      <c r="AO140" s="370">
        <f t="shared" si="53"/>
        <v>40800</v>
      </c>
      <c r="AP140" s="370">
        <f t="shared" si="41"/>
        <v>2286121</v>
      </c>
      <c r="AQ140" s="370">
        <f t="shared" si="54"/>
        <v>2326921</v>
      </c>
      <c r="AR140" s="397">
        <v>3012017</v>
      </c>
      <c r="AS140" s="397">
        <f t="shared" si="59"/>
        <v>2326921</v>
      </c>
      <c r="AT140" s="267">
        <v>2952496</v>
      </c>
      <c r="AU140" s="370">
        <f t="shared" si="60"/>
        <v>625575</v>
      </c>
      <c r="AV140" s="401" t="str">
        <f t="shared" si="62"/>
        <v>No</v>
      </c>
      <c r="AW140" s="397">
        <f t="shared" si="55"/>
        <v>0</v>
      </c>
      <c r="AX140" s="402">
        <f t="shared" si="56"/>
        <v>2952496</v>
      </c>
      <c r="AY140" s="403">
        <f t="shared" si="61"/>
        <v>2952496</v>
      </c>
      <c r="AZ140" s="423">
        <f t="shared" si="57"/>
        <v>0</v>
      </c>
      <c r="BA140" s="370"/>
      <c r="BD140" s="404"/>
      <c r="BE140" s="404">
        <v>2952496</v>
      </c>
      <c r="BF140" s="404">
        <v>2863101.3325</v>
      </c>
      <c r="BG140" s="404">
        <v>2773720.0710722501</v>
      </c>
      <c r="BH140" s="404">
        <v>2684360.2568578003</v>
      </c>
      <c r="BI140" s="351">
        <v>2595000.44264335</v>
      </c>
      <c r="BJ140" s="351">
        <v>2505649.5644103214</v>
      </c>
      <c r="BK140" s="351">
        <v>2416285.2822051607</v>
      </c>
      <c r="BL140" s="351">
        <v>2326921</v>
      </c>
    </row>
    <row r="141" spans="1:64" x14ac:dyDescent="0.2">
      <c r="A141" s="354" t="s">
        <v>327</v>
      </c>
      <c r="B141" s="354"/>
      <c r="C141" s="382"/>
      <c r="D141" s="382"/>
      <c r="E141" s="382"/>
      <c r="F141" s="351">
        <v>6</v>
      </c>
      <c r="G141">
        <v>0</v>
      </c>
      <c r="H141" s="354">
        <v>115</v>
      </c>
      <c r="I141" s="351" t="s">
        <v>446</v>
      </c>
      <c r="J141" s="394"/>
      <c r="K141" s="266">
        <v>1273.29</v>
      </c>
      <c r="L141" s="422"/>
      <c r="M141" s="267">
        <v>293</v>
      </c>
      <c r="N141" s="395">
        <f t="shared" si="42"/>
        <v>87.9</v>
      </c>
      <c r="O141" s="395">
        <f t="shared" si="43"/>
        <v>763.97</v>
      </c>
      <c r="P141" s="395">
        <f t="shared" si="44"/>
        <v>0</v>
      </c>
      <c r="Q141" s="395">
        <f t="shared" si="45"/>
        <v>0</v>
      </c>
      <c r="R141" s="396">
        <f t="shared" si="46"/>
        <v>0.23</v>
      </c>
      <c r="S141" s="396">
        <f t="shared" si="34"/>
        <v>0</v>
      </c>
      <c r="T141" s="395">
        <f t="shared" si="35"/>
        <v>0</v>
      </c>
      <c r="U141" s="395">
        <f t="shared" si="47"/>
        <v>0</v>
      </c>
      <c r="V141" s="267">
        <v>27</v>
      </c>
      <c r="W141" s="395">
        <f t="shared" si="48"/>
        <v>6.75</v>
      </c>
      <c r="X141" s="371">
        <f t="shared" si="49"/>
        <v>87.9</v>
      </c>
      <c r="Y141" s="359">
        <f t="shared" si="50"/>
        <v>1367.94</v>
      </c>
      <c r="Z141" s="266">
        <v>1612592759</v>
      </c>
      <c r="AA141" s="267">
        <v>9435</v>
      </c>
      <c r="AB141" s="371">
        <f t="shared" si="36"/>
        <v>170916.03</v>
      </c>
      <c r="AC141" s="358">
        <f t="shared" si="37"/>
        <v>0.66630800000000001</v>
      </c>
      <c r="AD141" s="267">
        <v>124382</v>
      </c>
      <c r="AE141" s="358">
        <f t="shared" si="38"/>
        <v>0.90174399999999999</v>
      </c>
      <c r="AF141" s="358">
        <f t="shared" si="58"/>
        <v>0.26306099999999999</v>
      </c>
      <c r="AG141" s="398">
        <f t="shared" si="39"/>
        <v>0.26306099999999999</v>
      </c>
      <c r="AH141" s="399">
        <f t="shared" si="40"/>
        <v>0</v>
      </c>
      <c r="AI141" s="400">
        <f t="shared" si="51"/>
        <v>0.26306099999999999</v>
      </c>
      <c r="AJ141" s="267">
        <v>1275</v>
      </c>
      <c r="AK141">
        <v>13</v>
      </c>
      <c r="AL141" s="370">
        <f t="shared" si="52"/>
        <v>1657500</v>
      </c>
      <c r="AM141" s="267">
        <v>0</v>
      </c>
      <c r="AN141">
        <v>0</v>
      </c>
      <c r="AO141" s="370">
        <f t="shared" si="53"/>
        <v>0</v>
      </c>
      <c r="AP141" s="370">
        <f t="shared" si="41"/>
        <v>4147290</v>
      </c>
      <c r="AQ141" s="370">
        <f t="shared" si="54"/>
        <v>5804790</v>
      </c>
      <c r="AR141" s="397">
        <v>5297609</v>
      </c>
      <c r="AS141" s="397">
        <f t="shared" si="59"/>
        <v>5804790</v>
      </c>
      <c r="AT141" s="267">
        <v>5836389</v>
      </c>
      <c r="AU141" s="370">
        <f t="shared" si="60"/>
        <v>31599</v>
      </c>
      <c r="AV141" s="401" t="str">
        <f t="shared" si="62"/>
        <v>No</v>
      </c>
      <c r="AW141" s="397">
        <f t="shared" si="55"/>
        <v>0</v>
      </c>
      <c r="AX141" s="402">
        <f t="shared" si="56"/>
        <v>5836389</v>
      </c>
      <c r="AY141" s="403">
        <f t="shared" si="61"/>
        <v>5836389</v>
      </c>
      <c r="AZ141" s="423">
        <f t="shared" si="57"/>
        <v>0</v>
      </c>
      <c r="BA141" s="370"/>
      <c r="BD141" s="404"/>
      <c r="BE141" s="404">
        <v>5836389</v>
      </c>
      <c r="BF141" s="404">
        <v>5831873.5028999997</v>
      </c>
      <c r="BG141" s="404">
        <v>5827358.6829665694</v>
      </c>
      <c r="BH141" s="404">
        <v>5822844.9463732559</v>
      </c>
      <c r="BI141" s="351">
        <v>5818331.2097799424</v>
      </c>
      <c r="BJ141" s="351">
        <v>5813817.924560288</v>
      </c>
      <c r="BK141" s="351">
        <v>5809303.962280144</v>
      </c>
      <c r="BL141" s="351">
        <v>5804790</v>
      </c>
    </row>
    <row r="142" spans="1:64" x14ac:dyDescent="0.2">
      <c r="A142" s="354" t="s">
        <v>338</v>
      </c>
      <c r="B142" s="405"/>
      <c r="C142" s="382">
        <v>1</v>
      </c>
      <c r="D142" s="382">
        <v>1</v>
      </c>
      <c r="E142" s="382"/>
      <c r="F142" s="351">
        <v>10</v>
      </c>
      <c r="G142">
        <v>25</v>
      </c>
      <c r="H142" s="354">
        <v>116</v>
      </c>
      <c r="I142" s="351" t="s">
        <v>447</v>
      </c>
      <c r="J142" s="394"/>
      <c r="K142" s="266">
        <v>1117.8499999999999</v>
      </c>
      <c r="L142" s="424"/>
      <c r="M142" s="267">
        <v>652</v>
      </c>
      <c r="N142" s="395">
        <f t="shared" si="42"/>
        <v>195.6</v>
      </c>
      <c r="O142" s="395">
        <f t="shared" si="43"/>
        <v>670.71</v>
      </c>
      <c r="P142" s="395">
        <f t="shared" si="44"/>
        <v>0</v>
      </c>
      <c r="Q142" s="395">
        <f t="shared" si="45"/>
        <v>0</v>
      </c>
      <c r="R142" s="396">
        <f t="shared" si="46"/>
        <v>0.57999999999999996</v>
      </c>
      <c r="S142" s="396">
        <f t="shared" si="34"/>
        <v>0</v>
      </c>
      <c r="T142" s="395">
        <f t="shared" si="35"/>
        <v>0</v>
      </c>
      <c r="U142" s="395">
        <f t="shared" si="47"/>
        <v>0</v>
      </c>
      <c r="V142" s="267">
        <v>61</v>
      </c>
      <c r="W142" s="395">
        <f t="shared" si="48"/>
        <v>15.25</v>
      </c>
      <c r="X142" s="371">
        <f t="shared" si="49"/>
        <v>195.6</v>
      </c>
      <c r="Y142" s="359">
        <f t="shared" si="50"/>
        <v>1328.6999999999998</v>
      </c>
      <c r="Z142" s="266">
        <v>1438452200</v>
      </c>
      <c r="AA142" s="267">
        <v>9302</v>
      </c>
      <c r="AB142" s="371">
        <f t="shared" si="36"/>
        <v>154639.01999999999</v>
      </c>
      <c r="AC142" s="358">
        <f t="shared" si="37"/>
        <v>0.60285299999999997</v>
      </c>
      <c r="AD142" s="267">
        <v>63721</v>
      </c>
      <c r="AE142" s="358">
        <f t="shared" si="38"/>
        <v>0.46196399999999999</v>
      </c>
      <c r="AF142" s="358">
        <f t="shared" si="58"/>
        <v>0.43941400000000003</v>
      </c>
      <c r="AG142" s="398">
        <f t="shared" si="39"/>
        <v>0.43941400000000003</v>
      </c>
      <c r="AH142" s="399">
        <f t="shared" si="40"/>
        <v>0</v>
      </c>
      <c r="AI142" s="400">
        <f t="shared" si="51"/>
        <v>0.43941400000000003</v>
      </c>
      <c r="AJ142" s="267">
        <v>0</v>
      </c>
      <c r="AK142">
        <v>0</v>
      </c>
      <c r="AL142" s="370">
        <f t="shared" si="52"/>
        <v>0</v>
      </c>
      <c r="AM142" s="267">
        <v>1</v>
      </c>
      <c r="AN142">
        <v>4</v>
      </c>
      <c r="AO142" s="370">
        <f t="shared" si="53"/>
        <v>400</v>
      </c>
      <c r="AP142" s="370">
        <f t="shared" si="41"/>
        <v>6728864</v>
      </c>
      <c r="AQ142" s="370">
        <f t="shared" si="54"/>
        <v>6729264</v>
      </c>
      <c r="AR142" s="397">
        <v>8340282</v>
      </c>
      <c r="AS142" s="397">
        <f t="shared" si="59"/>
        <v>8340282</v>
      </c>
      <c r="AT142" s="267">
        <v>8340282</v>
      </c>
      <c r="AU142" s="370">
        <f t="shared" si="60"/>
        <v>1611018</v>
      </c>
      <c r="AV142" s="401" t="str">
        <f t="shared" si="62"/>
        <v>No</v>
      </c>
      <c r="AW142" s="397">
        <f t="shared" si="55"/>
        <v>0</v>
      </c>
      <c r="AX142" s="402">
        <f t="shared" si="56"/>
        <v>8340282</v>
      </c>
      <c r="AY142" s="403">
        <f t="shared" si="61"/>
        <v>8340282</v>
      </c>
      <c r="AZ142" s="423">
        <f t="shared" si="57"/>
        <v>0</v>
      </c>
      <c r="BA142" s="370"/>
      <c r="BD142" s="404"/>
      <c r="BE142" s="404">
        <v>8340282</v>
      </c>
      <c r="BF142" s="404">
        <v>8340282</v>
      </c>
      <c r="BG142" s="404">
        <v>8340282</v>
      </c>
      <c r="BH142" s="404">
        <v>8340282</v>
      </c>
      <c r="BI142" s="351">
        <v>8340282</v>
      </c>
      <c r="BJ142" s="351">
        <v>8340282</v>
      </c>
      <c r="BK142" s="351">
        <v>8340282</v>
      </c>
      <c r="BL142" s="351">
        <v>8340282</v>
      </c>
    </row>
    <row r="143" spans="1:64" x14ac:dyDescent="0.2">
      <c r="A143" s="354" t="s">
        <v>365</v>
      </c>
      <c r="B143" s="354"/>
      <c r="C143" s="382"/>
      <c r="D143" s="382"/>
      <c r="E143" s="382"/>
      <c r="F143" s="351">
        <v>1</v>
      </c>
      <c r="G143">
        <v>0</v>
      </c>
      <c r="H143" s="354">
        <v>117</v>
      </c>
      <c r="I143" s="351" t="s">
        <v>448</v>
      </c>
      <c r="J143" s="394"/>
      <c r="K143" s="266">
        <v>1175.67</v>
      </c>
      <c r="L143" s="422"/>
      <c r="M143" s="267">
        <v>120</v>
      </c>
      <c r="N143" s="395">
        <f t="shared" si="42"/>
        <v>36</v>
      </c>
      <c r="O143" s="395">
        <f t="shared" si="43"/>
        <v>705.4</v>
      </c>
      <c r="P143" s="395">
        <f t="shared" si="44"/>
        <v>0</v>
      </c>
      <c r="Q143" s="395">
        <f t="shared" si="45"/>
        <v>0</v>
      </c>
      <c r="R143" s="396">
        <f t="shared" si="46"/>
        <v>0.1</v>
      </c>
      <c r="S143" s="396">
        <f t="shared" si="34"/>
        <v>0</v>
      </c>
      <c r="T143" s="395">
        <f t="shared" si="35"/>
        <v>0</v>
      </c>
      <c r="U143" s="395">
        <f t="shared" si="47"/>
        <v>0</v>
      </c>
      <c r="V143" s="267">
        <v>15</v>
      </c>
      <c r="W143" s="395">
        <f t="shared" si="48"/>
        <v>3.75</v>
      </c>
      <c r="X143" s="371">
        <f t="shared" si="49"/>
        <v>36</v>
      </c>
      <c r="Y143" s="359">
        <f t="shared" si="50"/>
        <v>1215.42</v>
      </c>
      <c r="Z143" s="266">
        <v>2799129321.6700001</v>
      </c>
      <c r="AA143" s="267">
        <v>8746</v>
      </c>
      <c r="AB143" s="371">
        <f t="shared" si="36"/>
        <v>320046.8</v>
      </c>
      <c r="AC143" s="358">
        <f t="shared" si="37"/>
        <v>1.247687</v>
      </c>
      <c r="AD143" s="267">
        <v>165391</v>
      </c>
      <c r="AE143" s="358">
        <f t="shared" si="38"/>
        <v>1.1990510000000001</v>
      </c>
      <c r="AF143" s="358">
        <f t="shared" si="58"/>
        <v>-0.233096</v>
      </c>
      <c r="AG143" s="398">
        <f t="shared" si="39"/>
        <v>0.01</v>
      </c>
      <c r="AH143" s="399">
        <f t="shared" si="40"/>
        <v>0</v>
      </c>
      <c r="AI143" s="400">
        <f t="shared" si="51"/>
        <v>0.01</v>
      </c>
      <c r="AJ143" s="267">
        <v>351</v>
      </c>
      <c r="AK143">
        <v>4</v>
      </c>
      <c r="AL143" s="370">
        <f t="shared" si="52"/>
        <v>140400</v>
      </c>
      <c r="AM143" s="267">
        <v>0</v>
      </c>
      <c r="AN143">
        <v>0</v>
      </c>
      <c r="AO143" s="370">
        <f t="shared" si="53"/>
        <v>0</v>
      </c>
      <c r="AP143" s="370">
        <f t="shared" si="41"/>
        <v>140077</v>
      </c>
      <c r="AQ143" s="370">
        <f t="shared" si="54"/>
        <v>280477</v>
      </c>
      <c r="AR143" s="397">
        <v>180135</v>
      </c>
      <c r="AS143" s="397">
        <f t="shared" si="59"/>
        <v>280477</v>
      </c>
      <c r="AT143" s="267">
        <v>262365</v>
      </c>
      <c r="AU143" s="370">
        <f t="shared" si="60"/>
        <v>18112</v>
      </c>
      <c r="AV143" s="401" t="str">
        <f t="shared" si="62"/>
        <v>Yes</v>
      </c>
      <c r="AW143" s="397">
        <f t="shared" si="55"/>
        <v>18112</v>
      </c>
      <c r="AX143" s="402">
        <f t="shared" si="56"/>
        <v>280477</v>
      </c>
      <c r="AY143" s="403">
        <f t="shared" si="61"/>
        <v>280477</v>
      </c>
      <c r="AZ143" s="423">
        <f t="shared" si="57"/>
        <v>18112</v>
      </c>
      <c r="BA143" s="370"/>
      <c r="BD143" s="404"/>
      <c r="BE143" s="404">
        <v>280477</v>
      </c>
      <c r="BF143" s="404">
        <v>280477</v>
      </c>
      <c r="BG143" s="404">
        <v>280477</v>
      </c>
      <c r="BH143" s="404">
        <v>280477</v>
      </c>
      <c r="BI143" s="351">
        <v>280477</v>
      </c>
      <c r="BJ143" s="351">
        <v>280477</v>
      </c>
      <c r="BK143" s="351">
        <v>280477</v>
      </c>
      <c r="BL143" s="351">
        <v>280477</v>
      </c>
    </row>
    <row r="144" spans="1:64" x14ac:dyDescent="0.2">
      <c r="A144" s="354" t="s">
        <v>365</v>
      </c>
      <c r="B144" s="354"/>
      <c r="C144" s="382"/>
      <c r="D144" s="382"/>
      <c r="E144" s="382"/>
      <c r="F144" s="351">
        <v>1</v>
      </c>
      <c r="G144">
        <v>0</v>
      </c>
      <c r="H144" s="354">
        <v>118</v>
      </c>
      <c r="I144" s="351" t="s">
        <v>449</v>
      </c>
      <c r="J144" s="394"/>
      <c r="K144" s="266">
        <v>4470.53</v>
      </c>
      <c r="L144" s="422"/>
      <c r="M144" s="267">
        <v>360</v>
      </c>
      <c r="N144" s="395">
        <f t="shared" si="42"/>
        <v>108</v>
      </c>
      <c r="O144" s="395">
        <f t="shared" si="43"/>
        <v>2682.32</v>
      </c>
      <c r="P144" s="395">
        <f t="shared" si="44"/>
        <v>0</v>
      </c>
      <c r="Q144" s="395">
        <f t="shared" si="45"/>
        <v>0</v>
      </c>
      <c r="R144" s="396">
        <f t="shared" si="46"/>
        <v>0.08</v>
      </c>
      <c r="S144" s="396">
        <f t="shared" si="34"/>
        <v>0</v>
      </c>
      <c r="T144" s="395">
        <f t="shared" si="35"/>
        <v>0</v>
      </c>
      <c r="U144" s="395">
        <f t="shared" si="47"/>
        <v>0</v>
      </c>
      <c r="V144" s="267">
        <v>96</v>
      </c>
      <c r="W144" s="395">
        <f t="shared" si="48"/>
        <v>24</v>
      </c>
      <c r="X144" s="371">
        <f t="shared" si="49"/>
        <v>108</v>
      </c>
      <c r="Y144" s="359">
        <f t="shared" si="50"/>
        <v>4602.53</v>
      </c>
      <c r="Z144" s="266">
        <v>8269860300.3299999</v>
      </c>
      <c r="AA144" s="267">
        <v>25007</v>
      </c>
      <c r="AB144" s="371">
        <f t="shared" si="36"/>
        <v>330701.82</v>
      </c>
      <c r="AC144" s="358">
        <f t="shared" si="37"/>
        <v>1.2892250000000001</v>
      </c>
      <c r="AD144" s="267">
        <v>169363</v>
      </c>
      <c r="AE144" s="358">
        <f t="shared" si="38"/>
        <v>1.2278469999999999</v>
      </c>
      <c r="AF144" s="358">
        <f t="shared" si="58"/>
        <v>-0.270812</v>
      </c>
      <c r="AG144" s="398">
        <f t="shared" si="39"/>
        <v>0.01</v>
      </c>
      <c r="AH144" s="399">
        <f t="shared" si="40"/>
        <v>0</v>
      </c>
      <c r="AI144" s="400">
        <f t="shared" si="51"/>
        <v>0.01</v>
      </c>
      <c r="AJ144" s="267">
        <v>0</v>
      </c>
      <c r="AK144">
        <v>0</v>
      </c>
      <c r="AL144" s="370">
        <f t="shared" si="52"/>
        <v>0</v>
      </c>
      <c r="AM144" s="267">
        <v>0</v>
      </c>
      <c r="AN144">
        <v>0</v>
      </c>
      <c r="AO144" s="370">
        <f t="shared" si="53"/>
        <v>0</v>
      </c>
      <c r="AP144" s="370">
        <f t="shared" si="41"/>
        <v>530442</v>
      </c>
      <c r="AQ144" s="370">
        <f t="shared" si="54"/>
        <v>530442</v>
      </c>
      <c r="AR144" s="397">
        <v>571648</v>
      </c>
      <c r="AS144" s="397">
        <f t="shared" si="59"/>
        <v>530442</v>
      </c>
      <c r="AT144" s="267">
        <v>568700</v>
      </c>
      <c r="AU144" s="370">
        <f t="shared" si="60"/>
        <v>38258</v>
      </c>
      <c r="AV144" s="401" t="str">
        <f t="shared" si="62"/>
        <v>No</v>
      </c>
      <c r="AW144" s="397">
        <f t="shared" si="55"/>
        <v>0</v>
      </c>
      <c r="AX144" s="402">
        <f t="shared" si="56"/>
        <v>568700</v>
      </c>
      <c r="AY144" s="403">
        <f t="shared" si="61"/>
        <v>568700</v>
      </c>
      <c r="AZ144" s="423">
        <f t="shared" si="57"/>
        <v>0</v>
      </c>
      <c r="BA144" s="370"/>
      <c r="BD144" s="404"/>
      <c r="BE144" s="404">
        <v>568700</v>
      </c>
      <c r="BF144" s="404">
        <v>563232.93180000002</v>
      </c>
      <c r="BG144" s="404">
        <v>557766.68346893997</v>
      </c>
      <c r="BH144" s="404">
        <v>552301.74677515193</v>
      </c>
      <c r="BI144" s="351">
        <v>546836.81008136389</v>
      </c>
      <c r="BJ144" s="351">
        <v>541372.41988124535</v>
      </c>
      <c r="BK144" s="351">
        <v>535907.20994062268</v>
      </c>
      <c r="BL144" s="351">
        <v>530442</v>
      </c>
    </row>
    <row r="145" spans="1:64" x14ac:dyDescent="0.2">
      <c r="A145" s="354" t="s">
        <v>333</v>
      </c>
      <c r="B145" s="354"/>
      <c r="C145" s="382"/>
      <c r="D145" s="382"/>
      <c r="E145" s="382"/>
      <c r="F145" s="351">
        <v>6</v>
      </c>
      <c r="G145">
        <v>0</v>
      </c>
      <c r="H145" s="354">
        <v>119</v>
      </c>
      <c r="I145" s="351" t="s">
        <v>450</v>
      </c>
      <c r="J145" s="394"/>
      <c r="K145" s="266">
        <v>2687.96</v>
      </c>
      <c r="L145" s="422"/>
      <c r="M145" s="267">
        <v>622</v>
      </c>
      <c r="N145" s="395">
        <f t="shared" si="42"/>
        <v>186.6</v>
      </c>
      <c r="O145" s="395">
        <f t="shared" si="43"/>
        <v>1612.78</v>
      </c>
      <c r="P145" s="395">
        <f t="shared" si="44"/>
        <v>0</v>
      </c>
      <c r="Q145" s="395">
        <f t="shared" si="45"/>
        <v>0</v>
      </c>
      <c r="R145" s="396">
        <f t="shared" si="46"/>
        <v>0.23</v>
      </c>
      <c r="S145" s="396">
        <f t="shared" si="34"/>
        <v>0</v>
      </c>
      <c r="T145" s="395">
        <f t="shared" si="35"/>
        <v>0</v>
      </c>
      <c r="U145" s="395">
        <f t="shared" si="47"/>
        <v>0</v>
      </c>
      <c r="V145" s="267">
        <v>310</v>
      </c>
      <c r="W145" s="395">
        <f t="shared" si="48"/>
        <v>77.5</v>
      </c>
      <c r="X145" s="371">
        <f t="shared" si="49"/>
        <v>186.6</v>
      </c>
      <c r="Y145" s="359">
        <f t="shared" si="50"/>
        <v>2952.06</v>
      </c>
      <c r="Z145" s="266">
        <v>4079596089.3299999</v>
      </c>
      <c r="AA145" s="267">
        <v>20712</v>
      </c>
      <c r="AB145" s="371">
        <f t="shared" si="36"/>
        <v>196967.75</v>
      </c>
      <c r="AC145" s="358">
        <f t="shared" si="37"/>
        <v>0.76786900000000002</v>
      </c>
      <c r="AD145" s="267">
        <v>96773</v>
      </c>
      <c r="AE145" s="358">
        <f t="shared" si="38"/>
        <v>0.70158500000000001</v>
      </c>
      <c r="AF145" s="358">
        <f t="shared" si="58"/>
        <v>0.25201600000000002</v>
      </c>
      <c r="AG145" s="398">
        <f t="shared" si="39"/>
        <v>0.25201600000000002</v>
      </c>
      <c r="AH145" s="399">
        <f t="shared" si="40"/>
        <v>0</v>
      </c>
      <c r="AI145" s="400">
        <f t="shared" si="51"/>
        <v>0.25201600000000002</v>
      </c>
      <c r="AJ145" s="267">
        <v>0</v>
      </c>
      <c r="AK145">
        <v>0</v>
      </c>
      <c r="AL145" s="370">
        <f t="shared" si="52"/>
        <v>0</v>
      </c>
      <c r="AM145" s="267">
        <v>0</v>
      </c>
      <c r="AN145">
        <v>0</v>
      </c>
      <c r="AO145" s="370">
        <f t="shared" si="53"/>
        <v>0</v>
      </c>
      <c r="AP145" s="370">
        <f t="shared" si="41"/>
        <v>8574212</v>
      </c>
      <c r="AQ145" s="370">
        <f t="shared" si="54"/>
        <v>8574212</v>
      </c>
      <c r="AR145" s="397">
        <v>4250230</v>
      </c>
      <c r="AS145" s="397">
        <f t="shared" si="59"/>
        <v>8574212</v>
      </c>
      <c r="AT145" s="267">
        <v>7541437</v>
      </c>
      <c r="AU145" s="370">
        <f t="shared" si="60"/>
        <v>1032775</v>
      </c>
      <c r="AV145" s="401" t="str">
        <f t="shared" si="62"/>
        <v>Yes</v>
      </c>
      <c r="AW145" s="397">
        <f t="shared" si="55"/>
        <v>1032775</v>
      </c>
      <c r="AX145" s="402">
        <f t="shared" si="56"/>
        <v>8574212</v>
      </c>
      <c r="AY145" s="403">
        <f t="shared" si="61"/>
        <v>8574212</v>
      </c>
      <c r="AZ145" s="423">
        <f t="shared" si="57"/>
        <v>1032775</v>
      </c>
      <c r="BA145" s="370"/>
      <c r="BD145" s="404"/>
      <c r="BE145" s="404">
        <v>8574212</v>
      </c>
      <c r="BF145" s="404">
        <v>8574212</v>
      </c>
      <c r="BG145" s="404">
        <v>8574212</v>
      </c>
      <c r="BH145" s="404">
        <v>8574212</v>
      </c>
      <c r="BI145" s="351">
        <v>8574212</v>
      </c>
      <c r="BJ145" s="351">
        <v>8574212</v>
      </c>
      <c r="BK145" s="351">
        <v>8574212</v>
      </c>
      <c r="BL145" s="351">
        <v>8574212</v>
      </c>
    </row>
    <row r="146" spans="1:64" x14ac:dyDescent="0.2">
      <c r="A146" s="354" t="s">
        <v>323</v>
      </c>
      <c r="B146" s="354"/>
      <c r="C146" s="382"/>
      <c r="D146" s="382"/>
      <c r="E146" s="382"/>
      <c r="F146" s="351">
        <v>1</v>
      </c>
      <c r="G146">
        <v>0</v>
      </c>
      <c r="H146" s="354">
        <v>120</v>
      </c>
      <c r="I146" s="351" t="s">
        <v>451</v>
      </c>
      <c r="J146" s="394"/>
      <c r="K146" s="266">
        <v>156.30000000000001</v>
      </c>
      <c r="L146" s="422"/>
      <c r="M146" s="267">
        <v>34</v>
      </c>
      <c r="N146" s="395">
        <f t="shared" si="42"/>
        <v>10.199999999999999</v>
      </c>
      <c r="O146" s="395">
        <f t="shared" si="43"/>
        <v>93.78</v>
      </c>
      <c r="P146" s="395">
        <f t="shared" si="44"/>
        <v>0</v>
      </c>
      <c r="Q146" s="395">
        <f t="shared" si="45"/>
        <v>0</v>
      </c>
      <c r="R146" s="396">
        <f t="shared" si="46"/>
        <v>0.22</v>
      </c>
      <c r="S146" s="396">
        <f t="shared" si="34"/>
        <v>0</v>
      </c>
      <c r="T146" s="395">
        <f t="shared" si="35"/>
        <v>0</v>
      </c>
      <c r="U146" s="395">
        <f t="shared" si="47"/>
        <v>0</v>
      </c>
      <c r="V146" s="267">
        <v>2</v>
      </c>
      <c r="W146" s="395">
        <f t="shared" si="48"/>
        <v>0.5</v>
      </c>
      <c r="X146" s="371">
        <f t="shared" si="49"/>
        <v>10.199999999999999</v>
      </c>
      <c r="Y146" s="359">
        <f t="shared" si="50"/>
        <v>167</v>
      </c>
      <c r="Z146" s="266">
        <v>1226587081</v>
      </c>
      <c r="AA146" s="267">
        <v>2279</v>
      </c>
      <c r="AB146" s="371">
        <f t="shared" si="36"/>
        <v>538212.85</v>
      </c>
      <c r="AC146" s="358">
        <f t="shared" si="37"/>
        <v>2.0981960000000002</v>
      </c>
      <c r="AD146" s="267">
        <v>132500</v>
      </c>
      <c r="AE146" s="358">
        <f t="shared" si="38"/>
        <v>0.96059799999999995</v>
      </c>
      <c r="AF146" s="358">
        <f t="shared" si="58"/>
        <v>-0.75691699999999995</v>
      </c>
      <c r="AG146" s="398">
        <f t="shared" si="39"/>
        <v>0.01</v>
      </c>
      <c r="AH146" s="399">
        <f t="shared" si="40"/>
        <v>0</v>
      </c>
      <c r="AI146" s="400">
        <f t="shared" si="51"/>
        <v>0.01</v>
      </c>
      <c r="AJ146" s="267">
        <v>154</v>
      </c>
      <c r="AK146">
        <v>13</v>
      </c>
      <c r="AL146" s="370">
        <f t="shared" si="52"/>
        <v>200200</v>
      </c>
      <c r="AM146" s="267">
        <v>0</v>
      </c>
      <c r="AN146">
        <v>0</v>
      </c>
      <c r="AO146" s="370">
        <f t="shared" si="53"/>
        <v>0</v>
      </c>
      <c r="AP146" s="370">
        <f t="shared" si="41"/>
        <v>19247</v>
      </c>
      <c r="AQ146" s="370">
        <f t="shared" si="54"/>
        <v>219447</v>
      </c>
      <c r="AR146" s="397">
        <v>33612</v>
      </c>
      <c r="AS146" s="397">
        <f t="shared" si="59"/>
        <v>219447</v>
      </c>
      <c r="AT146" s="267">
        <v>186577</v>
      </c>
      <c r="AU146" s="370">
        <f t="shared" si="60"/>
        <v>32870</v>
      </c>
      <c r="AV146" s="401" t="str">
        <f t="shared" si="62"/>
        <v>Yes</v>
      </c>
      <c r="AW146" s="397">
        <f t="shared" si="55"/>
        <v>32870</v>
      </c>
      <c r="AX146" s="402">
        <f t="shared" si="56"/>
        <v>219447</v>
      </c>
      <c r="AY146" s="403">
        <f t="shared" si="61"/>
        <v>219447</v>
      </c>
      <c r="AZ146" s="423">
        <f t="shared" si="57"/>
        <v>32870</v>
      </c>
      <c r="BA146" s="370"/>
      <c r="BD146" s="404"/>
      <c r="BE146" s="404">
        <v>219447</v>
      </c>
      <c r="BF146" s="404">
        <v>219447</v>
      </c>
      <c r="BG146" s="404">
        <v>219447</v>
      </c>
      <c r="BH146" s="404">
        <v>219447</v>
      </c>
      <c r="BI146" s="351">
        <v>219447</v>
      </c>
      <c r="BJ146" s="351">
        <v>219447</v>
      </c>
      <c r="BK146" s="351">
        <v>219447</v>
      </c>
      <c r="BL146" s="351">
        <v>219447</v>
      </c>
    </row>
    <row r="147" spans="1:64" x14ac:dyDescent="0.2">
      <c r="A147" s="354" t="s">
        <v>323</v>
      </c>
      <c r="B147" s="354"/>
      <c r="C147" s="382"/>
      <c r="D147" s="382"/>
      <c r="E147" s="382"/>
      <c r="F147" s="351">
        <v>5</v>
      </c>
      <c r="G147">
        <v>0</v>
      </c>
      <c r="H147" s="354">
        <v>121</v>
      </c>
      <c r="I147" s="351" t="s">
        <v>452</v>
      </c>
      <c r="J147" s="394"/>
      <c r="K147" s="266">
        <v>551.52</v>
      </c>
      <c r="L147" s="422"/>
      <c r="M147" s="267">
        <v>129</v>
      </c>
      <c r="N147" s="395">
        <f t="shared" si="42"/>
        <v>38.700000000000003</v>
      </c>
      <c r="O147" s="395">
        <f t="shared" si="43"/>
        <v>330.91</v>
      </c>
      <c r="P147" s="395">
        <f t="shared" si="44"/>
        <v>0</v>
      </c>
      <c r="Q147" s="395">
        <f t="shared" si="45"/>
        <v>0</v>
      </c>
      <c r="R147" s="396">
        <f t="shared" si="46"/>
        <v>0.23</v>
      </c>
      <c r="S147" s="396">
        <f t="shared" si="34"/>
        <v>0</v>
      </c>
      <c r="T147" s="395">
        <f t="shared" si="35"/>
        <v>0</v>
      </c>
      <c r="U147" s="395">
        <f t="shared" si="47"/>
        <v>0</v>
      </c>
      <c r="V147" s="267">
        <v>3</v>
      </c>
      <c r="W147" s="395">
        <f t="shared" si="48"/>
        <v>0.75</v>
      </c>
      <c r="X147" s="371">
        <f t="shared" si="49"/>
        <v>38.700000000000003</v>
      </c>
      <c r="Y147" s="359">
        <f t="shared" si="50"/>
        <v>590.97</v>
      </c>
      <c r="Z147" s="266">
        <v>712939988</v>
      </c>
      <c r="AA147" s="267">
        <v>4326</v>
      </c>
      <c r="AB147" s="371">
        <f t="shared" si="36"/>
        <v>164803.51</v>
      </c>
      <c r="AC147" s="358">
        <f t="shared" si="37"/>
        <v>0.64247799999999999</v>
      </c>
      <c r="AD147" s="267">
        <v>114434</v>
      </c>
      <c r="AE147" s="358">
        <f t="shared" si="38"/>
        <v>0.829623</v>
      </c>
      <c r="AF147" s="358">
        <f t="shared" si="58"/>
        <v>0.30137900000000001</v>
      </c>
      <c r="AG147" s="398">
        <f t="shared" si="39"/>
        <v>0.30137900000000001</v>
      </c>
      <c r="AH147" s="399">
        <f t="shared" si="40"/>
        <v>0</v>
      </c>
      <c r="AI147" s="400">
        <f t="shared" si="51"/>
        <v>0.30137900000000001</v>
      </c>
      <c r="AJ147" s="267">
        <v>0</v>
      </c>
      <c r="AK147">
        <v>0</v>
      </c>
      <c r="AL147" s="370">
        <f t="shared" si="52"/>
        <v>0</v>
      </c>
      <c r="AM147" s="267">
        <v>0</v>
      </c>
      <c r="AN147">
        <v>0</v>
      </c>
      <c r="AO147" s="370">
        <f t="shared" si="53"/>
        <v>0</v>
      </c>
      <c r="AP147" s="370">
        <f t="shared" si="41"/>
        <v>2052671</v>
      </c>
      <c r="AQ147" s="370">
        <f t="shared" si="54"/>
        <v>2052671</v>
      </c>
      <c r="AR147" s="397">
        <v>3049314</v>
      </c>
      <c r="AS147" s="397">
        <f t="shared" si="59"/>
        <v>2052671</v>
      </c>
      <c r="AT147" s="267">
        <v>2525078</v>
      </c>
      <c r="AU147" s="370">
        <f t="shared" si="60"/>
        <v>472407</v>
      </c>
      <c r="AV147" s="401" t="str">
        <f t="shared" si="62"/>
        <v>No</v>
      </c>
      <c r="AW147" s="397">
        <f t="shared" si="55"/>
        <v>0</v>
      </c>
      <c r="AX147" s="402">
        <f t="shared" si="56"/>
        <v>2525078</v>
      </c>
      <c r="AY147" s="403">
        <f t="shared" si="61"/>
        <v>2525078</v>
      </c>
      <c r="AZ147" s="423">
        <f t="shared" si="57"/>
        <v>0</v>
      </c>
      <c r="BA147" s="370"/>
      <c r="BD147" s="404"/>
      <c r="BE147" s="404">
        <v>2525078</v>
      </c>
      <c r="BF147" s="404">
        <v>2457571.0397000001</v>
      </c>
      <c r="BG147" s="404">
        <v>2390074.2030820101</v>
      </c>
      <c r="BH147" s="404">
        <v>2322593.5624656081</v>
      </c>
      <c r="BI147" s="351">
        <v>2255112.9218492061</v>
      </c>
      <c r="BJ147" s="351">
        <v>2187639.0292968657</v>
      </c>
      <c r="BK147" s="351">
        <v>2120155.0146484328</v>
      </c>
      <c r="BL147" s="351">
        <v>2052671</v>
      </c>
    </row>
    <row r="148" spans="1:64" x14ac:dyDescent="0.2">
      <c r="A148" s="354" t="s">
        <v>327</v>
      </c>
      <c r="B148" s="354"/>
      <c r="C148" s="382"/>
      <c r="D148" s="382"/>
      <c r="E148" s="382"/>
      <c r="F148" s="351">
        <v>1</v>
      </c>
      <c r="G148">
        <v>0</v>
      </c>
      <c r="H148" s="354">
        <v>122</v>
      </c>
      <c r="I148" s="351" t="s">
        <v>453</v>
      </c>
      <c r="J148" s="394"/>
      <c r="K148" s="266">
        <v>344.93</v>
      </c>
      <c r="L148" s="422"/>
      <c r="M148" s="267">
        <v>78</v>
      </c>
      <c r="N148" s="395">
        <f t="shared" si="42"/>
        <v>23.4</v>
      </c>
      <c r="O148" s="395">
        <f t="shared" si="43"/>
        <v>206.96</v>
      </c>
      <c r="P148" s="395">
        <f t="shared" si="44"/>
        <v>0</v>
      </c>
      <c r="Q148" s="395">
        <f t="shared" si="45"/>
        <v>0</v>
      </c>
      <c r="R148" s="396">
        <f t="shared" si="46"/>
        <v>0.23</v>
      </c>
      <c r="S148" s="396">
        <f t="shared" si="34"/>
        <v>0</v>
      </c>
      <c r="T148" s="395">
        <f t="shared" si="35"/>
        <v>0</v>
      </c>
      <c r="U148" s="395">
        <f t="shared" si="47"/>
        <v>0</v>
      </c>
      <c r="V148" s="267">
        <v>10</v>
      </c>
      <c r="W148" s="395">
        <f t="shared" si="48"/>
        <v>2.5</v>
      </c>
      <c r="X148" s="371">
        <f t="shared" si="49"/>
        <v>23.4</v>
      </c>
      <c r="Y148" s="359">
        <f t="shared" si="50"/>
        <v>370.83</v>
      </c>
      <c r="Z148" s="266">
        <v>2449161556.3299999</v>
      </c>
      <c r="AA148" s="267">
        <v>4239</v>
      </c>
      <c r="AB148" s="371">
        <f t="shared" si="36"/>
        <v>577768.71</v>
      </c>
      <c r="AC148" s="358">
        <f t="shared" si="37"/>
        <v>2.2524030000000002</v>
      </c>
      <c r="AD148" s="267">
        <v>99083</v>
      </c>
      <c r="AE148" s="358">
        <f t="shared" si="38"/>
        <v>0.71833199999999997</v>
      </c>
      <c r="AF148" s="358">
        <f t="shared" si="58"/>
        <v>-0.79218200000000005</v>
      </c>
      <c r="AG148" s="398">
        <f t="shared" si="39"/>
        <v>0.01</v>
      </c>
      <c r="AH148" s="399">
        <f t="shared" si="40"/>
        <v>0</v>
      </c>
      <c r="AI148" s="400">
        <f t="shared" si="51"/>
        <v>0.01</v>
      </c>
      <c r="AJ148" s="267">
        <v>74</v>
      </c>
      <c r="AK148">
        <v>4</v>
      </c>
      <c r="AL148" s="370">
        <f t="shared" si="52"/>
        <v>29600</v>
      </c>
      <c r="AM148" s="267">
        <v>0</v>
      </c>
      <c r="AN148">
        <v>0</v>
      </c>
      <c r="AO148" s="370">
        <f t="shared" si="53"/>
        <v>0</v>
      </c>
      <c r="AP148" s="370">
        <f t="shared" si="41"/>
        <v>42738</v>
      </c>
      <c r="AQ148" s="370">
        <f t="shared" si="54"/>
        <v>72338</v>
      </c>
      <c r="AR148" s="397">
        <v>10871</v>
      </c>
      <c r="AS148" s="397">
        <f t="shared" si="59"/>
        <v>72338</v>
      </c>
      <c r="AT148" s="267">
        <v>56120</v>
      </c>
      <c r="AU148" s="370">
        <f t="shared" si="60"/>
        <v>16218</v>
      </c>
      <c r="AV148" s="401" t="str">
        <f t="shared" si="62"/>
        <v>Yes</v>
      </c>
      <c r="AW148" s="397">
        <f t="shared" si="55"/>
        <v>16218</v>
      </c>
      <c r="AX148" s="402">
        <f t="shared" si="56"/>
        <v>72338</v>
      </c>
      <c r="AY148" s="403">
        <f t="shared" si="61"/>
        <v>72338</v>
      </c>
      <c r="AZ148" s="423">
        <f t="shared" si="57"/>
        <v>16218</v>
      </c>
      <c r="BA148" s="370"/>
      <c r="BD148" s="404"/>
      <c r="BE148" s="404">
        <v>72338</v>
      </c>
      <c r="BF148" s="404">
        <v>72338</v>
      </c>
      <c r="BG148" s="404">
        <v>72338</v>
      </c>
      <c r="BH148" s="404">
        <v>72338</v>
      </c>
      <c r="BI148" s="351">
        <v>72338</v>
      </c>
      <c r="BJ148" s="351">
        <v>72338</v>
      </c>
      <c r="BK148" s="351">
        <v>72338</v>
      </c>
      <c r="BL148" s="351">
        <v>72338</v>
      </c>
    </row>
    <row r="149" spans="1:64" x14ac:dyDescent="0.2">
      <c r="A149" s="354" t="s">
        <v>327</v>
      </c>
      <c r="B149" s="354"/>
      <c r="C149" s="382"/>
      <c r="D149" s="382"/>
      <c r="E149" s="382"/>
      <c r="F149" s="351">
        <v>8</v>
      </c>
      <c r="G149">
        <v>0</v>
      </c>
      <c r="H149" s="354">
        <v>123</v>
      </c>
      <c r="I149" s="351" t="s">
        <v>454</v>
      </c>
      <c r="J149" s="394"/>
      <c r="K149" s="266">
        <v>134.47999999999999</v>
      </c>
      <c r="L149" s="424"/>
      <c r="M149" s="267">
        <v>59</v>
      </c>
      <c r="N149" s="395">
        <f t="shared" si="42"/>
        <v>17.7</v>
      </c>
      <c r="O149" s="395">
        <f t="shared" si="43"/>
        <v>80.69</v>
      </c>
      <c r="P149" s="395">
        <f t="shared" si="44"/>
        <v>0</v>
      </c>
      <c r="Q149" s="395">
        <f t="shared" si="45"/>
        <v>0</v>
      </c>
      <c r="R149" s="396">
        <f t="shared" si="46"/>
        <v>0.44</v>
      </c>
      <c r="S149" s="396">
        <f t="shared" si="34"/>
        <v>0</v>
      </c>
      <c r="T149" s="395">
        <f t="shared" si="35"/>
        <v>0</v>
      </c>
      <c r="U149" s="395">
        <f t="shared" si="47"/>
        <v>0</v>
      </c>
      <c r="V149" s="267">
        <v>2</v>
      </c>
      <c r="W149" s="395">
        <f t="shared" si="48"/>
        <v>0.5</v>
      </c>
      <c r="X149" s="371">
        <f t="shared" si="49"/>
        <v>17.7</v>
      </c>
      <c r="Y149" s="359">
        <f t="shared" si="50"/>
        <v>152.67999999999998</v>
      </c>
      <c r="Z149" s="266">
        <v>228631203</v>
      </c>
      <c r="AA149" s="267">
        <v>1577</v>
      </c>
      <c r="AB149" s="371">
        <f t="shared" si="36"/>
        <v>144978.57</v>
      </c>
      <c r="AC149" s="358">
        <f t="shared" si="37"/>
        <v>0.56519200000000003</v>
      </c>
      <c r="AD149" s="267">
        <v>90317</v>
      </c>
      <c r="AE149" s="358">
        <f t="shared" si="38"/>
        <v>0.65478000000000003</v>
      </c>
      <c r="AF149" s="358">
        <f t="shared" si="58"/>
        <v>0.40793200000000002</v>
      </c>
      <c r="AG149" s="398">
        <f t="shared" si="39"/>
        <v>0.40793200000000002</v>
      </c>
      <c r="AH149" s="399">
        <f t="shared" si="40"/>
        <v>0</v>
      </c>
      <c r="AI149" s="400">
        <f t="shared" si="51"/>
        <v>0.40793200000000002</v>
      </c>
      <c r="AJ149" s="267">
        <v>47</v>
      </c>
      <c r="AK149">
        <v>6</v>
      </c>
      <c r="AL149" s="370">
        <f t="shared" si="52"/>
        <v>28200</v>
      </c>
      <c r="AM149" s="267">
        <v>0</v>
      </c>
      <c r="AN149">
        <v>0</v>
      </c>
      <c r="AO149" s="370">
        <f t="shared" si="53"/>
        <v>0</v>
      </c>
      <c r="AP149" s="370">
        <f t="shared" si="41"/>
        <v>717812</v>
      </c>
      <c r="AQ149" s="370">
        <f t="shared" si="54"/>
        <v>746012</v>
      </c>
      <c r="AR149" s="397">
        <v>1423001</v>
      </c>
      <c r="AS149" s="397">
        <f t="shared" si="59"/>
        <v>746012</v>
      </c>
      <c r="AT149" s="267">
        <v>1274671</v>
      </c>
      <c r="AU149" s="370">
        <f t="shared" si="60"/>
        <v>528659</v>
      </c>
      <c r="AV149" s="401" t="str">
        <f t="shared" si="62"/>
        <v>No</v>
      </c>
      <c r="AW149" s="397">
        <f t="shared" si="55"/>
        <v>0</v>
      </c>
      <c r="AX149" s="402">
        <f t="shared" si="56"/>
        <v>1274671</v>
      </c>
      <c r="AY149" s="403">
        <f t="shared" si="61"/>
        <v>1274671</v>
      </c>
      <c r="AZ149" s="423">
        <f t="shared" si="57"/>
        <v>0</v>
      </c>
      <c r="BA149" s="370"/>
      <c r="BD149" s="404"/>
      <c r="BE149" s="404">
        <v>1274671</v>
      </c>
      <c r="BF149" s="404">
        <v>1199125.6288999999</v>
      </c>
      <c r="BG149" s="404">
        <v>1123591.58696237</v>
      </c>
      <c r="BH149" s="404">
        <v>1048075.669569896</v>
      </c>
      <c r="BI149" s="351">
        <v>972559.75217742193</v>
      </c>
      <c r="BJ149" s="351">
        <v>897051.38637668721</v>
      </c>
      <c r="BK149" s="351">
        <v>821531.69318834366</v>
      </c>
      <c r="BL149" s="351">
        <v>746012</v>
      </c>
    </row>
    <row r="150" spans="1:64" x14ac:dyDescent="0.2">
      <c r="A150" s="354" t="s">
        <v>351</v>
      </c>
      <c r="B150" s="354"/>
      <c r="C150" s="382"/>
      <c r="D150" s="382"/>
      <c r="E150" s="382"/>
      <c r="F150" s="351">
        <v>8</v>
      </c>
      <c r="G150">
        <v>23</v>
      </c>
      <c r="H150" s="354">
        <v>124</v>
      </c>
      <c r="I150" s="351" t="s">
        <v>455</v>
      </c>
      <c r="J150" s="394"/>
      <c r="K150" s="266">
        <v>2176.48</v>
      </c>
      <c r="L150" s="424"/>
      <c r="M150" s="267">
        <v>1103</v>
      </c>
      <c r="N150" s="395">
        <f t="shared" si="42"/>
        <v>330.9</v>
      </c>
      <c r="O150" s="395">
        <f t="shared" si="43"/>
        <v>1305.8900000000001</v>
      </c>
      <c r="P150" s="395">
        <f t="shared" si="44"/>
        <v>0</v>
      </c>
      <c r="Q150" s="395">
        <f t="shared" si="45"/>
        <v>0</v>
      </c>
      <c r="R150" s="396">
        <f t="shared" si="46"/>
        <v>0.51</v>
      </c>
      <c r="S150" s="396">
        <f t="shared" si="34"/>
        <v>0</v>
      </c>
      <c r="T150" s="395">
        <f t="shared" si="35"/>
        <v>0</v>
      </c>
      <c r="U150" s="395">
        <f t="shared" si="47"/>
        <v>0</v>
      </c>
      <c r="V150" s="267">
        <v>152</v>
      </c>
      <c r="W150" s="395">
        <f t="shared" si="48"/>
        <v>38</v>
      </c>
      <c r="X150" s="371">
        <f t="shared" si="49"/>
        <v>330.9</v>
      </c>
      <c r="Y150" s="359">
        <f t="shared" si="50"/>
        <v>2545.38</v>
      </c>
      <c r="Z150" s="266">
        <v>2362458771.6700001</v>
      </c>
      <c r="AA150" s="267">
        <v>16809</v>
      </c>
      <c r="AB150" s="371">
        <f t="shared" si="36"/>
        <v>140547.25</v>
      </c>
      <c r="AC150" s="358">
        <f t="shared" si="37"/>
        <v>0.54791699999999999</v>
      </c>
      <c r="AD150" s="267">
        <v>96747</v>
      </c>
      <c r="AE150" s="358">
        <f t="shared" si="38"/>
        <v>0.70139600000000002</v>
      </c>
      <c r="AF150" s="358">
        <f t="shared" si="58"/>
        <v>0.40603899999999998</v>
      </c>
      <c r="AG150" s="398">
        <f t="shared" si="39"/>
        <v>0.40603899999999998</v>
      </c>
      <c r="AH150" s="399">
        <f t="shared" si="40"/>
        <v>0</v>
      </c>
      <c r="AI150" s="400">
        <f t="shared" si="51"/>
        <v>0.40603899999999998</v>
      </c>
      <c r="AJ150" s="267">
        <v>0</v>
      </c>
      <c r="AK150">
        <v>0</v>
      </c>
      <c r="AL150" s="370">
        <f t="shared" si="52"/>
        <v>0</v>
      </c>
      <c r="AM150" s="267">
        <v>0</v>
      </c>
      <c r="AN150">
        <v>0</v>
      </c>
      <c r="AO150" s="370">
        <f t="shared" si="53"/>
        <v>0</v>
      </c>
      <c r="AP150" s="370">
        <f t="shared" si="41"/>
        <v>11911359</v>
      </c>
      <c r="AQ150" s="370">
        <f t="shared" si="54"/>
        <v>11911359</v>
      </c>
      <c r="AR150" s="397">
        <v>10040987</v>
      </c>
      <c r="AS150" s="397">
        <f t="shared" si="59"/>
        <v>11911359</v>
      </c>
      <c r="AT150" s="267">
        <v>11771547</v>
      </c>
      <c r="AU150" s="370">
        <f t="shared" si="60"/>
        <v>139812</v>
      </c>
      <c r="AV150" s="401" t="str">
        <f t="shared" si="62"/>
        <v>Yes</v>
      </c>
      <c r="AW150" s="397">
        <f t="shared" si="55"/>
        <v>139812</v>
      </c>
      <c r="AX150" s="402">
        <f t="shared" si="56"/>
        <v>11911359</v>
      </c>
      <c r="AY150" s="403">
        <f t="shared" si="61"/>
        <v>11911359</v>
      </c>
      <c r="AZ150" s="423">
        <f t="shared" si="57"/>
        <v>139812</v>
      </c>
      <c r="BA150" s="370"/>
      <c r="BD150" s="404"/>
      <c r="BE150" s="404">
        <v>11911359</v>
      </c>
      <c r="BF150" s="404">
        <v>11911359</v>
      </c>
      <c r="BG150" s="404">
        <v>11911359</v>
      </c>
      <c r="BH150" s="404">
        <v>11911359</v>
      </c>
      <c r="BI150" s="351">
        <v>11911359</v>
      </c>
      <c r="BJ150" s="351">
        <v>11911359</v>
      </c>
      <c r="BK150" s="351">
        <v>11911359</v>
      </c>
      <c r="BL150" s="351">
        <v>11911359</v>
      </c>
    </row>
    <row r="151" spans="1:64" x14ac:dyDescent="0.2">
      <c r="A151" s="354" t="s">
        <v>327</v>
      </c>
      <c r="B151" s="354"/>
      <c r="C151" s="382"/>
      <c r="D151" s="382"/>
      <c r="E151" s="382"/>
      <c r="F151" s="351">
        <v>1</v>
      </c>
      <c r="G151">
        <v>0</v>
      </c>
      <c r="H151" s="354">
        <v>125</v>
      </c>
      <c r="I151" s="351" t="s">
        <v>14</v>
      </c>
      <c r="J151" s="394"/>
      <c r="K151" s="266">
        <v>127.39</v>
      </c>
      <c r="L151" s="422"/>
      <c r="M151" s="267">
        <v>46</v>
      </c>
      <c r="N151" s="395">
        <f t="shared" si="42"/>
        <v>13.8</v>
      </c>
      <c r="O151" s="395">
        <f t="shared" si="43"/>
        <v>76.430000000000007</v>
      </c>
      <c r="P151" s="395">
        <f t="shared" si="44"/>
        <v>0</v>
      </c>
      <c r="Q151" s="395">
        <f t="shared" si="45"/>
        <v>0</v>
      </c>
      <c r="R151" s="396">
        <f t="shared" si="46"/>
        <v>0.36</v>
      </c>
      <c r="S151" s="396">
        <f t="shared" si="34"/>
        <v>0</v>
      </c>
      <c r="T151" s="395">
        <f t="shared" si="35"/>
        <v>0</v>
      </c>
      <c r="U151" s="395">
        <f t="shared" si="47"/>
        <v>0</v>
      </c>
      <c r="V151" s="267">
        <v>4</v>
      </c>
      <c r="W151" s="395">
        <f t="shared" si="48"/>
        <v>1</v>
      </c>
      <c r="X151" s="371">
        <f t="shared" si="49"/>
        <v>13.8</v>
      </c>
      <c r="Y151" s="359">
        <f t="shared" si="50"/>
        <v>142.19</v>
      </c>
      <c r="Z151" s="266">
        <v>1476550171.6700001</v>
      </c>
      <c r="AA151" s="267">
        <v>2724</v>
      </c>
      <c r="AB151" s="371">
        <f t="shared" si="36"/>
        <v>542052.18999999994</v>
      </c>
      <c r="AC151" s="358">
        <f t="shared" si="37"/>
        <v>2.1131639999999998</v>
      </c>
      <c r="AD151" s="267">
        <v>102963</v>
      </c>
      <c r="AE151" s="358">
        <f t="shared" si="38"/>
        <v>0.74646100000000004</v>
      </c>
      <c r="AF151" s="358">
        <f t="shared" si="58"/>
        <v>-0.70315300000000003</v>
      </c>
      <c r="AG151" s="398">
        <f t="shared" si="39"/>
        <v>0.01</v>
      </c>
      <c r="AH151" s="399">
        <f t="shared" si="40"/>
        <v>0</v>
      </c>
      <c r="AI151" s="400">
        <f t="shared" si="51"/>
        <v>0.01</v>
      </c>
      <c r="AJ151" s="267">
        <v>34</v>
      </c>
      <c r="AK151">
        <v>4</v>
      </c>
      <c r="AL151" s="370">
        <f t="shared" si="52"/>
        <v>13600</v>
      </c>
      <c r="AM151" s="267">
        <v>0</v>
      </c>
      <c r="AN151">
        <v>0</v>
      </c>
      <c r="AO151" s="370">
        <f t="shared" si="53"/>
        <v>0</v>
      </c>
      <c r="AP151" s="370">
        <f t="shared" si="41"/>
        <v>16387</v>
      </c>
      <c r="AQ151" s="370">
        <f t="shared" si="54"/>
        <v>29987</v>
      </c>
      <c r="AR151" s="397">
        <v>9960</v>
      </c>
      <c r="AS151" s="397">
        <f t="shared" si="59"/>
        <v>29987</v>
      </c>
      <c r="AT151" s="267">
        <v>24350</v>
      </c>
      <c r="AU151" s="370">
        <f t="shared" si="60"/>
        <v>5637</v>
      </c>
      <c r="AV151" s="401" t="str">
        <f t="shared" si="62"/>
        <v>Yes</v>
      </c>
      <c r="AW151" s="397">
        <f t="shared" si="55"/>
        <v>5637</v>
      </c>
      <c r="AX151" s="402">
        <f t="shared" si="56"/>
        <v>29987</v>
      </c>
      <c r="AY151" s="403">
        <f t="shared" si="61"/>
        <v>29987</v>
      </c>
      <c r="AZ151" s="423">
        <f t="shared" si="57"/>
        <v>5637</v>
      </c>
      <c r="BA151" s="370"/>
      <c r="BD151" s="404"/>
      <c r="BE151" s="404">
        <v>29987</v>
      </c>
      <c r="BF151" s="404">
        <v>29987</v>
      </c>
      <c r="BG151" s="404">
        <v>29987</v>
      </c>
      <c r="BH151" s="404">
        <v>29987</v>
      </c>
      <c r="BI151" s="351">
        <v>29987</v>
      </c>
      <c r="BJ151" s="351">
        <v>29987</v>
      </c>
      <c r="BK151" s="351">
        <v>29987</v>
      </c>
      <c r="BL151" s="351">
        <v>29987</v>
      </c>
    </row>
    <row r="152" spans="1:64" x14ac:dyDescent="0.2">
      <c r="A152" s="354" t="s">
        <v>333</v>
      </c>
      <c r="B152" s="354"/>
      <c r="C152" s="382"/>
      <c r="D152" s="382"/>
      <c r="E152" s="382"/>
      <c r="F152" s="351">
        <v>4</v>
      </c>
      <c r="G152">
        <v>0</v>
      </c>
      <c r="H152" s="354">
        <v>126</v>
      </c>
      <c r="I152" s="351" t="s">
        <v>456</v>
      </c>
      <c r="J152" s="394"/>
      <c r="K152" s="266">
        <v>4614.22</v>
      </c>
      <c r="L152" s="422"/>
      <c r="M152" s="267">
        <v>1686</v>
      </c>
      <c r="N152" s="395">
        <f t="shared" si="42"/>
        <v>505.8</v>
      </c>
      <c r="O152" s="395">
        <f t="shared" si="43"/>
        <v>2768.53</v>
      </c>
      <c r="P152" s="395">
        <f t="shared" si="44"/>
        <v>0</v>
      </c>
      <c r="Q152" s="395">
        <f t="shared" si="45"/>
        <v>0</v>
      </c>
      <c r="R152" s="396">
        <f t="shared" si="46"/>
        <v>0.37</v>
      </c>
      <c r="S152" s="396">
        <f t="shared" si="34"/>
        <v>0</v>
      </c>
      <c r="T152" s="395">
        <f t="shared" si="35"/>
        <v>0</v>
      </c>
      <c r="U152" s="395">
        <f t="shared" si="47"/>
        <v>0</v>
      </c>
      <c r="V152" s="267">
        <v>344</v>
      </c>
      <c r="W152" s="395">
        <f t="shared" si="48"/>
        <v>86</v>
      </c>
      <c r="X152" s="371">
        <f t="shared" si="49"/>
        <v>505.8</v>
      </c>
      <c r="Y152" s="359">
        <f t="shared" si="50"/>
        <v>5206.0200000000004</v>
      </c>
      <c r="Z152" s="266">
        <v>9275509986.6700001</v>
      </c>
      <c r="AA152" s="267">
        <v>41897</v>
      </c>
      <c r="AB152" s="371">
        <f t="shared" si="36"/>
        <v>221388.4</v>
      </c>
      <c r="AC152" s="358">
        <f t="shared" si="37"/>
        <v>0.86307199999999995</v>
      </c>
      <c r="AD152" s="267">
        <v>112366</v>
      </c>
      <c r="AE152" s="358">
        <f t="shared" si="38"/>
        <v>0.81463099999999999</v>
      </c>
      <c r="AF152" s="358">
        <f t="shared" si="58"/>
        <v>0.15146000000000001</v>
      </c>
      <c r="AG152" s="398">
        <f t="shared" si="39"/>
        <v>0.15146000000000001</v>
      </c>
      <c r="AH152" s="399">
        <f t="shared" si="40"/>
        <v>0</v>
      </c>
      <c r="AI152" s="400">
        <f t="shared" si="51"/>
        <v>0.15146000000000001</v>
      </c>
      <c r="AJ152" s="267">
        <v>0</v>
      </c>
      <c r="AK152">
        <v>0</v>
      </c>
      <c r="AL152" s="370">
        <f t="shared" si="52"/>
        <v>0</v>
      </c>
      <c r="AM152" s="267">
        <v>0</v>
      </c>
      <c r="AN152">
        <v>0</v>
      </c>
      <c r="AO152" s="370">
        <f t="shared" si="53"/>
        <v>0</v>
      </c>
      <c r="AP152" s="370">
        <f t="shared" si="41"/>
        <v>9087506</v>
      </c>
      <c r="AQ152" s="370">
        <f t="shared" si="54"/>
        <v>9087506</v>
      </c>
      <c r="AR152" s="397">
        <v>5893771</v>
      </c>
      <c r="AS152" s="397">
        <f t="shared" si="59"/>
        <v>9087506</v>
      </c>
      <c r="AT152" s="267">
        <v>8515020</v>
      </c>
      <c r="AU152" s="370">
        <f t="shared" si="60"/>
        <v>572486</v>
      </c>
      <c r="AV152" s="401" t="str">
        <f t="shared" si="62"/>
        <v>Yes</v>
      </c>
      <c r="AW152" s="397">
        <f t="shared" si="55"/>
        <v>572486</v>
      </c>
      <c r="AX152" s="402">
        <f t="shared" si="56"/>
        <v>9087506</v>
      </c>
      <c r="AY152" s="403">
        <f t="shared" si="61"/>
        <v>9087506</v>
      </c>
      <c r="AZ152" s="423">
        <f t="shared" si="57"/>
        <v>572486</v>
      </c>
      <c r="BA152" s="370"/>
      <c r="BD152" s="404"/>
      <c r="BE152" s="404">
        <v>9087506</v>
      </c>
      <c r="BF152" s="404">
        <v>9087506</v>
      </c>
      <c r="BG152" s="404">
        <v>9087506</v>
      </c>
      <c r="BH152" s="404">
        <v>9087506</v>
      </c>
      <c r="BI152" s="351">
        <v>9087506</v>
      </c>
      <c r="BJ152" s="351">
        <v>9087506</v>
      </c>
      <c r="BK152" s="351">
        <v>9087506</v>
      </c>
      <c r="BL152" s="351">
        <v>9087506</v>
      </c>
    </row>
    <row r="153" spans="1:64" x14ac:dyDescent="0.2">
      <c r="A153" s="354" t="s">
        <v>323</v>
      </c>
      <c r="B153" s="354"/>
      <c r="C153" s="382"/>
      <c r="D153" s="382"/>
      <c r="E153" s="382"/>
      <c r="F153" s="351">
        <v>2</v>
      </c>
      <c r="G153">
        <v>0</v>
      </c>
      <c r="H153" s="354">
        <v>127</v>
      </c>
      <c r="I153" s="351" t="s">
        <v>457</v>
      </c>
      <c r="J153" s="394"/>
      <c r="K153" s="266">
        <v>333.33</v>
      </c>
      <c r="L153" s="422"/>
      <c r="M153" s="267">
        <v>30</v>
      </c>
      <c r="N153" s="395">
        <f t="shared" si="42"/>
        <v>9</v>
      </c>
      <c r="O153" s="395">
        <f t="shared" si="43"/>
        <v>200</v>
      </c>
      <c r="P153" s="395">
        <f t="shared" si="44"/>
        <v>0</v>
      </c>
      <c r="Q153" s="395">
        <f t="shared" si="45"/>
        <v>0</v>
      </c>
      <c r="R153" s="396">
        <f t="shared" si="46"/>
        <v>0.09</v>
      </c>
      <c r="S153" s="396">
        <f t="shared" si="34"/>
        <v>0</v>
      </c>
      <c r="T153" s="395">
        <f t="shared" si="35"/>
        <v>0</v>
      </c>
      <c r="U153" s="395">
        <f t="shared" si="47"/>
        <v>0</v>
      </c>
      <c r="V153" s="267">
        <v>0</v>
      </c>
      <c r="W153" s="395">
        <f t="shared" si="48"/>
        <v>0</v>
      </c>
      <c r="X153" s="371">
        <f t="shared" si="49"/>
        <v>9</v>
      </c>
      <c r="Y153" s="359">
        <f t="shared" si="50"/>
        <v>342.33</v>
      </c>
      <c r="Z153" s="266">
        <v>1306420996</v>
      </c>
      <c r="AA153" s="267">
        <v>3537</v>
      </c>
      <c r="AB153" s="371">
        <f t="shared" si="36"/>
        <v>369358.49</v>
      </c>
      <c r="AC153" s="358">
        <f t="shared" si="37"/>
        <v>1.439926</v>
      </c>
      <c r="AD153" s="267">
        <v>113490</v>
      </c>
      <c r="AE153" s="358">
        <f t="shared" si="38"/>
        <v>0.82277900000000004</v>
      </c>
      <c r="AF153" s="358">
        <f t="shared" si="58"/>
        <v>-0.25478200000000001</v>
      </c>
      <c r="AG153" s="398">
        <f t="shared" si="39"/>
        <v>0.01</v>
      </c>
      <c r="AH153" s="399">
        <f t="shared" si="40"/>
        <v>0</v>
      </c>
      <c r="AI153" s="400">
        <f t="shared" si="51"/>
        <v>0.01</v>
      </c>
      <c r="AJ153" s="267">
        <v>0</v>
      </c>
      <c r="AK153">
        <v>0</v>
      </c>
      <c r="AL153" s="370">
        <f t="shared" si="52"/>
        <v>0</v>
      </c>
      <c r="AM153" s="267">
        <v>0</v>
      </c>
      <c r="AN153">
        <v>0</v>
      </c>
      <c r="AO153" s="370">
        <f t="shared" si="53"/>
        <v>0</v>
      </c>
      <c r="AP153" s="370">
        <f t="shared" si="41"/>
        <v>39454</v>
      </c>
      <c r="AQ153" s="370">
        <f t="shared" si="54"/>
        <v>39454</v>
      </c>
      <c r="AR153" s="397">
        <v>46611</v>
      </c>
      <c r="AS153" s="397">
        <f t="shared" si="59"/>
        <v>39454</v>
      </c>
      <c r="AT153" s="267">
        <v>46995</v>
      </c>
      <c r="AU153" s="370">
        <f t="shared" si="60"/>
        <v>7541</v>
      </c>
      <c r="AV153" s="401" t="str">
        <f t="shared" si="62"/>
        <v>No</v>
      </c>
      <c r="AW153" s="397">
        <f t="shared" si="55"/>
        <v>0</v>
      </c>
      <c r="AX153" s="402">
        <f t="shared" si="56"/>
        <v>46995</v>
      </c>
      <c r="AY153" s="403">
        <f t="shared" si="61"/>
        <v>46995</v>
      </c>
      <c r="AZ153" s="423">
        <f t="shared" si="57"/>
        <v>0</v>
      </c>
      <c r="BA153" s="370"/>
      <c r="BD153" s="404"/>
      <c r="BE153" s="404">
        <v>46995</v>
      </c>
      <c r="BF153" s="404">
        <v>45917.391100000001</v>
      </c>
      <c r="BG153" s="404">
        <v>44839.943803629998</v>
      </c>
      <c r="BH153" s="404">
        <v>43762.755042903998</v>
      </c>
      <c r="BI153" s="351">
        <v>42685.566282177999</v>
      </c>
      <c r="BJ153" s="351">
        <v>41608.485240328075</v>
      </c>
      <c r="BK153" s="351">
        <v>40531.242620164034</v>
      </c>
      <c r="BL153" s="351">
        <v>39454</v>
      </c>
    </row>
    <row r="154" spans="1:64" x14ac:dyDescent="0.2">
      <c r="A154" s="354" t="s">
        <v>329</v>
      </c>
      <c r="B154" s="354"/>
      <c r="C154" s="382"/>
      <c r="D154" s="382"/>
      <c r="E154" s="382"/>
      <c r="F154" s="351">
        <v>3</v>
      </c>
      <c r="G154">
        <v>0</v>
      </c>
      <c r="H154" s="354">
        <v>128</v>
      </c>
      <c r="I154" s="351" t="s">
        <v>458</v>
      </c>
      <c r="J154" s="394"/>
      <c r="K154" s="266">
        <v>4118.37</v>
      </c>
      <c r="L154" s="422"/>
      <c r="M154" s="267">
        <v>574</v>
      </c>
      <c r="N154" s="395">
        <f t="shared" si="42"/>
        <v>172.2</v>
      </c>
      <c r="O154" s="395">
        <f t="shared" si="43"/>
        <v>2471.02</v>
      </c>
      <c r="P154" s="395">
        <f t="shared" si="44"/>
        <v>0</v>
      </c>
      <c r="Q154" s="395">
        <f t="shared" si="45"/>
        <v>0</v>
      </c>
      <c r="R154" s="396">
        <f t="shared" si="46"/>
        <v>0.14000000000000001</v>
      </c>
      <c r="S154" s="396">
        <f t="shared" si="34"/>
        <v>0</v>
      </c>
      <c r="T154" s="395">
        <f t="shared" si="35"/>
        <v>0</v>
      </c>
      <c r="U154" s="395">
        <f t="shared" si="47"/>
        <v>0</v>
      </c>
      <c r="V154" s="267">
        <v>87</v>
      </c>
      <c r="W154" s="395">
        <f t="shared" si="48"/>
        <v>21.75</v>
      </c>
      <c r="X154" s="371">
        <f t="shared" si="49"/>
        <v>172.2</v>
      </c>
      <c r="Y154" s="359">
        <f t="shared" si="50"/>
        <v>4312.32</v>
      </c>
      <c r="Z154" s="266">
        <v>4756959007.3299999</v>
      </c>
      <c r="AA154" s="267">
        <v>24935</v>
      </c>
      <c r="AB154" s="371">
        <f t="shared" si="36"/>
        <v>190774.37</v>
      </c>
      <c r="AC154" s="358">
        <f t="shared" si="37"/>
        <v>0.74372400000000005</v>
      </c>
      <c r="AD154" s="267">
        <v>143874</v>
      </c>
      <c r="AE154" s="358">
        <f t="shared" si="38"/>
        <v>1.0430569999999999</v>
      </c>
      <c r="AF154" s="358">
        <f t="shared" si="58"/>
        <v>0.16647600000000001</v>
      </c>
      <c r="AG154" s="398">
        <f t="shared" si="39"/>
        <v>0.16647600000000001</v>
      </c>
      <c r="AH154" s="399">
        <f t="shared" si="40"/>
        <v>0</v>
      </c>
      <c r="AI154" s="400">
        <f t="shared" si="51"/>
        <v>0.16647600000000001</v>
      </c>
      <c r="AJ154" s="267">
        <v>0</v>
      </c>
      <c r="AK154">
        <v>0</v>
      </c>
      <c r="AL154" s="370">
        <f t="shared" si="52"/>
        <v>0</v>
      </c>
      <c r="AM154" s="267">
        <v>0</v>
      </c>
      <c r="AN154">
        <v>0</v>
      </c>
      <c r="AO154" s="370">
        <f t="shared" si="53"/>
        <v>0</v>
      </c>
      <c r="AP154" s="370">
        <f t="shared" si="41"/>
        <v>8273772</v>
      </c>
      <c r="AQ154" s="370">
        <f t="shared" si="54"/>
        <v>8273772</v>
      </c>
      <c r="AR154" s="397">
        <v>6087799</v>
      </c>
      <c r="AS154" s="397">
        <f t="shared" si="59"/>
        <v>8273772</v>
      </c>
      <c r="AT154" s="267">
        <v>7482940</v>
      </c>
      <c r="AU154" s="370">
        <f t="shared" si="60"/>
        <v>790832</v>
      </c>
      <c r="AV154" s="401" t="str">
        <f t="shared" si="62"/>
        <v>Yes</v>
      </c>
      <c r="AW154" s="397">
        <f t="shared" si="55"/>
        <v>790832</v>
      </c>
      <c r="AX154" s="402">
        <f t="shared" si="56"/>
        <v>8273772</v>
      </c>
      <c r="AY154" s="403">
        <f t="shared" si="61"/>
        <v>8273772</v>
      </c>
      <c r="AZ154" s="423">
        <f t="shared" si="57"/>
        <v>790832</v>
      </c>
      <c r="BA154" s="370"/>
      <c r="BD154" s="404"/>
      <c r="BE154" s="404">
        <v>8273772</v>
      </c>
      <c r="BF154" s="404">
        <v>8273772</v>
      </c>
      <c r="BG154" s="404">
        <v>8273772</v>
      </c>
      <c r="BH154" s="404">
        <v>8273772</v>
      </c>
      <c r="BI154" s="351">
        <v>8273772</v>
      </c>
      <c r="BJ154" s="351">
        <v>8273772</v>
      </c>
      <c r="BK154" s="351">
        <v>8273772</v>
      </c>
      <c r="BL154" s="351">
        <v>8273772</v>
      </c>
    </row>
    <row r="155" spans="1:64" x14ac:dyDescent="0.2">
      <c r="A155" s="354" t="s">
        <v>323</v>
      </c>
      <c r="B155" s="354"/>
      <c r="C155" s="382"/>
      <c r="D155" s="382"/>
      <c r="E155" s="382"/>
      <c r="F155" s="351">
        <v>6</v>
      </c>
      <c r="G155">
        <v>0</v>
      </c>
      <c r="H155" s="354">
        <v>129</v>
      </c>
      <c r="I155" s="351" t="s">
        <v>459</v>
      </c>
      <c r="J155" s="394"/>
      <c r="K155" s="266">
        <v>1324.3</v>
      </c>
      <c r="L155" s="422"/>
      <c r="M155" s="267">
        <v>69</v>
      </c>
      <c r="N155" s="395">
        <f t="shared" si="42"/>
        <v>20.7</v>
      </c>
      <c r="O155" s="395">
        <f t="shared" si="43"/>
        <v>794.58</v>
      </c>
      <c r="P155" s="395">
        <f t="shared" si="44"/>
        <v>0</v>
      </c>
      <c r="Q155" s="395">
        <f t="shared" si="45"/>
        <v>0</v>
      </c>
      <c r="R155" s="396">
        <f t="shared" si="46"/>
        <v>0.05</v>
      </c>
      <c r="S155" s="396">
        <f t="shared" ref="S155:S195" si="63">IF(R155&gt;0.6,+R155-0.6,0)</f>
        <v>0</v>
      </c>
      <c r="T155" s="395">
        <f t="shared" ref="T155:T195" si="64">ROUND(S155*K155,2)</f>
        <v>0</v>
      </c>
      <c r="U155" s="395">
        <f t="shared" si="47"/>
        <v>0</v>
      </c>
      <c r="V155" s="267">
        <v>18</v>
      </c>
      <c r="W155" s="395">
        <f t="shared" si="48"/>
        <v>4.5</v>
      </c>
      <c r="X155" s="371">
        <f t="shared" si="49"/>
        <v>20.7</v>
      </c>
      <c r="Y155" s="359">
        <f t="shared" si="50"/>
        <v>1349.5</v>
      </c>
      <c r="Z155" s="266">
        <v>1603968910.3299999</v>
      </c>
      <c r="AA155" s="267">
        <v>9843</v>
      </c>
      <c r="AB155" s="371">
        <f t="shared" ref="AB155:AB195" si="65">ROUND(Z155/AA155,2)</f>
        <v>162955.29</v>
      </c>
      <c r="AC155" s="358">
        <f t="shared" ref="AC155:AC195" si="66">(ROUND(AB155/$AC$21,6))</f>
        <v>0.63527299999999998</v>
      </c>
      <c r="AD155" s="267">
        <v>105450</v>
      </c>
      <c r="AE155" s="358">
        <f t="shared" ref="AE155:AE195" si="67">(ROUND(AD155/$AE$21,6))</f>
        <v>0.76449100000000003</v>
      </c>
      <c r="AF155" s="358">
        <f t="shared" si="58"/>
        <v>0.32596199999999997</v>
      </c>
      <c r="AG155" s="398">
        <f t="shared" ref="AG155:AG195" si="68">IF(OR(B155=1,C155=1),MAX($L$7,AF155),MAX($L$6,AF155))</f>
        <v>0.32596199999999997</v>
      </c>
      <c r="AH155" s="399">
        <f t="shared" ref="AH155:AH195" si="69">IF(G155&gt;=1,IF(G155&lt;=5,0.06,IF(G155&lt;=10,0.05,IF(G155&lt;=15,0.04,IF(G155&lt;=19,0.03,0)))),0)</f>
        <v>0</v>
      </c>
      <c r="AI155" s="400">
        <f t="shared" si="51"/>
        <v>0.32596199999999997</v>
      </c>
      <c r="AJ155" s="267">
        <v>0</v>
      </c>
      <c r="AK155">
        <v>0</v>
      </c>
      <c r="AL155" s="370">
        <f t="shared" si="52"/>
        <v>0</v>
      </c>
      <c r="AM155" s="267">
        <v>0</v>
      </c>
      <c r="AN155">
        <v>0</v>
      </c>
      <c r="AO155" s="370">
        <f t="shared" si="53"/>
        <v>0</v>
      </c>
      <c r="AP155" s="370">
        <f t="shared" ref="AP155:AP195" si="70">ROUND(Y155*AI155*$AP$21,0)</f>
        <v>5069683</v>
      </c>
      <c r="AQ155" s="370">
        <f t="shared" si="54"/>
        <v>5069683</v>
      </c>
      <c r="AR155" s="397">
        <v>5929453</v>
      </c>
      <c r="AS155" s="397">
        <f t="shared" si="59"/>
        <v>5069683</v>
      </c>
      <c r="AT155" s="267">
        <v>5692630</v>
      </c>
      <c r="AU155" s="370">
        <f t="shared" si="60"/>
        <v>622947</v>
      </c>
      <c r="AV155" s="401" t="str">
        <f t="shared" si="62"/>
        <v>No</v>
      </c>
      <c r="AW155" s="397">
        <f t="shared" si="55"/>
        <v>0</v>
      </c>
      <c r="AX155" s="402">
        <f t="shared" si="56"/>
        <v>5692630</v>
      </c>
      <c r="AY155" s="403">
        <f t="shared" si="61"/>
        <v>5692630</v>
      </c>
      <c r="AZ155" s="423">
        <f t="shared" si="57"/>
        <v>0</v>
      </c>
      <c r="BA155" s="370"/>
      <c r="BD155" s="404"/>
      <c r="BE155" s="404">
        <v>5692630</v>
      </c>
      <c r="BF155" s="404">
        <v>5603610.8737000003</v>
      </c>
      <c r="BG155" s="404">
        <v>5514605.0971542103</v>
      </c>
      <c r="BH155" s="404">
        <v>5425620.6777233686</v>
      </c>
      <c r="BI155" s="351">
        <v>5336636.258292526</v>
      </c>
      <c r="BJ155" s="351">
        <v>5247660.7373036267</v>
      </c>
      <c r="BK155" s="351">
        <v>5158671.8686518129</v>
      </c>
      <c r="BL155" s="351">
        <v>5069683</v>
      </c>
    </row>
    <row r="156" spans="1:64" x14ac:dyDescent="0.2">
      <c r="A156" s="354" t="s">
        <v>329</v>
      </c>
      <c r="B156" s="354"/>
      <c r="C156" s="382"/>
      <c r="D156" s="382"/>
      <c r="E156" s="382"/>
      <c r="F156" s="351">
        <v>5</v>
      </c>
      <c r="G156">
        <v>0</v>
      </c>
      <c r="H156" s="354">
        <v>130</v>
      </c>
      <c r="I156" s="351" t="s">
        <v>460</v>
      </c>
      <c r="J156" s="394"/>
      <c r="K156" s="266">
        <v>2250.4699999999998</v>
      </c>
      <c r="L156" s="422"/>
      <c r="M156" s="267">
        <v>282</v>
      </c>
      <c r="N156" s="395">
        <f t="shared" ref="N156:N195" si="71">ROUND(M156*0.3,2)</f>
        <v>84.6</v>
      </c>
      <c r="O156" s="395">
        <f t="shared" ref="O156:O195" si="72">ROUND(K156*0.6,2)</f>
        <v>1350.28</v>
      </c>
      <c r="P156" s="395">
        <f t="shared" ref="P156:P195" si="73">MAX(M156-O156,0)</f>
        <v>0</v>
      </c>
      <c r="Q156" s="395">
        <f t="shared" ref="Q156:Q195" si="74">ROUND(P156*0.15,2)</f>
        <v>0</v>
      </c>
      <c r="R156" s="396">
        <f t="shared" ref="R156:R195" si="75">ROUND(M156/K156,2)</f>
        <v>0.13</v>
      </c>
      <c r="S156" s="396">
        <f t="shared" si="63"/>
        <v>0</v>
      </c>
      <c r="T156" s="395">
        <f t="shared" si="64"/>
        <v>0</v>
      </c>
      <c r="U156" s="395">
        <f t="shared" ref="U156:U195" si="76">ROUND(T156*0.15,2)</f>
        <v>0</v>
      </c>
      <c r="V156" s="267">
        <v>37</v>
      </c>
      <c r="W156" s="395">
        <f t="shared" ref="W156:W195" si="77">ROUND(V156*0.25,2)</f>
        <v>9.25</v>
      </c>
      <c r="X156" s="371">
        <f t="shared" ref="X156:X195" si="78">ROUND(M156*$X$2,2)</f>
        <v>84.6</v>
      </c>
      <c r="Y156" s="359">
        <f t="shared" ref="Y156:Y195" si="79">+K156+N156+Q156+W156</f>
        <v>2344.3199999999997</v>
      </c>
      <c r="Z156" s="266">
        <v>4196205361.3299999</v>
      </c>
      <c r="AA156" s="267">
        <v>19979</v>
      </c>
      <c r="AB156" s="371">
        <f t="shared" si="65"/>
        <v>210030.8</v>
      </c>
      <c r="AC156" s="358">
        <f t="shared" si="66"/>
        <v>0.81879500000000005</v>
      </c>
      <c r="AD156" s="267">
        <v>107266</v>
      </c>
      <c r="AE156" s="358">
        <f t="shared" si="67"/>
        <v>0.77765700000000004</v>
      </c>
      <c r="AF156" s="358">
        <f t="shared" si="58"/>
        <v>0.193546</v>
      </c>
      <c r="AG156" s="398">
        <f t="shared" si="68"/>
        <v>0.193546</v>
      </c>
      <c r="AH156" s="399">
        <f t="shared" si="69"/>
        <v>0</v>
      </c>
      <c r="AI156" s="400">
        <f t="shared" ref="AI156:AI195" si="80">+AH156+AG156</f>
        <v>0.193546</v>
      </c>
      <c r="AJ156" s="267">
        <v>2253</v>
      </c>
      <c r="AK156">
        <v>13</v>
      </c>
      <c r="AL156" s="370">
        <f t="shared" ref="AL156:AL195" si="81">ROUND(AJ156*AK156*100,0)</f>
        <v>2928900</v>
      </c>
      <c r="AM156" s="267">
        <v>0</v>
      </c>
      <c r="AN156">
        <v>0</v>
      </c>
      <c r="AO156" s="370">
        <f t="shared" ref="AO156:AO195" si="82">ROUND(AM156*AN156*100,0)</f>
        <v>0</v>
      </c>
      <c r="AP156" s="370">
        <f t="shared" si="70"/>
        <v>5229282</v>
      </c>
      <c r="AQ156" s="370">
        <f t="shared" ref="AQ156:AQ195" si="83">SUM(AL156+AO156+AP156)</f>
        <v>8158182</v>
      </c>
      <c r="AR156" s="397">
        <v>3458266</v>
      </c>
      <c r="AS156" s="397">
        <f t="shared" si="59"/>
        <v>8158182</v>
      </c>
      <c r="AT156" s="267">
        <v>6743076</v>
      </c>
      <c r="AU156" s="370">
        <f t="shared" si="60"/>
        <v>1415106</v>
      </c>
      <c r="AV156" s="401" t="str">
        <f t="shared" si="62"/>
        <v>Yes</v>
      </c>
      <c r="AW156" s="397">
        <f t="shared" ref="AW156:AW195" si="84">IF(AV156="Yes",+AU156*$L$9,+AU156*$L$10)</f>
        <v>1415106</v>
      </c>
      <c r="AX156" s="402">
        <f t="shared" ref="AX156:AX195" si="85">IF(AV156="Yes",AT156+AW156,AT156- AW156)</f>
        <v>8158182</v>
      </c>
      <c r="AY156" s="403">
        <f t="shared" si="61"/>
        <v>8158182</v>
      </c>
      <c r="AZ156" s="423">
        <f t="shared" ref="AZ156:AZ195" si="86">AY156-AT156</f>
        <v>1415106</v>
      </c>
      <c r="BA156" s="370"/>
      <c r="BD156" s="404"/>
      <c r="BE156" s="404">
        <v>8158182</v>
      </c>
      <c r="BF156" s="404">
        <v>8158182</v>
      </c>
      <c r="BG156" s="404">
        <v>8158182</v>
      </c>
      <c r="BH156" s="404">
        <v>8158182</v>
      </c>
      <c r="BI156" s="351">
        <v>8158182</v>
      </c>
      <c r="BJ156" s="351">
        <v>8158182</v>
      </c>
      <c r="BK156" s="351">
        <v>8158182</v>
      </c>
      <c r="BL156" s="351">
        <v>8158182</v>
      </c>
    </row>
    <row r="157" spans="1:64" x14ac:dyDescent="0.2">
      <c r="A157" s="354" t="s">
        <v>333</v>
      </c>
      <c r="B157" s="354"/>
      <c r="C157" s="382"/>
      <c r="D157" s="382"/>
      <c r="E157" s="382"/>
      <c r="F157" s="351">
        <v>6</v>
      </c>
      <c r="G157">
        <v>0</v>
      </c>
      <c r="H157" s="354">
        <v>131</v>
      </c>
      <c r="I157" s="351" t="s">
        <v>461</v>
      </c>
      <c r="J157" s="394"/>
      <c r="K157" s="266">
        <v>6028.88</v>
      </c>
      <c r="L157" s="422"/>
      <c r="M157" s="267">
        <v>1569</v>
      </c>
      <c r="N157" s="395">
        <f t="shared" si="71"/>
        <v>470.7</v>
      </c>
      <c r="O157" s="395">
        <f t="shared" si="72"/>
        <v>3617.33</v>
      </c>
      <c r="P157" s="395">
        <f t="shared" si="73"/>
        <v>0</v>
      </c>
      <c r="Q157" s="395">
        <f t="shared" si="74"/>
        <v>0</v>
      </c>
      <c r="R157" s="396">
        <f t="shared" si="75"/>
        <v>0.26</v>
      </c>
      <c r="S157" s="396">
        <f t="shared" si="63"/>
        <v>0</v>
      </c>
      <c r="T157" s="395">
        <f t="shared" si="64"/>
        <v>0</v>
      </c>
      <c r="U157" s="395">
        <f t="shared" si="76"/>
        <v>0</v>
      </c>
      <c r="V157" s="267">
        <v>231</v>
      </c>
      <c r="W157" s="395">
        <f t="shared" si="77"/>
        <v>57.75</v>
      </c>
      <c r="X157" s="371">
        <f t="shared" si="78"/>
        <v>470.7</v>
      </c>
      <c r="Y157" s="359">
        <f t="shared" si="79"/>
        <v>6557.33</v>
      </c>
      <c r="Z157" s="266">
        <v>7849495493.6700001</v>
      </c>
      <c r="AA157" s="267">
        <v>43753</v>
      </c>
      <c r="AB157" s="371">
        <f t="shared" si="65"/>
        <v>179404.74</v>
      </c>
      <c r="AC157" s="358">
        <f t="shared" si="66"/>
        <v>0.69940100000000005</v>
      </c>
      <c r="AD157" s="267">
        <v>118790</v>
      </c>
      <c r="AE157" s="358">
        <f t="shared" si="67"/>
        <v>0.86120300000000005</v>
      </c>
      <c r="AF157" s="358">
        <f t="shared" ref="AF157:AF195" si="87">ROUND(1-((AC157*$L$4)+(AE157*$L$5)),6)</f>
        <v>0.252058</v>
      </c>
      <c r="AG157" s="398">
        <f t="shared" si="68"/>
        <v>0.252058</v>
      </c>
      <c r="AH157" s="399">
        <f t="shared" si="69"/>
        <v>0</v>
      </c>
      <c r="AI157" s="400">
        <f t="shared" si="80"/>
        <v>0.252058</v>
      </c>
      <c r="AJ157" s="267">
        <v>0</v>
      </c>
      <c r="AK157">
        <v>0</v>
      </c>
      <c r="AL157" s="370">
        <f t="shared" si="81"/>
        <v>0</v>
      </c>
      <c r="AM157" s="267">
        <v>0</v>
      </c>
      <c r="AN157">
        <v>0</v>
      </c>
      <c r="AO157" s="370">
        <f t="shared" si="82"/>
        <v>0</v>
      </c>
      <c r="AP157" s="370">
        <f t="shared" si="70"/>
        <v>19048837</v>
      </c>
      <c r="AQ157" s="370">
        <f t="shared" si="83"/>
        <v>19048837</v>
      </c>
      <c r="AR157" s="397">
        <v>20268059</v>
      </c>
      <c r="AS157" s="397">
        <f t="shared" ref="AS157:AS195" si="88">IF(C157=1, MAX(AR157, AQ157, AT157), AQ157)</f>
        <v>19048837</v>
      </c>
      <c r="AT157" s="267">
        <v>20848374</v>
      </c>
      <c r="AU157" s="370">
        <f t="shared" ref="AU157:AU195" si="89">ABS(AQ157-AT157)</f>
        <v>1799537</v>
      </c>
      <c r="AV157" s="401" t="str">
        <f t="shared" si="62"/>
        <v>No</v>
      </c>
      <c r="AW157" s="397">
        <f t="shared" si="84"/>
        <v>0</v>
      </c>
      <c r="AX157" s="402">
        <f t="shared" si="85"/>
        <v>20848374</v>
      </c>
      <c r="AY157" s="403">
        <f t="shared" ref="AY157:AY195" si="90">IF(C157=1,MAX(AX157,AR157,AT157),AX157)</f>
        <v>20848374</v>
      </c>
      <c r="AZ157" s="423">
        <f t="shared" si="86"/>
        <v>0</v>
      </c>
      <c r="BA157" s="370"/>
      <c r="BD157" s="404"/>
      <c r="BE157" s="404">
        <v>20848374</v>
      </c>
      <c r="BF157" s="404">
        <v>20591220.162700001</v>
      </c>
      <c r="BG157" s="404">
        <v>20334104.889477912</v>
      </c>
      <c r="BH157" s="404">
        <v>20077051.311582331</v>
      </c>
      <c r="BI157" s="351">
        <v>19819997.733686749</v>
      </c>
      <c r="BJ157" s="351">
        <v>19562969.861148957</v>
      </c>
      <c r="BK157" s="351">
        <v>19305903.430574477</v>
      </c>
      <c r="BL157" s="351">
        <v>19048837</v>
      </c>
    </row>
    <row r="158" spans="1:64" x14ac:dyDescent="0.2">
      <c r="A158" s="354" t="s">
        <v>329</v>
      </c>
      <c r="B158" s="354"/>
      <c r="C158" s="382"/>
      <c r="D158" s="382"/>
      <c r="E158" s="382"/>
      <c r="F158" s="351">
        <v>5</v>
      </c>
      <c r="G158">
        <v>0</v>
      </c>
      <c r="H158" s="354">
        <v>132</v>
      </c>
      <c r="I158" s="351" t="s">
        <v>462</v>
      </c>
      <c r="J158" s="394"/>
      <c r="K158" s="266">
        <v>5167.7299999999996</v>
      </c>
      <c r="L158" s="422"/>
      <c r="M158" s="267">
        <v>870</v>
      </c>
      <c r="N158" s="395">
        <f t="shared" si="71"/>
        <v>261</v>
      </c>
      <c r="O158" s="395">
        <f t="shared" si="72"/>
        <v>3100.64</v>
      </c>
      <c r="P158" s="395">
        <f t="shared" si="73"/>
        <v>0</v>
      </c>
      <c r="Q158" s="395">
        <f t="shared" si="74"/>
        <v>0</v>
      </c>
      <c r="R158" s="396">
        <f t="shared" si="75"/>
        <v>0.17</v>
      </c>
      <c r="S158" s="396">
        <f t="shared" si="63"/>
        <v>0</v>
      </c>
      <c r="T158" s="395">
        <f t="shared" si="64"/>
        <v>0</v>
      </c>
      <c r="U158" s="395">
        <f t="shared" si="76"/>
        <v>0</v>
      </c>
      <c r="V158" s="267">
        <v>477</v>
      </c>
      <c r="W158" s="395">
        <f t="shared" si="77"/>
        <v>119.25</v>
      </c>
      <c r="X158" s="371">
        <f t="shared" si="78"/>
        <v>261</v>
      </c>
      <c r="Y158" s="359">
        <f t="shared" si="79"/>
        <v>5547.98</v>
      </c>
      <c r="Z158" s="266">
        <v>5354885857.3299999</v>
      </c>
      <c r="AA158" s="267">
        <v>26783</v>
      </c>
      <c r="AB158" s="371">
        <f t="shared" si="65"/>
        <v>199936</v>
      </c>
      <c r="AC158" s="358">
        <f t="shared" si="66"/>
        <v>0.77944100000000005</v>
      </c>
      <c r="AD158" s="267">
        <v>134080</v>
      </c>
      <c r="AE158" s="358">
        <f t="shared" si="67"/>
        <v>0.97205299999999994</v>
      </c>
      <c r="AF158" s="358">
        <f t="shared" si="87"/>
        <v>0.162775</v>
      </c>
      <c r="AG158" s="398">
        <f t="shared" si="68"/>
        <v>0.162775</v>
      </c>
      <c r="AH158" s="399">
        <f t="shared" si="69"/>
        <v>0</v>
      </c>
      <c r="AI158" s="400">
        <f t="shared" si="80"/>
        <v>0.162775</v>
      </c>
      <c r="AJ158" s="267">
        <v>0</v>
      </c>
      <c r="AK158">
        <v>0</v>
      </c>
      <c r="AL158" s="370">
        <f t="shared" si="81"/>
        <v>0</v>
      </c>
      <c r="AM158" s="267">
        <v>1</v>
      </c>
      <c r="AN158">
        <v>4</v>
      </c>
      <c r="AO158" s="370">
        <f t="shared" si="82"/>
        <v>400</v>
      </c>
      <c r="AP158" s="370">
        <f t="shared" si="70"/>
        <v>10407910</v>
      </c>
      <c r="AQ158" s="370">
        <f t="shared" si="83"/>
        <v>10408310</v>
      </c>
      <c r="AR158" s="397">
        <v>12826469</v>
      </c>
      <c r="AS158" s="397">
        <f t="shared" si="88"/>
        <v>10408310</v>
      </c>
      <c r="AT158" s="267">
        <v>11408078</v>
      </c>
      <c r="AU158" s="370">
        <f t="shared" si="89"/>
        <v>999768</v>
      </c>
      <c r="AV158" s="401" t="str">
        <f t="shared" ref="AV158:AV195" si="91">IF(AQ158&gt;AT158,"Yes","No")</f>
        <v>No</v>
      </c>
      <c r="AW158" s="397">
        <f t="shared" si="84"/>
        <v>0</v>
      </c>
      <c r="AX158" s="402">
        <f t="shared" si="85"/>
        <v>11408078</v>
      </c>
      <c r="AY158" s="403">
        <f t="shared" si="90"/>
        <v>11408078</v>
      </c>
      <c r="AZ158" s="423">
        <f t="shared" si="86"/>
        <v>0</v>
      </c>
      <c r="BA158" s="370"/>
      <c r="BD158" s="404"/>
      <c r="BE158" s="404">
        <v>11408078</v>
      </c>
      <c r="BF158" s="404">
        <v>11265211.152799999</v>
      </c>
      <c r="BG158" s="404">
        <v>11122365.730628239</v>
      </c>
      <c r="BH158" s="404">
        <v>10979554.584502591</v>
      </c>
      <c r="BI158" s="351">
        <v>10836743.438376943</v>
      </c>
      <c r="BJ158" s="351">
        <v>10693946.573365908</v>
      </c>
      <c r="BK158" s="351">
        <v>10551128.286682954</v>
      </c>
      <c r="BL158" s="351">
        <v>10408310</v>
      </c>
    </row>
    <row r="159" spans="1:64" x14ac:dyDescent="0.2">
      <c r="A159" s="354" t="s">
        <v>351</v>
      </c>
      <c r="B159" s="354"/>
      <c r="C159" s="382"/>
      <c r="D159" s="382"/>
      <c r="E159" s="382"/>
      <c r="F159" s="351">
        <v>9</v>
      </c>
      <c r="G159">
        <v>41</v>
      </c>
      <c r="H159" s="354">
        <v>133</v>
      </c>
      <c r="I159" s="351" t="s">
        <v>463</v>
      </c>
      <c r="J159" s="394"/>
      <c r="K159" s="266">
        <v>362</v>
      </c>
      <c r="L159" s="424"/>
      <c r="M159" s="267">
        <v>201</v>
      </c>
      <c r="N159" s="395">
        <f t="shared" si="71"/>
        <v>60.3</v>
      </c>
      <c r="O159" s="395">
        <f t="shared" si="72"/>
        <v>217.2</v>
      </c>
      <c r="P159" s="395">
        <f t="shared" si="73"/>
        <v>0</v>
      </c>
      <c r="Q159" s="395">
        <f t="shared" si="74"/>
        <v>0</v>
      </c>
      <c r="R159" s="396">
        <f t="shared" si="75"/>
        <v>0.56000000000000005</v>
      </c>
      <c r="S159" s="396">
        <f t="shared" si="63"/>
        <v>0</v>
      </c>
      <c r="T159" s="395">
        <f t="shared" si="64"/>
        <v>0</v>
      </c>
      <c r="U159" s="395">
        <f t="shared" si="76"/>
        <v>0</v>
      </c>
      <c r="V159" s="267">
        <v>7</v>
      </c>
      <c r="W159" s="395">
        <f t="shared" si="77"/>
        <v>1.75</v>
      </c>
      <c r="X159" s="371">
        <f t="shared" si="78"/>
        <v>60.3</v>
      </c>
      <c r="Y159" s="359">
        <f t="shared" si="79"/>
        <v>424.05</v>
      </c>
      <c r="Z159" s="266">
        <v>350195760.67000002</v>
      </c>
      <c r="AA159" s="267">
        <v>2958</v>
      </c>
      <c r="AB159" s="371">
        <f t="shared" si="65"/>
        <v>118389.37</v>
      </c>
      <c r="AC159" s="358">
        <f t="shared" si="66"/>
        <v>0.46153499999999997</v>
      </c>
      <c r="AD159" s="267">
        <v>94464</v>
      </c>
      <c r="AE159" s="358">
        <f t="shared" si="67"/>
        <v>0.68484500000000004</v>
      </c>
      <c r="AF159" s="358">
        <f t="shared" si="87"/>
        <v>0.471472</v>
      </c>
      <c r="AG159" s="398">
        <f t="shared" si="68"/>
        <v>0.471472</v>
      </c>
      <c r="AH159" s="399">
        <f t="shared" si="69"/>
        <v>0</v>
      </c>
      <c r="AI159" s="400">
        <f t="shared" si="80"/>
        <v>0.471472</v>
      </c>
      <c r="AJ159" s="267">
        <v>0</v>
      </c>
      <c r="AK159">
        <v>0</v>
      </c>
      <c r="AL159" s="370">
        <f t="shared" si="81"/>
        <v>0</v>
      </c>
      <c r="AM159" s="267">
        <v>61</v>
      </c>
      <c r="AN159">
        <v>4</v>
      </c>
      <c r="AO159" s="370">
        <f t="shared" si="82"/>
        <v>24400</v>
      </c>
      <c r="AP159" s="370">
        <f t="shared" si="70"/>
        <v>2304167</v>
      </c>
      <c r="AQ159" s="370">
        <f t="shared" si="83"/>
        <v>2328567</v>
      </c>
      <c r="AR159" s="397">
        <v>2612273</v>
      </c>
      <c r="AS159" s="397">
        <f t="shared" si="88"/>
        <v>2328567</v>
      </c>
      <c r="AT159" s="267">
        <v>2706745</v>
      </c>
      <c r="AU159" s="370">
        <f t="shared" si="89"/>
        <v>378178</v>
      </c>
      <c r="AV159" s="401" t="str">
        <f t="shared" si="91"/>
        <v>No</v>
      </c>
      <c r="AW159" s="397">
        <f t="shared" si="84"/>
        <v>0</v>
      </c>
      <c r="AX159" s="402">
        <f t="shared" si="85"/>
        <v>2706745</v>
      </c>
      <c r="AY159" s="403">
        <f t="shared" si="90"/>
        <v>2706745</v>
      </c>
      <c r="AZ159" s="423">
        <f t="shared" si="86"/>
        <v>0</v>
      </c>
      <c r="BA159" s="370"/>
      <c r="BD159" s="404"/>
      <c r="BE159" s="404">
        <v>2706745</v>
      </c>
      <c r="BF159" s="404">
        <v>2652703.3637999999</v>
      </c>
      <c r="BG159" s="404">
        <v>2598669.8319545398</v>
      </c>
      <c r="BH159" s="404">
        <v>2544649.2655636319</v>
      </c>
      <c r="BI159" s="351">
        <v>2490628.699172724</v>
      </c>
      <c r="BJ159" s="351">
        <v>2436613.5348384553</v>
      </c>
      <c r="BK159" s="351">
        <v>2382590.2674192274</v>
      </c>
      <c r="BL159" s="351">
        <v>2328567</v>
      </c>
    </row>
    <row r="160" spans="1:64" x14ac:dyDescent="0.2">
      <c r="A160" s="354" t="s">
        <v>351</v>
      </c>
      <c r="B160" s="354"/>
      <c r="C160" s="382"/>
      <c r="D160" s="382"/>
      <c r="E160" s="382"/>
      <c r="F160" s="351">
        <v>9</v>
      </c>
      <c r="G160">
        <v>29</v>
      </c>
      <c r="H160" s="354">
        <v>134</v>
      </c>
      <c r="I160" s="351" t="s">
        <v>464</v>
      </c>
      <c r="J160" s="394"/>
      <c r="K160" s="266">
        <v>1292.8599999999999</v>
      </c>
      <c r="L160" s="424"/>
      <c r="M160" s="267">
        <v>523</v>
      </c>
      <c r="N160" s="395">
        <f t="shared" si="71"/>
        <v>156.9</v>
      </c>
      <c r="O160" s="395">
        <f t="shared" si="72"/>
        <v>775.72</v>
      </c>
      <c r="P160" s="395">
        <f t="shared" si="73"/>
        <v>0</v>
      </c>
      <c r="Q160" s="395">
        <f t="shared" si="74"/>
        <v>0</v>
      </c>
      <c r="R160" s="396">
        <f t="shared" si="75"/>
        <v>0.4</v>
      </c>
      <c r="S160" s="396">
        <f t="shared" si="63"/>
        <v>0</v>
      </c>
      <c r="T160" s="395">
        <f t="shared" si="64"/>
        <v>0</v>
      </c>
      <c r="U160" s="395">
        <f t="shared" si="76"/>
        <v>0</v>
      </c>
      <c r="V160" s="267">
        <v>13</v>
      </c>
      <c r="W160" s="395">
        <f t="shared" si="77"/>
        <v>3.25</v>
      </c>
      <c r="X160" s="371">
        <f t="shared" si="78"/>
        <v>156.9</v>
      </c>
      <c r="Y160" s="359">
        <f t="shared" si="79"/>
        <v>1453.01</v>
      </c>
      <c r="Z160" s="266">
        <v>1476330858</v>
      </c>
      <c r="AA160" s="267">
        <v>11449</v>
      </c>
      <c r="AB160" s="371">
        <f t="shared" si="65"/>
        <v>128948.45</v>
      </c>
      <c r="AC160" s="358">
        <f t="shared" si="66"/>
        <v>0.50269900000000001</v>
      </c>
      <c r="AD160" s="267">
        <v>92292</v>
      </c>
      <c r="AE160" s="358">
        <f t="shared" si="67"/>
        <v>0.66909799999999997</v>
      </c>
      <c r="AF160" s="358">
        <f t="shared" si="87"/>
        <v>0.44738099999999997</v>
      </c>
      <c r="AG160" s="398">
        <f t="shared" si="68"/>
        <v>0.44738099999999997</v>
      </c>
      <c r="AH160" s="399">
        <f t="shared" si="69"/>
        <v>0</v>
      </c>
      <c r="AI160" s="400">
        <f t="shared" si="80"/>
        <v>0.44738099999999997</v>
      </c>
      <c r="AJ160" s="267">
        <v>0</v>
      </c>
      <c r="AK160">
        <v>0</v>
      </c>
      <c r="AL160" s="370">
        <f t="shared" si="81"/>
        <v>0</v>
      </c>
      <c r="AM160" s="267">
        <v>0</v>
      </c>
      <c r="AN160">
        <v>0</v>
      </c>
      <c r="AO160" s="370">
        <f t="shared" si="82"/>
        <v>0</v>
      </c>
      <c r="AP160" s="370">
        <f t="shared" si="70"/>
        <v>7491815</v>
      </c>
      <c r="AQ160" s="370">
        <f t="shared" si="83"/>
        <v>7491815</v>
      </c>
      <c r="AR160" s="397">
        <v>9790490</v>
      </c>
      <c r="AS160" s="397">
        <f t="shared" si="88"/>
        <v>7491815</v>
      </c>
      <c r="AT160" s="267">
        <v>9551487</v>
      </c>
      <c r="AU160" s="370">
        <f t="shared" si="89"/>
        <v>2059672</v>
      </c>
      <c r="AV160" s="401" t="str">
        <f t="shared" si="91"/>
        <v>No</v>
      </c>
      <c r="AW160" s="397">
        <f t="shared" si="84"/>
        <v>0</v>
      </c>
      <c r="AX160" s="402">
        <f t="shared" si="85"/>
        <v>9551487</v>
      </c>
      <c r="AY160" s="403">
        <f t="shared" si="90"/>
        <v>9551487</v>
      </c>
      <c r="AZ160" s="423">
        <f t="shared" si="86"/>
        <v>0</v>
      </c>
      <c r="BA160" s="370"/>
      <c r="BD160" s="404"/>
      <c r="BE160" s="404">
        <v>9551487</v>
      </c>
      <c r="BF160" s="404">
        <v>9257159.8712000009</v>
      </c>
      <c r="BG160" s="404">
        <v>8962876.8811709601</v>
      </c>
      <c r="BH160" s="404">
        <v>8668664.5049367677</v>
      </c>
      <c r="BI160" s="351">
        <v>8374452.1287025753</v>
      </c>
      <c r="BJ160" s="351">
        <v>8080269.1737060072</v>
      </c>
      <c r="BK160" s="351">
        <v>7786042.0868530031</v>
      </c>
      <c r="BL160" s="351">
        <v>7491815</v>
      </c>
    </row>
    <row r="161" spans="1:64" x14ac:dyDescent="0.2">
      <c r="A161" s="354" t="s">
        <v>325</v>
      </c>
      <c r="B161" s="354">
        <v>1</v>
      </c>
      <c r="C161" s="382">
        <v>1</v>
      </c>
      <c r="D161" s="382">
        <v>1</v>
      </c>
      <c r="E161" s="382"/>
      <c r="F161" s="351">
        <v>2</v>
      </c>
      <c r="G161">
        <v>0</v>
      </c>
      <c r="H161" s="354">
        <v>135</v>
      </c>
      <c r="I161" s="351" t="s">
        <v>465</v>
      </c>
      <c r="J161" s="394"/>
      <c r="K161" s="266">
        <v>15740.78</v>
      </c>
      <c r="L161" s="422"/>
      <c r="M161" s="267">
        <v>8588</v>
      </c>
      <c r="N161" s="395">
        <f t="shared" si="71"/>
        <v>2576.4</v>
      </c>
      <c r="O161" s="395">
        <f t="shared" si="72"/>
        <v>9444.4699999999993</v>
      </c>
      <c r="P161" s="395">
        <f t="shared" si="73"/>
        <v>0</v>
      </c>
      <c r="Q161" s="395">
        <f t="shared" si="74"/>
        <v>0</v>
      </c>
      <c r="R161" s="396">
        <f t="shared" si="75"/>
        <v>0.55000000000000004</v>
      </c>
      <c r="S161" s="396">
        <f t="shared" si="63"/>
        <v>0</v>
      </c>
      <c r="T161" s="395">
        <f t="shared" si="64"/>
        <v>0</v>
      </c>
      <c r="U161" s="395">
        <f t="shared" si="76"/>
        <v>0</v>
      </c>
      <c r="V161" s="267">
        <v>3098</v>
      </c>
      <c r="W161" s="395">
        <f t="shared" si="77"/>
        <v>774.5</v>
      </c>
      <c r="X161" s="371">
        <f t="shared" si="78"/>
        <v>2576.4</v>
      </c>
      <c r="Y161" s="359">
        <f t="shared" si="79"/>
        <v>19091.68</v>
      </c>
      <c r="Z161" s="266">
        <v>40063426892.669998</v>
      </c>
      <c r="AA161" s="267">
        <v>136188</v>
      </c>
      <c r="AB161" s="371">
        <f t="shared" si="65"/>
        <v>294177.36</v>
      </c>
      <c r="AC161" s="358">
        <f t="shared" si="66"/>
        <v>1.146836</v>
      </c>
      <c r="AD161" s="267">
        <v>100718</v>
      </c>
      <c r="AE161" s="358">
        <f t="shared" si="67"/>
        <v>0.73018499999999997</v>
      </c>
      <c r="AF161" s="358">
        <f t="shared" si="87"/>
        <v>-2.1840999999999999E-2</v>
      </c>
      <c r="AG161" s="398">
        <f t="shared" si="68"/>
        <v>0.1</v>
      </c>
      <c r="AH161" s="399">
        <f t="shared" si="69"/>
        <v>0</v>
      </c>
      <c r="AI161" s="400">
        <f t="shared" si="80"/>
        <v>0.1</v>
      </c>
      <c r="AJ161" s="267">
        <v>0</v>
      </c>
      <c r="AK161">
        <v>0</v>
      </c>
      <c r="AL161" s="370">
        <f t="shared" si="81"/>
        <v>0</v>
      </c>
      <c r="AM161" s="267">
        <v>0</v>
      </c>
      <c r="AN161">
        <v>0</v>
      </c>
      <c r="AO161" s="370">
        <f t="shared" si="82"/>
        <v>0</v>
      </c>
      <c r="AP161" s="370">
        <f t="shared" si="70"/>
        <v>22003161</v>
      </c>
      <c r="AQ161" s="370">
        <f t="shared" si="83"/>
        <v>22003161</v>
      </c>
      <c r="AR161" s="397">
        <v>10803759</v>
      </c>
      <c r="AS161" s="397">
        <f t="shared" si="88"/>
        <v>22003161</v>
      </c>
      <c r="AT161" s="267">
        <v>19908251</v>
      </c>
      <c r="AU161" s="370">
        <f t="shared" si="89"/>
        <v>2094910</v>
      </c>
      <c r="AV161" s="401" t="str">
        <f t="shared" si="91"/>
        <v>Yes</v>
      </c>
      <c r="AW161" s="397">
        <f t="shared" si="84"/>
        <v>2094910</v>
      </c>
      <c r="AX161" s="402">
        <f t="shared" si="85"/>
        <v>22003161</v>
      </c>
      <c r="AY161" s="403">
        <f t="shared" si="90"/>
        <v>22003161</v>
      </c>
      <c r="AZ161" s="423">
        <f t="shared" si="86"/>
        <v>2094910</v>
      </c>
      <c r="BA161" s="370"/>
      <c r="BD161" s="404"/>
      <c r="BE161" s="404">
        <v>22003161</v>
      </c>
      <c r="BF161" s="404">
        <v>22003161</v>
      </c>
      <c r="BG161" s="404">
        <v>22003161</v>
      </c>
      <c r="BH161" s="404">
        <v>22003161</v>
      </c>
      <c r="BI161" s="351">
        <v>22003161</v>
      </c>
      <c r="BJ161" s="351">
        <v>22003161</v>
      </c>
      <c r="BK161" s="351">
        <v>22003161</v>
      </c>
      <c r="BL161" s="351">
        <v>22003161</v>
      </c>
    </row>
    <row r="162" spans="1:64" x14ac:dyDescent="0.2">
      <c r="A162" s="354" t="s">
        <v>351</v>
      </c>
      <c r="B162" s="354"/>
      <c r="C162" s="382"/>
      <c r="D162" s="382"/>
      <c r="E162" s="382"/>
      <c r="F162" s="351">
        <v>9</v>
      </c>
      <c r="G162">
        <v>35</v>
      </c>
      <c r="H162" s="354">
        <v>136</v>
      </c>
      <c r="I162" s="351" t="s">
        <v>466</v>
      </c>
      <c r="J162" s="394"/>
      <c r="K162" s="266">
        <v>426.12</v>
      </c>
      <c r="L162" s="424"/>
      <c r="M162" s="267">
        <v>173</v>
      </c>
      <c r="N162" s="395">
        <f t="shared" si="71"/>
        <v>51.9</v>
      </c>
      <c r="O162" s="395">
        <f t="shared" si="72"/>
        <v>255.67</v>
      </c>
      <c r="P162" s="395">
        <f t="shared" si="73"/>
        <v>0</v>
      </c>
      <c r="Q162" s="395">
        <f t="shared" si="74"/>
        <v>0</v>
      </c>
      <c r="R162" s="396">
        <f t="shared" si="75"/>
        <v>0.41</v>
      </c>
      <c r="S162" s="396">
        <f t="shared" si="63"/>
        <v>0</v>
      </c>
      <c r="T162" s="395">
        <f t="shared" si="64"/>
        <v>0</v>
      </c>
      <c r="U162" s="395">
        <f t="shared" si="76"/>
        <v>0</v>
      </c>
      <c r="V162" s="267">
        <v>2</v>
      </c>
      <c r="W162" s="395">
        <f t="shared" si="77"/>
        <v>0.5</v>
      </c>
      <c r="X162" s="371">
        <f t="shared" si="78"/>
        <v>51.9</v>
      </c>
      <c r="Y162" s="359">
        <f t="shared" si="79"/>
        <v>478.52</v>
      </c>
      <c r="Z162" s="266">
        <v>503577444.32999998</v>
      </c>
      <c r="AA162" s="267">
        <v>3623</v>
      </c>
      <c r="AB162" s="371">
        <f t="shared" si="65"/>
        <v>138994.6</v>
      </c>
      <c r="AC162" s="358">
        <f t="shared" si="66"/>
        <v>0.54186400000000001</v>
      </c>
      <c r="AD162" s="267">
        <v>82703</v>
      </c>
      <c r="AE162" s="358">
        <f t="shared" si="67"/>
        <v>0.59958</v>
      </c>
      <c r="AF162" s="358">
        <f t="shared" si="87"/>
        <v>0.44082100000000002</v>
      </c>
      <c r="AG162" s="398">
        <f t="shared" si="68"/>
        <v>0.44082100000000002</v>
      </c>
      <c r="AH162" s="399">
        <f t="shared" si="69"/>
        <v>0</v>
      </c>
      <c r="AI162" s="400">
        <f t="shared" si="80"/>
        <v>0.44082100000000002</v>
      </c>
      <c r="AJ162" s="267">
        <v>0</v>
      </c>
      <c r="AK162">
        <v>0</v>
      </c>
      <c r="AL162" s="370">
        <f t="shared" si="81"/>
        <v>0</v>
      </c>
      <c r="AM162" s="267">
        <v>0</v>
      </c>
      <c r="AN162">
        <v>0</v>
      </c>
      <c r="AO162" s="370">
        <f t="shared" si="82"/>
        <v>0</v>
      </c>
      <c r="AP162" s="370">
        <f t="shared" si="70"/>
        <v>2431103</v>
      </c>
      <c r="AQ162" s="370">
        <f t="shared" si="83"/>
        <v>2431103</v>
      </c>
      <c r="AR162" s="397">
        <v>3196216</v>
      </c>
      <c r="AS162" s="397">
        <f t="shared" si="88"/>
        <v>2431103</v>
      </c>
      <c r="AT162" s="267">
        <v>3174585</v>
      </c>
      <c r="AU162" s="370">
        <f t="shared" si="89"/>
        <v>743482</v>
      </c>
      <c r="AV162" s="401" t="str">
        <f t="shared" si="91"/>
        <v>No</v>
      </c>
      <c r="AW162" s="397">
        <f t="shared" si="84"/>
        <v>0</v>
      </c>
      <c r="AX162" s="402">
        <f t="shared" si="85"/>
        <v>3174585</v>
      </c>
      <c r="AY162" s="403">
        <f t="shared" si="90"/>
        <v>3174585</v>
      </c>
      <c r="AZ162" s="423">
        <f t="shared" si="86"/>
        <v>0</v>
      </c>
      <c r="BA162" s="370"/>
      <c r="BD162" s="404"/>
      <c r="BE162" s="404">
        <v>3174585</v>
      </c>
      <c r="BF162" s="404">
        <v>3068341.4221999999</v>
      </c>
      <c r="BG162" s="404">
        <v>2962113.7772192601</v>
      </c>
      <c r="BH162" s="404">
        <v>2855911.6217754083</v>
      </c>
      <c r="BI162" s="351">
        <v>2749709.4663315564</v>
      </c>
      <c r="BJ162" s="351">
        <v>2643517.9311032486</v>
      </c>
      <c r="BK162" s="351">
        <v>2537310.4655516241</v>
      </c>
      <c r="BL162" s="351">
        <v>2431103</v>
      </c>
    </row>
    <row r="163" spans="1:64" x14ac:dyDescent="0.2">
      <c r="A163" s="354" t="s">
        <v>333</v>
      </c>
      <c r="B163" s="354"/>
      <c r="C163" s="382"/>
      <c r="D163" s="382"/>
      <c r="E163" s="382"/>
      <c r="F163" s="351">
        <v>3</v>
      </c>
      <c r="G163">
        <v>0</v>
      </c>
      <c r="H163" s="354">
        <v>137</v>
      </c>
      <c r="I163" s="351" t="s">
        <v>467</v>
      </c>
      <c r="J163" s="394"/>
      <c r="K163" s="266">
        <v>1745.13</v>
      </c>
      <c r="L163" s="422"/>
      <c r="M163" s="267">
        <v>458</v>
      </c>
      <c r="N163" s="395">
        <f t="shared" si="71"/>
        <v>137.4</v>
      </c>
      <c r="O163" s="395">
        <f t="shared" si="72"/>
        <v>1047.08</v>
      </c>
      <c r="P163" s="395">
        <f t="shared" si="73"/>
        <v>0</v>
      </c>
      <c r="Q163" s="395">
        <f t="shared" si="74"/>
        <v>0</v>
      </c>
      <c r="R163" s="396">
        <f t="shared" si="75"/>
        <v>0.26</v>
      </c>
      <c r="S163" s="396">
        <f t="shared" si="63"/>
        <v>0</v>
      </c>
      <c r="T163" s="395">
        <f t="shared" si="64"/>
        <v>0</v>
      </c>
      <c r="U163" s="395">
        <f t="shared" si="76"/>
        <v>0</v>
      </c>
      <c r="V163" s="267">
        <v>14</v>
      </c>
      <c r="W163" s="395">
        <f t="shared" si="77"/>
        <v>3.5</v>
      </c>
      <c r="X163" s="371">
        <f t="shared" si="78"/>
        <v>137.4</v>
      </c>
      <c r="Y163" s="359">
        <f t="shared" si="79"/>
        <v>1886.0300000000002</v>
      </c>
      <c r="Z163" s="266">
        <v>5607288868</v>
      </c>
      <c r="AA163" s="267">
        <v>18480</v>
      </c>
      <c r="AB163" s="371">
        <f t="shared" si="65"/>
        <v>303424.71999999997</v>
      </c>
      <c r="AC163" s="358">
        <f t="shared" si="66"/>
        <v>1.1828860000000001</v>
      </c>
      <c r="AD163" s="267">
        <v>102174</v>
      </c>
      <c r="AE163" s="358">
        <f t="shared" si="67"/>
        <v>0.74074099999999998</v>
      </c>
      <c r="AF163" s="358">
        <f t="shared" si="87"/>
        <v>-5.0243000000000003E-2</v>
      </c>
      <c r="AG163" s="398">
        <f t="shared" si="68"/>
        <v>0.01</v>
      </c>
      <c r="AH163" s="399">
        <f t="shared" si="69"/>
        <v>0</v>
      </c>
      <c r="AI163" s="400">
        <f t="shared" si="80"/>
        <v>0.01</v>
      </c>
      <c r="AJ163" s="267">
        <v>0</v>
      </c>
      <c r="AK163">
        <v>0</v>
      </c>
      <c r="AL163" s="370">
        <f t="shared" si="81"/>
        <v>0</v>
      </c>
      <c r="AM163" s="267">
        <v>0</v>
      </c>
      <c r="AN163">
        <v>0</v>
      </c>
      <c r="AO163" s="370">
        <f t="shared" si="82"/>
        <v>0</v>
      </c>
      <c r="AP163" s="370">
        <f t="shared" si="70"/>
        <v>217365</v>
      </c>
      <c r="AQ163" s="370">
        <f t="shared" si="83"/>
        <v>217365</v>
      </c>
      <c r="AR163" s="397">
        <v>1649159</v>
      </c>
      <c r="AS163" s="397">
        <f t="shared" si="88"/>
        <v>217365</v>
      </c>
      <c r="AT163" s="267">
        <v>1073011</v>
      </c>
      <c r="AU163" s="370">
        <f t="shared" si="89"/>
        <v>855646</v>
      </c>
      <c r="AV163" s="401" t="str">
        <f t="shared" si="91"/>
        <v>No</v>
      </c>
      <c r="AW163" s="397">
        <f t="shared" si="84"/>
        <v>0</v>
      </c>
      <c r="AX163" s="402">
        <f t="shared" si="85"/>
        <v>1073011</v>
      </c>
      <c r="AY163" s="403">
        <f t="shared" si="90"/>
        <v>1073011</v>
      </c>
      <c r="AZ163" s="423">
        <f t="shared" si="86"/>
        <v>0</v>
      </c>
      <c r="BA163" s="370"/>
      <c r="BD163" s="404"/>
      <c r="BE163" s="404">
        <v>1073011</v>
      </c>
      <c r="BF163" s="404">
        <v>950739.18660000002</v>
      </c>
      <c r="BG163" s="404">
        <v>828485.70969378005</v>
      </c>
      <c r="BH163" s="404">
        <v>706261.56775502407</v>
      </c>
      <c r="BI163" s="351">
        <v>584037.42581626808</v>
      </c>
      <c r="BJ163" s="351">
        <v>461825.50629170594</v>
      </c>
      <c r="BK163" s="351">
        <v>339595.25314585294</v>
      </c>
      <c r="BL163" s="351">
        <v>217365</v>
      </c>
    </row>
    <row r="164" spans="1:64" x14ac:dyDescent="0.2">
      <c r="A164" s="354" t="s">
        <v>338</v>
      </c>
      <c r="B164" s="354"/>
      <c r="C164" s="406">
        <v>1</v>
      </c>
      <c r="D164" s="406">
        <v>1</v>
      </c>
      <c r="E164" s="382"/>
      <c r="F164" s="351">
        <v>8</v>
      </c>
      <c r="G164">
        <v>20</v>
      </c>
      <c r="H164" s="354">
        <v>138</v>
      </c>
      <c r="I164" s="351" t="s">
        <v>468</v>
      </c>
      <c r="J164" s="394"/>
      <c r="K164" s="266">
        <v>6781.1</v>
      </c>
      <c r="L164" s="424"/>
      <c r="M164" s="267">
        <v>3372</v>
      </c>
      <c r="N164" s="395">
        <f t="shared" si="71"/>
        <v>1011.6</v>
      </c>
      <c r="O164" s="395">
        <f t="shared" si="72"/>
        <v>4068.66</v>
      </c>
      <c r="P164" s="395">
        <f t="shared" si="73"/>
        <v>0</v>
      </c>
      <c r="Q164" s="395">
        <f t="shared" si="74"/>
        <v>0</v>
      </c>
      <c r="R164" s="396">
        <f t="shared" si="75"/>
        <v>0.5</v>
      </c>
      <c r="S164" s="396">
        <f t="shared" si="63"/>
        <v>0</v>
      </c>
      <c r="T164" s="395">
        <f t="shared" si="64"/>
        <v>0</v>
      </c>
      <c r="U164" s="395">
        <f t="shared" si="76"/>
        <v>0</v>
      </c>
      <c r="V164" s="267">
        <v>774</v>
      </c>
      <c r="W164" s="395">
        <f t="shared" si="77"/>
        <v>193.5</v>
      </c>
      <c r="X164" s="371">
        <f t="shared" si="78"/>
        <v>1011.6</v>
      </c>
      <c r="Y164" s="359">
        <f t="shared" si="79"/>
        <v>7986.2000000000007</v>
      </c>
      <c r="Z164" s="266">
        <v>9506820920.6700001</v>
      </c>
      <c r="AA164" s="267">
        <v>52477</v>
      </c>
      <c r="AB164" s="371">
        <f t="shared" si="65"/>
        <v>181161.67</v>
      </c>
      <c r="AC164" s="358">
        <f t="shared" si="66"/>
        <v>0.70625000000000004</v>
      </c>
      <c r="AD164" s="267">
        <v>91025</v>
      </c>
      <c r="AE164" s="358">
        <f t="shared" si="67"/>
        <v>0.65991299999999997</v>
      </c>
      <c r="AF164" s="358">
        <f t="shared" si="87"/>
        <v>0.30765100000000001</v>
      </c>
      <c r="AG164" s="398">
        <f t="shared" si="68"/>
        <v>0.30765100000000001</v>
      </c>
      <c r="AH164" s="399">
        <f t="shared" si="69"/>
        <v>0</v>
      </c>
      <c r="AI164" s="400">
        <f t="shared" si="80"/>
        <v>0.30765100000000001</v>
      </c>
      <c r="AJ164" s="267">
        <v>0</v>
      </c>
      <c r="AK164">
        <v>0</v>
      </c>
      <c r="AL164" s="370">
        <f t="shared" si="81"/>
        <v>0</v>
      </c>
      <c r="AM164" s="267">
        <v>0</v>
      </c>
      <c r="AN164">
        <v>0</v>
      </c>
      <c r="AO164" s="370">
        <f t="shared" si="82"/>
        <v>0</v>
      </c>
      <c r="AP164" s="370">
        <f t="shared" si="70"/>
        <v>28316492</v>
      </c>
      <c r="AQ164" s="370">
        <f t="shared" si="83"/>
        <v>28316492</v>
      </c>
      <c r="AR164" s="397">
        <v>21461782</v>
      </c>
      <c r="AS164" s="397">
        <f t="shared" si="88"/>
        <v>30304368</v>
      </c>
      <c r="AT164" s="267">
        <v>30304368</v>
      </c>
      <c r="AU164" s="370">
        <f t="shared" si="89"/>
        <v>1987876</v>
      </c>
      <c r="AV164" s="401" t="str">
        <f t="shared" si="91"/>
        <v>No</v>
      </c>
      <c r="AW164" s="397">
        <f t="shared" si="84"/>
        <v>0</v>
      </c>
      <c r="AX164" s="402">
        <f t="shared" si="85"/>
        <v>30304368</v>
      </c>
      <c r="AY164" s="403">
        <f t="shared" si="90"/>
        <v>30304368</v>
      </c>
      <c r="AZ164" s="423">
        <f t="shared" si="86"/>
        <v>0</v>
      </c>
      <c r="BA164" s="370"/>
      <c r="BD164" s="404"/>
      <c r="BE164" s="404">
        <v>30304368</v>
      </c>
      <c r="BF164" s="404">
        <v>30304368</v>
      </c>
      <c r="BG164" s="404">
        <v>30304368</v>
      </c>
      <c r="BH164" s="404">
        <v>30304368</v>
      </c>
      <c r="BI164" s="351">
        <v>30304368</v>
      </c>
      <c r="BJ164" s="351">
        <v>30304368</v>
      </c>
      <c r="BK164" s="351">
        <v>30304368</v>
      </c>
      <c r="BL164" s="351">
        <v>30304368</v>
      </c>
    </row>
    <row r="165" spans="1:64" x14ac:dyDescent="0.2">
      <c r="A165" s="354" t="s">
        <v>323</v>
      </c>
      <c r="B165" s="354"/>
      <c r="C165" s="382"/>
      <c r="D165" s="382"/>
      <c r="E165" s="382"/>
      <c r="F165" s="351">
        <v>5</v>
      </c>
      <c r="G165">
        <v>0</v>
      </c>
      <c r="H165" s="354">
        <v>139</v>
      </c>
      <c r="I165" s="351" t="s">
        <v>469</v>
      </c>
      <c r="J165" s="394"/>
      <c r="K165" s="266">
        <v>1922.64</v>
      </c>
      <c r="L165" s="422"/>
      <c r="M165" s="267">
        <v>267</v>
      </c>
      <c r="N165" s="395">
        <f t="shared" si="71"/>
        <v>80.099999999999994</v>
      </c>
      <c r="O165" s="395">
        <f t="shared" si="72"/>
        <v>1153.58</v>
      </c>
      <c r="P165" s="395">
        <f t="shared" si="73"/>
        <v>0</v>
      </c>
      <c r="Q165" s="395">
        <f t="shared" si="74"/>
        <v>0</v>
      </c>
      <c r="R165" s="396">
        <f t="shared" si="75"/>
        <v>0.14000000000000001</v>
      </c>
      <c r="S165" s="396">
        <f t="shared" si="63"/>
        <v>0</v>
      </c>
      <c r="T165" s="395">
        <f t="shared" si="64"/>
        <v>0</v>
      </c>
      <c r="U165" s="395">
        <f t="shared" si="76"/>
        <v>0</v>
      </c>
      <c r="V165" s="267">
        <v>43</v>
      </c>
      <c r="W165" s="395">
        <f t="shared" si="77"/>
        <v>10.75</v>
      </c>
      <c r="X165" s="371">
        <f t="shared" si="78"/>
        <v>80.099999999999994</v>
      </c>
      <c r="Y165" s="359">
        <f t="shared" si="79"/>
        <v>2013.49</v>
      </c>
      <c r="Z165" s="266">
        <v>2808887029</v>
      </c>
      <c r="AA165" s="267">
        <v>15731</v>
      </c>
      <c r="AB165" s="371">
        <f t="shared" si="65"/>
        <v>178557.44</v>
      </c>
      <c r="AC165" s="358">
        <f t="shared" si="66"/>
        <v>0.69609699999999997</v>
      </c>
      <c r="AD165" s="267">
        <v>121141</v>
      </c>
      <c r="AE165" s="358">
        <f t="shared" si="67"/>
        <v>0.87824800000000003</v>
      </c>
      <c r="AF165" s="358">
        <f t="shared" si="87"/>
        <v>0.24925800000000001</v>
      </c>
      <c r="AG165" s="398">
        <f t="shared" si="68"/>
        <v>0.24925800000000001</v>
      </c>
      <c r="AH165" s="399">
        <f t="shared" si="69"/>
        <v>0</v>
      </c>
      <c r="AI165" s="400">
        <f t="shared" si="80"/>
        <v>0.24925800000000001</v>
      </c>
      <c r="AJ165" s="267">
        <v>0</v>
      </c>
      <c r="AK165">
        <v>0</v>
      </c>
      <c r="AL165" s="370">
        <f t="shared" si="81"/>
        <v>0</v>
      </c>
      <c r="AM165" s="267">
        <v>0</v>
      </c>
      <c r="AN165">
        <v>0</v>
      </c>
      <c r="AO165" s="370">
        <f t="shared" si="82"/>
        <v>0</v>
      </c>
      <c r="AP165" s="370">
        <f t="shared" si="70"/>
        <v>5784150</v>
      </c>
      <c r="AQ165" s="370">
        <f t="shared" si="83"/>
        <v>5784150</v>
      </c>
      <c r="AR165" s="397">
        <v>6221145</v>
      </c>
      <c r="AS165" s="397">
        <f t="shared" si="88"/>
        <v>5784150</v>
      </c>
      <c r="AT165" s="267">
        <v>6163712</v>
      </c>
      <c r="AU165" s="370">
        <f t="shared" si="89"/>
        <v>379562</v>
      </c>
      <c r="AV165" s="401" t="str">
        <f t="shared" si="91"/>
        <v>No</v>
      </c>
      <c r="AW165" s="397">
        <f t="shared" si="84"/>
        <v>0</v>
      </c>
      <c r="AX165" s="402">
        <f t="shared" si="85"/>
        <v>6163712</v>
      </c>
      <c r="AY165" s="403">
        <f t="shared" si="90"/>
        <v>6163712</v>
      </c>
      <c r="AZ165" s="423">
        <f t="shared" si="86"/>
        <v>0</v>
      </c>
      <c r="BA165" s="370"/>
      <c r="BD165" s="404"/>
      <c r="BE165" s="404">
        <v>6163712</v>
      </c>
      <c r="BF165" s="404">
        <v>6109472.5902000004</v>
      </c>
      <c r="BG165" s="404">
        <v>6055241.3144136602</v>
      </c>
      <c r="BH165" s="404">
        <v>6001023.0515309284</v>
      </c>
      <c r="BI165" s="351">
        <v>5946804.7886481965</v>
      </c>
      <c r="BJ165" s="351">
        <v>5892591.9475917527</v>
      </c>
      <c r="BK165" s="351">
        <v>5838370.9737958759</v>
      </c>
      <c r="BL165" s="351">
        <v>5784150</v>
      </c>
    </row>
    <row r="166" spans="1:64" x14ac:dyDescent="0.2">
      <c r="A166" s="354" t="s">
        <v>327</v>
      </c>
      <c r="B166" s="354"/>
      <c r="C166" s="382"/>
      <c r="D166" s="382"/>
      <c r="E166" s="382"/>
      <c r="F166" s="351">
        <v>9</v>
      </c>
      <c r="G166">
        <v>0</v>
      </c>
      <c r="H166" s="354">
        <v>140</v>
      </c>
      <c r="I166" s="351" t="s">
        <v>470</v>
      </c>
      <c r="J166" s="394"/>
      <c r="K166" s="266">
        <v>866.28</v>
      </c>
      <c r="L166" s="425"/>
      <c r="M166" s="267">
        <v>327</v>
      </c>
      <c r="N166" s="395">
        <f t="shared" si="71"/>
        <v>98.1</v>
      </c>
      <c r="O166" s="395">
        <f t="shared" si="72"/>
        <v>519.77</v>
      </c>
      <c r="P166" s="395">
        <f t="shared" si="73"/>
        <v>0</v>
      </c>
      <c r="Q166" s="395">
        <f t="shared" si="74"/>
        <v>0</v>
      </c>
      <c r="R166" s="396">
        <f t="shared" si="75"/>
        <v>0.38</v>
      </c>
      <c r="S166" s="396">
        <f t="shared" si="63"/>
        <v>0</v>
      </c>
      <c r="T166" s="395">
        <f t="shared" si="64"/>
        <v>0</v>
      </c>
      <c r="U166" s="395">
        <f t="shared" si="76"/>
        <v>0</v>
      </c>
      <c r="V166" s="267">
        <v>16</v>
      </c>
      <c r="W166" s="395">
        <f t="shared" si="77"/>
        <v>4</v>
      </c>
      <c r="X166" s="371">
        <f t="shared" si="78"/>
        <v>98.1</v>
      </c>
      <c r="Y166" s="359">
        <f t="shared" si="79"/>
        <v>968.38</v>
      </c>
      <c r="Z166" s="266">
        <v>1074519199.3299999</v>
      </c>
      <c r="AA166" s="267">
        <v>7468</v>
      </c>
      <c r="AB166" s="371">
        <f t="shared" si="65"/>
        <v>143883.13</v>
      </c>
      <c r="AC166" s="358">
        <f t="shared" si="66"/>
        <v>0.560921</v>
      </c>
      <c r="AD166" s="267">
        <v>91967</v>
      </c>
      <c r="AE166" s="358">
        <f t="shared" si="67"/>
        <v>0.66674199999999995</v>
      </c>
      <c r="AF166" s="358">
        <f t="shared" si="87"/>
        <v>0.407333</v>
      </c>
      <c r="AG166" s="398">
        <f t="shared" si="68"/>
        <v>0.407333</v>
      </c>
      <c r="AH166" s="399">
        <f t="shared" si="69"/>
        <v>0</v>
      </c>
      <c r="AI166" s="400">
        <f t="shared" si="80"/>
        <v>0.407333</v>
      </c>
      <c r="AJ166" s="267">
        <v>0</v>
      </c>
      <c r="AK166">
        <v>0</v>
      </c>
      <c r="AL166" s="370">
        <f t="shared" si="81"/>
        <v>0</v>
      </c>
      <c r="AM166" s="267">
        <v>0</v>
      </c>
      <c r="AN166">
        <v>0</v>
      </c>
      <c r="AO166" s="370">
        <f t="shared" si="82"/>
        <v>0</v>
      </c>
      <c r="AP166" s="370">
        <f t="shared" si="70"/>
        <v>4546072</v>
      </c>
      <c r="AQ166" s="370">
        <f t="shared" si="83"/>
        <v>4546072</v>
      </c>
      <c r="AR166" s="397">
        <v>5624815</v>
      </c>
      <c r="AS166" s="397">
        <f t="shared" si="88"/>
        <v>4546072</v>
      </c>
      <c r="AT166" s="267">
        <v>5481226</v>
      </c>
      <c r="AU166" s="370">
        <f t="shared" si="89"/>
        <v>935154</v>
      </c>
      <c r="AV166" s="401" t="str">
        <f t="shared" si="91"/>
        <v>No</v>
      </c>
      <c r="AW166" s="397">
        <f t="shared" si="84"/>
        <v>0</v>
      </c>
      <c r="AX166" s="402">
        <f t="shared" si="85"/>
        <v>5481226</v>
      </c>
      <c r="AY166" s="403">
        <f t="shared" si="90"/>
        <v>5481226</v>
      </c>
      <c r="AZ166" s="423">
        <f t="shared" si="86"/>
        <v>0</v>
      </c>
      <c r="BA166" s="370"/>
      <c r="BD166" s="404"/>
      <c r="BE166" s="404">
        <v>5481226</v>
      </c>
      <c r="BF166" s="404">
        <v>5347592.4934</v>
      </c>
      <c r="BG166" s="404">
        <v>5213979.0271502202</v>
      </c>
      <c r="BH166" s="404">
        <v>5080397.6217201762</v>
      </c>
      <c r="BI166" s="351">
        <v>4946816.2162901321</v>
      </c>
      <c r="BJ166" s="351">
        <v>4813248.1690006312</v>
      </c>
      <c r="BK166" s="351">
        <v>4679660.0845003156</v>
      </c>
      <c r="BL166" s="351">
        <v>4546072</v>
      </c>
    </row>
    <row r="167" spans="1:64" x14ac:dyDescent="0.2">
      <c r="A167" s="354" t="s">
        <v>351</v>
      </c>
      <c r="B167" s="354"/>
      <c r="C167" s="382">
        <v>1</v>
      </c>
      <c r="D167" s="382">
        <v>0</v>
      </c>
      <c r="E167" s="382">
        <v>1</v>
      </c>
      <c r="F167" s="351">
        <v>9</v>
      </c>
      <c r="G167">
        <v>0</v>
      </c>
      <c r="H167" s="354">
        <v>141</v>
      </c>
      <c r="I167" s="351" t="s">
        <v>471</v>
      </c>
      <c r="J167" s="394"/>
      <c r="K167" s="266">
        <v>826.77</v>
      </c>
      <c r="L167" s="422"/>
      <c r="M167" s="267">
        <v>372</v>
      </c>
      <c r="N167" s="395">
        <f t="shared" si="71"/>
        <v>111.6</v>
      </c>
      <c r="O167" s="395">
        <f t="shared" si="72"/>
        <v>496.06</v>
      </c>
      <c r="P167" s="395">
        <f t="shared" si="73"/>
        <v>0</v>
      </c>
      <c r="Q167" s="395">
        <f t="shared" si="74"/>
        <v>0</v>
      </c>
      <c r="R167" s="396">
        <f t="shared" si="75"/>
        <v>0.45</v>
      </c>
      <c r="S167" s="396">
        <f t="shared" si="63"/>
        <v>0</v>
      </c>
      <c r="T167" s="395">
        <f t="shared" si="64"/>
        <v>0</v>
      </c>
      <c r="U167" s="395">
        <f t="shared" si="76"/>
        <v>0</v>
      </c>
      <c r="V167" s="267">
        <v>19</v>
      </c>
      <c r="W167" s="395">
        <f t="shared" si="77"/>
        <v>4.75</v>
      </c>
      <c r="X167" s="371">
        <f t="shared" si="78"/>
        <v>111.6</v>
      </c>
      <c r="Y167" s="359">
        <f t="shared" si="79"/>
        <v>943.12</v>
      </c>
      <c r="Z167" s="266">
        <v>1450065433</v>
      </c>
      <c r="AA167" s="267">
        <v>9315</v>
      </c>
      <c r="AB167" s="371">
        <f t="shared" si="65"/>
        <v>155669.93</v>
      </c>
      <c r="AC167" s="358">
        <f t="shared" si="66"/>
        <v>0.60687199999999997</v>
      </c>
      <c r="AD167" s="267">
        <v>95905</v>
      </c>
      <c r="AE167" s="358">
        <f t="shared" si="67"/>
        <v>0.69529200000000002</v>
      </c>
      <c r="AF167" s="358">
        <f t="shared" si="87"/>
        <v>0.36660199999999998</v>
      </c>
      <c r="AG167" s="398">
        <f t="shared" si="68"/>
        <v>0.36660199999999998</v>
      </c>
      <c r="AH167" s="399">
        <f t="shared" si="69"/>
        <v>0</v>
      </c>
      <c r="AI167" s="400">
        <f t="shared" si="80"/>
        <v>0.36660199999999998</v>
      </c>
      <c r="AJ167" s="267">
        <v>0</v>
      </c>
      <c r="AK167">
        <v>0</v>
      </c>
      <c r="AL167" s="370">
        <f t="shared" si="81"/>
        <v>0</v>
      </c>
      <c r="AM167" s="267">
        <v>0</v>
      </c>
      <c r="AN167">
        <v>0</v>
      </c>
      <c r="AO167" s="370">
        <f t="shared" si="82"/>
        <v>0</v>
      </c>
      <c r="AP167" s="370">
        <f t="shared" si="70"/>
        <v>3984765</v>
      </c>
      <c r="AQ167" s="370">
        <f t="shared" si="83"/>
        <v>3984765</v>
      </c>
      <c r="AR167" s="397">
        <v>7534704</v>
      </c>
      <c r="AS167" s="397">
        <f t="shared" si="88"/>
        <v>7534704</v>
      </c>
      <c r="AT167" s="267">
        <v>7534704</v>
      </c>
      <c r="AU167" s="370">
        <f t="shared" si="89"/>
        <v>3549939</v>
      </c>
      <c r="AV167" s="401" t="str">
        <f t="shared" si="91"/>
        <v>No</v>
      </c>
      <c r="AW167" s="397">
        <f t="shared" si="84"/>
        <v>0</v>
      </c>
      <c r="AX167" s="402">
        <f t="shared" si="85"/>
        <v>7534704</v>
      </c>
      <c r="AY167" s="403">
        <f t="shared" si="90"/>
        <v>7534704</v>
      </c>
      <c r="AZ167" s="423">
        <f t="shared" si="86"/>
        <v>0</v>
      </c>
      <c r="BA167" s="370"/>
      <c r="BD167" s="404"/>
      <c r="BE167" s="404">
        <v>7534704</v>
      </c>
      <c r="BF167" s="404">
        <v>7534704</v>
      </c>
      <c r="BG167" s="404">
        <v>7534704</v>
      </c>
      <c r="BH167" s="404">
        <v>7534704</v>
      </c>
      <c r="BI167" s="351">
        <v>7534704</v>
      </c>
      <c r="BJ167" s="351">
        <v>7534704</v>
      </c>
      <c r="BK167" s="351">
        <v>7534704</v>
      </c>
      <c r="BL167" s="351">
        <v>7534704</v>
      </c>
    </row>
    <row r="168" spans="1:64" x14ac:dyDescent="0.2">
      <c r="A168" s="354" t="s">
        <v>323</v>
      </c>
      <c r="B168" s="354"/>
      <c r="C168" s="382"/>
      <c r="D168" s="382"/>
      <c r="E168" s="382"/>
      <c r="F168" s="351">
        <v>5</v>
      </c>
      <c r="G168">
        <v>0</v>
      </c>
      <c r="H168" s="354">
        <v>142</v>
      </c>
      <c r="I168" s="351" t="s">
        <v>472</v>
      </c>
      <c r="J168" s="394"/>
      <c r="K168" s="266">
        <v>2180.6799999999998</v>
      </c>
      <c r="L168" s="422"/>
      <c r="M168" s="267">
        <v>377</v>
      </c>
      <c r="N168" s="395">
        <f t="shared" si="71"/>
        <v>113.1</v>
      </c>
      <c r="O168" s="395">
        <f t="shared" si="72"/>
        <v>1308.4100000000001</v>
      </c>
      <c r="P168" s="395">
        <f t="shared" si="73"/>
        <v>0</v>
      </c>
      <c r="Q168" s="395">
        <f t="shared" si="74"/>
        <v>0</v>
      </c>
      <c r="R168" s="396">
        <f t="shared" si="75"/>
        <v>0.17</v>
      </c>
      <c r="S168" s="396">
        <f t="shared" si="63"/>
        <v>0</v>
      </c>
      <c r="T168" s="395">
        <f t="shared" si="64"/>
        <v>0</v>
      </c>
      <c r="U168" s="395">
        <f t="shared" si="76"/>
        <v>0</v>
      </c>
      <c r="V168" s="267">
        <v>28</v>
      </c>
      <c r="W168" s="395">
        <f t="shared" si="77"/>
        <v>7</v>
      </c>
      <c r="X168" s="371">
        <f t="shared" si="78"/>
        <v>113.1</v>
      </c>
      <c r="Y168" s="359">
        <f t="shared" si="79"/>
        <v>2300.7799999999997</v>
      </c>
      <c r="Z168" s="266">
        <v>2385570271</v>
      </c>
      <c r="AA168" s="267">
        <v>14577</v>
      </c>
      <c r="AB168" s="371">
        <f t="shared" si="65"/>
        <v>163653.03</v>
      </c>
      <c r="AC168" s="358">
        <f t="shared" si="66"/>
        <v>0.63799300000000003</v>
      </c>
      <c r="AD168" s="267">
        <v>132846</v>
      </c>
      <c r="AE168" s="358">
        <f t="shared" si="67"/>
        <v>0.96310700000000005</v>
      </c>
      <c r="AF168" s="358">
        <f t="shared" si="87"/>
        <v>0.26447300000000001</v>
      </c>
      <c r="AG168" s="398">
        <f t="shared" si="68"/>
        <v>0.26447300000000001</v>
      </c>
      <c r="AH168" s="399">
        <f t="shared" si="69"/>
        <v>0</v>
      </c>
      <c r="AI168" s="400">
        <f t="shared" si="80"/>
        <v>0.26447300000000001</v>
      </c>
      <c r="AJ168" s="267">
        <v>0</v>
      </c>
      <c r="AK168">
        <v>0</v>
      </c>
      <c r="AL168" s="370">
        <f t="shared" si="81"/>
        <v>0</v>
      </c>
      <c r="AM168" s="267">
        <v>0</v>
      </c>
      <c r="AN168">
        <v>0</v>
      </c>
      <c r="AO168" s="370">
        <f t="shared" si="82"/>
        <v>0</v>
      </c>
      <c r="AP168" s="370">
        <f t="shared" si="70"/>
        <v>7012896</v>
      </c>
      <c r="AQ168" s="370">
        <f t="shared" si="83"/>
        <v>7012896</v>
      </c>
      <c r="AR168" s="397">
        <v>10699177</v>
      </c>
      <c r="AS168" s="397">
        <f t="shared" si="88"/>
        <v>7012896</v>
      </c>
      <c r="AT168" s="267">
        <v>9105528</v>
      </c>
      <c r="AU168" s="370">
        <f t="shared" si="89"/>
        <v>2092632</v>
      </c>
      <c r="AV168" s="401" t="str">
        <f t="shared" si="91"/>
        <v>No</v>
      </c>
      <c r="AW168" s="397">
        <f t="shared" si="84"/>
        <v>0</v>
      </c>
      <c r="AX168" s="402">
        <f t="shared" si="85"/>
        <v>9105528</v>
      </c>
      <c r="AY168" s="403">
        <f t="shared" si="90"/>
        <v>9105528</v>
      </c>
      <c r="AZ168" s="423">
        <f t="shared" si="86"/>
        <v>0</v>
      </c>
      <c r="BA168" s="370"/>
      <c r="BD168" s="404"/>
      <c r="BE168" s="404">
        <v>9105528</v>
      </c>
      <c r="BF168" s="404">
        <v>8806490.8871999998</v>
      </c>
      <c r="BG168" s="404">
        <v>8507498.6195037607</v>
      </c>
      <c r="BH168" s="404">
        <v>8208578.0956030088</v>
      </c>
      <c r="BI168" s="351">
        <v>7909657.5717022568</v>
      </c>
      <c r="BJ168" s="351">
        <v>7610766.9398538945</v>
      </c>
      <c r="BK168" s="351">
        <v>7311831.4699269477</v>
      </c>
      <c r="BL168" s="351">
        <v>7012896</v>
      </c>
    </row>
    <row r="169" spans="1:64" x14ac:dyDescent="0.2">
      <c r="A169" s="354" t="s">
        <v>338</v>
      </c>
      <c r="B169" s="354"/>
      <c r="C169" s="382">
        <v>1</v>
      </c>
      <c r="D169" s="382">
        <v>1</v>
      </c>
      <c r="E169" s="382"/>
      <c r="F169" s="351">
        <v>10</v>
      </c>
      <c r="G169">
        <v>15</v>
      </c>
      <c r="H169" s="354">
        <v>143</v>
      </c>
      <c r="I169" s="351" t="s">
        <v>473</v>
      </c>
      <c r="J169" s="394"/>
      <c r="K169" s="266">
        <v>4213.04</v>
      </c>
      <c r="L169" s="424"/>
      <c r="M169" s="267">
        <v>2737</v>
      </c>
      <c r="N169" s="395">
        <f t="shared" si="71"/>
        <v>821.1</v>
      </c>
      <c r="O169" s="395">
        <f t="shared" si="72"/>
        <v>2527.8200000000002</v>
      </c>
      <c r="P169" s="395">
        <f t="shared" si="73"/>
        <v>209.17999999999984</v>
      </c>
      <c r="Q169" s="395">
        <f t="shared" si="74"/>
        <v>31.38</v>
      </c>
      <c r="R169" s="396">
        <f t="shared" si="75"/>
        <v>0.65</v>
      </c>
      <c r="S169" s="396">
        <f t="shared" si="63"/>
        <v>5.0000000000000044E-2</v>
      </c>
      <c r="T169" s="395">
        <f t="shared" si="64"/>
        <v>210.65</v>
      </c>
      <c r="U169" s="395">
        <f t="shared" si="76"/>
        <v>31.6</v>
      </c>
      <c r="V169" s="267">
        <v>656</v>
      </c>
      <c r="W169" s="395">
        <f t="shared" si="77"/>
        <v>164</v>
      </c>
      <c r="X169" s="371">
        <f t="shared" si="78"/>
        <v>821.1</v>
      </c>
      <c r="Y169" s="359">
        <f t="shared" si="79"/>
        <v>5229.5200000000004</v>
      </c>
      <c r="Z169" s="266">
        <v>4161750703</v>
      </c>
      <c r="AA169" s="267">
        <v>35563</v>
      </c>
      <c r="AB169" s="371">
        <f t="shared" si="65"/>
        <v>117024.74</v>
      </c>
      <c r="AC169" s="358">
        <f t="shared" si="66"/>
        <v>0.45621499999999998</v>
      </c>
      <c r="AD169" s="267">
        <v>66616</v>
      </c>
      <c r="AE169" s="358">
        <f t="shared" si="67"/>
        <v>0.48295199999999999</v>
      </c>
      <c r="AF169" s="358">
        <f t="shared" si="87"/>
        <v>0.53576400000000002</v>
      </c>
      <c r="AG169" s="398">
        <f t="shared" si="68"/>
        <v>0.53576400000000002</v>
      </c>
      <c r="AH169" s="399">
        <f t="shared" si="69"/>
        <v>0.04</v>
      </c>
      <c r="AI169" s="400">
        <f t="shared" si="80"/>
        <v>0.57576400000000005</v>
      </c>
      <c r="AJ169" s="267">
        <v>0</v>
      </c>
      <c r="AK169">
        <v>0</v>
      </c>
      <c r="AL169" s="370">
        <f t="shared" si="81"/>
        <v>0</v>
      </c>
      <c r="AM169" s="267">
        <v>0</v>
      </c>
      <c r="AN169">
        <v>0</v>
      </c>
      <c r="AO169" s="370">
        <f t="shared" si="82"/>
        <v>0</v>
      </c>
      <c r="AP169" s="370">
        <f t="shared" si="70"/>
        <v>34701422</v>
      </c>
      <c r="AQ169" s="370">
        <f t="shared" si="83"/>
        <v>34701422</v>
      </c>
      <c r="AR169" s="397">
        <v>24482865</v>
      </c>
      <c r="AS169" s="397">
        <f t="shared" si="88"/>
        <v>34701422</v>
      </c>
      <c r="AT169" s="267">
        <v>33393085</v>
      </c>
      <c r="AU169" s="370">
        <f t="shared" si="89"/>
        <v>1308337</v>
      </c>
      <c r="AV169" s="401" t="str">
        <f t="shared" si="91"/>
        <v>Yes</v>
      </c>
      <c r="AW169" s="397">
        <f t="shared" si="84"/>
        <v>1308337</v>
      </c>
      <c r="AX169" s="402">
        <f t="shared" si="85"/>
        <v>34701422</v>
      </c>
      <c r="AY169" s="403">
        <f t="shared" si="90"/>
        <v>34701422</v>
      </c>
      <c r="AZ169" s="423">
        <f t="shared" si="86"/>
        <v>1308337</v>
      </c>
      <c r="BA169" s="370"/>
      <c r="BD169" s="404"/>
      <c r="BE169" s="404">
        <v>34701422</v>
      </c>
      <c r="BF169" s="404">
        <v>34701422</v>
      </c>
      <c r="BG169" s="404">
        <v>34701422</v>
      </c>
      <c r="BH169" s="404">
        <v>34701422</v>
      </c>
      <c r="BI169" s="351">
        <v>34701422</v>
      </c>
      <c r="BJ169" s="351">
        <v>34701422</v>
      </c>
      <c r="BK169" s="351">
        <v>34701422</v>
      </c>
      <c r="BL169" s="351">
        <v>34701422</v>
      </c>
    </row>
    <row r="170" spans="1:64" x14ac:dyDescent="0.2">
      <c r="A170" s="354" t="s">
        <v>329</v>
      </c>
      <c r="B170" s="354"/>
      <c r="C170" s="382"/>
      <c r="D170" s="382"/>
      <c r="E170" s="382"/>
      <c r="F170" s="351">
        <v>3</v>
      </c>
      <c r="G170">
        <v>0</v>
      </c>
      <c r="H170" s="354">
        <v>144</v>
      </c>
      <c r="I170" s="351" t="s">
        <v>474</v>
      </c>
      <c r="J170" s="394"/>
      <c r="K170" s="266">
        <v>6780.83</v>
      </c>
      <c r="L170" s="422"/>
      <c r="M170" s="267">
        <v>1333</v>
      </c>
      <c r="N170" s="395">
        <f t="shared" si="71"/>
        <v>399.9</v>
      </c>
      <c r="O170" s="395">
        <f t="shared" si="72"/>
        <v>4068.5</v>
      </c>
      <c r="P170" s="395">
        <f t="shared" si="73"/>
        <v>0</v>
      </c>
      <c r="Q170" s="395">
        <f t="shared" si="74"/>
        <v>0</v>
      </c>
      <c r="R170" s="396">
        <f t="shared" si="75"/>
        <v>0.2</v>
      </c>
      <c r="S170" s="396">
        <f t="shared" si="63"/>
        <v>0</v>
      </c>
      <c r="T170" s="395">
        <f t="shared" si="64"/>
        <v>0</v>
      </c>
      <c r="U170" s="395">
        <f t="shared" si="76"/>
        <v>0</v>
      </c>
      <c r="V170" s="267">
        <v>321</v>
      </c>
      <c r="W170" s="395">
        <f t="shared" si="77"/>
        <v>80.25</v>
      </c>
      <c r="X170" s="371">
        <f t="shared" si="78"/>
        <v>399.9</v>
      </c>
      <c r="Y170" s="359">
        <f t="shared" si="79"/>
        <v>7260.98</v>
      </c>
      <c r="Z170" s="266">
        <v>8511664346.6700001</v>
      </c>
      <c r="AA170" s="267">
        <v>37135</v>
      </c>
      <c r="AB170" s="371">
        <f t="shared" si="65"/>
        <v>229208.68</v>
      </c>
      <c r="AC170" s="358">
        <f t="shared" si="66"/>
        <v>0.89355899999999999</v>
      </c>
      <c r="AD170" s="267">
        <v>153846</v>
      </c>
      <c r="AE170" s="358">
        <f t="shared" si="67"/>
        <v>1.1153519999999999</v>
      </c>
      <c r="AF170" s="358">
        <f t="shared" si="87"/>
        <v>3.9903000000000001E-2</v>
      </c>
      <c r="AG170" s="398">
        <f t="shared" si="68"/>
        <v>3.9903000000000001E-2</v>
      </c>
      <c r="AH170" s="399">
        <f t="shared" si="69"/>
        <v>0</v>
      </c>
      <c r="AI170" s="400">
        <f t="shared" si="80"/>
        <v>3.9903000000000001E-2</v>
      </c>
      <c r="AJ170" s="267">
        <v>0</v>
      </c>
      <c r="AK170">
        <v>0</v>
      </c>
      <c r="AL170" s="370">
        <f t="shared" si="81"/>
        <v>0</v>
      </c>
      <c r="AM170" s="267">
        <v>0</v>
      </c>
      <c r="AN170">
        <v>0</v>
      </c>
      <c r="AO170" s="370">
        <f t="shared" si="82"/>
        <v>0</v>
      </c>
      <c r="AP170" s="370">
        <f t="shared" si="70"/>
        <v>3339195</v>
      </c>
      <c r="AQ170" s="370">
        <f t="shared" si="83"/>
        <v>3339195</v>
      </c>
      <c r="AR170" s="397">
        <v>3418401</v>
      </c>
      <c r="AS170" s="397">
        <f t="shared" si="88"/>
        <v>3339195</v>
      </c>
      <c r="AT170" s="267">
        <v>3417049</v>
      </c>
      <c r="AU170" s="370">
        <f t="shared" si="89"/>
        <v>77854</v>
      </c>
      <c r="AV170" s="401" t="str">
        <f t="shared" si="91"/>
        <v>No</v>
      </c>
      <c r="AW170" s="397">
        <f t="shared" si="84"/>
        <v>0</v>
      </c>
      <c r="AX170" s="402">
        <f t="shared" si="85"/>
        <v>3417049</v>
      </c>
      <c r="AY170" s="403">
        <f t="shared" si="90"/>
        <v>3417049</v>
      </c>
      <c r="AZ170" s="423">
        <f t="shared" si="86"/>
        <v>0</v>
      </c>
      <c r="BA170" s="370"/>
      <c r="BD170" s="404"/>
      <c r="BE170" s="404">
        <v>3417049</v>
      </c>
      <c r="BF170" s="404">
        <v>3405923.6634</v>
      </c>
      <c r="BG170" s="404">
        <v>3394799.9952112199</v>
      </c>
      <c r="BH170" s="404">
        <v>3383678.9961689757</v>
      </c>
      <c r="BI170" s="351">
        <v>3372557.997126732</v>
      </c>
      <c r="BJ170" s="351">
        <v>3361438.1101843924</v>
      </c>
      <c r="BK170" s="351">
        <v>3350316.555092196</v>
      </c>
      <c r="BL170" s="351">
        <v>3339195</v>
      </c>
    </row>
    <row r="171" spans="1:64" x14ac:dyDescent="0.2">
      <c r="A171" s="354" t="s">
        <v>327</v>
      </c>
      <c r="B171" s="354"/>
      <c r="C171" s="382"/>
      <c r="D171" s="382"/>
      <c r="E171" s="382"/>
      <c r="F171" s="351">
        <v>4</v>
      </c>
      <c r="G171">
        <v>0</v>
      </c>
      <c r="H171" s="354">
        <v>145</v>
      </c>
      <c r="I171" s="351" t="s">
        <v>475</v>
      </c>
      <c r="J171" s="394"/>
      <c r="K171" s="266">
        <v>71.680000000000007</v>
      </c>
      <c r="L171" s="422"/>
      <c r="M171" s="267">
        <v>17</v>
      </c>
      <c r="N171" s="395">
        <f t="shared" si="71"/>
        <v>5.0999999999999996</v>
      </c>
      <c r="O171" s="395">
        <f t="shared" si="72"/>
        <v>43.01</v>
      </c>
      <c r="P171" s="395">
        <f t="shared" si="73"/>
        <v>0</v>
      </c>
      <c r="Q171" s="395">
        <f t="shared" si="74"/>
        <v>0</v>
      </c>
      <c r="R171" s="396">
        <f t="shared" si="75"/>
        <v>0.24</v>
      </c>
      <c r="S171" s="396">
        <f t="shared" si="63"/>
        <v>0</v>
      </c>
      <c r="T171" s="395">
        <f t="shared" si="64"/>
        <v>0</v>
      </c>
      <c r="U171" s="395">
        <f t="shared" si="76"/>
        <v>0</v>
      </c>
      <c r="V171" s="267">
        <v>0</v>
      </c>
      <c r="W171" s="395">
        <f t="shared" si="77"/>
        <v>0</v>
      </c>
      <c r="X171" s="371">
        <f t="shared" si="78"/>
        <v>5.0999999999999996</v>
      </c>
      <c r="Y171" s="359">
        <f t="shared" si="79"/>
        <v>76.78</v>
      </c>
      <c r="Z171" s="266">
        <v>183724561.66999999</v>
      </c>
      <c r="AA171" s="267">
        <v>793</v>
      </c>
      <c r="AB171" s="371">
        <f t="shared" si="65"/>
        <v>231682.93</v>
      </c>
      <c r="AC171" s="358">
        <f t="shared" si="66"/>
        <v>0.90320400000000001</v>
      </c>
      <c r="AD171" s="267">
        <v>100547</v>
      </c>
      <c r="AE171" s="358">
        <f t="shared" si="67"/>
        <v>0.72894499999999995</v>
      </c>
      <c r="AF171" s="358">
        <f t="shared" si="87"/>
        <v>0.14907400000000001</v>
      </c>
      <c r="AG171" s="398">
        <f t="shared" si="68"/>
        <v>0.14907400000000001</v>
      </c>
      <c r="AH171" s="399">
        <f t="shared" si="69"/>
        <v>0</v>
      </c>
      <c r="AI171" s="400">
        <f t="shared" si="80"/>
        <v>0.14907400000000001</v>
      </c>
      <c r="AJ171" s="267">
        <v>0</v>
      </c>
      <c r="AK171">
        <v>0</v>
      </c>
      <c r="AL171" s="370">
        <f t="shared" si="81"/>
        <v>0</v>
      </c>
      <c r="AM171" s="267">
        <v>23</v>
      </c>
      <c r="AN171">
        <v>4</v>
      </c>
      <c r="AO171" s="370">
        <f t="shared" si="82"/>
        <v>9200</v>
      </c>
      <c r="AP171" s="370">
        <f t="shared" si="70"/>
        <v>131914</v>
      </c>
      <c r="AQ171" s="370">
        <f t="shared" si="83"/>
        <v>141114</v>
      </c>
      <c r="AR171" s="397">
        <v>237166</v>
      </c>
      <c r="AS171" s="397">
        <f t="shared" si="88"/>
        <v>141114</v>
      </c>
      <c r="AT171" s="267">
        <v>211728</v>
      </c>
      <c r="AU171" s="370">
        <f t="shared" si="89"/>
        <v>70614</v>
      </c>
      <c r="AV171" s="401" t="str">
        <f t="shared" si="91"/>
        <v>No</v>
      </c>
      <c r="AW171" s="397">
        <f t="shared" si="84"/>
        <v>0</v>
      </c>
      <c r="AX171" s="402">
        <f t="shared" si="85"/>
        <v>211728</v>
      </c>
      <c r="AY171" s="403">
        <f t="shared" si="90"/>
        <v>211728</v>
      </c>
      <c r="AZ171" s="423">
        <f t="shared" si="86"/>
        <v>0</v>
      </c>
      <c r="BA171" s="370"/>
      <c r="BD171" s="404"/>
      <c r="BE171" s="404">
        <v>211728</v>
      </c>
      <c r="BF171" s="404">
        <v>201637.25940000001</v>
      </c>
      <c r="BG171" s="404">
        <v>191548.03205802001</v>
      </c>
      <c r="BH171" s="404">
        <v>181461.22564641602</v>
      </c>
      <c r="BI171" s="351">
        <v>171374.41923481203</v>
      </c>
      <c r="BJ171" s="351">
        <v>161288.62150384916</v>
      </c>
      <c r="BK171" s="351">
        <v>151201.31075192458</v>
      </c>
      <c r="BL171" s="351">
        <v>141114</v>
      </c>
    </row>
    <row r="172" spans="1:64" x14ac:dyDescent="0.2">
      <c r="A172" s="354" t="s">
        <v>338</v>
      </c>
      <c r="B172" s="354"/>
      <c r="C172" s="382">
        <v>1</v>
      </c>
      <c r="D172" s="382">
        <v>1</v>
      </c>
      <c r="E172" s="382"/>
      <c r="F172" s="351">
        <v>9</v>
      </c>
      <c r="G172">
        <v>22</v>
      </c>
      <c r="H172" s="354">
        <v>146</v>
      </c>
      <c r="I172" s="351" t="s">
        <v>476</v>
      </c>
      <c r="J172" s="394"/>
      <c r="K172" s="266">
        <v>3373.62</v>
      </c>
      <c r="L172" s="424"/>
      <c r="M172" s="267">
        <v>1926</v>
      </c>
      <c r="N172" s="395">
        <f t="shared" si="71"/>
        <v>577.79999999999995</v>
      </c>
      <c r="O172" s="395">
        <f t="shared" si="72"/>
        <v>2024.17</v>
      </c>
      <c r="P172" s="395">
        <f t="shared" si="73"/>
        <v>0</v>
      </c>
      <c r="Q172" s="395">
        <f t="shared" si="74"/>
        <v>0</v>
      </c>
      <c r="R172" s="396">
        <f t="shared" si="75"/>
        <v>0.56999999999999995</v>
      </c>
      <c r="S172" s="396">
        <f t="shared" si="63"/>
        <v>0</v>
      </c>
      <c r="T172" s="395">
        <f t="shared" si="64"/>
        <v>0</v>
      </c>
      <c r="U172" s="395">
        <f t="shared" si="76"/>
        <v>0</v>
      </c>
      <c r="V172" s="267">
        <v>138</v>
      </c>
      <c r="W172" s="395">
        <f t="shared" si="77"/>
        <v>34.5</v>
      </c>
      <c r="X172" s="371">
        <f t="shared" si="78"/>
        <v>577.79999999999995</v>
      </c>
      <c r="Y172" s="359">
        <f t="shared" si="79"/>
        <v>3985.92</v>
      </c>
      <c r="Z172" s="266">
        <v>3528753893.3299999</v>
      </c>
      <c r="AA172" s="267">
        <v>30625</v>
      </c>
      <c r="AB172" s="371">
        <f t="shared" si="65"/>
        <v>115224.62</v>
      </c>
      <c r="AC172" s="358">
        <f t="shared" si="66"/>
        <v>0.44919700000000001</v>
      </c>
      <c r="AD172" s="267">
        <v>79875</v>
      </c>
      <c r="AE172" s="358">
        <f t="shared" si="67"/>
        <v>0.57907799999999998</v>
      </c>
      <c r="AF172" s="358">
        <f t="shared" si="87"/>
        <v>0.51183900000000004</v>
      </c>
      <c r="AG172" s="398">
        <f t="shared" si="68"/>
        <v>0.51183900000000004</v>
      </c>
      <c r="AH172" s="399">
        <f t="shared" si="69"/>
        <v>0</v>
      </c>
      <c r="AI172" s="400">
        <f t="shared" si="80"/>
        <v>0.51183900000000004</v>
      </c>
      <c r="AJ172" s="267">
        <v>0</v>
      </c>
      <c r="AK172">
        <v>0</v>
      </c>
      <c r="AL172" s="370">
        <f t="shared" si="81"/>
        <v>0</v>
      </c>
      <c r="AM172" s="267">
        <v>0</v>
      </c>
      <c r="AN172">
        <v>0</v>
      </c>
      <c r="AO172" s="370">
        <f t="shared" si="82"/>
        <v>0</v>
      </c>
      <c r="AP172" s="370">
        <f t="shared" si="70"/>
        <v>23512721</v>
      </c>
      <c r="AQ172" s="370">
        <f t="shared" si="83"/>
        <v>23512721</v>
      </c>
      <c r="AR172" s="397">
        <v>19250233</v>
      </c>
      <c r="AS172" s="397">
        <f t="shared" si="88"/>
        <v>23512721</v>
      </c>
      <c r="AT172" s="267">
        <v>23038115</v>
      </c>
      <c r="AU172" s="370">
        <f t="shared" si="89"/>
        <v>474606</v>
      </c>
      <c r="AV172" s="401" t="str">
        <f t="shared" si="91"/>
        <v>Yes</v>
      </c>
      <c r="AW172" s="397">
        <f t="shared" si="84"/>
        <v>474606</v>
      </c>
      <c r="AX172" s="402">
        <f t="shared" si="85"/>
        <v>23512721</v>
      </c>
      <c r="AY172" s="403">
        <f t="shared" si="90"/>
        <v>23512721</v>
      </c>
      <c r="AZ172" s="423">
        <f t="shared" si="86"/>
        <v>474606</v>
      </c>
      <c r="BA172" s="370"/>
      <c r="BD172" s="404"/>
      <c r="BE172" s="404">
        <v>23512721</v>
      </c>
      <c r="BF172" s="404">
        <v>23512721</v>
      </c>
      <c r="BG172" s="404">
        <v>23512721</v>
      </c>
      <c r="BH172" s="404">
        <v>23512721</v>
      </c>
      <c r="BI172" s="351">
        <v>23512721</v>
      </c>
      <c r="BJ172" s="351">
        <v>23512721</v>
      </c>
      <c r="BK172" s="351">
        <v>23512721</v>
      </c>
      <c r="BL172" s="351">
        <v>23512721</v>
      </c>
    </row>
    <row r="173" spans="1:64" x14ac:dyDescent="0.2">
      <c r="A173" s="354" t="s">
        <v>351</v>
      </c>
      <c r="B173" s="354"/>
      <c r="C173" s="382"/>
      <c r="D173" s="382"/>
      <c r="E173" s="382"/>
      <c r="F173" s="351">
        <v>8</v>
      </c>
      <c r="G173">
        <v>0</v>
      </c>
      <c r="H173" s="354">
        <v>147</v>
      </c>
      <c r="I173" s="351" t="s">
        <v>477</v>
      </c>
      <c r="J173" s="394"/>
      <c r="K173" s="266">
        <v>280.88</v>
      </c>
      <c r="L173" s="424"/>
      <c r="M173" s="267">
        <v>98</v>
      </c>
      <c r="N173" s="395">
        <f t="shared" si="71"/>
        <v>29.4</v>
      </c>
      <c r="O173" s="395">
        <f t="shared" si="72"/>
        <v>168.53</v>
      </c>
      <c r="P173" s="395">
        <f t="shared" si="73"/>
        <v>0</v>
      </c>
      <c r="Q173" s="395">
        <f t="shared" si="74"/>
        <v>0</v>
      </c>
      <c r="R173" s="396">
        <f t="shared" si="75"/>
        <v>0.35</v>
      </c>
      <c r="S173" s="396">
        <f t="shared" si="63"/>
        <v>0</v>
      </c>
      <c r="T173" s="395">
        <f t="shared" si="64"/>
        <v>0</v>
      </c>
      <c r="U173" s="395">
        <f t="shared" si="76"/>
        <v>0</v>
      </c>
      <c r="V173" s="267">
        <v>9</v>
      </c>
      <c r="W173" s="395">
        <f t="shared" si="77"/>
        <v>2.25</v>
      </c>
      <c r="X173" s="371">
        <f t="shared" si="78"/>
        <v>29.4</v>
      </c>
      <c r="Y173" s="359">
        <f t="shared" si="79"/>
        <v>312.52999999999997</v>
      </c>
      <c r="Z173" s="266">
        <v>432013956</v>
      </c>
      <c r="AA173" s="267">
        <v>2592</v>
      </c>
      <c r="AB173" s="371">
        <f t="shared" si="65"/>
        <v>166672.04999999999</v>
      </c>
      <c r="AC173" s="358">
        <f t="shared" si="66"/>
        <v>0.64976299999999998</v>
      </c>
      <c r="AD173" s="267">
        <v>84250</v>
      </c>
      <c r="AE173" s="358">
        <f t="shared" si="67"/>
        <v>0.61079499999999998</v>
      </c>
      <c r="AF173" s="358">
        <f t="shared" si="87"/>
        <v>0.361927</v>
      </c>
      <c r="AG173" s="398">
        <f t="shared" si="68"/>
        <v>0.361927</v>
      </c>
      <c r="AH173" s="399">
        <f t="shared" si="69"/>
        <v>0</v>
      </c>
      <c r="AI173" s="400">
        <f t="shared" si="80"/>
        <v>0.361927</v>
      </c>
      <c r="AJ173" s="267">
        <v>0</v>
      </c>
      <c r="AK173">
        <v>0</v>
      </c>
      <c r="AL173" s="370">
        <f t="shared" si="81"/>
        <v>0</v>
      </c>
      <c r="AM173" s="267">
        <v>36</v>
      </c>
      <c r="AN173">
        <v>4</v>
      </c>
      <c r="AO173" s="370">
        <f t="shared" si="82"/>
        <v>14400</v>
      </c>
      <c r="AP173" s="370">
        <f t="shared" si="70"/>
        <v>1303628</v>
      </c>
      <c r="AQ173" s="370">
        <f t="shared" si="83"/>
        <v>1318028</v>
      </c>
      <c r="AR173" s="397">
        <v>2502621</v>
      </c>
      <c r="AS173" s="397">
        <f t="shared" si="88"/>
        <v>1318028</v>
      </c>
      <c r="AT173" s="267">
        <v>2117243</v>
      </c>
      <c r="AU173" s="370">
        <f t="shared" si="89"/>
        <v>799215</v>
      </c>
      <c r="AV173" s="401" t="str">
        <f t="shared" si="91"/>
        <v>No</v>
      </c>
      <c r="AW173" s="397">
        <f t="shared" si="84"/>
        <v>0</v>
      </c>
      <c r="AX173" s="402">
        <f t="shared" si="85"/>
        <v>2117243</v>
      </c>
      <c r="AY173" s="403">
        <f t="shared" si="90"/>
        <v>2117243</v>
      </c>
      <c r="AZ173" s="423">
        <f t="shared" si="86"/>
        <v>0</v>
      </c>
      <c r="BA173" s="370"/>
      <c r="BD173" s="404"/>
      <c r="BE173" s="404">
        <v>2117243</v>
      </c>
      <c r="BF173" s="404">
        <v>2003035.1765000001</v>
      </c>
      <c r="BG173" s="404">
        <v>1888844.48017745</v>
      </c>
      <c r="BH173" s="404">
        <v>1774681.18414196</v>
      </c>
      <c r="BI173" s="351">
        <v>1660517.88810647</v>
      </c>
      <c r="BJ173" s="351">
        <v>1546366.0084005836</v>
      </c>
      <c r="BK173" s="351">
        <v>1432197.0042002918</v>
      </c>
      <c r="BL173" s="351">
        <v>1318028</v>
      </c>
    </row>
    <row r="174" spans="1:64" x14ac:dyDescent="0.2">
      <c r="A174" s="354" t="s">
        <v>333</v>
      </c>
      <c r="B174" s="354"/>
      <c r="C174" s="382"/>
      <c r="D174" s="382"/>
      <c r="E174" s="382"/>
      <c r="F174" s="351">
        <v>6</v>
      </c>
      <c r="G174">
        <v>0</v>
      </c>
      <c r="H174" s="354">
        <v>148</v>
      </c>
      <c r="I174" s="351" t="s">
        <v>478</v>
      </c>
      <c r="J174" s="394"/>
      <c r="K174" s="266">
        <v>5247.19</v>
      </c>
      <c r="L174" s="422"/>
      <c r="M174" s="267">
        <v>1854</v>
      </c>
      <c r="N174" s="395">
        <f t="shared" si="71"/>
        <v>556.20000000000005</v>
      </c>
      <c r="O174" s="395">
        <f t="shared" si="72"/>
        <v>3148.31</v>
      </c>
      <c r="P174" s="395">
        <f t="shared" si="73"/>
        <v>0</v>
      </c>
      <c r="Q174" s="395">
        <f t="shared" si="74"/>
        <v>0</v>
      </c>
      <c r="R174" s="396">
        <f t="shared" si="75"/>
        <v>0.35</v>
      </c>
      <c r="S174" s="396">
        <f t="shared" si="63"/>
        <v>0</v>
      </c>
      <c r="T174" s="395">
        <f t="shared" si="64"/>
        <v>0</v>
      </c>
      <c r="U174" s="395">
        <f t="shared" si="76"/>
        <v>0</v>
      </c>
      <c r="V174" s="267">
        <v>410</v>
      </c>
      <c r="W174" s="395">
        <f t="shared" si="77"/>
        <v>102.5</v>
      </c>
      <c r="X174" s="371">
        <f t="shared" si="78"/>
        <v>556.20000000000005</v>
      </c>
      <c r="Y174" s="359">
        <f t="shared" si="79"/>
        <v>5905.8899999999994</v>
      </c>
      <c r="Z174" s="266">
        <v>7704386266.6700001</v>
      </c>
      <c r="AA174" s="267">
        <v>44017</v>
      </c>
      <c r="AB174" s="371">
        <f t="shared" si="65"/>
        <v>175032.06</v>
      </c>
      <c r="AC174" s="358">
        <f t="shared" si="66"/>
        <v>0.68235400000000002</v>
      </c>
      <c r="AD174" s="267">
        <v>98465</v>
      </c>
      <c r="AE174" s="358">
        <f t="shared" si="67"/>
        <v>0.71385100000000001</v>
      </c>
      <c r="AF174" s="358">
        <f t="shared" si="87"/>
        <v>0.308197</v>
      </c>
      <c r="AG174" s="398">
        <f t="shared" si="68"/>
        <v>0.308197</v>
      </c>
      <c r="AH174" s="399">
        <f t="shared" si="69"/>
        <v>0</v>
      </c>
      <c r="AI174" s="400">
        <f t="shared" si="80"/>
        <v>0.308197</v>
      </c>
      <c r="AJ174" s="267">
        <v>0</v>
      </c>
      <c r="AK174">
        <v>0</v>
      </c>
      <c r="AL174" s="370">
        <f t="shared" si="81"/>
        <v>0</v>
      </c>
      <c r="AM174" s="267">
        <v>0</v>
      </c>
      <c r="AN174">
        <v>0</v>
      </c>
      <c r="AO174" s="370">
        <f t="shared" si="82"/>
        <v>0</v>
      </c>
      <c r="AP174" s="370">
        <f t="shared" si="70"/>
        <v>20977547</v>
      </c>
      <c r="AQ174" s="370">
        <f t="shared" si="83"/>
        <v>20977547</v>
      </c>
      <c r="AR174" s="397">
        <v>21301522</v>
      </c>
      <c r="AS174" s="397">
        <f t="shared" si="88"/>
        <v>20977547</v>
      </c>
      <c r="AT174" s="267">
        <v>21286162</v>
      </c>
      <c r="AU174" s="370">
        <f t="shared" si="89"/>
        <v>308615</v>
      </c>
      <c r="AV174" s="401" t="str">
        <f t="shared" si="91"/>
        <v>No</v>
      </c>
      <c r="AW174" s="397">
        <f t="shared" si="84"/>
        <v>0</v>
      </c>
      <c r="AX174" s="402">
        <f t="shared" si="85"/>
        <v>21286162</v>
      </c>
      <c r="AY174" s="403">
        <f t="shared" si="90"/>
        <v>21286162</v>
      </c>
      <c r="AZ174" s="423">
        <f t="shared" si="86"/>
        <v>0</v>
      </c>
      <c r="BA174" s="370"/>
      <c r="BD174" s="404"/>
      <c r="BE174" s="404">
        <v>21286162</v>
      </c>
      <c r="BF174" s="404">
        <v>21242060.916499998</v>
      </c>
      <c r="BG174" s="404">
        <v>21197966.446619447</v>
      </c>
      <c r="BH174" s="404">
        <v>21153882.557295557</v>
      </c>
      <c r="BI174" s="351">
        <v>21109798.667971667</v>
      </c>
      <c r="BJ174" s="351">
        <v>21065719.187036712</v>
      </c>
      <c r="BK174" s="351">
        <v>21021633.093518354</v>
      </c>
      <c r="BL174" s="351">
        <v>20977547</v>
      </c>
    </row>
    <row r="175" spans="1:64" x14ac:dyDescent="0.2">
      <c r="A175" s="354" t="s">
        <v>327</v>
      </c>
      <c r="B175" s="354"/>
      <c r="C175" s="382"/>
      <c r="D175" s="382"/>
      <c r="E175" s="382"/>
      <c r="F175" s="351">
        <v>1</v>
      </c>
      <c r="G175">
        <v>0</v>
      </c>
      <c r="H175" s="354">
        <v>149</v>
      </c>
      <c r="I175" s="351" t="s">
        <v>479</v>
      </c>
      <c r="J175" s="394"/>
      <c r="K175" s="266">
        <v>122.67</v>
      </c>
      <c r="L175" s="422"/>
      <c r="M175" s="267">
        <v>29</v>
      </c>
      <c r="N175" s="395">
        <f t="shared" si="71"/>
        <v>8.6999999999999993</v>
      </c>
      <c r="O175" s="395">
        <f t="shared" si="72"/>
        <v>73.599999999999994</v>
      </c>
      <c r="P175" s="395">
        <f t="shared" si="73"/>
        <v>0</v>
      </c>
      <c r="Q175" s="395">
        <f t="shared" si="74"/>
        <v>0</v>
      </c>
      <c r="R175" s="396">
        <f t="shared" si="75"/>
        <v>0.24</v>
      </c>
      <c r="S175" s="396">
        <f t="shared" si="63"/>
        <v>0</v>
      </c>
      <c r="T175" s="395">
        <f t="shared" si="64"/>
        <v>0</v>
      </c>
      <c r="U175" s="395">
        <f t="shared" si="76"/>
        <v>0</v>
      </c>
      <c r="V175" s="267">
        <v>0</v>
      </c>
      <c r="W175" s="395">
        <f t="shared" si="77"/>
        <v>0</v>
      </c>
      <c r="X175" s="371">
        <f t="shared" si="78"/>
        <v>8.6999999999999993</v>
      </c>
      <c r="Y175" s="359">
        <f t="shared" si="79"/>
        <v>131.37</v>
      </c>
      <c r="Z175" s="266">
        <v>750166320.33000004</v>
      </c>
      <c r="AA175" s="267">
        <v>1352</v>
      </c>
      <c r="AB175" s="371">
        <f t="shared" si="65"/>
        <v>554856.75</v>
      </c>
      <c r="AC175" s="358">
        <f t="shared" si="66"/>
        <v>2.1630820000000002</v>
      </c>
      <c r="AD175" s="267">
        <v>130156</v>
      </c>
      <c r="AE175" s="358">
        <f t="shared" si="67"/>
        <v>0.94360500000000003</v>
      </c>
      <c r="AF175" s="358">
        <f t="shared" si="87"/>
        <v>-0.79723900000000003</v>
      </c>
      <c r="AG175" s="398">
        <f t="shared" si="68"/>
        <v>0.01</v>
      </c>
      <c r="AH175" s="399">
        <f t="shared" si="69"/>
        <v>0</v>
      </c>
      <c r="AI175" s="400">
        <f t="shared" si="80"/>
        <v>0.01</v>
      </c>
      <c r="AJ175" s="267">
        <v>122</v>
      </c>
      <c r="AK175">
        <v>13</v>
      </c>
      <c r="AL175" s="370">
        <f t="shared" si="81"/>
        <v>158600</v>
      </c>
      <c r="AM175" s="267">
        <v>0</v>
      </c>
      <c r="AN175">
        <v>0</v>
      </c>
      <c r="AO175" s="370">
        <f t="shared" si="82"/>
        <v>0</v>
      </c>
      <c r="AP175" s="370">
        <f t="shared" si="70"/>
        <v>15140</v>
      </c>
      <c r="AQ175" s="370">
        <f t="shared" si="83"/>
        <v>173740</v>
      </c>
      <c r="AR175" s="397">
        <v>33205</v>
      </c>
      <c r="AS175" s="397">
        <f t="shared" si="88"/>
        <v>173740</v>
      </c>
      <c r="AT175" s="267">
        <v>137212</v>
      </c>
      <c r="AU175" s="370">
        <f t="shared" si="89"/>
        <v>36528</v>
      </c>
      <c r="AV175" s="401" t="str">
        <f t="shared" si="91"/>
        <v>Yes</v>
      </c>
      <c r="AW175" s="397">
        <f t="shared" si="84"/>
        <v>36528</v>
      </c>
      <c r="AX175" s="402">
        <f t="shared" si="85"/>
        <v>173740</v>
      </c>
      <c r="AY175" s="403">
        <f t="shared" si="90"/>
        <v>173740</v>
      </c>
      <c r="AZ175" s="423">
        <f t="shared" si="86"/>
        <v>36528</v>
      </c>
      <c r="BA175" s="370"/>
      <c r="BD175" s="404"/>
      <c r="BE175" s="404">
        <v>173740</v>
      </c>
      <c r="BF175" s="404">
        <v>173740</v>
      </c>
      <c r="BG175" s="404">
        <v>173740</v>
      </c>
      <c r="BH175" s="404">
        <v>173740</v>
      </c>
      <c r="BI175" s="351">
        <v>173740</v>
      </c>
      <c r="BJ175" s="351">
        <v>173740</v>
      </c>
      <c r="BK175" s="351">
        <v>173740</v>
      </c>
      <c r="BL175" s="351">
        <v>173740</v>
      </c>
    </row>
    <row r="176" spans="1:64" x14ac:dyDescent="0.2">
      <c r="A176" s="354" t="s">
        <v>323</v>
      </c>
      <c r="B176" s="354"/>
      <c r="C176" s="382"/>
      <c r="D176" s="382"/>
      <c r="E176" s="382"/>
      <c r="F176" s="351">
        <v>1</v>
      </c>
      <c r="G176">
        <v>0</v>
      </c>
      <c r="H176" s="354">
        <v>150</v>
      </c>
      <c r="I176" s="351" t="s">
        <v>480</v>
      </c>
      <c r="J176" s="394"/>
      <c r="K176" s="266">
        <v>239.58</v>
      </c>
      <c r="L176" s="422"/>
      <c r="M176" s="267">
        <v>68</v>
      </c>
      <c r="N176" s="395">
        <f t="shared" si="71"/>
        <v>20.399999999999999</v>
      </c>
      <c r="O176" s="395">
        <f t="shared" si="72"/>
        <v>143.75</v>
      </c>
      <c r="P176" s="395">
        <f t="shared" si="73"/>
        <v>0</v>
      </c>
      <c r="Q176" s="395">
        <f t="shared" si="74"/>
        <v>0</v>
      </c>
      <c r="R176" s="396">
        <f t="shared" si="75"/>
        <v>0.28000000000000003</v>
      </c>
      <c r="S176" s="396">
        <f t="shared" si="63"/>
        <v>0</v>
      </c>
      <c r="T176" s="395">
        <f t="shared" si="64"/>
        <v>0</v>
      </c>
      <c r="U176" s="395">
        <f t="shared" si="76"/>
        <v>0</v>
      </c>
      <c r="V176" s="267">
        <v>12</v>
      </c>
      <c r="W176" s="395">
        <f t="shared" si="77"/>
        <v>3</v>
      </c>
      <c r="X176" s="371">
        <f t="shared" si="78"/>
        <v>20.399999999999999</v>
      </c>
      <c r="Y176" s="359">
        <f t="shared" si="79"/>
        <v>262.98</v>
      </c>
      <c r="Z176" s="266">
        <v>2612155965</v>
      </c>
      <c r="AA176" s="267">
        <v>3666</v>
      </c>
      <c r="AB176" s="371">
        <f t="shared" si="65"/>
        <v>712535.72</v>
      </c>
      <c r="AC176" s="358">
        <f t="shared" si="66"/>
        <v>2.7777850000000002</v>
      </c>
      <c r="AD176" s="267">
        <v>85709</v>
      </c>
      <c r="AE176" s="358">
        <f t="shared" si="67"/>
        <v>0.62137299999999995</v>
      </c>
      <c r="AF176" s="358">
        <f t="shared" si="87"/>
        <v>-1.1308609999999999</v>
      </c>
      <c r="AG176" s="398">
        <f t="shared" si="68"/>
        <v>0.01</v>
      </c>
      <c r="AH176" s="399">
        <f t="shared" si="69"/>
        <v>0</v>
      </c>
      <c r="AI176" s="400">
        <f t="shared" si="80"/>
        <v>0.01</v>
      </c>
      <c r="AJ176" s="267">
        <v>236</v>
      </c>
      <c r="AK176">
        <v>13</v>
      </c>
      <c r="AL176" s="370">
        <f t="shared" si="81"/>
        <v>306800</v>
      </c>
      <c r="AM176" s="267">
        <v>0</v>
      </c>
      <c r="AN176">
        <v>0</v>
      </c>
      <c r="AO176" s="370">
        <f t="shared" si="82"/>
        <v>0</v>
      </c>
      <c r="AP176" s="370">
        <f t="shared" si="70"/>
        <v>30308</v>
      </c>
      <c r="AQ176" s="370">
        <f t="shared" si="83"/>
        <v>337108</v>
      </c>
      <c r="AR176" s="397">
        <v>50646</v>
      </c>
      <c r="AS176" s="397">
        <f t="shared" si="88"/>
        <v>337108</v>
      </c>
      <c r="AT176" s="267">
        <v>283590</v>
      </c>
      <c r="AU176" s="370">
        <f t="shared" si="89"/>
        <v>53518</v>
      </c>
      <c r="AV176" s="401" t="str">
        <f t="shared" si="91"/>
        <v>Yes</v>
      </c>
      <c r="AW176" s="397">
        <f t="shared" si="84"/>
        <v>53518</v>
      </c>
      <c r="AX176" s="402">
        <f t="shared" si="85"/>
        <v>337108</v>
      </c>
      <c r="AY176" s="403">
        <f t="shared" si="90"/>
        <v>337108</v>
      </c>
      <c r="AZ176" s="423">
        <f t="shared" si="86"/>
        <v>53518</v>
      </c>
      <c r="BA176" s="370"/>
      <c r="BD176" s="404"/>
      <c r="BE176" s="404">
        <v>337108</v>
      </c>
      <c r="BF176" s="404">
        <v>337108</v>
      </c>
      <c r="BG176" s="404">
        <v>337108</v>
      </c>
      <c r="BH176" s="404">
        <v>337108</v>
      </c>
      <c r="BI176" s="351">
        <v>337108</v>
      </c>
      <c r="BJ176" s="351">
        <v>337108</v>
      </c>
      <c r="BK176" s="351">
        <v>337108</v>
      </c>
      <c r="BL176" s="351">
        <v>337108</v>
      </c>
    </row>
    <row r="177" spans="1:64" x14ac:dyDescent="0.2">
      <c r="A177" s="354" t="s">
        <v>343</v>
      </c>
      <c r="B177" s="354">
        <v>1</v>
      </c>
      <c r="C177" s="382">
        <v>1</v>
      </c>
      <c r="D177" s="382">
        <v>0</v>
      </c>
      <c r="E177" s="382">
        <v>1</v>
      </c>
      <c r="F177" s="351">
        <v>10</v>
      </c>
      <c r="G177">
        <v>2</v>
      </c>
      <c r="H177" s="354">
        <v>151</v>
      </c>
      <c r="I177" s="351" t="s">
        <v>481</v>
      </c>
      <c r="J177" s="394"/>
      <c r="K177" s="266">
        <v>18575.34</v>
      </c>
      <c r="L177" s="424"/>
      <c r="M177" s="267">
        <v>14781</v>
      </c>
      <c r="N177" s="395">
        <f t="shared" si="71"/>
        <v>4434.3</v>
      </c>
      <c r="O177" s="395">
        <f t="shared" si="72"/>
        <v>11145.2</v>
      </c>
      <c r="P177" s="395">
        <f t="shared" si="73"/>
        <v>3635.7999999999993</v>
      </c>
      <c r="Q177" s="395">
        <f t="shared" si="74"/>
        <v>545.37</v>
      </c>
      <c r="R177" s="396">
        <f t="shared" si="75"/>
        <v>0.8</v>
      </c>
      <c r="S177" s="396">
        <f t="shared" si="63"/>
        <v>0.20000000000000007</v>
      </c>
      <c r="T177" s="395">
        <f t="shared" si="64"/>
        <v>3715.07</v>
      </c>
      <c r="U177" s="395">
        <f t="shared" si="76"/>
        <v>557.26</v>
      </c>
      <c r="V177" s="267">
        <v>3950</v>
      </c>
      <c r="W177" s="395">
        <f t="shared" si="77"/>
        <v>987.5</v>
      </c>
      <c r="X177" s="371">
        <f t="shared" si="78"/>
        <v>4434.3</v>
      </c>
      <c r="Y177" s="359">
        <f t="shared" si="79"/>
        <v>24542.51</v>
      </c>
      <c r="Z177" s="266">
        <v>9991386442.6700001</v>
      </c>
      <c r="AA177" s="267">
        <v>115016</v>
      </c>
      <c r="AB177" s="371">
        <f t="shared" si="65"/>
        <v>86869.54</v>
      </c>
      <c r="AC177" s="358">
        <f t="shared" si="66"/>
        <v>0.33865699999999999</v>
      </c>
      <c r="AD177" s="267">
        <v>51451</v>
      </c>
      <c r="AE177" s="358">
        <f t="shared" si="67"/>
        <v>0.37300899999999998</v>
      </c>
      <c r="AF177" s="358">
        <f t="shared" si="87"/>
        <v>0.65103699999999998</v>
      </c>
      <c r="AG177" s="398">
        <f t="shared" si="68"/>
        <v>0.65103699999999998</v>
      </c>
      <c r="AH177" s="399">
        <f t="shared" si="69"/>
        <v>0.06</v>
      </c>
      <c r="AI177" s="400">
        <f t="shared" si="80"/>
        <v>0.71103699999999992</v>
      </c>
      <c r="AJ177" s="267">
        <v>0</v>
      </c>
      <c r="AK177">
        <v>0</v>
      </c>
      <c r="AL177" s="370">
        <f t="shared" si="81"/>
        <v>0</v>
      </c>
      <c r="AM177" s="267">
        <v>0</v>
      </c>
      <c r="AN177">
        <v>0</v>
      </c>
      <c r="AO177" s="370">
        <f t="shared" si="82"/>
        <v>0</v>
      </c>
      <c r="AP177" s="370">
        <f t="shared" si="70"/>
        <v>201118542</v>
      </c>
      <c r="AQ177" s="370">
        <f t="shared" si="83"/>
        <v>201118542</v>
      </c>
      <c r="AR177" s="397">
        <v>133606066</v>
      </c>
      <c r="AS177" s="397">
        <f t="shared" si="88"/>
        <v>201118542</v>
      </c>
      <c r="AT177" s="267">
        <v>190361064</v>
      </c>
      <c r="AU177" s="370">
        <f t="shared" si="89"/>
        <v>10757478</v>
      </c>
      <c r="AV177" s="401" t="str">
        <f t="shared" si="91"/>
        <v>Yes</v>
      </c>
      <c r="AW177" s="397">
        <f t="shared" si="84"/>
        <v>10757478</v>
      </c>
      <c r="AX177" s="402">
        <f t="shared" si="85"/>
        <v>201118542</v>
      </c>
      <c r="AY177" s="403">
        <f t="shared" si="90"/>
        <v>201118542</v>
      </c>
      <c r="AZ177" s="423">
        <f t="shared" si="86"/>
        <v>10757478</v>
      </c>
      <c r="BA177" s="370"/>
      <c r="BD177" s="404"/>
      <c r="BE177" s="404">
        <v>201118542</v>
      </c>
      <c r="BF177" s="404">
        <v>201118542</v>
      </c>
      <c r="BG177" s="404">
        <v>201118542</v>
      </c>
      <c r="BH177" s="404">
        <v>201118542</v>
      </c>
      <c r="BI177" s="351">
        <v>201118542</v>
      </c>
      <c r="BJ177" s="351">
        <v>201118542</v>
      </c>
      <c r="BK177" s="351">
        <v>201118542</v>
      </c>
      <c r="BL177" s="351">
        <v>201118542</v>
      </c>
    </row>
    <row r="178" spans="1:64" x14ac:dyDescent="0.2">
      <c r="A178" s="354" t="s">
        <v>333</v>
      </c>
      <c r="B178" s="354"/>
      <c r="C178" s="382"/>
      <c r="D178" s="382"/>
      <c r="E178" s="382"/>
      <c r="F178" s="351">
        <v>2</v>
      </c>
      <c r="G178">
        <v>0</v>
      </c>
      <c r="H178" s="354">
        <v>152</v>
      </c>
      <c r="I178" s="351" t="s">
        <v>482</v>
      </c>
      <c r="J178" s="394"/>
      <c r="K178" s="266">
        <v>2438.33</v>
      </c>
      <c r="L178" s="422"/>
      <c r="M178" s="267">
        <v>820</v>
      </c>
      <c r="N178" s="395">
        <f t="shared" si="71"/>
        <v>246</v>
      </c>
      <c r="O178" s="395">
        <f t="shared" si="72"/>
        <v>1463</v>
      </c>
      <c r="P178" s="395">
        <f t="shared" si="73"/>
        <v>0</v>
      </c>
      <c r="Q178" s="395">
        <f t="shared" si="74"/>
        <v>0</v>
      </c>
      <c r="R178" s="396">
        <f t="shared" si="75"/>
        <v>0.34</v>
      </c>
      <c r="S178" s="396">
        <f t="shared" si="63"/>
        <v>0</v>
      </c>
      <c r="T178" s="395">
        <f t="shared" si="64"/>
        <v>0</v>
      </c>
      <c r="U178" s="395">
        <f t="shared" si="76"/>
        <v>0</v>
      </c>
      <c r="V178" s="267">
        <v>149</v>
      </c>
      <c r="W178" s="395">
        <f t="shared" si="77"/>
        <v>37.25</v>
      </c>
      <c r="X178" s="371">
        <f t="shared" si="78"/>
        <v>246</v>
      </c>
      <c r="Y178" s="359">
        <f t="shared" si="79"/>
        <v>2721.58</v>
      </c>
      <c r="Z178" s="266">
        <v>5987635582.6700001</v>
      </c>
      <c r="AA178" s="267">
        <v>19603</v>
      </c>
      <c r="AB178" s="371">
        <f t="shared" si="65"/>
        <v>305444.86</v>
      </c>
      <c r="AC178" s="358">
        <f t="shared" si="66"/>
        <v>1.1907620000000001</v>
      </c>
      <c r="AD178" s="267">
        <v>102906</v>
      </c>
      <c r="AE178" s="358">
        <f t="shared" si="67"/>
        <v>0.74604800000000004</v>
      </c>
      <c r="AF178" s="358">
        <f t="shared" si="87"/>
        <v>-5.7348000000000003E-2</v>
      </c>
      <c r="AG178" s="398">
        <f t="shared" si="68"/>
        <v>0.01</v>
      </c>
      <c r="AH178" s="399">
        <f t="shared" si="69"/>
        <v>0</v>
      </c>
      <c r="AI178" s="400">
        <f t="shared" si="80"/>
        <v>0.01</v>
      </c>
      <c r="AJ178" s="267">
        <v>0</v>
      </c>
      <c r="AK178">
        <v>0</v>
      </c>
      <c r="AL178" s="370">
        <f t="shared" si="81"/>
        <v>0</v>
      </c>
      <c r="AM178" s="267">
        <v>0</v>
      </c>
      <c r="AN178">
        <v>0</v>
      </c>
      <c r="AO178" s="370">
        <f t="shared" si="82"/>
        <v>0</v>
      </c>
      <c r="AP178" s="370">
        <f t="shared" si="70"/>
        <v>313662</v>
      </c>
      <c r="AQ178" s="370">
        <f t="shared" si="83"/>
        <v>313662</v>
      </c>
      <c r="AR178" s="397">
        <v>321279</v>
      </c>
      <c r="AS178" s="397">
        <f t="shared" si="88"/>
        <v>313662</v>
      </c>
      <c r="AT178" s="267">
        <v>326444</v>
      </c>
      <c r="AU178" s="370">
        <f t="shared" si="89"/>
        <v>12782</v>
      </c>
      <c r="AV178" s="401" t="str">
        <f t="shared" si="91"/>
        <v>No</v>
      </c>
      <c r="AW178" s="397">
        <f t="shared" si="84"/>
        <v>0</v>
      </c>
      <c r="AX178" s="402">
        <f t="shared" si="85"/>
        <v>326444</v>
      </c>
      <c r="AY178" s="403">
        <f t="shared" si="90"/>
        <v>326444</v>
      </c>
      <c r="AZ178" s="423">
        <f t="shared" si="86"/>
        <v>0</v>
      </c>
      <c r="BA178" s="370"/>
      <c r="BD178" s="404"/>
      <c r="BE178" s="404">
        <v>326444</v>
      </c>
      <c r="BF178" s="404">
        <v>324617.4522</v>
      </c>
      <c r="BG178" s="404">
        <v>322791.17831826</v>
      </c>
      <c r="BH178" s="404">
        <v>320965.34265460802</v>
      </c>
      <c r="BI178" s="351">
        <v>319139.50699095603</v>
      </c>
      <c r="BJ178" s="351">
        <v>317313.85391087038</v>
      </c>
      <c r="BK178" s="351">
        <v>315487.92695543519</v>
      </c>
      <c r="BL178" s="351">
        <v>313662</v>
      </c>
    </row>
    <row r="179" spans="1:64" x14ac:dyDescent="0.2">
      <c r="A179" s="354" t="s">
        <v>333</v>
      </c>
      <c r="B179" s="354"/>
      <c r="C179" s="382"/>
      <c r="D179" s="382"/>
      <c r="E179" s="382"/>
      <c r="F179" s="351">
        <v>7</v>
      </c>
      <c r="G179">
        <v>0</v>
      </c>
      <c r="H179" s="354">
        <v>153</v>
      </c>
      <c r="I179" s="351" t="s">
        <v>483</v>
      </c>
      <c r="J179" s="394"/>
      <c r="K179" s="266">
        <v>2660.72</v>
      </c>
      <c r="L179" s="422"/>
      <c r="M179" s="267">
        <v>1090</v>
      </c>
      <c r="N179" s="395">
        <f t="shared" si="71"/>
        <v>327</v>
      </c>
      <c r="O179" s="395">
        <f t="shared" si="72"/>
        <v>1596.43</v>
      </c>
      <c r="P179" s="395">
        <f t="shared" si="73"/>
        <v>0</v>
      </c>
      <c r="Q179" s="395">
        <f t="shared" si="74"/>
        <v>0</v>
      </c>
      <c r="R179" s="396">
        <f t="shared" si="75"/>
        <v>0.41</v>
      </c>
      <c r="S179" s="396">
        <f t="shared" si="63"/>
        <v>0</v>
      </c>
      <c r="T179" s="395">
        <f t="shared" si="64"/>
        <v>0</v>
      </c>
      <c r="U179" s="395">
        <f t="shared" si="76"/>
        <v>0</v>
      </c>
      <c r="V179" s="267">
        <v>133</v>
      </c>
      <c r="W179" s="395">
        <f t="shared" si="77"/>
        <v>33.25</v>
      </c>
      <c r="X179" s="371">
        <f t="shared" si="78"/>
        <v>327</v>
      </c>
      <c r="Y179" s="359">
        <f t="shared" si="79"/>
        <v>3020.97</v>
      </c>
      <c r="Z179" s="266">
        <v>3601085467.6700001</v>
      </c>
      <c r="AA179" s="267">
        <v>22183</v>
      </c>
      <c r="AB179" s="371">
        <f t="shared" si="65"/>
        <v>162335.37</v>
      </c>
      <c r="AC179" s="358">
        <f t="shared" si="66"/>
        <v>0.63285599999999997</v>
      </c>
      <c r="AD179" s="267">
        <v>84536</v>
      </c>
      <c r="AE179" s="358">
        <f t="shared" si="67"/>
        <v>0.612869</v>
      </c>
      <c r="AF179" s="358">
        <f t="shared" si="87"/>
        <v>0.37314000000000003</v>
      </c>
      <c r="AG179" s="398">
        <f t="shared" si="68"/>
        <v>0.37314000000000003</v>
      </c>
      <c r="AH179" s="399">
        <f t="shared" si="69"/>
        <v>0</v>
      </c>
      <c r="AI179" s="400">
        <f t="shared" si="80"/>
        <v>0.37314000000000003</v>
      </c>
      <c r="AJ179" s="267">
        <v>0</v>
      </c>
      <c r="AK179">
        <v>0</v>
      </c>
      <c r="AL179" s="370">
        <f t="shared" si="81"/>
        <v>0</v>
      </c>
      <c r="AM179" s="267">
        <v>0</v>
      </c>
      <c r="AN179">
        <v>0</v>
      </c>
      <c r="AO179" s="370">
        <f t="shared" si="82"/>
        <v>0</v>
      </c>
      <c r="AP179" s="370">
        <f t="shared" si="70"/>
        <v>12991496</v>
      </c>
      <c r="AQ179" s="370">
        <f t="shared" si="83"/>
        <v>12991496</v>
      </c>
      <c r="AR179" s="397">
        <v>11753175</v>
      </c>
      <c r="AS179" s="397">
        <f t="shared" si="88"/>
        <v>12991496</v>
      </c>
      <c r="AT179" s="267">
        <v>12747426</v>
      </c>
      <c r="AU179" s="370">
        <f t="shared" si="89"/>
        <v>244070</v>
      </c>
      <c r="AV179" s="401" t="str">
        <f t="shared" si="91"/>
        <v>Yes</v>
      </c>
      <c r="AW179" s="397">
        <f t="shared" si="84"/>
        <v>244070</v>
      </c>
      <c r="AX179" s="402">
        <f t="shared" si="85"/>
        <v>12991496</v>
      </c>
      <c r="AY179" s="403">
        <f t="shared" si="90"/>
        <v>12991496</v>
      </c>
      <c r="AZ179" s="423">
        <f t="shared" si="86"/>
        <v>244070</v>
      </c>
      <c r="BA179" s="370"/>
      <c r="BD179" s="404"/>
      <c r="BE179" s="404">
        <v>12991496</v>
      </c>
      <c r="BF179" s="404">
        <v>12991496</v>
      </c>
      <c r="BG179" s="404">
        <v>12991496</v>
      </c>
      <c r="BH179" s="404">
        <v>12991496</v>
      </c>
      <c r="BI179" s="351">
        <v>12991496</v>
      </c>
      <c r="BJ179" s="351">
        <v>12991496</v>
      </c>
      <c r="BK179" s="351">
        <v>12991496</v>
      </c>
      <c r="BL179" s="351">
        <v>12991496</v>
      </c>
    </row>
    <row r="180" spans="1:64" x14ac:dyDescent="0.2">
      <c r="A180" s="354" t="s">
        <v>327</v>
      </c>
      <c r="B180" s="354"/>
      <c r="C180" s="382"/>
      <c r="D180" s="382"/>
      <c r="E180" s="382"/>
      <c r="F180" s="351">
        <v>2</v>
      </c>
      <c r="G180">
        <v>0</v>
      </c>
      <c r="H180" s="354">
        <v>154</v>
      </c>
      <c r="I180" s="351" t="s">
        <v>484</v>
      </c>
      <c r="J180" s="394"/>
      <c r="K180" s="266">
        <v>600.66</v>
      </c>
      <c r="L180" s="422"/>
      <c r="M180" s="267">
        <v>243</v>
      </c>
      <c r="N180" s="395">
        <f t="shared" si="71"/>
        <v>72.900000000000006</v>
      </c>
      <c r="O180" s="395">
        <f t="shared" si="72"/>
        <v>360.4</v>
      </c>
      <c r="P180" s="395">
        <f t="shared" si="73"/>
        <v>0</v>
      </c>
      <c r="Q180" s="395">
        <f t="shared" si="74"/>
        <v>0</v>
      </c>
      <c r="R180" s="396">
        <f t="shared" si="75"/>
        <v>0.4</v>
      </c>
      <c r="S180" s="396">
        <f t="shared" si="63"/>
        <v>0</v>
      </c>
      <c r="T180" s="395">
        <f t="shared" si="64"/>
        <v>0</v>
      </c>
      <c r="U180" s="395">
        <f t="shared" si="76"/>
        <v>0</v>
      </c>
      <c r="V180" s="267">
        <v>95</v>
      </c>
      <c r="W180" s="395">
        <f t="shared" si="77"/>
        <v>23.75</v>
      </c>
      <c r="X180" s="371">
        <f t="shared" si="78"/>
        <v>72.900000000000006</v>
      </c>
      <c r="Y180" s="359">
        <f t="shared" si="79"/>
        <v>697.31</v>
      </c>
      <c r="Z180" s="266">
        <v>2282732041.6700001</v>
      </c>
      <c r="AA180" s="267">
        <v>6860</v>
      </c>
      <c r="AB180" s="371">
        <f t="shared" si="65"/>
        <v>332759.77</v>
      </c>
      <c r="AC180" s="358">
        <f t="shared" si="66"/>
        <v>1.297248</v>
      </c>
      <c r="AD180" s="267">
        <v>76779</v>
      </c>
      <c r="AE180" s="358">
        <f t="shared" si="67"/>
        <v>0.55663200000000002</v>
      </c>
      <c r="AF180" s="358">
        <f t="shared" si="87"/>
        <v>-7.5063000000000005E-2</v>
      </c>
      <c r="AG180" s="398">
        <f t="shared" si="68"/>
        <v>0.01</v>
      </c>
      <c r="AH180" s="399">
        <f t="shared" si="69"/>
        <v>0</v>
      </c>
      <c r="AI180" s="400">
        <f t="shared" si="80"/>
        <v>0.01</v>
      </c>
      <c r="AJ180" s="267">
        <v>0</v>
      </c>
      <c r="AK180">
        <v>0</v>
      </c>
      <c r="AL180" s="370">
        <f t="shared" si="81"/>
        <v>0</v>
      </c>
      <c r="AM180" s="267">
        <v>0</v>
      </c>
      <c r="AN180">
        <v>0</v>
      </c>
      <c r="AO180" s="370">
        <f t="shared" si="82"/>
        <v>0</v>
      </c>
      <c r="AP180" s="370">
        <f t="shared" si="70"/>
        <v>80365</v>
      </c>
      <c r="AQ180" s="370">
        <f t="shared" si="83"/>
        <v>80365</v>
      </c>
      <c r="AR180" s="397">
        <v>70393</v>
      </c>
      <c r="AS180" s="397">
        <f t="shared" si="88"/>
        <v>80365</v>
      </c>
      <c r="AT180" s="267">
        <v>78973</v>
      </c>
      <c r="AU180" s="370">
        <f t="shared" si="89"/>
        <v>1392</v>
      </c>
      <c r="AV180" s="401" t="str">
        <f t="shared" si="91"/>
        <v>Yes</v>
      </c>
      <c r="AW180" s="397">
        <f t="shared" si="84"/>
        <v>1392</v>
      </c>
      <c r="AX180" s="402">
        <f t="shared" si="85"/>
        <v>80365</v>
      </c>
      <c r="AY180" s="403">
        <f t="shared" si="90"/>
        <v>80365</v>
      </c>
      <c r="AZ180" s="423">
        <f t="shared" si="86"/>
        <v>1392</v>
      </c>
      <c r="BA180" s="370"/>
      <c r="BD180" s="404"/>
      <c r="BE180" s="404">
        <v>80365</v>
      </c>
      <c r="BF180" s="404">
        <v>80365</v>
      </c>
      <c r="BG180" s="404">
        <v>80365</v>
      </c>
      <c r="BH180" s="404">
        <v>80365</v>
      </c>
      <c r="BI180" s="351">
        <v>80365</v>
      </c>
      <c r="BJ180" s="351">
        <v>80365</v>
      </c>
      <c r="BK180" s="351">
        <v>80365</v>
      </c>
      <c r="BL180" s="351">
        <v>80365</v>
      </c>
    </row>
    <row r="181" spans="1:64" x14ac:dyDescent="0.2">
      <c r="A181" s="354" t="s">
        <v>329</v>
      </c>
      <c r="B181" s="354"/>
      <c r="C181" s="382"/>
      <c r="D181" s="382"/>
      <c r="E181" s="382"/>
      <c r="F181" s="351">
        <v>7</v>
      </c>
      <c r="G181">
        <v>0</v>
      </c>
      <c r="H181" s="354">
        <v>155</v>
      </c>
      <c r="I181" s="351" t="s">
        <v>485</v>
      </c>
      <c r="J181" s="394"/>
      <c r="K181" s="266">
        <v>9323.98</v>
      </c>
      <c r="L181" s="422"/>
      <c r="M181" s="267">
        <v>2518</v>
      </c>
      <c r="N181" s="395">
        <f t="shared" si="71"/>
        <v>755.4</v>
      </c>
      <c r="O181" s="395">
        <f t="shared" si="72"/>
        <v>5594.39</v>
      </c>
      <c r="P181" s="395">
        <f t="shared" si="73"/>
        <v>0</v>
      </c>
      <c r="Q181" s="395">
        <f t="shared" si="74"/>
        <v>0</v>
      </c>
      <c r="R181" s="396">
        <f t="shared" si="75"/>
        <v>0.27</v>
      </c>
      <c r="S181" s="396">
        <f t="shared" si="63"/>
        <v>0</v>
      </c>
      <c r="T181" s="395">
        <f t="shared" si="64"/>
        <v>0</v>
      </c>
      <c r="U181" s="395">
        <f t="shared" si="76"/>
        <v>0</v>
      </c>
      <c r="V181" s="267">
        <v>797</v>
      </c>
      <c r="W181" s="395">
        <f t="shared" si="77"/>
        <v>199.25</v>
      </c>
      <c r="X181" s="371">
        <f t="shared" si="78"/>
        <v>755.4</v>
      </c>
      <c r="Y181" s="359">
        <f t="shared" si="79"/>
        <v>10278.629999999999</v>
      </c>
      <c r="Z181" s="266">
        <v>12109296459</v>
      </c>
      <c r="AA181" s="267">
        <v>64271</v>
      </c>
      <c r="AB181" s="371">
        <f t="shared" si="65"/>
        <v>188409.96</v>
      </c>
      <c r="AC181" s="358">
        <f t="shared" si="66"/>
        <v>0.73450700000000002</v>
      </c>
      <c r="AD181" s="267">
        <v>124150</v>
      </c>
      <c r="AE181" s="358">
        <f t="shared" si="67"/>
        <v>0.90006200000000003</v>
      </c>
      <c r="AF181" s="358">
        <f t="shared" si="87"/>
        <v>0.21582699999999999</v>
      </c>
      <c r="AG181" s="398">
        <f t="shared" si="68"/>
        <v>0.21582699999999999</v>
      </c>
      <c r="AH181" s="399">
        <f t="shared" si="69"/>
        <v>0</v>
      </c>
      <c r="AI181" s="400">
        <f t="shared" si="80"/>
        <v>0.21582699999999999</v>
      </c>
      <c r="AJ181" s="267">
        <v>0</v>
      </c>
      <c r="AK181">
        <v>0</v>
      </c>
      <c r="AL181" s="370">
        <f t="shared" si="81"/>
        <v>0</v>
      </c>
      <c r="AM181" s="267">
        <v>0</v>
      </c>
      <c r="AN181">
        <v>0</v>
      </c>
      <c r="AO181" s="370">
        <f t="shared" si="82"/>
        <v>0</v>
      </c>
      <c r="AP181" s="370">
        <f t="shared" si="70"/>
        <v>25567128</v>
      </c>
      <c r="AQ181" s="370">
        <f t="shared" si="83"/>
        <v>25567128</v>
      </c>
      <c r="AR181" s="397">
        <v>20961352</v>
      </c>
      <c r="AS181" s="397">
        <f t="shared" si="88"/>
        <v>25567128</v>
      </c>
      <c r="AT181" s="267">
        <v>25084678</v>
      </c>
      <c r="AU181" s="370">
        <f t="shared" si="89"/>
        <v>482450</v>
      </c>
      <c r="AV181" s="401" t="str">
        <f t="shared" si="91"/>
        <v>Yes</v>
      </c>
      <c r="AW181" s="397">
        <f t="shared" si="84"/>
        <v>482450</v>
      </c>
      <c r="AX181" s="402">
        <f t="shared" si="85"/>
        <v>25567128</v>
      </c>
      <c r="AY181" s="403">
        <f t="shared" si="90"/>
        <v>25567128</v>
      </c>
      <c r="AZ181" s="423">
        <f t="shared" si="86"/>
        <v>482450</v>
      </c>
      <c r="BA181" s="370"/>
      <c r="BD181" s="404"/>
      <c r="BE181" s="404">
        <v>25567128</v>
      </c>
      <c r="BF181" s="404">
        <v>25567128</v>
      </c>
      <c r="BG181" s="404">
        <v>25567128</v>
      </c>
      <c r="BH181" s="404">
        <v>25567128</v>
      </c>
      <c r="BI181" s="351">
        <v>25567128</v>
      </c>
      <c r="BJ181" s="351">
        <v>25567128</v>
      </c>
      <c r="BK181" s="351">
        <v>25567128</v>
      </c>
      <c r="BL181" s="351">
        <v>25567128</v>
      </c>
    </row>
    <row r="182" spans="1:64" x14ac:dyDescent="0.2">
      <c r="A182" s="354" t="s">
        <v>325</v>
      </c>
      <c r="B182" s="354"/>
      <c r="C182" s="382">
        <v>1</v>
      </c>
      <c r="D182" s="382">
        <v>1</v>
      </c>
      <c r="E182" s="382"/>
      <c r="F182" s="351">
        <v>10</v>
      </c>
      <c r="G182">
        <v>14</v>
      </c>
      <c r="H182" s="354">
        <v>156</v>
      </c>
      <c r="I182" s="351" t="s">
        <v>486</v>
      </c>
      <c r="J182" s="394"/>
      <c r="K182" s="266">
        <v>6874.5</v>
      </c>
      <c r="L182" s="424"/>
      <c r="M182" s="267">
        <v>4030</v>
      </c>
      <c r="N182" s="395">
        <f t="shared" si="71"/>
        <v>1209</v>
      </c>
      <c r="O182" s="395">
        <f t="shared" si="72"/>
        <v>4124.7</v>
      </c>
      <c r="P182" s="395">
        <f t="shared" si="73"/>
        <v>0</v>
      </c>
      <c r="Q182" s="395">
        <f t="shared" si="74"/>
        <v>0</v>
      </c>
      <c r="R182" s="396">
        <f t="shared" si="75"/>
        <v>0.59</v>
      </c>
      <c r="S182" s="396">
        <f t="shared" si="63"/>
        <v>0</v>
      </c>
      <c r="T182" s="395">
        <f t="shared" si="64"/>
        <v>0</v>
      </c>
      <c r="U182" s="395">
        <f t="shared" si="76"/>
        <v>0</v>
      </c>
      <c r="V182" s="267">
        <v>1488</v>
      </c>
      <c r="W182" s="395">
        <f t="shared" si="77"/>
        <v>372</v>
      </c>
      <c r="X182" s="371">
        <f t="shared" si="78"/>
        <v>1209</v>
      </c>
      <c r="Y182" s="359">
        <f t="shared" si="79"/>
        <v>8455.5</v>
      </c>
      <c r="Z182" s="266">
        <v>5565402536</v>
      </c>
      <c r="AA182" s="267">
        <v>55004</v>
      </c>
      <c r="AB182" s="371">
        <f t="shared" si="65"/>
        <v>101181.78</v>
      </c>
      <c r="AC182" s="358">
        <f t="shared" si="66"/>
        <v>0.39445200000000002</v>
      </c>
      <c r="AD182" s="267">
        <v>72827</v>
      </c>
      <c r="AE182" s="358">
        <f t="shared" si="67"/>
        <v>0.52798100000000003</v>
      </c>
      <c r="AF182" s="358">
        <f t="shared" si="87"/>
        <v>0.56548900000000002</v>
      </c>
      <c r="AG182" s="398">
        <f t="shared" si="68"/>
        <v>0.56548900000000002</v>
      </c>
      <c r="AH182" s="399">
        <f t="shared" si="69"/>
        <v>0.04</v>
      </c>
      <c r="AI182" s="400">
        <f t="shared" si="80"/>
        <v>0.60548900000000005</v>
      </c>
      <c r="AJ182" s="267">
        <v>0</v>
      </c>
      <c r="AK182">
        <v>0</v>
      </c>
      <c r="AL182" s="370">
        <f t="shared" si="81"/>
        <v>0</v>
      </c>
      <c r="AM182" s="267">
        <v>0</v>
      </c>
      <c r="AN182">
        <v>0</v>
      </c>
      <c r="AO182" s="370">
        <f t="shared" si="82"/>
        <v>0</v>
      </c>
      <c r="AP182" s="370">
        <f t="shared" si="70"/>
        <v>59004684</v>
      </c>
      <c r="AQ182" s="370">
        <f t="shared" si="83"/>
        <v>59004684</v>
      </c>
      <c r="AR182" s="397">
        <v>45140487</v>
      </c>
      <c r="AS182" s="397">
        <f t="shared" si="88"/>
        <v>59004684</v>
      </c>
      <c r="AT182" s="267">
        <v>56011585</v>
      </c>
      <c r="AU182" s="370">
        <f t="shared" si="89"/>
        <v>2993099</v>
      </c>
      <c r="AV182" s="401" t="str">
        <f t="shared" si="91"/>
        <v>Yes</v>
      </c>
      <c r="AW182" s="397">
        <f t="shared" si="84"/>
        <v>2993099</v>
      </c>
      <c r="AX182" s="402">
        <f t="shared" si="85"/>
        <v>59004684</v>
      </c>
      <c r="AY182" s="403">
        <f t="shared" si="90"/>
        <v>59004684</v>
      </c>
      <c r="AZ182" s="423">
        <f t="shared" si="86"/>
        <v>2993099</v>
      </c>
      <c r="BA182" s="370"/>
      <c r="BD182" s="404"/>
      <c r="BE182" s="404">
        <v>59004684</v>
      </c>
      <c r="BF182" s="404">
        <v>59004684</v>
      </c>
      <c r="BG182" s="404">
        <v>59004684</v>
      </c>
      <c r="BH182" s="404">
        <v>59004684</v>
      </c>
      <c r="BI182" s="351">
        <v>59004684</v>
      </c>
      <c r="BJ182" s="351">
        <v>59004684</v>
      </c>
      <c r="BK182" s="351">
        <v>59004684</v>
      </c>
      <c r="BL182" s="351">
        <v>59004684</v>
      </c>
    </row>
    <row r="183" spans="1:64" x14ac:dyDescent="0.2">
      <c r="A183" s="354" t="s">
        <v>365</v>
      </c>
      <c r="B183" s="354"/>
      <c r="C183" s="382"/>
      <c r="D183" s="382"/>
      <c r="E183" s="382"/>
      <c r="F183" s="351">
        <v>1</v>
      </c>
      <c r="G183">
        <v>0</v>
      </c>
      <c r="H183" s="354">
        <v>157</v>
      </c>
      <c r="I183" s="351" t="s">
        <v>487</v>
      </c>
      <c r="J183" s="394"/>
      <c r="K183" s="266">
        <v>2052.1999999999998</v>
      </c>
      <c r="L183" s="422"/>
      <c r="M183" s="267">
        <v>37</v>
      </c>
      <c r="N183" s="395">
        <f t="shared" si="71"/>
        <v>11.1</v>
      </c>
      <c r="O183" s="395">
        <f t="shared" si="72"/>
        <v>1231.32</v>
      </c>
      <c r="P183" s="395">
        <f t="shared" si="73"/>
        <v>0</v>
      </c>
      <c r="Q183" s="395">
        <f t="shared" si="74"/>
        <v>0</v>
      </c>
      <c r="R183" s="396">
        <f t="shared" si="75"/>
        <v>0.02</v>
      </c>
      <c r="S183" s="396">
        <f t="shared" si="63"/>
        <v>0</v>
      </c>
      <c r="T183" s="395">
        <f t="shared" si="64"/>
        <v>0</v>
      </c>
      <c r="U183" s="395">
        <f t="shared" si="76"/>
        <v>0</v>
      </c>
      <c r="V183" s="267">
        <v>27</v>
      </c>
      <c r="W183" s="395">
        <f t="shared" si="77"/>
        <v>6.75</v>
      </c>
      <c r="X183" s="371">
        <f t="shared" si="78"/>
        <v>11.1</v>
      </c>
      <c r="Y183" s="359">
        <f t="shared" si="79"/>
        <v>2070.0499999999997</v>
      </c>
      <c r="Z183" s="266">
        <v>4409643368.3299999</v>
      </c>
      <c r="AA183" s="267">
        <v>10354</v>
      </c>
      <c r="AB183" s="371">
        <f t="shared" si="65"/>
        <v>425887.9</v>
      </c>
      <c r="AC183" s="358">
        <f t="shared" si="66"/>
        <v>1.6603030000000001</v>
      </c>
      <c r="AD183" s="267">
        <v>220754</v>
      </c>
      <c r="AE183" s="358">
        <f t="shared" si="67"/>
        <v>1.600422</v>
      </c>
      <c r="AF183" s="358">
        <f t="shared" si="87"/>
        <v>-0.64233899999999999</v>
      </c>
      <c r="AG183" s="398">
        <f t="shared" si="68"/>
        <v>0.01</v>
      </c>
      <c r="AH183" s="399">
        <f t="shared" si="69"/>
        <v>0</v>
      </c>
      <c r="AI183" s="400">
        <f t="shared" si="80"/>
        <v>0.01</v>
      </c>
      <c r="AJ183" s="267">
        <v>0</v>
      </c>
      <c r="AK183">
        <v>0</v>
      </c>
      <c r="AL183" s="370">
        <f t="shared" si="81"/>
        <v>0</v>
      </c>
      <c r="AM183" s="267">
        <v>0</v>
      </c>
      <c r="AN183">
        <v>0</v>
      </c>
      <c r="AO183" s="370">
        <f t="shared" si="82"/>
        <v>0</v>
      </c>
      <c r="AP183" s="370">
        <f t="shared" si="70"/>
        <v>238573</v>
      </c>
      <c r="AQ183" s="370">
        <f t="shared" si="83"/>
        <v>238573</v>
      </c>
      <c r="AR183" s="397">
        <v>263431</v>
      </c>
      <c r="AS183" s="397">
        <f t="shared" si="88"/>
        <v>238573</v>
      </c>
      <c r="AT183" s="267">
        <v>263792</v>
      </c>
      <c r="AU183" s="370">
        <f t="shared" si="89"/>
        <v>25219</v>
      </c>
      <c r="AV183" s="401" t="str">
        <f t="shared" si="91"/>
        <v>No</v>
      </c>
      <c r="AW183" s="397">
        <f t="shared" si="84"/>
        <v>0</v>
      </c>
      <c r="AX183" s="402">
        <f t="shared" si="85"/>
        <v>263792</v>
      </c>
      <c r="AY183" s="403">
        <f t="shared" si="90"/>
        <v>263792</v>
      </c>
      <c r="AZ183" s="423">
        <f t="shared" si="86"/>
        <v>0</v>
      </c>
      <c r="BA183" s="370"/>
      <c r="BD183" s="404"/>
      <c r="BE183" s="404">
        <v>263792</v>
      </c>
      <c r="BF183" s="404">
        <v>260188.20490000001</v>
      </c>
      <c r="BG183" s="404">
        <v>256584.95024317002</v>
      </c>
      <c r="BH183" s="404">
        <v>252982.56019453602</v>
      </c>
      <c r="BI183" s="351">
        <v>249380.17014590203</v>
      </c>
      <c r="BJ183" s="351">
        <v>245778.14033627289</v>
      </c>
      <c r="BK183" s="351">
        <v>242175.57016813644</v>
      </c>
      <c r="BL183" s="351">
        <v>238573</v>
      </c>
    </row>
    <row r="184" spans="1:64" x14ac:dyDescent="0.2">
      <c r="A184" s="354" t="s">
        <v>365</v>
      </c>
      <c r="B184" s="354"/>
      <c r="C184" s="382"/>
      <c r="D184" s="382"/>
      <c r="E184" s="382"/>
      <c r="F184" s="351">
        <v>1</v>
      </c>
      <c r="G184">
        <v>0</v>
      </c>
      <c r="H184" s="354">
        <v>158</v>
      </c>
      <c r="I184" s="351" t="s">
        <v>488</v>
      </c>
      <c r="J184" s="394"/>
      <c r="K184" s="266">
        <v>5247.86</v>
      </c>
      <c r="L184" s="422"/>
      <c r="M184" s="267">
        <v>124</v>
      </c>
      <c r="N184" s="395">
        <f t="shared" si="71"/>
        <v>37.200000000000003</v>
      </c>
      <c r="O184" s="395">
        <f t="shared" si="72"/>
        <v>3148.72</v>
      </c>
      <c r="P184" s="395">
        <f t="shared" si="73"/>
        <v>0</v>
      </c>
      <c r="Q184" s="395">
        <f t="shared" si="74"/>
        <v>0</v>
      </c>
      <c r="R184" s="396">
        <f t="shared" si="75"/>
        <v>0.02</v>
      </c>
      <c r="S184" s="396">
        <f t="shared" si="63"/>
        <v>0</v>
      </c>
      <c r="T184" s="395">
        <f t="shared" si="64"/>
        <v>0</v>
      </c>
      <c r="U184" s="395">
        <f t="shared" si="76"/>
        <v>0</v>
      </c>
      <c r="V184" s="267">
        <v>45</v>
      </c>
      <c r="W184" s="395">
        <f t="shared" si="77"/>
        <v>11.25</v>
      </c>
      <c r="X184" s="371">
        <f t="shared" si="78"/>
        <v>37.200000000000003</v>
      </c>
      <c r="Y184" s="359">
        <f t="shared" si="79"/>
        <v>5296.3099999999995</v>
      </c>
      <c r="Z184" s="266">
        <v>19690611711</v>
      </c>
      <c r="AA184" s="267">
        <v>27427</v>
      </c>
      <c r="AB184" s="371">
        <f t="shared" si="65"/>
        <v>717928.02</v>
      </c>
      <c r="AC184" s="358">
        <f t="shared" si="66"/>
        <v>2.798807</v>
      </c>
      <c r="AD184" s="267">
        <v>242868</v>
      </c>
      <c r="AE184" s="358">
        <f t="shared" si="67"/>
        <v>1.7607440000000001</v>
      </c>
      <c r="AF184" s="358">
        <f t="shared" si="87"/>
        <v>-1.4873879999999999</v>
      </c>
      <c r="AG184" s="398">
        <f t="shared" si="68"/>
        <v>0.01</v>
      </c>
      <c r="AH184" s="399">
        <f t="shared" si="69"/>
        <v>0</v>
      </c>
      <c r="AI184" s="400">
        <f t="shared" si="80"/>
        <v>0.01</v>
      </c>
      <c r="AJ184" s="267">
        <v>0</v>
      </c>
      <c r="AK184">
        <v>0</v>
      </c>
      <c r="AL184" s="370">
        <f t="shared" si="81"/>
        <v>0</v>
      </c>
      <c r="AM184" s="267">
        <v>0</v>
      </c>
      <c r="AN184">
        <v>0</v>
      </c>
      <c r="AO184" s="370">
        <f t="shared" si="82"/>
        <v>0</v>
      </c>
      <c r="AP184" s="370">
        <f t="shared" si="70"/>
        <v>610400</v>
      </c>
      <c r="AQ184" s="370">
        <f t="shared" si="83"/>
        <v>610400</v>
      </c>
      <c r="AR184" s="397">
        <v>465334</v>
      </c>
      <c r="AS184" s="397">
        <f t="shared" si="88"/>
        <v>610400</v>
      </c>
      <c r="AT184" s="267">
        <v>589729</v>
      </c>
      <c r="AU184" s="370">
        <f t="shared" si="89"/>
        <v>20671</v>
      </c>
      <c r="AV184" s="401" t="str">
        <f t="shared" si="91"/>
        <v>Yes</v>
      </c>
      <c r="AW184" s="397">
        <f t="shared" si="84"/>
        <v>20671</v>
      </c>
      <c r="AX184" s="402">
        <f t="shared" si="85"/>
        <v>610400</v>
      </c>
      <c r="AY184" s="403">
        <f t="shared" si="90"/>
        <v>610400</v>
      </c>
      <c r="AZ184" s="423">
        <f t="shared" si="86"/>
        <v>20671</v>
      </c>
      <c r="BA184" s="370"/>
      <c r="BD184" s="404"/>
      <c r="BE184" s="404">
        <v>610400</v>
      </c>
      <c r="BF184" s="404">
        <v>610400</v>
      </c>
      <c r="BG184" s="404">
        <v>610400</v>
      </c>
      <c r="BH184" s="404">
        <v>610400</v>
      </c>
      <c r="BI184" s="351">
        <v>610400</v>
      </c>
      <c r="BJ184" s="351">
        <v>610400</v>
      </c>
      <c r="BK184" s="351">
        <v>610400</v>
      </c>
      <c r="BL184" s="351">
        <v>610400</v>
      </c>
    </row>
    <row r="185" spans="1:64" x14ac:dyDescent="0.2">
      <c r="A185" s="354" t="s">
        <v>333</v>
      </c>
      <c r="B185" s="354"/>
      <c r="C185" s="382"/>
      <c r="D185" s="382"/>
      <c r="E185" s="382"/>
      <c r="F185" s="351">
        <v>8</v>
      </c>
      <c r="G185">
        <v>0</v>
      </c>
      <c r="H185" s="354">
        <v>159</v>
      </c>
      <c r="I185" s="351" t="s">
        <v>489</v>
      </c>
      <c r="J185" s="394"/>
      <c r="K185" s="266">
        <v>3652.95</v>
      </c>
      <c r="L185" s="425"/>
      <c r="M185" s="267">
        <v>932</v>
      </c>
      <c r="N185" s="395">
        <f t="shared" si="71"/>
        <v>279.60000000000002</v>
      </c>
      <c r="O185" s="395">
        <f t="shared" si="72"/>
        <v>2191.77</v>
      </c>
      <c r="P185" s="395">
        <f t="shared" si="73"/>
        <v>0</v>
      </c>
      <c r="Q185" s="395">
        <f t="shared" si="74"/>
        <v>0</v>
      </c>
      <c r="R185" s="396">
        <f t="shared" si="75"/>
        <v>0.26</v>
      </c>
      <c r="S185" s="396">
        <f t="shared" si="63"/>
        <v>0</v>
      </c>
      <c r="T185" s="395">
        <f t="shared" si="64"/>
        <v>0</v>
      </c>
      <c r="U185" s="395">
        <f t="shared" si="76"/>
        <v>0</v>
      </c>
      <c r="V185" s="267">
        <v>338</v>
      </c>
      <c r="W185" s="395">
        <f t="shared" si="77"/>
        <v>84.5</v>
      </c>
      <c r="X185" s="371">
        <f t="shared" si="78"/>
        <v>279.60000000000002</v>
      </c>
      <c r="Y185" s="359">
        <f t="shared" si="79"/>
        <v>4017.0499999999997</v>
      </c>
      <c r="Z185" s="266">
        <v>4429762257</v>
      </c>
      <c r="AA185" s="267">
        <v>27129</v>
      </c>
      <c r="AB185" s="371">
        <f t="shared" si="65"/>
        <v>163285.13</v>
      </c>
      <c r="AC185" s="358">
        <f t="shared" si="66"/>
        <v>0.63655899999999999</v>
      </c>
      <c r="AD185" s="267">
        <v>108656</v>
      </c>
      <c r="AE185" s="358">
        <f t="shared" si="67"/>
        <v>0.78773400000000005</v>
      </c>
      <c r="AF185" s="358">
        <f t="shared" si="87"/>
        <v>0.31808900000000001</v>
      </c>
      <c r="AG185" s="398">
        <f t="shared" si="68"/>
        <v>0.31808900000000001</v>
      </c>
      <c r="AH185" s="399">
        <f t="shared" si="69"/>
        <v>0</v>
      </c>
      <c r="AI185" s="400">
        <f t="shared" si="80"/>
        <v>0.31808900000000001</v>
      </c>
      <c r="AJ185" s="267">
        <v>0</v>
      </c>
      <c r="AK185">
        <v>0</v>
      </c>
      <c r="AL185" s="370">
        <f t="shared" si="81"/>
        <v>0</v>
      </c>
      <c r="AM185" s="267">
        <v>0</v>
      </c>
      <c r="AN185">
        <v>0</v>
      </c>
      <c r="AO185" s="370">
        <f t="shared" si="82"/>
        <v>0</v>
      </c>
      <c r="AP185" s="370">
        <f t="shared" si="70"/>
        <v>14726408</v>
      </c>
      <c r="AQ185" s="370">
        <f t="shared" si="83"/>
        <v>14726408</v>
      </c>
      <c r="AR185" s="397">
        <v>9348852</v>
      </c>
      <c r="AS185" s="397">
        <f t="shared" si="88"/>
        <v>14726408</v>
      </c>
      <c r="AT185" s="267">
        <v>14676017</v>
      </c>
      <c r="AU185" s="370">
        <f t="shared" si="89"/>
        <v>50391</v>
      </c>
      <c r="AV185" s="401" t="str">
        <f t="shared" si="91"/>
        <v>Yes</v>
      </c>
      <c r="AW185" s="397">
        <f t="shared" si="84"/>
        <v>50391</v>
      </c>
      <c r="AX185" s="402">
        <f t="shared" si="85"/>
        <v>14726408</v>
      </c>
      <c r="AY185" s="403">
        <f t="shared" si="90"/>
        <v>14726408</v>
      </c>
      <c r="AZ185" s="423">
        <f t="shared" si="86"/>
        <v>50391</v>
      </c>
      <c r="BA185" s="370"/>
      <c r="BD185" s="404"/>
      <c r="BE185" s="404">
        <v>14726408</v>
      </c>
      <c r="BF185" s="404">
        <v>14726408</v>
      </c>
      <c r="BG185" s="404">
        <v>14726408</v>
      </c>
      <c r="BH185" s="404">
        <v>14726408</v>
      </c>
      <c r="BI185" s="351">
        <v>14726408</v>
      </c>
      <c r="BJ185" s="351">
        <v>14726408</v>
      </c>
      <c r="BK185" s="351">
        <v>14726408</v>
      </c>
      <c r="BL185" s="351">
        <v>14726408</v>
      </c>
    </row>
    <row r="186" spans="1:64" x14ac:dyDescent="0.2">
      <c r="A186" s="354" t="s">
        <v>327</v>
      </c>
      <c r="B186" s="354"/>
      <c r="C186" s="382"/>
      <c r="D186" s="382"/>
      <c r="E186" s="382"/>
      <c r="F186" s="351">
        <v>8</v>
      </c>
      <c r="G186">
        <v>0</v>
      </c>
      <c r="H186" s="354">
        <v>160</v>
      </c>
      <c r="I186" s="351" t="s">
        <v>490</v>
      </c>
      <c r="J186" s="394"/>
      <c r="K186" s="266">
        <v>569.59</v>
      </c>
      <c r="L186" s="422"/>
      <c r="M186" s="267">
        <v>191</v>
      </c>
      <c r="N186" s="395">
        <f t="shared" si="71"/>
        <v>57.3</v>
      </c>
      <c r="O186" s="395">
        <f t="shared" si="72"/>
        <v>341.75</v>
      </c>
      <c r="P186" s="395">
        <f t="shared" si="73"/>
        <v>0</v>
      </c>
      <c r="Q186" s="395">
        <f t="shared" si="74"/>
        <v>0</v>
      </c>
      <c r="R186" s="396">
        <f t="shared" si="75"/>
        <v>0.34</v>
      </c>
      <c r="S186" s="396">
        <f t="shared" si="63"/>
        <v>0</v>
      </c>
      <c r="T186" s="395">
        <f t="shared" si="64"/>
        <v>0</v>
      </c>
      <c r="U186" s="395">
        <f t="shared" si="76"/>
        <v>0</v>
      </c>
      <c r="V186" s="267">
        <v>7</v>
      </c>
      <c r="W186" s="395">
        <f t="shared" si="77"/>
        <v>1.75</v>
      </c>
      <c r="X186" s="371">
        <f t="shared" si="78"/>
        <v>57.3</v>
      </c>
      <c r="Y186" s="359">
        <f t="shared" si="79"/>
        <v>628.64</v>
      </c>
      <c r="Z186" s="266">
        <v>845524913.66999996</v>
      </c>
      <c r="AA186" s="267">
        <v>5544</v>
      </c>
      <c r="AB186" s="371">
        <f t="shared" si="65"/>
        <v>152511.71</v>
      </c>
      <c r="AC186" s="358">
        <f t="shared" si="66"/>
        <v>0.59455899999999995</v>
      </c>
      <c r="AD186" s="267">
        <v>85893</v>
      </c>
      <c r="AE186" s="358">
        <f t="shared" si="67"/>
        <v>0.62270700000000001</v>
      </c>
      <c r="AF186" s="358">
        <f t="shared" si="87"/>
        <v>0.39699699999999999</v>
      </c>
      <c r="AG186" s="398">
        <f t="shared" si="68"/>
        <v>0.39699699999999999</v>
      </c>
      <c r="AH186" s="399">
        <f t="shared" si="69"/>
        <v>0</v>
      </c>
      <c r="AI186" s="400">
        <f t="shared" si="80"/>
        <v>0.39699699999999999</v>
      </c>
      <c r="AJ186" s="267">
        <v>190</v>
      </c>
      <c r="AK186">
        <v>4</v>
      </c>
      <c r="AL186" s="370">
        <f t="shared" si="81"/>
        <v>76000</v>
      </c>
      <c r="AM186" s="267">
        <v>0</v>
      </c>
      <c r="AN186">
        <v>0</v>
      </c>
      <c r="AO186" s="370">
        <f t="shared" si="82"/>
        <v>0</v>
      </c>
      <c r="AP186" s="370">
        <f t="shared" si="70"/>
        <v>2876273</v>
      </c>
      <c r="AQ186" s="370">
        <f t="shared" si="83"/>
        <v>2952273</v>
      </c>
      <c r="AR186" s="397">
        <v>3637161</v>
      </c>
      <c r="AS186" s="397">
        <f t="shared" si="88"/>
        <v>2952273</v>
      </c>
      <c r="AT186" s="267">
        <v>3456594</v>
      </c>
      <c r="AU186" s="370">
        <f t="shared" si="89"/>
        <v>504321</v>
      </c>
      <c r="AV186" s="401" t="str">
        <f t="shared" si="91"/>
        <v>No</v>
      </c>
      <c r="AW186" s="397">
        <f t="shared" si="84"/>
        <v>0</v>
      </c>
      <c r="AX186" s="402">
        <f t="shared" si="85"/>
        <v>3456594</v>
      </c>
      <c r="AY186" s="403">
        <f t="shared" si="90"/>
        <v>3456594</v>
      </c>
      <c r="AZ186" s="423">
        <f t="shared" si="86"/>
        <v>0</v>
      </c>
      <c r="BA186" s="370"/>
      <c r="BD186" s="404"/>
      <c r="BE186" s="404">
        <v>3456594</v>
      </c>
      <c r="BF186" s="404">
        <v>3384526.5290999999</v>
      </c>
      <c r="BG186" s="404">
        <v>3312469.8657990298</v>
      </c>
      <c r="BH186" s="404">
        <v>3240430.492639224</v>
      </c>
      <c r="BI186" s="351">
        <v>3168391.1194794178</v>
      </c>
      <c r="BJ186" s="351">
        <v>3096358.9502569279</v>
      </c>
      <c r="BK186" s="351">
        <v>3024315.9751284639</v>
      </c>
      <c r="BL186" s="351">
        <v>2952273</v>
      </c>
    </row>
    <row r="187" spans="1:64" x14ac:dyDescent="0.2">
      <c r="A187" s="354" t="s">
        <v>365</v>
      </c>
      <c r="B187" s="354"/>
      <c r="C187" s="382"/>
      <c r="D187" s="382"/>
      <c r="E187" s="382"/>
      <c r="F187" s="351">
        <v>1</v>
      </c>
      <c r="G187">
        <v>0</v>
      </c>
      <c r="H187" s="354">
        <v>161</v>
      </c>
      <c r="I187" s="351" t="s">
        <v>491</v>
      </c>
      <c r="J187" s="394"/>
      <c r="K187" s="266">
        <v>3736.1</v>
      </c>
      <c r="L187" s="422"/>
      <c r="M187" s="267">
        <v>214</v>
      </c>
      <c r="N187" s="395">
        <f t="shared" si="71"/>
        <v>64.2</v>
      </c>
      <c r="O187" s="395">
        <f t="shared" si="72"/>
        <v>2241.66</v>
      </c>
      <c r="P187" s="395">
        <f t="shared" si="73"/>
        <v>0</v>
      </c>
      <c r="Q187" s="395">
        <f t="shared" si="74"/>
        <v>0</v>
      </c>
      <c r="R187" s="396">
        <f t="shared" si="75"/>
        <v>0.06</v>
      </c>
      <c r="S187" s="396">
        <f t="shared" si="63"/>
        <v>0</v>
      </c>
      <c r="T187" s="395">
        <f t="shared" si="64"/>
        <v>0</v>
      </c>
      <c r="U187" s="395">
        <f t="shared" si="76"/>
        <v>0</v>
      </c>
      <c r="V187" s="267">
        <v>79</v>
      </c>
      <c r="W187" s="395">
        <f t="shared" si="77"/>
        <v>19.75</v>
      </c>
      <c r="X187" s="371">
        <f t="shared" si="78"/>
        <v>64.2</v>
      </c>
      <c r="Y187" s="359">
        <f t="shared" si="79"/>
        <v>3820.0499999999997</v>
      </c>
      <c r="Z187" s="266">
        <v>7563317829.6700001</v>
      </c>
      <c r="AA187" s="267">
        <v>18457</v>
      </c>
      <c r="AB187" s="371">
        <f t="shared" si="65"/>
        <v>409780.45</v>
      </c>
      <c r="AC187" s="358">
        <f t="shared" si="66"/>
        <v>1.5975090000000001</v>
      </c>
      <c r="AD187" s="267">
        <v>230545</v>
      </c>
      <c r="AE187" s="358">
        <f t="shared" si="67"/>
        <v>1.6714039999999999</v>
      </c>
      <c r="AF187" s="358">
        <f t="shared" si="87"/>
        <v>-0.61967799999999995</v>
      </c>
      <c r="AG187" s="398">
        <f t="shared" si="68"/>
        <v>0.01</v>
      </c>
      <c r="AH187" s="399">
        <f t="shared" si="69"/>
        <v>0</v>
      </c>
      <c r="AI187" s="400">
        <f t="shared" si="80"/>
        <v>0.01</v>
      </c>
      <c r="AJ187" s="267">
        <v>0</v>
      </c>
      <c r="AK187">
        <v>0</v>
      </c>
      <c r="AL187" s="370">
        <f t="shared" si="81"/>
        <v>0</v>
      </c>
      <c r="AM187" s="267">
        <v>0</v>
      </c>
      <c r="AN187">
        <v>0</v>
      </c>
      <c r="AO187" s="370">
        <f t="shared" si="82"/>
        <v>0</v>
      </c>
      <c r="AP187" s="370">
        <f t="shared" si="70"/>
        <v>440261</v>
      </c>
      <c r="AQ187" s="370">
        <f t="shared" si="83"/>
        <v>440261</v>
      </c>
      <c r="AR187" s="397">
        <v>462941</v>
      </c>
      <c r="AS187" s="397">
        <f t="shared" si="88"/>
        <v>440261</v>
      </c>
      <c r="AT187" s="267">
        <v>461796</v>
      </c>
      <c r="AU187" s="370">
        <f t="shared" si="89"/>
        <v>21535</v>
      </c>
      <c r="AV187" s="401" t="str">
        <f t="shared" si="91"/>
        <v>No</v>
      </c>
      <c r="AW187" s="397">
        <f t="shared" si="84"/>
        <v>0</v>
      </c>
      <c r="AX187" s="402">
        <f t="shared" si="85"/>
        <v>461796</v>
      </c>
      <c r="AY187" s="403">
        <f t="shared" si="90"/>
        <v>461796</v>
      </c>
      <c r="AZ187" s="423">
        <f t="shared" si="86"/>
        <v>0</v>
      </c>
      <c r="BA187" s="370"/>
      <c r="BD187" s="404"/>
      <c r="BE187" s="404">
        <v>461796</v>
      </c>
      <c r="BF187" s="404">
        <v>458718.64850000001</v>
      </c>
      <c r="BG187" s="404">
        <v>455641.75849505002</v>
      </c>
      <c r="BH187" s="404">
        <v>452565.60679604003</v>
      </c>
      <c r="BI187" s="351">
        <v>449489.45509703003</v>
      </c>
      <c r="BJ187" s="351">
        <v>446413.61101318995</v>
      </c>
      <c r="BK187" s="351">
        <v>443337.30550659494</v>
      </c>
      <c r="BL187" s="351">
        <v>440261</v>
      </c>
    </row>
    <row r="188" spans="1:64" x14ac:dyDescent="0.2">
      <c r="A188" s="354" t="s">
        <v>338</v>
      </c>
      <c r="B188" s="354"/>
      <c r="C188" s="406">
        <v>1</v>
      </c>
      <c r="D188" s="406">
        <v>1</v>
      </c>
      <c r="E188" s="382"/>
      <c r="F188" s="351">
        <v>9</v>
      </c>
      <c r="G188">
        <v>26</v>
      </c>
      <c r="H188" s="354">
        <v>162</v>
      </c>
      <c r="I188" s="351" t="s">
        <v>492</v>
      </c>
      <c r="J188" s="394"/>
      <c r="K188" s="266">
        <v>1101.3399999999999</v>
      </c>
      <c r="L188" s="424"/>
      <c r="M188" s="267">
        <v>641</v>
      </c>
      <c r="N188" s="395">
        <f t="shared" si="71"/>
        <v>192.3</v>
      </c>
      <c r="O188" s="395">
        <f t="shared" si="72"/>
        <v>660.8</v>
      </c>
      <c r="P188" s="395">
        <f t="shared" si="73"/>
        <v>0</v>
      </c>
      <c r="Q188" s="395">
        <f t="shared" si="74"/>
        <v>0</v>
      </c>
      <c r="R188" s="396">
        <f t="shared" si="75"/>
        <v>0.57999999999999996</v>
      </c>
      <c r="S188" s="396">
        <f t="shared" si="63"/>
        <v>0</v>
      </c>
      <c r="T188" s="395">
        <f t="shared" si="64"/>
        <v>0</v>
      </c>
      <c r="U188" s="395">
        <f t="shared" si="76"/>
        <v>0</v>
      </c>
      <c r="V188" s="267">
        <v>49</v>
      </c>
      <c r="W188" s="395">
        <f t="shared" si="77"/>
        <v>12.25</v>
      </c>
      <c r="X188" s="371">
        <f t="shared" si="78"/>
        <v>192.3</v>
      </c>
      <c r="Y188" s="359">
        <f t="shared" si="79"/>
        <v>1305.8899999999999</v>
      </c>
      <c r="Z188" s="266">
        <v>1451600801.6700001</v>
      </c>
      <c r="AA188" s="267">
        <v>10240</v>
      </c>
      <c r="AB188" s="371">
        <f t="shared" si="65"/>
        <v>141757.89000000001</v>
      </c>
      <c r="AC188" s="358">
        <f t="shared" si="66"/>
        <v>0.55263600000000002</v>
      </c>
      <c r="AD188" s="267">
        <v>73000</v>
      </c>
      <c r="AE188" s="358">
        <f t="shared" si="67"/>
        <v>0.52923500000000001</v>
      </c>
      <c r="AF188" s="358">
        <f t="shared" si="87"/>
        <v>0.45438400000000001</v>
      </c>
      <c r="AG188" s="398">
        <f t="shared" si="68"/>
        <v>0.45438400000000001</v>
      </c>
      <c r="AH188" s="399">
        <f t="shared" si="69"/>
        <v>0</v>
      </c>
      <c r="AI188" s="400">
        <f t="shared" si="80"/>
        <v>0.45438400000000001</v>
      </c>
      <c r="AJ188" s="267">
        <v>0</v>
      </c>
      <c r="AK188">
        <v>0</v>
      </c>
      <c r="AL188" s="370">
        <f t="shared" si="81"/>
        <v>0</v>
      </c>
      <c r="AM188" s="267">
        <v>437</v>
      </c>
      <c r="AN188">
        <v>6</v>
      </c>
      <c r="AO188" s="370">
        <f t="shared" si="82"/>
        <v>262200</v>
      </c>
      <c r="AP188" s="370">
        <f t="shared" si="70"/>
        <v>6838653</v>
      </c>
      <c r="AQ188" s="370">
        <f t="shared" si="83"/>
        <v>7100853</v>
      </c>
      <c r="AR188" s="397">
        <v>8024957</v>
      </c>
      <c r="AS188" s="397">
        <f t="shared" si="88"/>
        <v>8024957</v>
      </c>
      <c r="AT188" s="267">
        <v>8024957</v>
      </c>
      <c r="AU188" s="370">
        <f t="shared" si="89"/>
        <v>924104</v>
      </c>
      <c r="AV188" s="401" t="str">
        <f t="shared" si="91"/>
        <v>No</v>
      </c>
      <c r="AW188" s="397">
        <f t="shared" si="84"/>
        <v>0</v>
      </c>
      <c r="AX188" s="402">
        <f t="shared" si="85"/>
        <v>8024957</v>
      </c>
      <c r="AY188" s="403">
        <f t="shared" si="90"/>
        <v>8024957</v>
      </c>
      <c r="AZ188" s="423">
        <f t="shared" si="86"/>
        <v>0</v>
      </c>
      <c r="BA188" s="370"/>
      <c r="BD188" s="404"/>
      <c r="BE188" s="404">
        <v>8024957</v>
      </c>
      <c r="BF188" s="404">
        <v>8024957</v>
      </c>
      <c r="BG188" s="404">
        <v>8024957</v>
      </c>
      <c r="BH188" s="404">
        <v>8024957</v>
      </c>
      <c r="BI188" s="351">
        <v>8024957</v>
      </c>
      <c r="BJ188" s="351">
        <v>8024957</v>
      </c>
      <c r="BK188" s="351">
        <v>8024957</v>
      </c>
      <c r="BL188" s="351">
        <v>8024957</v>
      </c>
    </row>
    <row r="189" spans="1:64" x14ac:dyDescent="0.2">
      <c r="A189" s="354" t="s">
        <v>343</v>
      </c>
      <c r="B189" s="354">
        <v>1</v>
      </c>
      <c r="C189" s="382">
        <v>1</v>
      </c>
      <c r="D189" s="382">
        <v>0</v>
      </c>
      <c r="E189" s="382">
        <v>1</v>
      </c>
      <c r="F189" s="351">
        <v>10</v>
      </c>
      <c r="G189">
        <v>6</v>
      </c>
      <c r="H189" s="354">
        <v>163</v>
      </c>
      <c r="I189" s="351" t="s">
        <v>493</v>
      </c>
      <c r="J189" s="394"/>
      <c r="K189" s="266">
        <v>3076.37</v>
      </c>
      <c r="L189" s="424"/>
      <c r="M189" s="267">
        <v>2285</v>
      </c>
      <c r="N189" s="395">
        <f t="shared" si="71"/>
        <v>685.5</v>
      </c>
      <c r="O189" s="395">
        <f t="shared" si="72"/>
        <v>1845.82</v>
      </c>
      <c r="P189" s="395">
        <f t="shared" si="73"/>
        <v>439.18000000000006</v>
      </c>
      <c r="Q189" s="395">
        <f t="shared" si="74"/>
        <v>65.88</v>
      </c>
      <c r="R189" s="396">
        <f t="shared" si="75"/>
        <v>0.74</v>
      </c>
      <c r="S189" s="396">
        <f t="shared" si="63"/>
        <v>0.14000000000000001</v>
      </c>
      <c r="T189" s="395">
        <f t="shared" si="64"/>
        <v>430.69</v>
      </c>
      <c r="U189" s="395">
        <f t="shared" si="76"/>
        <v>64.599999999999994</v>
      </c>
      <c r="V189" s="267">
        <v>1015</v>
      </c>
      <c r="W189" s="395">
        <f t="shared" si="77"/>
        <v>253.75</v>
      </c>
      <c r="X189" s="371">
        <f t="shared" si="78"/>
        <v>685.5</v>
      </c>
      <c r="Y189" s="359">
        <f t="shared" si="79"/>
        <v>4081.5</v>
      </c>
      <c r="Z189" s="266">
        <v>1916036209.6700001</v>
      </c>
      <c r="AA189" s="267">
        <v>24399</v>
      </c>
      <c r="AB189" s="371">
        <f t="shared" si="65"/>
        <v>78529.289999999994</v>
      </c>
      <c r="AC189" s="358">
        <f t="shared" si="66"/>
        <v>0.306143</v>
      </c>
      <c r="AD189" s="267">
        <v>54533</v>
      </c>
      <c r="AE189" s="358">
        <f t="shared" si="67"/>
        <v>0.39535300000000001</v>
      </c>
      <c r="AF189" s="358">
        <f t="shared" si="87"/>
        <v>0.66709399999999996</v>
      </c>
      <c r="AG189" s="398">
        <f t="shared" si="68"/>
        <v>0.66709399999999996</v>
      </c>
      <c r="AH189" s="399">
        <f t="shared" si="69"/>
        <v>0.05</v>
      </c>
      <c r="AI189" s="400">
        <f t="shared" si="80"/>
        <v>0.71709400000000001</v>
      </c>
      <c r="AJ189" s="267">
        <v>0</v>
      </c>
      <c r="AK189">
        <v>0</v>
      </c>
      <c r="AL189" s="370">
        <f t="shared" si="81"/>
        <v>0</v>
      </c>
      <c r="AM189" s="267">
        <v>0</v>
      </c>
      <c r="AN189">
        <v>0</v>
      </c>
      <c r="AO189" s="370">
        <f t="shared" si="82"/>
        <v>0</v>
      </c>
      <c r="AP189" s="370">
        <f t="shared" si="70"/>
        <v>33731591</v>
      </c>
      <c r="AQ189" s="370">
        <f t="shared" si="83"/>
        <v>33731591</v>
      </c>
      <c r="AR189" s="397">
        <v>26582071</v>
      </c>
      <c r="AS189" s="397">
        <f t="shared" si="88"/>
        <v>33829263</v>
      </c>
      <c r="AT189" s="267">
        <v>33829263</v>
      </c>
      <c r="AU189" s="370">
        <f t="shared" si="89"/>
        <v>97672</v>
      </c>
      <c r="AV189" s="401" t="str">
        <f t="shared" si="91"/>
        <v>No</v>
      </c>
      <c r="AW189" s="397">
        <f t="shared" si="84"/>
        <v>0</v>
      </c>
      <c r="AX189" s="402">
        <f t="shared" si="85"/>
        <v>33829263</v>
      </c>
      <c r="AY189" s="403">
        <f t="shared" si="90"/>
        <v>33829263</v>
      </c>
      <c r="AZ189" s="423">
        <f t="shared" si="86"/>
        <v>0</v>
      </c>
      <c r="BA189" s="370"/>
      <c r="BD189" s="404"/>
      <c r="BE189" s="404">
        <v>33829263</v>
      </c>
      <c r="BF189" s="404">
        <v>33829263</v>
      </c>
      <c r="BG189" s="404">
        <v>33829263</v>
      </c>
      <c r="BH189" s="404">
        <v>33829263</v>
      </c>
      <c r="BI189" s="351">
        <v>33829263</v>
      </c>
      <c r="BJ189" s="351">
        <v>33829263</v>
      </c>
      <c r="BK189" s="351">
        <v>33829263</v>
      </c>
      <c r="BL189" s="351">
        <v>33829263</v>
      </c>
    </row>
    <row r="190" spans="1:64" x14ac:dyDescent="0.2">
      <c r="A190" s="354" t="s">
        <v>333</v>
      </c>
      <c r="B190" s="354"/>
      <c r="C190" s="382">
        <v>1</v>
      </c>
      <c r="D190" s="382">
        <v>1</v>
      </c>
      <c r="E190" s="382"/>
      <c r="F190" s="351">
        <v>6</v>
      </c>
      <c r="G190">
        <v>40</v>
      </c>
      <c r="H190" s="354">
        <v>164</v>
      </c>
      <c r="I190" s="351" t="s">
        <v>494</v>
      </c>
      <c r="J190" s="394"/>
      <c r="K190" s="266">
        <v>3771.24</v>
      </c>
      <c r="L190" s="424"/>
      <c r="M190" s="267">
        <v>1883</v>
      </c>
      <c r="N190" s="395">
        <f t="shared" si="71"/>
        <v>564.9</v>
      </c>
      <c r="O190" s="395">
        <f t="shared" si="72"/>
        <v>2262.7399999999998</v>
      </c>
      <c r="P190" s="395">
        <f t="shared" si="73"/>
        <v>0</v>
      </c>
      <c r="Q190" s="395">
        <f t="shared" si="74"/>
        <v>0</v>
      </c>
      <c r="R190" s="396">
        <f t="shared" si="75"/>
        <v>0.5</v>
      </c>
      <c r="S190" s="396">
        <f t="shared" si="63"/>
        <v>0</v>
      </c>
      <c r="T190" s="395">
        <f t="shared" si="64"/>
        <v>0</v>
      </c>
      <c r="U190" s="395">
        <f t="shared" si="76"/>
        <v>0</v>
      </c>
      <c r="V190" s="267">
        <v>136</v>
      </c>
      <c r="W190" s="395">
        <f t="shared" si="77"/>
        <v>34</v>
      </c>
      <c r="X190" s="371">
        <f t="shared" si="78"/>
        <v>564.9</v>
      </c>
      <c r="Y190" s="359">
        <f t="shared" si="79"/>
        <v>4370.1399999999994</v>
      </c>
      <c r="Z190" s="266">
        <v>6010428915</v>
      </c>
      <c r="AA190" s="267">
        <v>29453</v>
      </c>
      <c r="AB190" s="371">
        <f t="shared" si="65"/>
        <v>204068.48000000001</v>
      </c>
      <c r="AC190" s="358">
        <f t="shared" si="66"/>
        <v>0.79555100000000001</v>
      </c>
      <c r="AD190" s="267">
        <v>103521</v>
      </c>
      <c r="AE190" s="358">
        <f t="shared" si="67"/>
        <v>0.75050600000000001</v>
      </c>
      <c r="AF190" s="358">
        <f t="shared" si="87"/>
        <v>0.21796299999999999</v>
      </c>
      <c r="AG190" s="398">
        <f t="shared" si="68"/>
        <v>0.21796299999999999</v>
      </c>
      <c r="AH190" s="399">
        <f t="shared" si="69"/>
        <v>0</v>
      </c>
      <c r="AI190" s="400">
        <f t="shared" si="80"/>
        <v>0.21796299999999999</v>
      </c>
      <c r="AJ190" s="267">
        <v>0</v>
      </c>
      <c r="AK190">
        <v>0</v>
      </c>
      <c r="AL190" s="370">
        <f t="shared" si="81"/>
        <v>0</v>
      </c>
      <c r="AM190" s="267">
        <v>0</v>
      </c>
      <c r="AN190">
        <v>0</v>
      </c>
      <c r="AO190" s="370">
        <f t="shared" si="82"/>
        <v>0</v>
      </c>
      <c r="AP190" s="370">
        <f t="shared" si="70"/>
        <v>10977895</v>
      </c>
      <c r="AQ190" s="370">
        <f t="shared" si="83"/>
        <v>10977895</v>
      </c>
      <c r="AR190" s="397">
        <v>12130392</v>
      </c>
      <c r="AS190" s="397">
        <f t="shared" si="88"/>
        <v>12130392</v>
      </c>
      <c r="AT190" s="267">
        <v>12130392</v>
      </c>
      <c r="AU190" s="370">
        <f t="shared" si="89"/>
        <v>1152497</v>
      </c>
      <c r="AV190" s="401" t="str">
        <f t="shared" si="91"/>
        <v>No</v>
      </c>
      <c r="AW190" s="397">
        <f t="shared" si="84"/>
        <v>0</v>
      </c>
      <c r="AX190" s="402">
        <f t="shared" si="85"/>
        <v>12130392</v>
      </c>
      <c r="AY190" s="403">
        <f t="shared" si="90"/>
        <v>12130392</v>
      </c>
      <c r="AZ190" s="423">
        <f t="shared" si="86"/>
        <v>0</v>
      </c>
      <c r="BA190" s="370"/>
      <c r="BD190" s="404"/>
      <c r="BE190" s="404">
        <v>12130392</v>
      </c>
      <c r="BF190" s="404">
        <v>12130392</v>
      </c>
      <c r="BG190" s="404">
        <v>12130392</v>
      </c>
      <c r="BH190" s="404">
        <v>12130392</v>
      </c>
      <c r="BI190" s="351">
        <v>12130392</v>
      </c>
      <c r="BJ190" s="351">
        <v>12130392</v>
      </c>
      <c r="BK190" s="351">
        <v>12130392</v>
      </c>
      <c r="BL190" s="351">
        <v>12130392</v>
      </c>
    </row>
    <row r="191" spans="1:64" x14ac:dyDescent="0.2">
      <c r="A191" s="354" t="s">
        <v>351</v>
      </c>
      <c r="B191" s="354"/>
      <c r="C191" s="382">
        <v>1</v>
      </c>
      <c r="D191" s="382">
        <v>1</v>
      </c>
      <c r="E191" s="382"/>
      <c r="F191" s="351">
        <v>7</v>
      </c>
      <c r="G191">
        <v>0</v>
      </c>
      <c r="H191" s="354">
        <v>165</v>
      </c>
      <c r="I191" s="351" t="s">
        <v>495</v>
      </c>
      <c r="J191" s="394"/>
      <c r="K191" s="266">
        <v>1507.68</v>
      </c>
      <c r="L191" s="422"/>
      <c r="M191" s="267">
        <v>705</v>
      </c>
      <c r="N191" s="395">
        <f t="shared" si="71"/>
        <v>211.5</v>
      </c>
      <c r="O191" s="395">
        <f t="shared" si="72"/>
        <v>904.61</v>
      </c>
      <c r="P191" s="395">
        <f t="shared" si="73"/>
        <v>0</v>
      </c>
      <c r="Q191" s="395">
        <f t="shared" si="74"/>
        <v>0</v>
      </c>
      <c r="R191" s="396">
        <f t="shared" si="75"/>
        <v>0.47</v>
      </c>
      <c r="S191" s="396">
        <f t="shared" si="63"/>
        <v>0</v>
      </c>
      <c r="T191" s="395">
        <f t="shared" si="64"/>
        <v>0</v>
      </c>
      <c r="U191" s="395">
        <f t="shared" si="76"/>
        <v>0</v>
      </c>
      <c r="V191" s="267">
        <v>107</v>
      </c>
      <c r="W191" s="395">
        <f t="shared" si="77"/>
        <v>26.75</v>
      </c>
      <c r="X191" s="371">
        <f t="shared" si="78"/>
        <v>211.5</v>
      </c>
      <c r="Y191" s="359">
        <f t="shared" si="79"/>
        <v>1745.93</v>
      </c>
      <c r="Z191" s="266">
        <v>2597748499</v>
      </c>
      <c r="AA191" s="267">
        <v>12537</v>
      </c>
      <c r="AB191" s="371">
        <f t="shared" si="65"/>
        <v>207206.55</v>
      </c>
      <c r="AC191" s="358">
        <f t="shared" si="66"/>
        <v>0.80778499999999998</v>
      </c>
      <c r="AD191" s="267">
        <v>85570</v>
      </c>
      <c r="AE191" s="358">
        <f t="shared" si="67"/>
        <v>0.62036500000000006</v>
      </c>
      <c r="AF191" s="358">
        <f t="shared" si="87"/>
        <v>0.248441</v>
      </c>
      <c r="AG191" s="398">
        <f t="shared" si="68"/>
        <v>0.248441</v>
      </c>
      <c r="AH191" s="399">
        <f t="shared" si="69"/>
        <v>0</v>
      </c>
      <c r="AI191" s="400">
        <f t="shared" si="80"/>
        <v>0.248441</v>
      </c>
      <c r="AJ191" s="267">
        <v>0</v>
      </c>
      <c r="AK191">
        <v>0</v>
      </c>
      <c r="AL191" s="370">
        <f t="shared" si="81"/>
        <v>0</v>
      </c>
      <c r="AM191" s="267">
        <v>0</v>
      </c>
      <c r="AN191">
        <v>0</v>
      </c>
      <c r="AO191" s="370">
        <f t="shared" si="82"/>
        <v>0</v>
      </c>
      <c r="AP191" s="370">
        <f t="shared" si="70"/>
        <v>4999091</v>
      </c>
      <c r="AQ191" s="370">
        <f t="shared" si="83"/>
        <v>4999091</v>
      </c>
      <c r="AR191" s="397">
        <v>5167806</v>
      </c>
      <c r="AS191" s="397">
        <f t="shared" si="88"/>
        <v>5225299</v>
      </c>
      <c r="AT191" s="267">
        <v>5225299</v>
      </c>
      <c r="AU191" s="370">
        <f t="shared" si="89"/>
        <v>226208</v>
      </c>
      <c r="AV191" s="401" t="str">
        <f t="shared" si="91"/>
        <v>No</v>
      </c>
      <c r="AW191" s="397">
        <f t="shared" si="84"/>
        <v>0</v>
      </c>
      <c r="AX191" s="402">
        <f t="shared" si="85"/>
        <v>5225299</v>
      </c>
      <c r="AY191" s="403">
        <f t="shared" si="90"/>
        <v>5225299</v>
      </c>
      <c r="AZ191" s="423">
        <f t="shared" si="86"/>
        <v>0</v>
      </c>
      <c r="BA191" s="370"/>
      <c r="BD191" s="404"/>
      <c r="BE191" s="404">
        <v>5225299</v>
      </c>
      <c r="BF191" s="404">
        <v>5225299</v>
      </c>
      <c r="BG191" s="404">
        <v>5225299</v>
      </c>
      <c r="BH191" s="404">
        <v>5225299</v>
      </c>
      <c r="BI191" s="351">
        <v>5225299</v>
      </c>
      <c r="BJ191" s="351">
        <v>5225299</v>
      </c>
      <c r="BK191" s="351">
        <v>5225299</v>
      </c>
      <c r="BL191" s="351">
        <v>5225299</v>
      </c>
    </row>
    <row r="192" spans="1:64" ht="15.75" customHeight="1" x14ac:dyDescent="0.2">
      <c r="A192" s="354" t="s">
        <v>351</v>
      </c>
      <c r="B192" s="354"/>
      <c r="C192" s="382"/>
      <c r="D192" s="382"/>
      <c r="E192" s="382"/>
      <c r="F192" s="351">
        <v>7</v>
      </c>
      <c r="G192">
        <v>0</v>
      </c>
      <c r="H192" s="354">
        <v>166</v>
      </c>
      <c r="I192" s="351" t="s">
        <v>496</v>
      </c>
      <c r="J192" s="394"/>
      <c r="K192" s="266">
        <v>2243.1799999999998</v>
      </c>
      <c r="L192" s="422"/>
      <c r="M192" s="267">
        <v>777</v>
      </c>
      <c r="N192" s="395">
        <f t="shared" si="71"/>
        <v>233.1</v>
      </c>
      <c r="O192" s="395">
        <f t="shared" si="72"/>
        <v>1345.91</v>
      </c>
      <c r="P192" s="395">
        <f t="shared" si="73"/>
        <v>0</v>
      </c>
      <c r="Q192" s="395">
        <f t="shared" si="74"/>
        <v>0</v>
      </c>
      <c r="R192" s="396">
        <f t="shared" si="75"/>
        <v>0.35</v>
      </c>
      <c r="S192" s="396">
        <f t="shared" si="63"/>
        <v>0</v>
      </c>
      <c r="T192" s="395">
        <f t="shared" si="64"/>
        <v>0</v>
      </c>
      <c r="U192" s="395">
        <f t="shared" si="76"/>
        <v>0</v>
      </c>
      <c r="V192" s="267">
        <v>117</v>
      </c>
      <c r="W192" s="395">
        <f t="shared" si="77"/>
        <v>29.25</v>
      </c>
      <c r="X192" s="371">
        <f t="shared" si="78"/>
        <v>233.1</v>
      </c>
      <c r="Y192" s="359">
        <f t="shared" si="79"/>
        <v>2505.5299999999997</v>
      </c>
      <c r="Z192" s="266">
        <v>2255847010</v>
      </c>
      <c r="AA192" s="267">
        <v>16190</v>
      </c>
      <c r="AB192" s="371">
        <f t="shared" si="65"/>
        <v>139335.82999999999</v>
      </c>
      <c r="AC192" s="358">
        <f t="shared" si="66"/>
        <v>0.54319399999999995</v>
      </c>
      <c r="AD192" s="267">
        <v>113433</v>
      </c>
      <c r="AE192" s="358">
        <f t="shared" si="67"/>
        <v>0.82236600000000004</v>
      </c>
      <c r="AF192" s="358">
        <f t="shared" si="87"/>
        <v>0.373054</v>
      </c>
      <c r="AG192" s="398">
        <f t="shared" si="68"/>
        <v>0.373054</v>
      </c>
      <c r="AH192" s="399">
        <f t="shared" si="69"/>
        <v>0</v>
      </c>
      <c r="AI192" s="400">
        <f t="shared" si="80"/>
        <v>0.373054</v>
      </c>
      <c r="AJ192" s="267">
        <v>0</v>
      </c>
      <c r="AK192">
        <v>0</v>
      </c>
      <c r="AL192" s="370">
        <f t="shared" si="81"/>
        <v>0</v>
      </c>
      <c r="AM192" s="267">
        <v>0</v>
      </c>
      <c r="AN192">
        <v>0</v>
      </c>
      <c r="AO192" s="370">
        <f t="shared" si="82"/>
        <v>0</v>
      </c>
      <c r="AP192" s="370">
        <f t="shared" si="70"/>
        <v>10772394</v>
      </c>
      <c r="AQ192" s="370">
        <f t="shared" si="83"/>
        <v>10772394</v>
      </c>
      <c r="AR192" s="397">
        <v>13423576</v>
      </c>
      <c r="AS192" s="397">
        <f t="shared" si="88"/>
        <v>10772394</v>
      </c>
      <c r="AT192" s="267">
        <v>12387171</v>
      </c>
      <c r="AU192" s="370">
        <f t="shared" si="89"/>
        <v>1614777</v>
      </c>
      <c r="AV192" s="401" t="str">
        <f t="shared" si="91"/>
        <v>No</v>
      </c>
      <c r="AW192" s="397">
        <f t="shared" si="84"/>
        <v>0</v>
      </c>
      <c r="AX192" s="402">
        <f t="shared" si="85"/>
        <v>12387171</v>
      </c>
      <c r="AY192" s="403">
        <f t="shared" si="90"/>
        <v>12387171</v>
      </c>
      <c r="AZ192" s="423">
        <f t="shared" si="86"/>
        <v>0</v>
      </c>
      <c r="BA192" s="370"/>
      <c r="BD192" s="404"/>
      <c r="BE192" s="404">
        <v>12387171</v>
      </c>
      <c r="BF192" s="404">
        <v>12156419.366699999</v>
      </c>
      <c r="BG192" s="404">
        <v>11925702.33807111</v>
      </c>
      <c r="BH192" s="404">
        <v>11695040.670456888</v>
      </c>
      <c r="BI192" s="351">
        <v>11464379.002842667</v>
      </c>
      <c r="BJ192" s="351">
        <v>11233740.401395205</v>
      </c>
      <c r="BK192" s="351">
        <v>11003067.200697603</v>
      </c>
      <c r="BL192" s="351">
        <v>10772394</v>
      </c>
    </row>
    <row r="193" spans="1:64" x14ac:dyDescent="0.2">
      <c r="A193" s="354" t="s">
        <v>329</v>
      </c>
      <c r="B193" s="354"/>
      <c r="C193" s="382"/>
      <c r="D193" s="382"/>
      <c r="E193" s="382"/>
      <c r="F193" s="351">
        <v>2</v>
      </c>
      <c r="G193">
        <v>0</v>
      </c>
      <c r="H193" s="354">
        <v>167</v>
      </c>
      <c r="I193" s="351" t="s">
        <v>497</v>
      </c>
      <c r="J193" s="394"/>
      <c r="K193" s="266">
        <v>1636.3</v>
      </c>
      <c r="L193" s="422"/>
      <c r="M193" s="267">
        <v>228</v>
      </c>
      <c r="N193" s="395">
        <f t="shared" si="71"/>
        <v>68.400000000000006</v>
      </c>
      <c r="O193" s="395">
        <f t="shared" si="72"/>
        <v>981.78</v>
      </c>
      <c r="P193" s="395">
        <f t="shared" si="73"/>
        <v>0</v>
      </c>
      <c r="Q193" s="395">
        <f t="shared" si="74"/>
        <v>0</v>
      </c>
      <c r="R193" s="396">
        <f t="shared" si="75"/>
        <v>0.14000000000000001</v>
      </c>
      <c r="S193" s="396">
        <f t="shared" si="63"/>
        <v>0</v>
      </c>
      <c r="T193" s="395">
        <f t="shared" si="64"/>
        <v>0</v>
      </c>
      <c r="U193" s="395">
        <f t="shared" si="76"/>
        <v>0</v>
      </c>
      <c r="V193" s="267">
        <v>69</v>
      </c>
      <c r="W193" s="395">
        <f t="shared" si="77"/>
        <v>17.25</v>
      </c>
      <c r="X193" s="371">
        <f t="shared" si="78"/>
        <v>68.400000000000006</v>
      </c>
      <c r="Y193" s="359">
        <f t="shared" si="79"/>
        <v>1721.95</v>
      </c>
      <c r="Z193" s="266">
        <v>2184322147.3299999</v>
      </c>
      <c r="AA193" s="267">
        <v>9051</v>
      </c>
      <c r="AB193" s="371">
        <f t="shared" si="65"/>
        <v>241334.9</v>
      </c>
      <c r="AC193" s="358">
        <f t="shared" si="66"/>
        <v>0.940832</v>
      </c>
      <c r="AD193" s="267">
        <v>190536</v>
      </c>
      <c r="AE193" s="358">
        <f t="shared" si="67"/>
        <v>1.3813470000000001</v>
      </c>
      <c r="AF193" s="358">
        <f t="shared" si="87"/>
        <v>-7.2986999999999996E-2</v>
      </c>
      <c r="AG193" s="398">
        <f t="shared" si="68"/>
        <v>0.01</v>
      </c>
      <c r="AH193" s="399">
        <f t="shared" si="69"/>
        <v>0</v>
      </c>
      <c r="AI193" s="400">
        <f t="shared" si="80"/>
        <v>0.01</v>
      </c>
      <c r="AJ193" s="267">
        <v>758</v>
      </c>
      <c r="AK193">
        <v>6</v>
      </c>
      <c r="AL193" s="370">
        <f t="shared" si="81"/>
        <v>454800</v>
      </c>
      <c r="AM193" s="267">
        <v>0</v>
      </c>
      <c r="AN193">
        <v>0</v>
      </c>
      <c r="AO193" s="370">
        <f t="shared" si="82"/>
        <v>0</v>
      </c>
      <c r="AP193" s="370">
        <f t="shared" si="70"/>
        <v>198455</v>
      </c>
      <c r="AQ193" s="370">
        <f t="shared" si="83"/>
        <v>653255</v>
      </c>
      <c r="AR193" s="397">
        <v>656185</v>
      </c>
      <c r="AS193" s="397">
        <f t="shared" si="88"/>
        <v>653255</v>
      </c>
      <c r="AT193" s="267">
        <v>577842</v>
      </c>
      <c r="AU193" s="370">
        <f t="shared" si="89"/>
        <v>75413</v>
      </c>
      <c r="AV193" s="401" t="str">
        <f t="shared" si="91"/>
        <v>Yes</v>
      </c>
      <c r="AW193" s="397">
        <f t="shared" si="84"/>
        <v>75413</v>
      </c>
      <c r="AX193" s="402">
        <f t="shared" si="85"/>
        <v>653255</v>
      </c>
      <c r="AY193" s="403">
        <f t="shared" si="90"/>
        <v>653255</v>
      </c>
      <c r="AZ193" s="423">
        <f t="shared" si="86"/>
        <v>75413</v>
      </c>
      <c r="BA193" s="370"/>
      <c r="BD193" s="404"/>
      <c r="BE193" s="404">
        <v>653255</v>
      </c>
      <c r="BF193" s="404">
        <v>653255</v>
      </c>
      <c r="BG193" s="404">
        <v>653255</v>
      </c>
      <c r="BH193" s="404">
        <v>653255</v>
      </c>
      <c r="BI193" s="351">
        <v>653255</v>
      </c>
      <c r="BJ193" s="351">
        <v>653255</v>
      </c>
      <c r="BK193" s="351">
        <v>653255</v>
      </c>
      <c r="BL193" s="351">
        <v>653255</v>
      </c>
    </row>
    <row r="194" spans="1:64" x14ac:dyDescent="0.2">
      <c r="A194" s="354" t="s">
        <v>323</v>
      </c>
      <c r="B194" s="354"/>
      <c r="C194" s="382"/>
      <c r="D194" s="382"/>
      <c r="E194" s="382"/>
      <c r="F194" s="351">
        <v>4</v>
      </c>
      <c r="G194">
        <v>0</v>
      </c>
      <c r="H194" s="354">
        <v>168</v>
      </c>
      <c r="I194" s="351" t="s">
        <v>498</v>
      </c>
      <c r="J194" s="394"/>
      <c r="K194" s="266">
        <v>940</v>
      </c>
      <c r="L194" s="422"/>
      <c r="M194" s="267">
        <v>189</v>
      </c>
      <c r="N194" s="395">
        <f t="shared" si="71"/>
        <v>56.7</v>
      </c>
      <c r="O194" s="395">
        <f t="shared" si="72"/>
        <v>564</v>
      </c>
      <c r="P194" s="395">
        <f t="shared" si="73"/>
        <v>0</v>
      </c>
      <c r="Q194" s="395">
        <f t="shared" si="74"/>
        <v>0</v>
      </c>
      <c r="R194" s="396">
        <f t="shared" si="75"/>
        <v>0.2</v>
      </c>
      <c r="S194" s="396">
        <f t="shared" si="63"/>
        <v>0</v>
      </c>
      <c r="T194" s="395">
        <f t="shared" si="64"/>
        <v>0</v>
      </c>
      <c r="U194" s="395">
        <f t="shared" si="76"/>
        <v>0</v>
      </c>
      <c r="V194" s="267">
        <v>9</v>
      </c>
      <c r="W194" s="395">
        <f t="shared" si="77"/>
        <v>2.25</v>
      </c>
      <c r="X194" s="371">
        <f t="shared" si="78"/>
        <v>56.7</v>
      </c>
      <c r="Y194" s="359">
        <f t="shared" si="79"/>
        <v>998.95</v>
      </c>
      <c r="Z194" s="266">
        <v>2126290054</v>
      </c>
      <c r="AA194" s="267">
        <v>9802</v>
      </c>
      <c r="AB194" s="371">
        <f t="shared" si="65"/>
        <v>216924.1</v>
      </c>
      <c r="AC194" s="358">
        <f t="shared" si="66"/>
        <v>0.84566799999999998</v>
      </c>
      <c r="AD194" s="267">
        <v>120577</v>
      </c>
      <c r="AE194" s="358">
        <f t="shared" si="67"/>
        <v>0.87415900000000002</v>
      </c>
      <c r="AF194" s="358">
        <f t="shared" si="87"/>
        <v>0.145785</v>
      </c>
      <c r="AG194" s="398">
        <f t="shared" si="68"/>
        <v>0.145785</v>
      </c>
      <c r="AH194" s="399">
        <f t="shared" si="69"/>
        <v>0</v>
      </c>
      <c r="AI194" s="400">
        <f t="shared" si="80"/>
        <v>0.145785</v>
      </c>
      <c r="AJ194" s="267">
        <v>941</v>
      </c>
      <c r="AK194">
        <v>13</v>
      </c>
      <c r="AL194" s="370">
        <f t="shared" si="81"/>
        <v>1223300</v>
      </c>
      <c r="AM194" s="267">
        <v>0</v>
      </c>
      <c r="AN194">
        <v>0</v>
      </c>
      <c r="AO194" s="370">
        <f t="shared" si="82"/>
        <v>0</v>
      </c>
      <c r="AP194" s="370">
        <f t="shared" si="70"/>
        <v>1678408</v>
      </c>
      <c r="AQ194" s="370">
        <f t="shared" si="83"/>
        <v>2901708</v>
      </c>
      <c r="AR194" s="397">
        <v>1276811</v>
      </c>
      <c r="AS194" s="397">
        <f t="shared" si="88"/>
        <v>2901708</v>
      </c>
      <c r="AT194" s="267">
        <v>2936816</v>
      </c>
      <c r="AU194" s="370">
        <f t="shared" si="89"/>
        <v>35108</v>
      </c>
      <c r="AV194" s="401" t="str">
        <f t="shared" si="91"/>
        <v>No</v>
      </c>
      <c r="AW194" s="397">
        <f t="shared" si="84"/>
        <v>0</v>
      </c>
      <c r="AX194" s="402">
        <f t="shared" si="85"/>
        <v>2936816</v>
      </c>
      <c r="AY194" s="403">
        <f t="shared" si="90"/>
        <v>2936816</v>
      </c>
      <c r="AZ194" s="423">
        <f t="shared" si="86"/>
        <v>0</v>
      </c>
      <c r="BA194" s="370"/>
      <c r="BD194" s="404"/>
      <c r="BE194" s="404">
        <v>2936816</v>
      </c>
      <c r="BF194" s="404">
        <v>2931799.0668000001</v>
      </c>
      <c r="BG194" s="404">
        <v>2926782.8859644402</v>
      </c>
      <c r="BH194" s="404">
        <v>2921767.9087715521</v>
      </c>
      <c r="BI194" s="351">
        <v>2916752.9315786641</v>
      </c>
      <c r="BJ194" s="351">
        <v>2911738.4558834955</v>
      </c>
      <c r="BK194" s="351">
        <v>2906723.2279417478</v>
      </c>
      <c r="BL194" s="351">
        <v>2901708</v>
      </c>
    </row>
    <row r="195" spans="1:64" x14ac:dyDescent="0.2">
      <c r="A195" s="354" t="s">
        <v>327</v>
      </c>
      <c r="B195" s="354"/>
      <c r="C195" s="382"/>
      <c r="D195" s="382"/>
      <c r="E195" s="382"/>
      <c r="F195" s="351">
        <v>7</v>
      </c>
      <c r="G195">
        <v>0</v>
      </c>
      <c r="H195" s="354">
        <v>169</v>
      </c>
      <c r="I195" s="351" t="s">
        <v>499</v>
      </c>
      <c r="J195" s="394"/>
      <c r="K195" s="266">
        <v>1126.82</v>
      </c>
      <c r="L195" s="422"/>
      <c r="M195" s="267">
        <v>206</v>
      </c>
      <c r="N195" s="395">
        <f t="shared" si="71"/>
        <v>61.8</v>
      </c>
      <c r="O195" s="395">
        <f t="shared" si="72"/>
        <v>676.09</v>
      </c>
      <c r="P195" s="395">
        <f t="shared" si="73"/>
        <v>0</v>
      </c>
      <c r="Q195" s="395">
        <f t="shared" si="74"/>
        <v>0</v>
      </c>
      <c r="R195" s="396">
        <f t="shared" si="75"/>
        <v>0.18</v>
      </c>
      <c r="S195" s="396">
        <f t="shared" si="63"/>
        <v>0</v>
      </c>
      <c r="T195" s="395">
        <f t="shared" si="64"/>
        <v>0</v>
      </c>
      <c r="U195" s="395">
        <f t="shared" si="76"/>
        <v>0</v>
      </c>
      <c r="V195" s="267">
        <v>11</v>
      </c>
      <c r="W195" s="395">
        <f t="shared" si="77"/>
        <v>2.75</v>
      </c>
      <c r="X195" s="371">
        <f t="shared" si="78"/>
        <v>61.8</v>
      </c>
      <c r="Y195" s="359">
        <f t="shared" si="79"/>
        <v>1191.3699999999999</v>
      </c>
      <c r="Z195" s="266">
        <v>1500496986.6700001</v>
      </c>
      <c r="AA195" s="267">
        <v>8312</v>
      </c>
      <c r="AB195" s="371">
        <f t="shared" si="65"/>
        <v>180521.77</v>
      </c>
      <c r="AC195" s="358">
        <f t="shared" si="66"/>
        <v>0.70375500000000002</v>
      </c>
      <c r="AD195" s="267">
        <v>101496</v>
      </c>
      <c r="AE195" s="358">
        <f t="shared" si="67"/>
        <v>0.73582499999999995</v>
      </c>
      <c r="AF195" s="358">
        <f t="shared" si="87"/>
        <v>0.28662399999999999</v>
      </c>
      <c r="AG195" s="398">
        <f t="shared" si="68"/>
        <v>0.28662399999999999</v>
      </c>
      <c r="AH195" s="399">
        <f t="shared" si="69"/>
        <v>0</v>
      </c>
      <c r="AI195" s="400">
        <f t="shared" si="80"/>
        <v>0.28662399999999999</v>
      </c>
      <c r="AJ195" s="267">
        <v>0</v>
      </c>
      <c r="AK195">
        <v>0</v>
      </c>
      <c r="AL195" s="370">
        <f t="shared" si="81"/>
        <v>0</v>
      </c>
      <c r="AM195" s="267">
        <v>356</v>
      </c>
      <c r="AN195">
        <v>4</v>
      </c>
      <c r="AO195" s="370">
        <f t="shared" si="82"/>
        <v>142400</v>
      </c>
      <c r="AP195" s="370">
        <f t="shared" si="70"/>
        <v>3935502</v>
      </c>
      <c r="AQ195" s="370">
        <f t="shared" si="83"/>
        <v>4077902</v>
      </c>
      <c r="AR195" s="397">
        <v>5356542</v>
      </c>
      <c r="AS195" s="397">
        <f t="shared" si="88"/>
        <v>4077902</v>
      </c>
      <c r="AT195" s="267">
        <v>4990532</v>
      </c>
      <c r="AU195" s="370">
        <f t="shared" si="89"/>
        <v>912630</v>
      </c>
      <c r="AV195" s="401" t="str">
        <f t="shared" si="91"/>
        <v>No</v>
      </c>
      <c r="AW195" s="397">
        <f t="shared" si="84"/>
        <v>0</v>
      </c>
      <c r="AX195" s="402">
        <f t="shared" si="85"/>
        <v>4990532</v>
      </c>
      <c r="AY195" s="403">
        <f t="shared" si="90"/>
        <v>4990532</v>
      </c>
      <c r="AZ195" s="423">
        <f t="shared" si="86"/>
        <v>0</v>
      </c>
      <c r="BA195" s="370"/>
      <c r="BD195" s="404"/>
      <c r="BE195" s="404">
        <v>4990532</v>
      </c>
      <c r="BF195" s="404">
        <v>4860117.1730000004</v>
      </c>
      <c r="BG195" s="404">
        <v>4729721.9036609</v>
      </c>
      <c r="BH195" s="404">
        <v>4599357.9229287198</v>
      </c>
      <c r="BI195" s="351">
        <v>4468993.9421965396</v>
      </c>
      <c r="BJ195" s="351">
        <v>4338642.9978624331</v>
      </c>
      <c r="BK195" s="351">
        <v>4208272.4989312161</v>
      </c>
      <c r="BL195" s="351">
        <v>4077902</v>
      </c>
    </row>
    <row r="196" spans="1:64" x14ac:dyDescent="0.2">
      <c r="AJ196" s="370"/>
      <c r="AN196" s="393"/>
    </row>
    <row r="197" spans="1:64" ht="15.75" customHeight="1" x14ac:dyDescent="0.2">
      <c r="A197" s="354"/>
      <c r="B197" s="354"/>
      <c r="C197" s="382"/>
      <c r="D197" s="382"/>
      <c r="E197" s="382"/>
      <c r="G197" s="393"/>
      <c r="H197" s="354"/>
      <c r="J197" s="394"/>
      <c r="K197" s="393"/>
      <c r="L197" s="408"/>
      <c r="M197" s="393"/>
      <c r="N197" s="393"/>
      <c r="O197" s="393"/>
      <c r="P197" s="393"/>
      <c r="Q197" s="393"/>
      <c r="R197" s="396"/>
      <c r="S197" s="396"/>
      <c r="T197" s="397"/>
      <c r="U197" s="397"/>
      <c r="V197" s="393"/>
      <c r="W197" s="393"/>
      <c r="X197" s="371"/>
      <c r="Y197" s="359"/>
      <c r="Z197" s="393"/>
      <c r="AA197" s="393"/>
      <c r="AB197" s="371"/>
      <c r="AC197" s="358"/>
      <c r="AD197" s="393"/>
      <c r="AE197" s="358"/>
      <c r="AF197" s="358"/>
      <c r="AG197" s="398"/>
      <c r="AH197" s="399"/>
      <c r="AI197" s="400"/>
      <c r="AJ197" s="393"/>
      <c r="AK197" s="393"/>
      <c r="AL197" s="393"/>
      <c r="AO197" s="370"/>
      <c r="AP197" s="370"/>
      <c r="AQ197" s="370"/>
      <c r="AR197" s="370"/>
      <c r="AS197" s="370"/>
      <c r="AT197" s="397"/>
      <c r="AU197" s="370"/>
      <c r="AV197" s="370"/>
      <c r="AW197" s="397"/>
      <c r="AX197" s="402"/>
      <c r="AY197" s="403"/>
      <c r="BD197" s="404"/>
      <c r="BE197" s="404"/>
      <c r="BF197" s="404"/>
      <c r="BG197" s="404"/>
      <c r="BH197" s="404"/>
    </row>
    <row r="198" spans="1:64" x14ac:dyDescent="0.2">
      <c r="K198" s="359"/>
      <c r="L198" s="359"/>
      <c r="Y198" s="359"/>
      <c r="AJ198" s="370"/>
    </row>
    <row r="199" spans="1:64" x14ac:dyDescent="0.2">
      <c r="K199" s="359"/>
      <c r="L199" s="359"/>
      <c r="Y199" s="359"/>
      <c r="AJ199" s="370"/>
    </row>
    <row r="200" spans="1:64" x14ac:dyDescent="0.2">
      <c r="K200" s="359"/>
      <c r="L200" s="359"/>
      <c r="Y200" s="359"/>
      <c r="AJ200" s="370"/>
    </row>
    <row r="201" spans="1:64" x14ac:dyDescent="0.2">
      <c r="K201" s="359"/>
      <c r="L201" s="359"/>
      <c r="Y201" s="359"/>
    </row>
    <row r="202" spans="1:64" x14ac:dyDescent="0.2">
      <c r="K202" s="359"/>
      <c r="L202" s="359"/>
      <c r="Y202" s="359"/>
    </row>
    <row r="203" spans="1:64" x14ac:dyDescent="0.2">
      <c r="K203" s="359"/>
      <c r="L203" s="359"/>
      <c r="Y203" s="359"/>
    </row>
    <row r="204" spans="1:64" x14ac:dyDescent="0.2">
      <c r="K204" s="359"/>
      <c r="L204" s="359"/>
      <c r="Y204" s="359"/>
    </row>
    <row r="205" spans="1:64" x14ac:dyDescent="0.2">
      <c r="K205" s="359"/>
      <c r="L205" s="359"/>
      <c r="Y205" s="359"/>
    </row>
    <row r="206" spans="1:64" x14ac:dyDescent="0.2">
      <c r="K206" s="359"/>
      <c r="L206" s="359"/>
      <c r="Y206" s="359"/>
    </row>
    <row r="207" spans="1:64" x14ac:dyDescent="0.2">
      <c r="K207" s="359"/>
      <c r="L207" s="359"/>
      <c r="Y207" s="359"/>
    </row>
    <row r="208" spans="1:64" x14ac:dyDescent="0.2">
      <c r="K208" s="359"/>
      <c r="L208" s="359"/>
      <c r="Y208" s="359"/>
    </row>
    <row r="209" spans="11:25" x14ac:dyDescent="0.2">
      <c r="K209" s="359"/>
      <c r="L209" s="359"/>
      <c r="Y209" s="359"/>
    </row>
    <row r="210" spans="11:25" x14ac:dyDescent="0.2">
      <c r="K210" s="359"/>
      <c r="L210" s="359"/>
    </row>
    <row r="211" spans="11:25" x14ac:dyDescent="0.2">
      <c r="K211" s="359"/>
      <c r="L211" s="359"/>
    </row>
    <row r="212" spans="11:25" x14ac:dyDescent="0.2">
      <c r="K212" s="359"/>
      <c r="L212" s="359"/>
    </row>
    <row r="213" spans="11:25" x14ac:dyDescent="0.2">
      <c r="K213" s="359"/>
      <c r="L213" s="359"/>
    </row>
    <row r="214" spans="11:25" x14ac:dyDescent="0.2">
      <c r="K214" s="359"/>
      <c r="L214" s="359"/>
    </row>
    <row r="215" spans="11:25" x14ac:dyDescent="0.2">
      <c r="K215" s="359"/>
      <c r="L215" s="359"/>
    </row>
    <row r="216" spans="11:25" x14ac:dyDescent="0.2">
      <c r="K216" s="359"/>
      <c r="L216" s="359"/>
    </row>
    <row r="217" spans="11:25" x14ac:dyDescent="0.2">
      <c r="K217" s="359"/>
      <c r="L217" s="359"/>
    </row>
    <row r="218" spans="11:25" x14ac:dyDescent="0.2">
      <c r="K218" s="359"/>
      <c r="L218" s="359"/>
    </row>
    <row r="219" spans="11:25" x14ac:dyDescent="0.2">
      <c r="K219" s="359"/>
      <c r="L219" s="359"/>
    </row>
    <row r="220" spans="11:25" x14ac:dyDescent="0.2">
      <c r="K220" s="359"/>
      <c r="L220" s="359"/>
    </row>
    <row r="221" spans="11:25" x14ac:dyDescent="0.2">
      <c r="K221" s="359"/>
      <c r="L221" s="359"/>
    </row>
    <row r="222" spans="11:25" x14ac:dyDescent="0.2">
      <c r="K222" s="359"/>
      <c r="L222" s="359"/>
    </row>
    <row r="223" spans="11:25" x14ac:dyDescent="0.2">
      <c r="K223" s="359"/>
      <c r="L223" s="359"/>
    </row>
    <row r="224" spans="11:25" x14ac:dyDescent="0.2">
      <c r="K224" s="359"/>
      <c r="L224" s="359"/>
    </row>
    <row r="225" spans="11:12" x14ac:dyDescent="0.2">
      <c r="K225" s="359"/>
      <c r="L225" s="359"/>
    </row>
    <row r="226" spans="11:12" x14ac:dyDescent="0.2">
      <c r="K226" s="359"/>
      <c r="L226" s="359"/>
    </row>
    <row r="227" spans="11:12" x14ac:dyDescent="0.2">
      <c r="K227" s="359"/>
      <c r="L227" s="359"/>
    </row>
    <row r="228" spans="11:12" x14ac:dyDescent="0.2">
      <c r="K228" s="359"/>
      <c r="L228" s="359"/>
    </row>
    <row r="229" spans="11:12" x14ac:dyDescent="0.2">
      <c r="K229" s="359"/>
      <c r="L229" s="359"/>
    </row>
    <row r="230" spans="11:12" x14ac:dyDescent="0.2">
      <c r="K230" s="359"/>
      <c r="L230" s="359"/>
    </row>
    <row r="231" spans="11:12" x14ac:dyDescent="0.2">
      <c r="K231" s="359"/>
      <c r="L231" s="359"/>
    </row>
    <row r="232" spans="11:12" x14ac:dyDescent="0.2">
      <c r="K232" s="359"/>
      <c r="L232" s="359"/>
    </row>
    <row r="233" spans="11:12" x14ac:dyDescent="0.2">
      <c r="K233" s="359"/>
      <c r="L233" s="359"/>
    </row>
    <row r="234" spans="11:12" x14ac:dyDescent="0.2">
      <c r="K234" s="359"/>
      <c r="L234" s="359"/>
    </row>
    <row r="235" spans="11:12" x14ac:dyDescent="0.2">
      <c r="K235" s="359"/>
      <c r="L235" s="359"/>
    </row>
    <row r="236" spans="11:12" x14ac:dyDescent="0.2">
      <c r="K236" s="359"/>
      <c r="L236" s="359"/>
    </row>
    <row r="237" spans="11:12" x14ac:dyDescent="0.2">
      <c r="K237" s="359"/>
      <c r="L237" s="359"/>
    </row>
    <row r="238" spans="11:12" x14ac:dyDescent="0.2">
      <c r="K238" s="359"/>
      <c r="L238" s="359"/>
    </row>
    <row r="239" spans="11:12" x14ac:dyDescent="0.2">
      <c r="K239" s="359"/>
      <c r="L239" s="359"/>
    </row>
    <row r="240" spans="11:12" x14ac:dyDescent="0.2">
      <c r="K240" s="359"/>
      <c r="L240" s="359"/>
    </row>
    <row r="241" spans="11:12" x14ac:dyDescent="0.2">
      <c r="K241" s="359"/>
      <c r="L241" s="359"/>
    </row>
    <row r="242" spans="11:12" x14ac:dyDescent="0.2">
      <c r="K242" s="359"/>
      <c r="L242" s="359"/>
    </row>
    <row r="243" spans="11:12" x14ac:dyDescent="0.2">
      <c r="K243" s="359"/>
      <c r="L243" s="359"/>
    </row>
    <row r="244" spans="11:12" x14ac:dyDescent="0.2">
      <c r="K244" s="359"/>
      <c r="L244" s="359"/>
    </row>
    <row r="245" spans="11:12" x14ac:dyDescent="0.2">
      <c r="K245" s="359"/>
      <c r="L245" s="359"/>
    </row>
    <row r="246" spans="11:12" x14ac:dyDescent="0.2">
      <c r="K246" s="359"/>
      <c r="L246" s="359"/>
    </row>
    <row r="247" spans="11:12" x14ac:dyDescent="0.2">
      <c r="K247" s="359"/>
      <c r="L247" s="359"/>
    </row>
    <row r="248" spans="11:12" x14ac:dyDescent="0.2">
      <c r="K248" s="359"/>
      <c r="L248" s="359"/>
    </row>
    <row r="249" spans="11:12" x14ac:dyDescent="0.2">
      <c r="K249" s="359"/>
      <c r="L249" s="359"/>
    </row>
    <row r="250" spans="11:12" x14ac:dyDescent="0.2">
      <c r="K250" s="359"/>
      <c r="L250" s="359"/>
    </row>
    <row r="251" spans="11:12" x14ac:dyDescent="0.2">
      <c r="K251" s="359"/>
      <c r="L251" s="359"/>
    </row>
    <row r="252" spans="11:12" x14ac:dyDescent="0.2">
      <c r="K252" s="359"/>
      <c r="L252" s="359"/>
    </row>
    <row r="253" spans="11:12" x14ac:dyDescent="0.2">
      <c r="K253" s="359"/>
      <c r="L253" s="359"/>
    </row>
    <row r="254" spans="11:12" x14ac:dyDescent="0.2">
      <c r="K254" s="359"/>
      <c r="L254" s="359"/>
    </row>
    <row r="255" spans="11:12" x14ac:dyDescent="0.2">
      <c r="K255" s="359"/>
      <c r="L255" s="359"/>
    </row>
    <row r="256" spans="11:12" x14ac:dyDescent="0.2">
      <c r="K256" s="359"/>
      <c r="L256" s="359"/>
    </row>
    <row r="257" spans="11:12" x14ac:dyDescent="0.2">
      <c r="K257" s="359"/>
      <c r="L257" s="359"/>
    </row>
    <row r="258" spans="11:12" x14ac:dyDescent="0.2">
      <c r="K258" s="359"/>
      <c r="L258" s="359"/>
    </row>
    <row r="259" spans="11:12" x14ac:dyDescent="0.2">
      <c r="K259" s="359"/>
      <c r="L259" s="359"/>
    </row>
    <row r="260" spans="11:12" x14ac:dyDescent="0.2">
      <c r="K260" s="359"/>
      <c r="L260" s="359"/>
    </row>
    <row r="261" spans="11:12" x14ac:dyDescent="0.2">
      <c r="K261" s="359"/>
      <c r="L261" s="359"/>
    </row>
    <row r="262" spans="11:12" x14ac:dyDescent="0.2">
      <c r="K262" s="359"/>
      <c r="L262" s="359"/>
    </row>
    <row r="263" spans="11:12" x14ac:dyDescent="0.2">
      <c r="K263" s="359"/>
      <c r="L263" s="359"/>
    </row>
    <row r="264" spans="11:12" x14ac:dyDescent="0.2">
      <c r="K264" s="359"/>
      <c r="L264" s="359"/>
    </row>
    <row r="265" spans="11:12" x14ac:dyDescent="0.2">
      <c r="K265" s="359"/>
      <c r="L265" s="359"/>
    </row>
    <row r="266" spans="11:12" x14ac:dyDescent="0.2">
      <c r="K266" s="359"/>
      <c r="L266" s="359"/>
    </row>
    <row r="267" spans="11:12" x14ac:dyDescent="0.2">
      <c r="K267" s="359"/>
      <c r="L267" s="359"/>
    </row>
    <row r="268" spans="11:12" x14ac:dyDescent="0.2">
      <c r="K268" s="359"/>
      <c r="L268" s="359"/>
    </row>
    <row r="269" spans="11:12" x14ac:dyDescent="0.2">
      <c r="K269" s="359"/>
      <c r="L269" s="359"/>
    </row>
    <row r="270" spans="11:12" x14ac:dyDescent="0.2">
      <c r="K270" s="359"/>
      <c r="L270" s="359"/>
    </row>
    <row r="271" spans="11:12" x14ac:dyDescent="0.2">
      <c r="K271" s="359"/>
      <c r="L271" s="359"/>
    </row>
    <row r="272" spans="11:12" x14ac:dyDescent="0.2">
      <c r="K272" s="359"/>
      <c r="L272" s="359"/>
    </row>
    <row r="273" spans="11:12" x14ac:dyDescent="0.2">
      <c r="K273" s="359"/>
      <c r="L273" s="359"/>
    </row>
    <row r="274" spans="11:12" x14ac:dyDescent="0.2">
      <c r="K274" s="359"/>
      <c r="L274" s="359"/>
    </row>
    <row r="275" spans="11:12" x14ac:dyDescent="0.2">
      <c r="K275" s="359"/>
      <c r="L275" s="359"/>
    </row>
    <row r="276" spans="11:12" x14ac:dyDescent="0.2">
      <c r="K276" s="359"/>
      <c r="L276" s="359"/>
    </row>
    <row r="277" spans="11:12" x14ac:dyDescent="0.2">
      <c r="K277" s="359"/>
      <c r="L277" s="359"/>
    </row>
    <row r="278" spans="11:12" x14ac:dyDescent="0.2">
      <c r="K278" s="359"/>
      <c r="L278" s="359"/>
    </row>
    <row r="279" spans="11:12" x14ac:dyDescent="0.2">
      <c r="K279" s="359"/>
      <c r="L279" s="359"/>
    </row>
    <row r="280" spans="11:12" x14ac:dyDescent="0.2">
      <c r="K280" s="359"/>
      <c r="L280" s="359"/>
    </row>
    <row r="281" spans="11:12" x14ac:dyDescent="0.2">
      <c r="K281" s="359"/>
      <c r="L281" s="359"/>
    </row>
    <row r="282" spans="11:12" x14ac:dyDescent="0.2">
      <c r="K282" s="359"/>
      <c r="L282" s="359"/>
    </row>
    <row r="283" spans="11:12" x14ac:dyDescent="0.2">
      <c r="K283" s="359"/>
      <c r="L283" s="359"/>
    </row>
    <row r="284" spans="11:12" x14ac:dyDescent="0.2">
      <c r="K284" s="359"/>
      <c r="L284" s="359"/>
    </row>
    <row r="285" spans="11:12" x14ac:dyDescent="0.2">
      <c r="K285" s="359"/>
      <c r="L285" s="359"/>
    </row>
    <row r="286" spans="11:12" x14ac:dyDescent="0.2">
      <c r="K286" s="359"/>
      <c r="L286" s="359"/>
    </row>
    <row r="287" spans="11:12" x14ac:dyDescent="0.2">
      <c r="K287" s="359"/>
      <c r="L287" s="359"/>
    </row>
    <row r="288" spans="11:12" x14ac:dyDescent="0.2">
      <c r="K288" s="359"/>
      <c r="L288" s="359"/>
    </row>
    <row r="289" spans="11:12" x14ac:dyDescent="0.2">
      <c r="K289" s="359"/>
      <c r="L289" s="359"/>
    </row>
    <row r="290" spans="11:12" x14ac:dyDescent="0.2">
      <c r="K290" s="359"/>
      <c r="L290" s="359"/>
    </row>
    <row r="291" spans="11:12" x14ac:dyDescent="0.2">
      <c r="K291" s="359"/>
      <c r="L291" s="359"/>
    </row>
    <row r="292" spans="11:12" x14ac:dyDescent="0.2">
      <c r="K292" s="359"/>
      <c r="L292" s="359"/>
    </row>
    <row r="293" spans="11:12" x14ac:dyDescent="0.2">
      <c r="K293" s="359"/>
      <c r="L293" s="359"/>
    </row>
    <row r="294" spans="11:12" x14ac:dyDescent="0.2">
      <c r="K294" s="359"/>
      <c r="L294" s="359"/>
    </row>
    <row r="295" spans="11:12" x14ac:dyDescent="0.2">
      <c r="K295" s="359"/>
      <c r="L295" s="359"/>
    </row>
    <row r="296" spans="11:12" x14ac:dyDescent="0.2">
      <c r="K296" s="359"/>
      <c r="L296" s="359"/>
    </row>
    <row r="297" spans="11:12" x14ac:dyDescent="0.2">
      <c r="K297" s="359"/>
      <c r="L297" s="359"/>
    </row>
    <row r="298" spans="11:12" x14ac:dyDescent="0.2">
      <c r="K298" s="359"/>
      <c r="L298" s="359"/>
    </row>
    <row r="299" spans="11:12" x14ac:dyDescent="0.2">
      <c r="K299" s="359"/>
      <c r="L299" s="359"/>
    </row>
    <row r="300" spans="11:12" x14ac:dyDescent="0.2">
      <c r="K300" s="359"/>
      <c r="L300" s="359"/>
    </row>
    <row r="301" spans="11:12" x14ac:dyDescent="0.2">
      <c r="K301" s="359"/>
      <c r="L301" s="359"/>
    </row>
    <row r="302" spans="11:12" x14ac:dyDescent="0.2">
      <c r="K302" s="359"/>
      <c r="L302" s="359"/>
    </row>
    <row r="303" spans="11:12" x14ac:dyDescent="0.2">
      <c r="K303" s="359"/>
      <c r="L303" s="359"/>
    </row>
    <row r="304" spans="11:12" x14ac:dyDescent="0.2">
      <c r="K304" s="359"/>
      <c r="L304" s="359"/>
    </row>
    <row r="305" spans="11:12" x14ac:dyDescent="0.2">
      <c r="K305" s="359"/>
      <c r="L305" s="359"/>
    </row>
    <row r="306" spans="11:12" x14ac:dyDescent="0.2">
      <c r="K306" s="359"/>
      <c r="L306" s="359"/>
    </row>
    <row r="307" spans="11:12" x14ac:dyDescent="0.2">
      <c r="K307" s="359"/>
      <c r="L307" s="359"/>
    </row>
    <row r="308" spans="11:12" x14ac:dyDescent="0.2">
      <c r="K308" s="359"/>
      <c r="L308" s="359"/>
    </row>
    <row r="309" spans="11:12" x14ac:dyDescent="0.2">
      <c r="K309" s="359"/>
      <c r="L309" s="359"/>
    </row>
    <row r="310" spans="11:12" x14ac:dyDescent="0.2">
      <c r="K310" s="359"/>
      <c r="L310" s="359"/>
    </row>
    <row r="311" spans="11:12" x14ac:dyDescent="0.2">
      <c r="K311" s="359"/>
      <c r="L311" s="359"/>
    </row>
    <row r="312" spans="11:12" x14ac:dyDescent="0.2">
      <c r="K312" s="359"/>
      <c r="L312" s="359"/>
    </row>
    <row r="313" spans="11:12" x14ac:dyDescent="0.2">
      <c r="K313" s="359"/>
      <c r="L313" s="359"/>
    </row>
    <row r="314" spans="11:12" x14ac:dyDescent="0.2">
      <c r="K314" s="359"/>
      <c r="L314" s="359"/>
    </row>
    <row r="315" spans="11:12" x14ac:dyDescent="0.2">
      <c r="K315" s="359"/>
      <c r="L315" s="359"/>
    </row>
    <row r="316" spans="11:12" x14ac:dyDescent="0.2">
      <c r="K316" s="359"/>
      <c r="L316" s="359"/>
    </row>
    <row r="317" spans="11:12" x14ac:dyDescent="0.2">
      <c r="K317" s="359"/>
      <c r="L317" s="359"/>
    </row>
    <row r="318" spans="11:12" x14ac:dyDescent="0.2">
      <c r="K318" s="359"/>
      <c r="L318" s="359"/>
    </row>
    <row r="319" spans="11:12" x14ac:dyDescent="0.2">
      <c r="K319" s="359"/>
      <c r="L319" s="359"/>
    </row>
    <row r="320" spans="11:12" x14ac:dyDescent="0.2">
      <c r="K320" s="359"/>
      <c r="L320" s="359"/>
    </row>
    <row r="321" spans="11:12" x14ac:dyDescent="0.2">
      <c r="K321" s="359"/>
      <c r="L321" s="359"/>
    </row>
    <row r="322" spans="11:12" x14ac:dyDescent="0.2">
      <c r="K322" s="359"/>
      <c r="L322" s="359"/>
    </row>
    <row r="323" spans="11:12" x14ac:dyDescent="0.2">
      <c r="K323" s="359"/>
      <c r="L323" s="359"/>
    </row>
    <row r="324" spans="11:12" x14ac:dyDescent="0.2">
      <c r="K324" s="359"/>
      <c r="L324" s="359"/>
    </row>
    <row r="325" spans="11:12" x14ac:dyDescent="0.2">
      <c r="K325" s="359"/>
      <c r="L325" s="359"/>
    </row>
    <row r="326" spans="11:12" x14ac:dyDescent="0.2">
      <c r="K326" s="359"/>
      <c r="L326" s="359"/>
    </row>
    <row r="327" spans="11:12" x14ac:dyDescent="0.2">
      <c r="K327" s="359"/>
      <c r="L327" s="359"/>
    </row>
    <row r="328" spans="11:12" x14ac:dyDescent="0.2">
      <c r="K328" s="359"/>
      <c r="L328" s="359"/>
    </row>
    <row r="329" spans="11:12" x14ac:dyDescent="0.2">
      <c r="K329" s="359"/>
      <c r="L329" s="359"/>
    </row>
    <row r="330" spans="11:12" x14ac:dyDescent="0.2">
      <c r="K330" s="359"/>
      <c r="L330" s="359"/>
    </row>
    <row r="331" spans="11:12" x14ac:dyDescent="0.2">
      <c r="K331" s="359"/>
      <c r="L331" s="359"/>
    </row>
    <row r="332" spans="11:12" x14ac:dyDescent="0.2">
      <c r="K332" s="359"/>
      <c r="L332" s="359"/>
    </row>
    <row r="333" spans="11:12" x14ac:dyDescent="0.2">
      <c r="K333" s="359"/>
      <c r="L333" s="359"/>
    </row>
    <row r="334" spans="11:12" x14ac:dyDescent="0.2">
      <c r="K334" s="359"/>
      <c r="L334" s="359"/>
    </row>
    <row r="335" spans="11:12" x14ac:dyDescent="0.2">
      <c r="K335" s="359"/>
      <c r="L335" s="359"/>
    </row>
    <row r="336" spans="11:12" x14ac:dyDescent="0.2">
      <c r="K336" s="359"/>
      <c r="L336" s="359"/>
    </row>
    <row r="337" spans="11:12" x14ac:dyDescent="0.2">
      <c r="K337" s="359"/>
      <c r="L337" s="359"/>
    </row>
    <row r="338" spans="11:12" x14ac:dyDescent="0.2">
      <c r="K338" s="359"/>
      <c r="L338" s="359"/>
    </row>
    <row r="339" spans="11:12" x14ac:dyDescent="0.2">
      <c r="K339" s="359"/>
      <c r="L339" s="359"/>
    </row>
    <row r="340" spans="11:12" x14ac:dyDescent="0.2">
      <c r="K340" s="359"/>
      <c r="L340" s="359"/>
    </row>
    <row r="341" spans="11:12" x14ac:dyDescent="0.2">
      <c r="K341" s="359"/>
      <c r="L341" s="359"/>
    </row>
    <row r="342" spans="11:12" x14ac:dyDescent="0.2">
      <c r="K342" s="359"/>
      <c r="L342" s="359"/>
    </row>
    <row r="343" spans="11:12" x14ac:dyDescent="0.2">
      <c r="K343" s="359"/>
      <c r="L343" s="359"/>
    </row>
    <row r="344" spans="11:12" x14ac:dyDescent="0.2">
      <c r="K344" s="359"/>
      <c r="L344" s="359"/>
    </row>
    <row r="345" spans="11:12" x14ac:dyDescent="0.2">
      <c r="K345" s="359"/>
      <c r="L345" s="359"/>
    </row>
    <row r="346" spans="11:12" x14ac:dyDescent="0.2">
      <c r="K346" s="359"/>
      <c r="L346" s="359"/>
    </row>
    <row r="347" spans="11:12" x14ac:dyDescent="0.2">
      <c r="K347" s="359"/>
      <c r="L347" s="359"/>
    </row>
    <row r="348" spans="11:12" x14ac:dyDescent="0.2">
      <c r="K348" s="359"/>
      <c r="L348" s="359"/>
    </row>
    <row r="349" spans="11:12" x14ac:dyDescent="0.2">
      <c r="K349" s="359"/>
      <c r="L349" s="359"/>
    </row>
    <row r="350" spans="11:12" x14ac:dyDescent="0.2">
      <c r="K350" s="359"/>
      <c r="L350" s="359"/>
    </row>
    <row r="351" spans="11:12" x14ac:dyDescent="0.2">
      <c r="K351" s="359"/>
      <c r="L351" s="359"/>
    </row>
    <row r="352" spans="11:12" x14ac:dyDescent="0.2">
      <c r="K352" s="359"/>
      <c r="L352" s="359"/>
    </row>
    <row r="353" spans="11:12" x14ac:dyDescent="0.2">
      <c r="K353" s="359"/>
      <c r="L353" s="359"/>
    </row>
    <row r="354" spans="11:12" x14ac:dyDescent="0.2">
      <c r="K354" s="359"/>
      <c r="L354" s="359"/>
    </row>
    <row r="355" spans="11:12" x14ac:dyDescent="0.2">
      <c r="K355" s="359"/>
      <c r="L355" s="359"/>
    </row>
    <row r="356" spans="11:12" x14ac:dyDescent="0.2">
      <c r="K356" s="359"/>
      <c r="L356" s="359"/>
    </row>
    <row r="357" spans="11:12" x14ac:dyDescent="0.2">
      <c r="K357" s="359"/>
      <c r="L357" s="359"/>
    </row>
    <row r="358" spans="11:12" x14ac:dyDescent="0.2">
      <c r="K358" s="359"/>
      <c r="L358" s="359"/>
    </row>
    <row r="359" spans="11:12" x14ac:dyDescent="0.2">
      <c r="K359" s="359"/>
      <c r="L359" s="359"/>
    </row>
    <row r="360" spans="11:12" x14ac:dyDescent="0.2">
      <c r="K360" s="359"/>
      <c r="L360" s="359"/>
    </row>
    <row r="361" spans="11:12" x14ac:dyDescent="0.2">
      <c r="K361" s="359"/>
      <c r="L361" s="359"/>
    </row>
    <row r="362" spans="11:12" x14ac:dyDescent="0.2">
      <c r="K362" s="359"/>
      <c r="L362" s="359"/>
    </row>
    <row r="363" spans="11:12" x14ac:dyDescent="0.2">
      <c r="K363" s="359"/>
      <c r="L363" s="35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tabColor theme="8" tint="0.59999389629810485"/>
  </sheetPr>
  <dimension ref="A1:CH363"/>
  <sheetViews>
    <sheetView topLeftCell="AD1" zoomScale="60" zoomScaleNormal="60" workbookViewId="0">
      <selection activeCell="AJ41" sqref="AJ41"/>
    </sheetView>
  </sheetViews>
  <sheetFormatPr baseColWidth="10" defaultColWidth="8.83203125" defaultRowHeight="14" x14ac:dyDescent="0.15"/>
  <cols>
    <col min="1" max="6" width="9" style="1" customWidth="1"/>
    <col min="7" max="7" width="6" style="1" customWidth="1"/>
    <col min="8" max="8" width="8.5" style="1" customWidth="1"/>
    <col min="9" max="9" width="8.83203125" style="1"/>
    <col min="10" max="11" width="19.5" style="1" customWidth="1"/>
    <col min="12" max="12" width="18.5" style="1" customWidth="1"/>
    <col min="13" max="13" width="16.83203125" style="1" customWidth="1"/>
    <col min="14" max="15" width="15.83203125" style="1" customWidth="1"/>
    <col min="16" max="16" width="18" style="1" customWidth="1"/>
    <col min="17" max="18" width="15.83203125" style="1" customWidth="1"/>
    <col min="19" max="22" width="15.83203125" style="1" hidden="1" customWidth="1"/>
    <col min="23" max="25" width="15.83203125" style="1" customWidth="1"/>
    <col min="26" max="26" width="16.83203125" style="1" customWidth="1"/>
    <col min="27" max="27" width="25.5" style="1" customWidth="1"/>
    <col min="28" max="28" width="17" style="1" customWidth="1"/>
    <col min="29" max="29" width="26.5" style="1" customWidth="1"/>
    <col min="30" max="30" width="22.5" style="1" customWidth="1"/>
    <col min="31" max="31" width="18.5" style="1" customWidth="1"/>
    <col min="32" max="32" width="21.5" style="1" customWidth="1"/>
    <col min="33" max="33" width="18" style="1" customWidth="1"/>
    <col min="34" max="34" width="33" style="1" customWidth="1"/>
    <col min="35" max="36" width="20.5" style="1" customWidth="1"/>
    <col min="37" max="37" width="15.5" style="1" customWidth="1"/>
    <col min="38" max="41" width="16.5" style="1" customWidth="1"/>
    <col min="42" max="42" width="19.5" style="1" customWidth="1"/>
    <col min="43" max="43" width="23" style="1" customWidth="1"/>
    <col min="44" max="46" width="17.83203125" style="1" customWidth="1"/>
    <col min="47" max="47" width="20.5" style="1" customWidth="1"/>
    <col min="48" max="48" width="25" style="1" customWidth="1"/>
    <col min="49" max="50" width="17.83203125" style="1" customWidth="1"/>
    <col min="51" max="51" width="17.83203125" style="226" customWidth="1"/>
    <col min="52" max="52" width="21.5" style="310" customWidth="1"/>
    <col min="53" max="53" width="17.83203125" style="243" customWidth="1"/>
    <col min="54" max="54" width="8.83203125" style="1"/>
    <col min="55" max="55" width="9" style="1" customWidth="1"/>
    <col min="56" max="64" width="15" style="1" bestFit="1" customWidth="1"/>
    <col min="65" max="65" width="12.5" style="1" customWidth="1"/>
    <col min="66" max="66" width="15" style="1" bestFit="1" customWidth="1"/>
    <col min="67" max="69" width="15.5" style="1" bestFit="1" customWidth="1"/>
    <col min="70" max="74" width="15" style="1" bestFit="1" customWidth="1"/>
    <col min="75" max="75" width="10.5" style="1" customWidth="1"/>
    <col min="76" max="76" width="15" style="1" bestFit="1" customWidth="1"/>
    <col min="77" max="78" width="15.5" style="1" bestFit="1" customWidth="1"/>
    <col min="79" max="80" width="15" style="1" bestFit="1" customWidth="1"/>
    <col min="81" max="81" width="15.5" style="1" bestFit="1" customWidth="1"/>
    <col min="82" max="94" width="15" style="1" bestFit="1" customWidth="1"/>
    <col min="95" max="16384" width="8.83203125" style="1"/>
  </cols>
  <sheetData>
    <row r="1" spans="2:74" x14ac:dyDescent="0.15">
      <c r="B1" s="128"/>
    </row>
    <row r="2" spans="2:74" x14ac:dyDescent="0.15">
      <c r="C2" s="128"/>
      <c r="D2" s="128"/>
      <c r="E2" s="128"/>
      <c r="F2" s="128"/>
      <c r="G2" s="129" t="s">
        <v>150</v>
      </c>
      <c r="H2" s="130"/>
      <c r="I2" s="2" t="s">
        <v>151</v>
      </c>
      <c r="M2" s="3">
        <v>0.3</v>
      </c>
      <c r="N2" s="3"/>
      <c r="O2" s="3"/>
      <c r="P2" s="3"/>
      <c r="Q2" s="3"/>
      <c r="R2" s="3"/>
      <c r="S2" s="3"/>
      <c r="T2" s="3"/>
      <c r="U2" s="3"/>
      <c r="V2" s="3"/>
      <c r="W2" s="3"/>
      <c r="X2" s="3"/>
      <c r="Y2" s="3">
        <v>0.3</v>
      </c>
      <c r="Z2" s="131"/>
      <c r="AA2" s="129"/>
    </row>
    <row r="3" spans="2:74" x14ac:dyDescent="0.15">
      <c r="C3" s="128"/>
      <c r="D3" s="128"/>
      <c r="E3" s="128"/>
      <c r="F3" s="128"/>
      <c r="G3" s="129" t="s">
        <v>152</v>
      </c>
      <c r="H3" s="130"/>
      <c r="I3" s="2" t="s">
        <v>153</v>
      </c>
      <c r="M3" s="4">
        <v>1.35</v>
      </c>
      <c r="N3" s="4"/>
      <c r="O3" s="4"/>
      <c r="P3" s="4"/>
      <c r="Q3" s="4"/>
      <c r="R3" s="4"/>
      <c r="S3" s="4"/>
      <c r="T3" s="4"/>
      <c r="U3" s="4"/>
      <c r="V3" s="4"/>
      <c r="W3" s="4"/>
      <c r="X3" s="4"/>
      <c r="Y3" s="4">
        <v>1.35</v>
      </c>
      <c r="Z3" s="131"/>
      <c r="AA3" s="129"/>
    </row>
    <row r="4" spans="2:74" x14ac:dyDescent="0.15">
      <c r="C4" s="128"/>
      <c r="D4" s="128"/>
      <c r="E4" s="128"/>
      <c r="F4" s="128"/>
      <c r="G4" s="129" t="s">
        <v>154</v>
      </c>
      <c r="H4" s="130"/>
      <c r="I4" s="2" t="s">
        <v>155</v>
      </c>
      <c r="M4" s="3">
        <v>0.7</v>
      </c>
      <c r="N4" s="3"/>
      <c r="O4" s="3"/>
      <c r="P4" s="3"/>
      <c r="Q4" s="3"/>
      <c r="R4" s="3"/>
      <c r="S4" s="3"/>
      <c r="T4" s="3"/>
      <c r="U4" s="3"/>
      <c r="V4" s="3"/>
      <c r="W4" s="3"/>
      <c r="X4" s="3"/>
      <c r="Y4" s="3">
        <v>0.7</v>
      </c>
      <c r="Z4" s="131"/>
      <c r="AA4" s="129"/>
    </row>
    <row r="5" spans="2:74" x14ac:dyDescent="0.15">
      <c r="G5" s="129" t="s">
        <v>156</v>
      </c>
      <c r="H5" s="130"/>
      <c r="I5" s="1" t="s">
        <v>157</v>
      </c>
      <c r="M5" s="3">
        <v>0.3</v>
      </c>
      <c r="Y5" s="3">
        <v>0.3</v>
      </c>
      <c r="Z5" s="132"/>
      <c r="AB5" s="129"/>
      <c r="AE5" s="129"/>
      <c r="AF5" s="129"/>
      <c r="AG5" s="129"/>
      <c r="AH5" s="129"/>
      <c r="AI5" s="129"/>
      <c r="AJ5" s="129"/>
    </row>
    <row r="6" spans="2:74" x14ac:dyDescent="0.15">
      <c r="G6" s="129" t="s">
        <v>158</v>
      </c>
      <c r="H6" s="130"/>
      <c r="I6" s="2" t="s">
        <v>505</v>
      </c>
      <c r="M6" s="3">
        <v>0.01</v>
      </c>
      <c r="N6" s="3"/>
      <c r="O6" s="3"/>
      <c r="P6" s="3"/>
      <c r="Q6" s="3"/>
      <c r="R6" s="3"/>
      <c r="S6" s="3"/>
      <c r="T6" s="3"/>
      <c r="U6" s="3"/>
      <c r="V6" s="3"/>
      <c r="W6" s="3"/>
      <c r="X6" s="3"/>
      <c r="Y6" s="3">
        <v>0.01</v>
      </c>
      <c r="Z6" s="3"/>
      <c r="AB6" s="129"/>
      <c r="AE6" s="129"/>
      <c r="AF6" s="129"/>
      <c r="AG6" s="129"/>
      <c r="AH6" s="129"/>
      <c r="AI6" s="129"/>
      <c r="AJ6" s="129"/>
    </row>
    <row r="7" spans="2:74" x14ac:dyDescent="0.15">
      <c r="G7" s="129" t="s">
        <v>160</v>
      </c>
      <c r="H7" s="130"/>
      <c r="I7" s="2" t="s">
        <v>506</v>
      </c>
      <c r="M7" s="3">
        <v>0.1</v>
      </c>
      <c r="N7" s="3"/>
      <c r="O7" s="3"/>
      <c r="P7" s="3"/>
      <c r="Q7" s="3"/>
      <c r="R7" s="3"/>
      <c r="S7" s="3"/>
      <c r="T7" s="3"/>
      <c r="U7" s="3"/>
      <c r="V7" s="3"/>
      <c r="W7" s="3"/>
      <c r="X7" s="3"/>
      <c r="Y7" s="3">
        <v>0.1</v>
      </c>
      <c r="Z7" s="3"/>
      <c r="AB7" s="129"/>
      <c r="AE7" s="129"/>
      <c r="AF7" s="129"/>
      <c r="AG7" s="129"/>
      <c r="AH7" s="129"/>
      <c r="AI7" s="129"/>
      <c r="AJ7" s="129"/>
    </row>
    <row r="8" spans="2:74" x14ac:dyDescent="0.15">
      <c r="G8" s="129" t="s">
        <v>162</v>
      </c>
      <c r="H8" s="130"/>
      <c r="I8" s="2" t="s">
        <v>163</v>
      </c>
      <c r="M8" s="5">
        <v>11525</v>
      </c>
      <c r="N8" s="5"/>
      <c r="O8" s="5"/>
      <c r="P8" s="5"/>
      <c r="Q8" s="5"/>
      <c r="R8" s="5"/>
      <c r="S8" s="5"/>
      <c r="T8" s="5"/>
      <c r="U8" s="5"/>
      <c r="V8" s="5"/>
      <c r="W8" s="5"/>
      <c r="X8" s="5"/>
      <c r="Y8" s="5">
        <v>11525</v>
      </c>
      <c r="AB8" s="129"/>
      <c r="AE8" s="129"/>
      <c r="AF8" s="129"/>
      <c r="AG8" s="129"/>
      <c r="AH8" s="129"/>
      <c r="AI8" s="129"/>
      <c r="AJ8" s="129"/>
    </row>
    <row r="9" spans="2:74" x14ac:dyDescent="0.15">
      <c r="G9" s="129" t="s">
        <v>164</v>
      </c>
      <c r="H9" s="130"/>
      <c r="I9" s="2" t="s">
        <v>165</v>
      </c>
      <c r="M9" s="311">
        <v>0.2</v>
      </c>
      <c r="N9" s="243"/>
      <c r="Y9" s="3"/>
      <c r="Z9" s="3"/>
      <c r="AA9" s="134"/>
      <c r="AB9" s="129"/>
      <c r="AE9" s="129"/>
      <c r="AF9" s="129"/>
      <c r="AG9" s="129"/>
      <c r="AH9" s="129"/>
      <c r="AI9" s="129"/>
      <c r="AJ9" s="129"/>
    </row>
    <row r="10" spans="2:74" x14ac:dyDescent="0.15">
      <c r="G10" s="129" t="s">
        <v>166</v>
      </c>
      <c r="H10" s="130"/>
      <c r="I10" s="2" t="s">
        <v>507</v>
      </c>
      <c r="M10" s="3">
        <v>0</v>
      </c>
      <c r="Y10" s="3"/>
      <c r="Z10" s="3"/>
      <c r="AA10" s="134"/>
      <c r="AB10" s="129"/>
      <c r="AE10" s="129"/>
      <c r="AF10" s="129"/>
      <c r="AG10" s="129"/>
      <c r="AH10" s="129"/>
      <c r="AI10" s="129"/>
      <c r="AJ10" s="129"/>
    </row>
    <row r="11" spans="2:74" x14ac:dyDescent="0.15">
      <c r="G11" s="130"/>
      <c r="H11" s="130"/>
      <c r="Y11" s="3"/>
      <c r="Z11" s="3"/>
      <c r="AA11" s="134"/>
      <c r="AB11" s="129"/>
      <c r="AE11" s="129"/>
      <c r="AF11" s="129"/>
      <c r="AG11" s="129"/>
      <c r="AH11" s="129"/>
      <c r="AI11" s="129"/>
      <c r="AJ11" s="129"/>
    </row>
    <row r="12" spans="2:74" x14ac:dyDescent="0.15">
      <c r="G12" s="130" t="s">
        <v>508</v>
      </c>
      <c r="H12" s="130"/>
      <c r="I12" s="1" t="s">
        <v>509</v>
      </c>
      <c r="Y12" s="3">
        <v>1.7999999999999999E-2</v>
      </c>
      <c r="AB12" s="129"/>
      <c r="AE12" s="129"/>
      <c r="AF12" s="129"/>
      <c r="AG12" s="129"/>
      <c r="AH12" s="129"/>
      <c r="AI12" s="129"/>
      <c r="AJ12" s="129"/>
    </row>
    <row r="13" spans="2:74" x14ac:dyDescent="0.15">
      <c r="G13" s="130" t="s">
        <v>510</v>
      </c>
      <c r="H13" s="130"/>
      <c r="I13" s="1" t="s">
        <v>511</v>
      </c>
      <c r="Y13" s="3">
        <v>0.14399999999999999</v>
      </c>
      <c r="AB13" s="129"/>
      <c r="AE13" s="129"/>
      <c r="AF13" s="129"/>
      <c r="AG13" s="129"/>
      <c r="AH13" s="129"/>
      <c r="AI13" s="129"/>
      <c r="AJ13" s="129"/>
    </row>
    <row r="14" spans="2:74" x14ac:dyDescent="0.15">
      <c r="G14" s="130" t="s">
        <v>512</v>
      </c>
      <c r="H14" s="130"/>
      <c r="I14" s="1" t="s">
        <v>513</v>
      </c>
      <c r="Y14" s="3">
        <v>0.216</v>
      </c>
      <c r="AB14" s="129"/>
      <c r="AE14" s="129"/>
      <c r="AF14" s="129"/>
      <c r="AG14" s="129"/>
      <c r="AH14" s="129"/>
      <c r="AI14" s="129"/>
      <c r="AJ14" s="129"/>
    </row>
    <row r="15" spans="2:74" x14ac:dyDescent="0.15">
      <c r="G15" s="130"/>
      <c r="H15" s="130"/>
      <c r="Y15" s="3"/>
      <c r="AB15" s="129"/>
      <c r="AE15" s="129"/>
      <c r="AF15" s="129"/>
      <c r="AG15" s="129"/>
      <c r="AH15" s="129"/>
      <c r="AI15" s="129"/>
      <c r="AJ15" s="129"/>
      <c r="AZ15" s="312"/>
    </row>
    <row r="16" spans="2:74" x14ac:dyDescent="0.15">
      <c r="I16" s="6"/>
      <c r="L16" s="7"/>
      <c r="M16" s="7"/>
      <c r="N16" s="4"/>
      <c r="O16" s="4"/>
      <c r="P16" s="4"/>
      <c r="Q16" s="313"/>
      <c r="R16" s="313"/>
      <c r="S16" s="4"/>
      <c r="T16" s="4"/>
      <c r="U16" s="4"/>
      <c r="V16" s="4"/>
      <c r="W16" s="4"/>
      <c r="X16" s="314"/>
      <c r="Y16" s="4"/>
      <c r="Z16" s="4"/>
      <c r="AA16" s="129"/>
      <c r="AB16" s="135"/>
      <c r="AC16" s="129"/>
      <c r="AD16" s="136"/>
      <c r="AE16" s="129"/>
      <c r="AF16" s="129"/>
      <c r="AG16" s="129"/>
      <c r="AH16" s="137"/>
      <c r="AI16" s="137"/>
      <c r="AJ16" s="137"/>
      <c r="AK16" s="135"/>
      <c r="AO16" s="1" t="s">
        <v>181</v>
      </c>
      <c r="AP16" s="315">
        <f>+AP17+AM17</f>
        <v>24518700</v>
      </c>
      <c r="AQ16" s="135"/>
      <c r="AR16" s="135"/>
      <c r="AS16" s="135"/>
      <c r="AT16" s="135"/>
      <c r="AU16" s="135"/>
      <c r="AV16" s="135"/>
      <c r="AW16" s="135"/>
      <c r="AX16" s="135"/>
      <c r="AY16" s="316"/>
      <c r="AZ16" s="317"/>
      <c r="BA16" s="234"/>
      <c r="BN16" s="1" t="s">
        <v>501</v>
      </c>
      <c r="BO16" s="1" t="s">
        <v>514</v>
      </c>
      <c r="BP16" s="1" t="s">
        <v>288</v>
      </c>
      <c r="BQ16" s="1" t="s">
        <v>172</v>
      </c>
      <c r="BR16" s="1" t="s">
        <v>173</v>
      </c>
      <c r="BS16" s="1" t="s">
        <v>174</v>
      </c>
      <c r="BT16" s="1" t="s">
        <v>175</v>
      </c>
      <c r="BU16" s="1" t="s">
        <v>176</v>
      </c>
      <c r="BV16" s="1" t="s">
        <v>177</v>
      </c>
    </row>
    <row r="17" spans="1:86" ht="15" x14ac:dyDescent="0.2">
      <c r="C17" s="135">
        <f>SUM(C27:C195)</f>
        <v>36</v>
      </c>
      <c r="D17" s="135"/>
      <c r="E17" s="135">
        <f>SUM(E27:E195)</f>
        <v>26</v>
      </c>
      <c r="F17" s="135">
        <f>SUM(F27:F195)</f>
        <v>10</v>
      </c>
      <c r="J17" s="139" t="s">
        <v>183</v>
      </c>
      <c r="K17" s="135"/>
      <c r="L17" s="4">
        <f t="shared" ref="L17:AC17" si="0">SUM(L27:L195)</f>
        <v>486160.02999999991</v>
      </c>
      <c r="M17" s="4">
        <f t="shared" si="0"/>
        <v>0</v>
      </c>
      <c r="N17" s="135">
        <f t="shared" si="0"/>
        <v>202571</v>
      </c>
      <c r="O17" s="4">
        <f t="shared" si="0"/>
        <v>60771.30000000001</v>
      </c>
      <c r="P17" s="4">
        <f t="shared" si="0"/>
        <v>291695.96000000014</v>
      </c>
      <c r="Q17" s="4">
        <f t="shared" si="0"/>
        <v>21202.7</v>
      </c>
      <c r="R17" s="4">
        <f t="shared" si="0"/>
        <v>3180.4100000000003</v>
      </c>
      <c r="S17" s="135"/>
      <c r="T17" s="135"/>
      <c r="U17" s="135"/>
      <c r="V17" s="4">
        <f t="shared" si="0"/>
        <v>3190.2300000000005</v>
      </c>
      <c r="W17" s="135">
        <f t="shared" si="0"/>
        <v>48353</v>
      </c>
      <c r="X17" s="318">
        <f>SUM(X27:X195)</f>
        <v>12088.25</v>
      </c>
      <c r="Y17" s="4">
        <f t="shared" si="0"/>
        <v>60771.30000000001</v>
      </c>
      <c r="Z17" s="4">
        <f t="shared" si="0"/>
        <v>562199.98999999964</v>
      </c>
      <c r="AA17" s="4">
        <f t="shared" si="0"/>
        <v>602209828220.63989</v>
      </c>
      <c r="AB17" s="135">
        <f t="shared" si="0"/>
        <v>3594258</v>
      </c>
      <c r="AC17" s="4">
        <f t="shared" si="0"/>
        <v>31469019.479999989</v>
      </c>
      <c r="AD17" s="140">
        <f>SUM(AD27:AD195)</f>
        <v>147.41069400000001</v>
      </c>
      <c r="AE17" s="135">
        <f>SUM(AE27:AE195)</f>
        <v>16235274</v>
      </c>
      <c r="AF17" s="135"/>
      <c r="AG17" s="140">
        <f>SUM(AG27:AG195)</f>
        <v>26.630520999999984</v>
      </c>
      <c r="AH17" s="140">
        <f>SUM(AH27:AH195)</f>
        <v>42.972065999999991</v>
      </c>
      <c r="AI17" s="140"/>
      <c r="AJ17" s="140"/>
      <c r="AK17" s="135">
        <f>SUM(AK27:AK195)</f>
        <v>21902</v>
      </c>
      <c r="AM17" s="135">
        <f>SUM(AM27:AM195)</f>
        <v>23078700</v>
      </c>
      <c r="AN17" s="135">
        <f>SUM(AN27:AN195)</f>
        <v>3400</v>
      </c>
      <c r="AP17" s="135">
        <f>SUM(AP27:AP195)</f>
        <v>1440000</v>
      </c>
      <c r="AQ17" s="135">
        <f>SUM(AQ27:AQ195)</f>
        <v>2359800798</v>
      </c>
      <c r="AR17" s="135">
        <f>SUM(AR27:AR195)</f>
        <v>2384319498</v>
      </c>
      <c r="AS17" s="135">
        <f t="shared" ref="AS17:AV17" si="1">SUM(AS27:AS195)</f>
        <v>2017587098</v>
      </c>
      <c r="AT17" s="135">
        <f t="shared" si="1"/>
        <v>2405314742</v>
      </c>
      <c r="AU17" s="135">
        <f>SUM(AU27:AU195)</f>
        <v>2178565995</v>
      </c>
      <c r="AV17" s="135">
        <f t="shared" si="1"/>
        <v>339045701</v>
      </c>
      <c r="AW17" s="135"/>
      <c r="AX17" s="135">
        <f t="shared" ref="AX17:AY17" si="2">SUM(AX27:AX195)</f>
        <v>54479923</v>
      </c>
      <c r="AY17" s="316">
        <f t="shared" si="2"/>
        <v>2233045918</v>
      </c>
      <c r="AZ17" s="317">
        <f>SUM(AZ27:AZ195)</f>
        <v>2233420315</v>
      </c>
      <c r="BA17" s="234">
        <f>AZ17-AU17</f>
        <v>54854320</v>
      </c>
      <c r="BM17" s="1" t="s">
        <v>180</v>
      </c>
      <c r="BN17" s="319">
        <v>0.2</v>
      </c>
      <c r="BO17" s="319">
        <v>0.56499999999999995</v>
      </c>
      <c r="BP17" s="311">
        <v>1</v>
      </c>
      <c r="BQ17" s="311">
        <v>1</v>
      </c>
      <c r="BR17" s="311">
        <v>1</v>
      </c>
      <c r="BS17" s="311">
        <v>1</v>
      </c>
      <c r="BT17" s="311">
        <v>1</v>
      </c>
      <c r="BU17" s="311">
        <v>1</v>
      </c>
      <c r="BV17" s="311">
        <v>1</v>
      </c>
    </row>
    <row r="18" spans="1:86" x14ac:dyDescent="0.15">
      <c r="J18" s="135"/>
      <c r="K18" s="135"/>
      <c r="L18" s="129">
        <v>1</v>
      </c>
      <c r="M18" s="129"/>
      <c r="N18" s="141">
        <f>L18+1</f>
        <v>2</v>
      </c>
      <c r="O18" s="141">
        <f>N18+1</f>
        <v>3</v>
      </c>
      <c r="P18" s="141">
        <f t="shared" ref="P18:R18" si="3">O18+1</f>
        <v>4</v>
      </c>
      <c r="Q18" s="141">
        <f t="shared" si="3"/>
        <v>5</v>
      </c>
      <c r="R18" s="141">
        <f t="shared" si="3"/>
        <v>6</v>
      </c>
      <c r="S18" s="141"/>
      <c r="T18" s="141"/>
      <c r="U18" s="141"/>
      <c r="V18" s="141"/>
      <c r="W18" s="141">
        <f>R18+1</f>
        <v>7</v>
      </c>
      <c r="X18" s="141">
        <f>W18+1</f>
        <v>8</v>
      </c>
      <c r="Y18" s="141"/>
      <c r="Z18" s="141">
        <v>9</v>
      </c>
      <c r="AA18" s="141">
        <v>10</v>
      </c>
      <c r="AB18" s="141">
        <f t="shared" ref="AB18:AY18" si="4">AA18+1</f>
        <v>11</v>
      </c>
      <c r="AC18" s="141">
        <f t="shared" si="4"/>
        <v>12</v>
      </c>
      <c r="AD18" s="141">
        <f t="shared" si="4"/>
        <v>13</v>
      </c>
      <c r="AE18" s="141">
        <f t="shared" si="4"/>
        <v>14</v>
      </c>
      <c r="AF18" s="141">
        <f t="shared" si="4"/>
        <v>15</v>
      </c>
      <c r="AG18" s="141">
        <f t="shared" si="4"/>
        <v>16</v>
      </c>
      <c r="AH18" s="141">
        <f t="shared" si="4"/>
        <v>17</v>
      </c>
      <c r="AI18" s="141">
        <f t="shared" si="4"/>
        <v>18</v>
      </c>
      <c r="AJ18" s="141">
        <f t="shared" si="4"/>
        <v>19</v>
      </c>
      <c r="AK18" s="141">
        <f t="shared" si="4"/>
        <v>20</v>
      </c>
      <c r="AL18" s="141">
        <f t="shared" si="4"/>
        <v>21</v>
      </c>
      <c r="AM18" s="141">
        <f t="shared" si="4"/>
        <v>22</v>
      </c>
      <c r="AN18" s="141">
        <f t="shared" si="4"/>
        <v>23</v>
      </c>
      <c r="AO18" s="141">
        <f t="shared" si="4"/>
        <v>24</v>
      </c>
      <c r="AP18" s="141">
        <f t="shared" si="4"/>
        <v>25</v>
      </c>
      <c r="AQ18" s="141">
        <f t="shared" si="4"/>
        <v>26</v>
      </c>
      <c r="AR18" s="141">
        <f t="shared" si="4"/>
        <v>27</v>
      </c>
      <c r="AS18" s="141">
        <f t="shared" si="4"/>
        <v>28</v>
      </c>
      <c r="AT18" s="141">
        <f t="shared" si="4"/>
        <v>29</v>
      </c>
      <c r="AU18" s="141">
        <f t="shared" si="4"/>
        <v>30</v>
      </c>
      <c r="AV18" s="141">
        <f t="shared" si="4"/>
        <v>31</v>
      </c>
      <c r="AW18" s="141">
        <f t="shared" si="4"/>
        <v>32</v>
      </c>
      <c r="AX18" s="141">
        <f t="shared" si="4"/>
        <v>33</v>
      </c>
      <c r="AY18" s="320">
        <f t="shared" si="4"/>
        <v>34</v>
      </c>
      <c r="AZ18" s="321"/>
      <c r="BA18" s="259"/>
      <c r="BM18" s="1" t="s">
        <v>182</v>
      </c>
      <c r="BN18" s="319">
        <v>0</v>
      </c>
      <c r="BO18" s="319">
        <v>0</v>
      </c>
      <c r="BP18" s="3">
        <v>0.1429</v>
      </c>
      <c r="BQ18" s="3">
        <v>0.16669999999999999</v>
      </c>
      <c r="BR18" s="3">
        <v>0.2</v>
      </c>
      <c r="BS18" s="311">
        <v>0.25</v>
      </c>
      <c r="BT18" s="311">
        <v>0.33329999999999999</v>
      </c>
      <c r="BU18" s="311">
        <v>0.5</v>
      </c>
      <c r="BV18" s="311">
        <v>1</v>
      </c>
    </row>
    <row r="19" spans="1:86" x14ac:dyDescent="0.15">
      <c r="J19" s="135"/>
      <c r="K19" s="135"/>
      <c r="AC19" s="146" t="s">
        <v>184</v>
      </c>
      <c r="AD19" s="146" t="s">
        <v>185</v>
      </c>
      <c r="AE19" s="146" t="s">
        <v>184</v>
      </c>
      <c r="AF19" s="146" t="s">
        <v>186</v>
      </c>
      <c r="AG19" s="146"/>
      <c r="AH19" s="147" t="s">
        <v>80</v>
      </c>
      <c r="AI19" s="147"/>
      <c r="AJ19" s="147"/>
      <c r="AQ19" s="146" t="s">
        <v>187</v>
      </c>
    </row>
    <row r="20" spans="1:86" x14ac:dyDescent="0.15">
      <c r="J20" s="135"/>
      <c r="K20" s="135"/>
      <c r="N20" s="147" t="s">
        <v>188</v>
      </c>
      <c r="O20" s="147"/>
      <c r="P20" s="147"/>
      <c r="Q20" s="322" t="s">
        <v>189</v>
      </c>
      <c r="R20" s="147" t="s">
        <v>190</v>
      </c>
      <c r="S20" s="147"/>
      <c r="T20" s="147"/>
      <c r="U20" s="147"/>
      <c r="V20" s="147"/>
      <c r="W20" s="147"/>
      <c r="X20" s="147"/>
      <c r="AC20" s="148">
        <f>MEDIAN(AC27:AC195)</f>
        <v>158132.25</v>
      </c>
      <c r="AD20" s="146" t="s">
        <v>191</v>
      </c>
      <c r="AE20" s="149">
        <f>MEDIAN(AE27:AE195)</f>
        <v>92079</v>
      </c>
      <c r="AF20" s="146" t="s">
        <v>191</v>
      </c>
      <c r="AG20" s="129" t="s">
        <v>192</v>
      </c>
      <c r="AH20" s="129" t="s">
        <v>515</v>
      </c>
      <c r="AI20" s="129"/>
      <c r="AJ20" s="129"/>
      <c r="AQ20" s="150" t="s">
        <v>194</v>
      </c>
      <c r="AR20" s="129"/>
      <c r="AS20" s="129"/>
      <c r="AT20" s="129"/>
      <c r="AU20" s="129"/>
      <c r="AV20" s="129"/>
      <c r="AW20" s="129"/>
      <c r="AX20" s="129"/>
      <c r="AY20" s="228"/>
      <c r="AZ20" s="323"/>
      <c r="BA20" s="248"/>
    </row>
    <row r="21" spans="1:86" ht="15" x14ac:dyDescent="0.2">
      <c r="L21" s="129"/>
      <c r="M21" s="129"/>
      <c r="N21" s="147" t="s">
        <v>195</v>
      </c>
      <c r="O21" s="147" t="s">
        <v>196</v>
      </c>
      <c r="P21" s="324" t="s">
        <v>197</v>
      </c>
      <c r="Q21" s="147" t="s">
        <v>190</v>
      </c>
      <c r="R21" s="147" t="s">
        <v>198</v>
      </c>
      <c r="S21" s="147"/>
      <c r="T21" s="147"/>
      <c r="U21" s="147"/>
      <c r="V21" s="147"/>
      <c r="W21" s="147"/>
      <c r="X21" s="147" t="s">
        <v>199</v>
      </c>
      <c r="AA21" s="129" t="s">
        <v>200</v>
      </c>
      <c r="AC21" s="129"/>
      <c r="AD21" s="151">
        <f>ROUND(AC20*$Y$3,2)</f>
        <v>213478.54</v>
      </c>
      <c r="AE21" s="129" t="s">
        <v>201</v>
      </c>
      <c r="AF21" s="151">
        <f>ROUND(AE20*$Y$3,2)</f>
        <v>124306.65</v>
      </c>
      <c r="AG21" s="129" t="s">
        <v>202</v>
      </c>
      <c r="AH21" s="129" t="s">
        <v>203</v>
      </c>
      <c r="AI21" s="318" t="s">
        <v>204</v>
      </c>
      <c r="AJ21" s="147" t="s">
        <v>205</v>
      </c>
      <c r="AK21" s="129" t="s">
        <v>206</v>
      </c>
      <c r="AL21" s="129" t="s">
        <v>207</v>
      </c>
      <c r="AM21" s="129" t="s">
        <v>208</v>
      </c>
      <c r="AN21" s="129" t="s">
        <v>206</v>
      </c>
      <c r="AO21" s="129" t="s">
        <v>207</v>
      </c>
      <c r="AP21" s="129" t="s">
        <v>209</v>
      </c>
      <c r="AQ21" s="153">
        <f>Y8</f>
        <v>11525</v>
      </c>
      <c r="AU21" s="243"/>
      <c r="AV21" s="129" t="s">
        <v>210</v>
      </c>
      <c r="AY21" s="325" t="s">
        <v>501</v>
      </c>
      <c r="AZ21" s="326" t="s">
        <v>501</v>
      </c>
      <c r="BA21" s="259"/>
    </row>
    <row r="22" spans="1:86" x14ac:dyDescent="0.15">
      <c r="L22" s="147" t="s">
        <v>188</v>
      </c>
      <c r="M22" s="147"/>
      <c r="N22" s="147" t="s">
        <v>211</v>
      </c>
      <c r="O22" s="147" t="s">
        <v>212</v>
      </c>
      <c r="P22" s="147" t="s">
        <v>213</v>
      </c>
      <c r="Q22" s="147" t="s">
        <v>198</v>
      </c>
      <c r="R22" s="147" t="s">
        <v>206</v>
      </c>
      <c r="S22" s="147"/>
      <c r="T22" s="147" t="s">
        <v>214</v>
      </c>
      <c r="U22" s="147"/>
      <c r="V22" s="147"/>
      <c r="W22" s="147"/>
      <c r="X22" s="147" t="s">
        <v>215</v>
      </c>
      <c r="Y22" s="129" t="s">
        <v>216</v>
      </c>
      <c r="Z22" s="129" t="s">
        <v>217</v>
      </c>
      <c r="AA22" s="129" t="s">
        <v>218</v>
      </c>
      <c r="AC22" s="129" t="s">
        <v>219</v>
      </c>
      <c r="AD22" s="146" t="s">
        <v>220</v>
      </c>
      <c r="AE22" s="129" t="s">
        <v>221</v>
      </c>
      <c r="AF22" s="146" t="s">
        <v>220</v>
      </c>
      <c r="AG22" s="129" t="s">
        <v>222</v>
      </c>
      <c r="AH22" s="129" t="s">
        <v>223</v>
      </c>
      <c r="AI22" s="129" t="s">
        <v>224</v>
      </c>
      <c r="AJ22" s="147" t="s">
        <v>224</v>
      </c>
      <c r="AK22" s="129" t="s">
        <v>225</v>
      </c>
      <c r="AL22" s="129" t="s">
        <v>208</v>
      </c>
      <c r="AM22" s="129" t="s">
        <v>226</v>
      </c>
      <c r="AN22" s="129" t="s">
        <v>225</v>
      </c>
      <c r="AO22" s="129" t="s">
        <v>209</v>
      </c>
      <c r="AP22" s="129" t="s">
        <v>227</v>
      </c>
      <c r="AQ22" s="129" t="s">
        <v>228</v>
      </c>
      <c r="AR22" s="129" t="s">
        <v>229</v>
      </c>
      <c r="AS22" s="129"/>
      <c r="AT22" s="129" t="s">
        <v>229</v>
      </c>
      <c r="AU22" s="243"/>
      <c r="AV22" s="147" t="s">
        <v>202</v>
      </c>
      <c r="AW22" s="129" t="s">
        <v>229</v>
      </c>
      <c r="AY22" s="320" t="s">
        <v>230</v>
      </c>
      <c r="AZ22" s="321" t="s">
        <v>231</v>
      </c>
      <c r="BA22" s="259" t="s">
        <v>516</v>
      </c>
    </row>
    <row r="23" spans="1:86" x14ac:dyDescent="0.15">
      <c r="B23" s="129"/>
      <c r="C23" s="129"/>
      <c r="D23" s="129"/>
      <c r="E23" s="129" t="s">
        <v>232</v>
      </c>
      <c r="F23" s="129"/>
      <c r="G23" s="129" t="s">
        <v>233</v>
      </c>
      <c r="H23" s="129"/>
      <c r="L23" s="129" t="s">
        <v>198</v>
      </c>
      <c r="M23" s="129"/>
      <c r="N23" s="147" t="s">
        <v>234</v>
      </c>
      <c r="O23" s="147" t="s">
        <v>235</v>
      </c>
      <c r="P23" s="147" t="s">
        <v>198</v>
      </c>
      <c r="Q23" s="147" t="s">
        <v>206</v>
      </c>
      <c r="R23" s="147" t="s">
        <v>215</v>
      </c>
      <c r="S23" s="147"/>
      <c r="T23" s="147" t="s">
        <v>236</v>
      </c>
      <c r="U23" s="147" t="s">
        <v>237</v>
      </c>
      <c r="V23" s="147"/>
      <c r="W23" s="147" t="s">
        <v>199</v>
      </c>
      <c r="X23" s="147" t="s">
        <v>238</v>
      </c>
      <c r="Y23" s="129" t="s">
        <v>58</v>
      </c>
      <c r="Z23" s="129" t="s">
        <v>206</v>
      </c>
      <c r="AA23" s="129" t="s">
        <v>239</v>
      </c>
      <c r="AB23" s="129" t="s">
        <v>238</v>
      </c>
      <c r="AC23" s="129" t="s">
        <v>240</v>
      </c>
      <c r="AD23" s="129" t="s">
        <v>241</v>
      </c>
      <c r="AE23" s="129" t="s">
        <v>242</v>
      </c>
      <c r="AF23" s="129" t="s">
        <v>243</v>
      </c>
      <c r="AG23" s="141" t="s">
        <v>517</v>
      </c>
      <c r="AH23" s="147" t="s">
        <v>518</v>
      </c>
      <c r="AI23" s="147" t="s">
        <v>246</v>
      </c>
      <c r="AJ23" s="147" t="s">
        <v>247</v>
      </c>
      <c r="AK23" s="129" t="s">
        <v>208</v>
      </c>
      <c r="AL23" s="129" t="s">
        <v>226</v>
      </c>
      <c r="AM23" s="129" t="s">
        <v>248</v>
      </c>
      <c r="AN23" s="129" t="s">
        <v>209</v>
      </c>
      <c r="AO23" s="129" t="s">
        <v>227</v>
      </c>
      <c r="AP23" s="129" t="s">
        <v>248</v>
      </c>
      <c r="AQ23" s="129" t="s">
        <v>249</v>
      </c>
      <c r="AR23" s="147" t="s">
        <v>250</v>
      </c>
      <c r="AS23" s="147" t="s">
        <v>251</v>
      </c>
      <c r="AT23" s="147" t="s">
        <v>252</v>
      </c>
      <c r="AU23" s="147" t="s">
        <v>253</v>
      </c>
      <c r="AV23" s="141" t="s">
        <v>519</v>
      </c>
      <c r="AW23" s="147" t="s">
        <v>254</v>
      </c>
      <c r="AX23" s="147"/>
      <c r="AY23" s="230" t="s">
        <v>255</v>
      </c>
      <c r="AZ23" s="327" t="s">
        <v>256</v>
      </c>
      <c r="BA23" s="259" t="s">
        <v>520</v>
      </c>
      <c r="BN23" s="135">
        <f>SUM(BN27:BN195)</f>
        <v>2233045918</v>
      </c>
      <c r="BO23" s="135">
        <f t="shared" ref="BO23:BV23" si="5">SUM(BO27:BO195)</f>
        <v>2356544933.6350002</v>
      </c>
      <c r="BP23" s="135">
        <f t="shared" si="5"/>
        <v>2441762765.1215997</v>
      </c>
      <c r="BQ23" s="135">
        <f t="shared" si="5"/>
        <v>2434687056.1247501</v>
      </c>
      <c r="BR23" s="135">
        <f t="shared" si="5"/>
        <v>2427413470.2396398</v>
      </c>
      <c r="BS23" s="135">
        <f t="shared" si="5"/>
        <v>2419789263.7797303</v>
      </c>
      <c r="BT23" s="135">
        <f t="shared" si="5"/>
        <v>2411466573.1390462</v>
      </c>
      <c r="BU23" s="135">
        <f t="shared" si="5"/>
        <v>2401391892.9821224</v>
      </c>
      <c r="BV23" s="135">
        <f t="shared" si="5"/>
        <v>2384319498</v>
      </c>
      <c r="BX23" s="135">
        <f t="shared" ref="BX23:CF23" si="6">SUM(BX27:BX195)</f>
        <v>2233420315</v>
      </c>
      <c r="BY23" s="135">
        <f t="shared" si="6"/>
        <v>2356544933.6350002</v>
      </c>
      <c r="BZ23" s="135">
        <f t="shared" si="6"/>
        <v>2444762985.4891996</v>
      </c>
      <c r="CA23" s="135">
        <f t="shared" si="6"/>
        <v>2438186963.2995496</v>
      </c>
      <c r="CB23" s="135">
        <f t="shared" si="6"/>
        <v>2431612519.0396399</v>
      </c>
      <c r="CC23" s="135">
        <f t="shared" si="6"/>
        <v>2425038074.7797303</v>
      </c>
      <c r="CD23" s="135">
        <f t="shared" si="6"/>
        <v>2418464287.9642463</v>
      </c>
      <c r="CE23" s="135">
        <f t="shared" si="6"/>
        <v>2411889514.9821224</v>
      </c>
      <c r="CF23" s="135">
        <f t="shared" si="6"/>
        <v>2405314742</v>
      </c>
    </row>
    <row r="24" spans="1:86" x14ac:dyDescent="0.15">
      <c r="B24" s="129" t="s">
        <v>257</v>
      </c>
      <c r="C24" s="147" t="s">
        <v>232</v>
      </c>
      <c r="D24" s="147" t="s">
        <v>521</v>
      </c>
      <c r="E24" s="147" t="s">
        <v>258</v>
      </c>
      <c r="F24" s="147" t="s">
        <v>259</v>
      </c>
      <c r="G24" s="147" t="s">
        <v>192</v>
      </c>
      <c r="H24" s="147" t="s">
        <v>260</v>
      </c>
      <c r="I24" s="129" t="s">
        <v>142</v>
      </c>
      <c r="J24" s="1" t="s">
        <v>142</v>
      </c>
      <c r="L24" s="129" t="s">
        <v>206</v>
      </c>
      <c r="M24" s="129"/>
      <c r="N24" s="147" t="s">
        <v>261</v>
      </c>
      <c r="O24" s="147" t="s">
        <v>211</v>
      </c>
      <c r="P24" s="147" t="s">
        <v>206</v>
      </c>
      <c r="Q24" s="142" t="s">
        <v>262</v>
      </c>
      <c r="R24" s="142" t="s">
        <v>263</v>
      </c>
      <c r="S24" s="147"/>
      <c r="T24" s="147"/>
      <c r="U24" s="147" t="s">
        <v>196</v>
      </c>
      <c r="V24" s="147"/>
      <c r="W24" s="129" t="s">
        <v>206</v>
      </c>
      <c r="X24" s="129" t="s">
        <v>264</v>
      </c>
      <c r="Y24" s="147" t="s">
        <v>265</v>
      </c>
      <c r="Z24" s="129" t="s">
        <v>266</v>
      </c>
      <c r="AA24" s="129" t="s">
        <v>267</v>
      </c>
      <c r="AB24" s="129" t="s">
        <v>268</v>
      </c>
      <c r="AC24" s="141" t="s">
        <v>269</v>
      </c>
      <c r="AD24" s="129" t="s">
        <v>522</v>
      </c>
      <c r="AE24" s="129" t="s">
        <v>271</v>
      </c>
      <c r="AF24" s="129" t="s">
        <v>523</v>
      </c>
      <c r="AG24" s="141" t="s">
        <v>273</v>
      </c>
      <c r="AH24" s="129" t="s">
        <v>203</v>
      </c>
      <c r="AI24" s="129" t="s">
        <v>222</v>
      </c>
      <c r="AJ24" s="142" t="s">
        <v>274</v>
      </c>
      <c r="AK24" s="129" t="s">
        <v>226</v>
      </c>
      <c r="AL24" s="129" t="s">
        <v>275</v>
      </c>
      <c r="AM24" s="147" t="s">
        <v>276</v>
      </c>
      <c r="AN24" s="129" t="s">
        <v>227</v>
      </c>
      <c r="AO24" s="129" t="s">
        <v>275</v>
      </c>
      <c r="AP24" s="147" t="s">
        <v>277</v>
      </c>
      <c r="AQ24" s="147" t="s">
        <v>278</v>
      </c>
      <c r="AR24" s="141" t="s">
        <v>524</v>
      </c>
      <c r="AS24" s="141" t="s">
        <v>230</v>
      </c>
      <c r="AT24" s="141" t="s">
        <v>280</v>
      </c>
      <c r="AU24" s="141" t="s">
        <v>230</v>
      </c>
      <c r="AV24" s="147" t="s">
        <v>525</v>
      </c>
      <c r="AW24" s="141" t="s">
        <v>282</v>
      </c>
      <c r="AX24" s="141" t="s">
        <v>180</v>
      </c>
      <c r="AY24" s="320" t="s">
        <v>283</v>
      </c>
      <c r="AZ24" s="321" t="s">
        <v>284</v>
      </c>
      <c r="BA24" s="259"/>
    </row>
    <row r="25" spans="1:86" x14ac:dyDescent="0.15">
      <c r="A25" s="129" t="s">
        <v>285</v>
      </c>
      <c r="B25" s="129" t="s">
        <v>286</v>
      </c>
      <c r="C25" s="147" t="s">
        <v>286</v>
      </c>
      <c r="D25" s="147"/>
      <c r="E25" s="147" t="s">
        <v>259</v>
      </c>
      <c r="F25" s="147" t="s">
        <v>286</v>
      </c>
      <c r="G25" s="129" t="s">
        <v>287</v>
      </c>
      <c r="H25" s="129" t="s">
        <v>526</v>
      </c>
      <c r="I25" s="129" t="s">
        <v>289</v>
      </c>
      <c r="J25" s="1" t="s">
        <v>290</v>
      </c>
      <c r="L25" s="147" t="s">
        <v>527</v>
      </c>
      <c r="M25" s="147"/>
      <c r="N25" s="147" t="s">
        <v>527</v>
      </c>
      <c r="O25" s="142" t="s">
        <v>292</v>
      </c>
      <c r="P25" s="142" t="s">
        <v>293</v>
      </c>
      <c r="Q25" s="142" t="s">
        <v>528</v>
      </c>
      <c r="R25" s="142" t="s">
        <v>206</v>
      </c>
      <c r="S25" s="147"/>
      <c r="T25" s="147"/>
      <c r="U25" s="147" t="s">
        <v>295</v>
      </c>
      <c r="V25" s="147"/>
      <c r="W25" s="147" t="s">
        <v>527</v>
      </c>
      <c r="X25" s="141" t="s">
        <v>296</v>
      </c>
      <c r="Y25" s="129" t="s">
        <v>297</v>
      </c>
      <c r="Z25" s="141" t="s">
        <v>298</v>
      </c>
      <c r="AA25" s="147" t="s">
        <v>529</v>
      </c>
      <c r="AB25" s="129">
        <v>2020</v>
      </c>
      <c r="AC25" s="147" t="s">
        <v>530</v>
      </c>
      <c r="AD25" s="147" t="s">
        <v>301</v>
      </c>
      <c r="AE25" s="129">
        <v>2020</v>
      </c>
      <c r="AF25" s="147" t="s">
        <v>301</v>
      </c>
      <c r="AG25" s="147" t="s">
        <v>531</v>
      </c>
      <c r="AH25" s="129" t="s">
        <v>532</v>
      </c>
      <c r="AI25" s="129"/>
      <c r="AJ25" s="129"/>
      <c r="AK25" s="147" t="s">
        <v>527</v>
      </c>
      <c r="AL25" s="147" t="s">
        <v>527</v>
      </c>
      <c r="AM25" s="147" t="s">
        <v>304</v>
      </c>
      <c r="AN25" s="147" t="s">
        <v>527</v>
      </c>
      <c r="AO25" s="147" t="s">
        <v>527</v>
      </c>
      <c r="AP25" s="147" t="s">
        <v>305</v>
      </c>
      <c r="AQ25" s="129" t="s">
        <v>306</v>
      </c>
      <c r="AR25" s="147" t="s">
        <v>533</v>
      </c>
      <c r="AS25" s="147" t="s">
        <v>308</v>
      </c>
      <c r="AT25" s="248"/>
      <c r="AU25" s="147" t="s">
        <v>255</v>
      </c>
      <c r="AV25" s="141" t="s">
        <v>534</v>
      </c>
      <c r="AW25" s="142" t="s">
        <v>310</v>
      </c>
      <c r="AX25" s="147" t="s">
        <v>311</v>
      </c>
      <c r="AY25" s="230" t="s">
        <v>312</v>
      </c>
      <c r="AZ25" s="328" t="s">
        <v>313</v>
      </c>
      <c r="BA25" s="248"/>
      <c r="BD25" s="1" t="s">
        <v>501</v>
      </c>
      <c r="BE25" s="1" t="s">
        <v>514</v>
      </c>
      <c r="BF25" s="1" t="s">
        <v>288</v>
      </c>
      <c r="BG25" s="1" t="s">
        <v>172</v>
      </c>
      <c r="BH25" s="1" t="s">
        <v>173</v>
      </c>
      <c r="BI25" s="1" t="s">
        <v>174</v>
      </c>
      <c r="BJ25" s="1" t="s">
        <v>175</v>
      </c>
      <c r="BK25" s="1" t="s">
        <v>176</v>
      </c>
      <c r="BL25" s="1" t="s">
        <v>177</v>
      </c>
      <c r="BN25" s="1" t="s">
        <v>501</v>
      </c>
      <c r="BO25" s="1" t="s">
        <v>514</v>
      </c>
      <c r="BP25" s="1" t="s">
        <v>288</v>
      </c>
      <c r="BQ25" s="1" t="s">
        <v>172</v>
      </c>
      <c r="BR25" s="1" t="s">
        <v>173</v>
      </c>
      <c r="BS25" s="1" t="s">
        <v>174</v>
      </c>
      <c r="BT25" s="1" t="s">
        <v>175</v>
      </c>
      <c r="BU25" s="1" t="s">
        <v>176</v>
      </c>
      <c r="BV25" s="1" t="s">
        <v>177</v>
      </c>
      <c r="BX25" s="1" t="s">
        <v>501</v>
      </c>
      <c r="BY25" s="1" t="s">
        <v>514</v>
      </c>
      <c r="BZ25" s="1" t="s">
        <v>288</v>
      </c>
      <c r="CA25" s="1" t="s">
        <v>172</v>
      </c>
      <c r="CB25" s="1" t="s">
        <v>173</v>
      </c>
      <c r="CC25" s="1" t="s">
        <v>174</v>
      </c>
      <c r="CD25" s="1" t="s">
        <v>175</v>
      </c>
      <c r="CE25" s="1" t="s">
        <v>176</v>
      </c>
      <c r="CF25" s="1" t="s">
        <v>177</v>
      </c>
    </row>
    <row r="26" spans="1:86" ht="60" x14ac:dyDescent="0.15">
      <c r="C26" s="2"/>
      <c r="D26" s="2"/>
      <c r="E26" s="2"/>
      <c r="F26" s="2"/>
      <c r="G26" s="2"/>
      <c r="H26" s="2"/>
      <c r="Q26" s="129" t="s">
        <v>315</v>
      </c>
      <c r="R26" s="141" t="s">
        <v>316</v>
      </c>
      <c r="U26" s="1" t="s">
        <v>317</v>
      </c>
      <c r="AV26" s="329" t="s">
        <v>535</v>
      </c>
      <c r="AW26" s="329" t="s">
        <v>535</v>
      </c>
      <c r="AX26" s="329" t="s">
        <v>536</v>
      </c>
      <c r="AY26" s="330" t="s">
        <v>537</v>
      </c>
      <c r="AZ26" s="331" t="s">
        <v>538</v>
      </c>
      <c r="BD26" s="155" t="s">
        <v>539</v>
      </c>
      <c r="BE26" s="155" t="s">
        <v>539</v>
      </c>
      <c r="BF26" s="155" t="s">
        <v>539</v>
      </c>
      <c r="BG26" s="155" t="s">
        <v>539</v>
      </c>
      <c r="BH26" s="155" t="s">
        <v>539</v>
      </c>
      <c r="BI26" s="155" t="s">
        <v>539</v>
      </c>
      <c r="BJ26" s="155" t="s">
        <v>539</v>
      </c>
      <c r="BK26" s="155" t="s">
        <v>539</v>
      </c>
      <c r="BL26" s="155" t="s">
        <v>539</v>
      </c>
      <c r="BN26" s="155" t="s">
        <v>540</v>
      </c>
      <c r="BO26" s="155" t="s">
        <v>540</v>
      </c>
      <c r="BP26" s="155" t="s">
        <v>540</v>
      </c>
      <c r="BQ26" s="155" t="s">
        <v>540</v>
      </c>
      <c r="BR26" s="155" t="s">
        <v>540</v>
      </c>
      <c r="BS26" s="155" t="s">
        <v>540</v>
      </c>
      <c r="BT26" s="155" t="s">
        <v>540</v>
      </c>
      <c r="BU26" s="155" t="s">
        <v>540</v>
      </c>
      <c r="BV26" s="155" t="s">
        <v>540</v>
      </c>
      <c r="BX26" s="155" t="s">
        <v>541</v>
      </c>
      <c r="BY26" s="155" t="s">
        <v>541</v>
      </c>
      <c r="BZ26" s="155" t="s">
        <v>541</v>
      </c>
      <c r="CA26" s="155" t="s">
        <v>541</v>
      </c>
      <c r="CB26" s="155" t="s">
        <v>541</v>
      </c>
      <c r="CC26" s="155" t="s">
        <v>541</v>
      </c>
      <c r="CD26" s="155" t="s">
        <v>541</v>
      </c>
      <c r="CE26" s="155" t="s">
        <v>541</v>
      </c>
      <c r="CF26" s="155" t="s">
        <v>541</v>
      </c>
      <c r="CH26" s="1" t="s">
        <v>542</v>
      </c>
    </row>
    <row r="27" spans="1:86" ht="15" x14ac:dyDescent="0.2">
      <c r="A27" s="129" t="s">
        <v>323</v>
      </c>
      <c r="B27" s="129"/>
      <c r="C27" s="147"/>
      <c r="D27" s="147" t="str">
        <f>IF(C27=1,"Yes","No")</f>
        <v>No</v>
      </c>
      <c r="E27" s="147"/>
      <c r="F27" s="147"/>
      <c r="G27" s="1">
        <v>7</v>
      </c>
      <c r="H27" s="332">
        <v>87</v>
      </c>
      <c r="I27" s="129">
        <v>1</v>
      </c>
      <c r="J27" s="1" t="s">
        <v>324</v>
      </c>
      <c r="K27" s="156"/>
      <c r="L27" s="266">
        <v>360</v>
      </c>
      <c r="M27" s="265"/>
      <c r="N27">
        <v>80</v>
      </c>
      <c r="O27" s="266">
        <f>ROUND(N27*0.3,2)</f>
        <v>24</v>
      </c>
      <c r="P27" s="266">
        <f>ROUND(L27*0.6,2)</f>
        <v>216</v>
      </c>
      <c r="Q27" s="266">
        <f>MAX(N27-P27,0)</f>
        <v>0</v>
      </c>
      <c r="R27" s="266">
        <f>ROUND(Q27*0.15,2)</f>
        <v>0</v>
      </c>
      <c r="S27" s="159">
        <f>ROUND(N27/L27,2)</f>
        <v>0.22</v>
      </c>
      <c r="T27" s="159">
        <f t="shared" ref="T27:T90" si="7">IF(S27&gt;0.6,+S27-0.6,0)</f>
        <v>0</v>
      </c>
      <c r="U27" s="158">
        <f t="shared" ref="U27:U90" si="8">ROUND(T27*L27,2)</f>
        <v>0</v>
      </c>
      <c r="V27" s="158">
        <f>ROUND(U27*0.15,2)</f>
        <v>0</v>
      </c>
      <c r="W27" s="267">
        <v>9</v>
      </c>
      <c r="X27" s="266">
        <f>ROUND(W27*0.25,2)</f>
        <v>2.25</v>
      </c>
      <c r="Y27" s="136">
        <f t="shared" ref="Y27:Y90" si="9">ROUND(N27*$Y$2,2)</f>
        <v>24</v>
      </c>
      <c r="Z27" s="4">
        <f>+L27+O27+R27+X27</f>
        <v>386.25</v>
      </c>
      <c r="AA27" s="266">
        <v>417009343.67000002</v>
      </c>
      <c r="AB27" s="267">
        <v>3151</v>
      </c>
      <c r="AC27" s="136">
        <f t="shared" ref="AC27:AC90" si="10">ROUND(AA27/AB27,2)</f>
        <v>132341.91</v>
      </c>
      <c r="AD27" s="131">
        <f t="shared" ref="AD27:AD90" si="11">(ROUND(AC27/$AD$21,6))</f>
        <v>0.61993100000000001</v>
      </c>
      <c r="AE27" s="267">
        <v>99449</v>
      </c>
      <c r="AF27" s="131">
        <f t="shared" ref="AF27:AF90" si="12">(ROUND(AE27/$AF$21,6))</f>
        <v>0.80003000000000002</v>
      </c>
      <c r="AG27" s="131">
        <f>ROUND(1-((AD27*$M$4)+(AF27*$M$5)),6)</f>
        <v>0.32603900000000002</v>
      </c>
      <c r="AH27" s="161">
        <f t="shared" ref="AH27:AH90" si="13">IF(OR(B27=1,C27=1),MAX($M$7,AG27),MAX($M$6,AG27))</f>
        <v>0.32603900000000002</v>
      </c>
      <c r="AI27" s="162">
        <f t="shared" ref="AI27:AI90" si="14">IF(H27&gt;=1,IF(H27&lt;=5,0.06,IF(H27&lt;=10,0.05,IF(H27&lt;=15,0.04,IF(H27&lt;=19,0.03,0)))),0)</f>
        <v>0</v>
      </c>
      <c r="AJ27" s="163">
        <f>+AI27+AH27</f>
        <v>0.32603900000000002</v>
      </c>
      <c r="AK27" s="267">
        <v>186</v>
      </c>
      <c r="AL27" s="267">
        <v>6</v>
      </c>
      <c r="AM27" s="135">
        <f>ROUND(AK27*AL27*100,0)</f>
        <v>111600</v>
      </c>
      <c r="AN27" s="267">
        <v>0</v>
      </c>
      <c r="AO27">
        <v>4</v>
      </c>
      <c r="AP27" s="135">
        <f>ROUND(AN27*AO27*100,0)</f>
        <v>0</v>
      </c>
      <c r="AQ27" s="135">
        <f t="shared" ref="AQ27:AQ90" si="15">ROUND(Z27*AJ27*$AQ$21,0)</f>
        <v>1451373</v>
      </c>
      <c r="AR27" s="135">
        <f>SUM(AM27+AP27+AQ27)</f>
        <v>1562973</v>
      </c>
      <c r="AS27" s="160">
        <v>2331185</v>
      </c>
      <c r="AT27" s="160">
        <f t="shared" ref="AT27:AT90" si="16">IF(C27=1, MAX(AS27, AR27, AU27), AR27)</f>
        <v>1562973</v>
      </c>
      <c r="AU27" s="333">
        <v>2004782</v>
      </c>
      <c r="AV27" s="135">
        <f>ABS(SUM(AU27,-AR27))</f>
        <v>441809</v>
      </c>
      <c r="AW27" s="164" t="str">
        <f>IF(AR27&gt;AU27,"Yes","No")</f>
        <v>No</v>
      </c>
      <c r="AX27" s="160">
        <f>IF(AW27="Yes",ROUND(+AV27*$M$9,0),ROUND(+AV27*$M$10,0))</f>
        <v>0</v>
      </c>
      <c r="AY27" s="334">
        <f>IF(AW27="Yes",+AU27+AX27, AU27-AX27)</f>
        <v>2004782</v>
      </c>
      <c r="AZ27" s="335">
        <f>IF(C27=1,MAX(AY27,AS27,AU27),AY27)</f>
        <v>2004782</v>
      </c>
      <c r="BA27" s="336">
        <f>AZ27-AU27</f>
        <v>0</v>
      </c>
      <c r="BD27" s="166">
        <f>$AR27-AU27</f>
        <v>-441809</v>
      </c>
      <c r="BE27" s="166">
        <f>$AR27-BX27</f>
        <v>-441809</v>
      </c>
      <c r="BF27" s="166">
        <f t="shared" ref="BF27:BL42" si="17">$AR27-BY27</f>
        <v>-441809</v>
      </c>
      <c r="BG27" s="166">
        <f t="shared" si="17"/>
        <v>-378674.49390000012</v>
      </c>
      <c r="BH27" s="166">
        <f t="shared" si="17"/>
        <v>-315549.45576687017</v>
      </c>
      <c r="BI27" s="166">
        <f t="shared" si="17"/>
        <v>-252439.56461349619</v>
      </c>
      <c r="BJ27" s="166">
        <f t="shared" si="17"/>
        <v>-189329.6734601222</v>
      </c>
      <c r="BK27" s="166">
        <f t="shared" si="17"/>
        <v>-126226.09329586336</v>
      </c>
      <c r="BL27" s="166">
        <f t="shared" si="17"/>
        <v>-63113.046647931682</v>
      </c>
      <c r="BN27" s="135">
        <f>AY27</f>
        <v>2004782</v>
      </c>
      <c r="BO27" s="166">
        <f>IF(BE27&gt;0,BX27+(BE27*BO$17),BX27)</f>
        <v>2004782</v>
      </c>
      <c r="BP27" s="166">
        <f>IF(BF27&gt;0,$AR27,BY27+(BF27*BP$18))</f>
        <v>1941647.4939000001</v>
      </c>
      <c r="BQ27" s="166">
        <f t="shared" ref="BQ27:BU42" si="18">IF(BG27&gt;0,$AR27,BZ27+(BG27*BQ$18))</f>
        <v>1878522.4557668702</v>
      </c>
      <c r="BR27" s="166">
        <f t="shared" si="18"/>
        <v>1815412.5646134962</v>
      </c>
      <c r="BS27" s="166">
        <f t="shared" si="18"/>
        <v>1752302.6734601222</v>
      </c>
      <c r="BT27" s="166">
        <f t="shared" si="18"/>
        <v>1689199.0932958634</v>
      </c>
      <c r="BU27" s="166">
        <f t="shared" si="18"/>
        <v>1626086.0466479317</v>
      </c>
      <c r="BV27" s="135">
        <f>AR27</f>
        <v>1562973</v>
      </c>
      <c r="BX27" s="166">
        <f>AZ27</f>
        <v>2004782</v>
      </c>
      <c r="BY27" s="166">
        <f t="shared" ref="BY27:BY58" si="19">IF($C27=1,MAX($AS27,BO27,BX27),BO27)</f>
        <v>2004782</v>
      </c>
      <c r="BZ27" s="166">
        <f t="shared" ref="BZ27:BZ58" si="20">IF($C27=1,MAX($AS27,BP27,BY27),BP27)</f>
        <v>1941647.4939000001</v>
      </c>
      <c r="CA27" s="166">
        <f t="shared" ref="CA27:CA58" si="21">IF($C27=1,MAX($AS27,BQ27,BZ27),BQ27)</f>
        <v>1878522.4557668702</v>
      </c>
      <c r="CB27" s="166">
        <f t="shared" ref="CB27:CB58" si="22">IF($C27=1,MAX($AS27,BR27,CA27),BR27)</f>
        <v>1815412.5646134962</v>
      </c>
      <c r="CC27" s="166">
        <f t="shared" ref="CC27:CC58" si="23">IF($C27=1,MAX($AS27,BS27,CB27),BS27)</f>
        <v>1752302.6734601222</v>
      </c>
      <c r="CD27" s="166">
        <f t="shared" ref="CD27:CD58" si="24">IF($C27=1,MAX($AS27,BT27,CC27),BT27)</f>
        <v>1689199.0932958634</v>
      </c>
      <c r="CE27" s="166">
        <f t="shared" ref="CE27:CE58" si="25">IF($C27=1,MAX($AS27,BU27,CD27),BU27)</f>
        <v>1626086.0466479317</v>
      </c>
      <c r="CF27" s="166">
        <f>AT27</f>
        <v>1562973</v>
      </c>
      <c r="CH27" s="1" t="s">
        <v>543</v>
      </c>
    </row>
    <row r="28" spans="1:86" ht="15" x14ac:dyDescent="0.2">
      <c r="A28" s="129" t="s">
        <v>325</v>
      </c>
      <c r="B28" s="167">
        <v>1</v>
      </c>
      <c r="C28" s="147">
        <v>1</v>
      </c>
      <c r="D28" s="147" t="str">
        <f t="shared" ref="D28:D91" si="26">IF(C28=1,"Yes","No")</f>
        <v>Yes</v>
      </c>
      <c r="E28" s="147">
        <v>1</v>
      </c>
      <c r="F28" s="147"/>
      <c r="G28" s="1">
        <v>10</v>
      </c>
      <c r="H28" s="337">
        <v>10</v>
      </c>
      <c r="I28" s="129">
        <v>2</v>
      </c>
      <c r="J28" s="1" t="s">
        <v>326</v>
      </c>
      <c r="K28" s="156"/>
      <c r="L28" s="266">
        <v>2448.2600000000002</v>
      </c>
      <c r="M28" s="269"/>
      <c r="N28">
        <v>1571</v>
      </c>
      <c r="O28" s="266">
        <f t="shared" ref="O28:O91" si="27">ROUND(N28*0.3,2)</f>
        <v>471.3</v>
      </c>
      <c r="P28" s="266">
        <f t="shared" ref="P28:P91" si="28">ROUND(L28*0.6,2)</f>
        <v>1468.96</v>
      </c>
      <c r="Q28" s="266">
        <f t="shared" ref="Q28:Q91" si="29">MAX(N28-P28,0)</f>
        <v>102.03999999999996</v>
      </c>
      <c r="R28" s="266">
        <f t="shared" ref="R28:R91" si="30">ROUND(Q28*0.15,2)</f>
        <v>15.31</v>
      </c>
      <c r="S28" s="159">
        <f t="shared" ref="S28:S91" si="31">ROUND(N28/L28,2)</f>
        <v>0.64</v>
      </c>
      <c r="T28" s="159">
        <f t="shared" si="7"/>
        <v>4.0000000000000036E-2</v>
      </c>
      <c r="U28" s="158">
        <f t="shared" si="8"/>
        <v>97.93</v>
      </c>
      <c r="V28" s="158">
        <f t="shared" ref="V28:V91" si="32">ROUND(U28*0.15,2)</f>
        <v>14.69</v>
      </c>
      <c r="W28" s="267">
        <v>156</v>
      </c>
      <c r="X28" s="266">
        <f t="shared" ref="X28:X91" si="33">ROUND(W28*0.25,2)</f>
        <v>39</v>
      </c>
      <c r="Y28" s="136">
        <f t="shared" si="9"/>
        <v>471.3</v>
      </c>
      <c r="Z28" s="4">
        <f t="shared" ref="Z28:Z91" si="34">+L28+O28+R28+X28</f>
        <v>2973.8700000000003</v>
      </c>
      <c r="AA28" s="266">
        <v>1684573272</v>
      </c>
      <c r="AB28" s="267">
        <v>18918</v>
      </c>
      <c r="AC28" s="136">
        <f t="shared" si="10"/>
        <v>89046.06</v>
      </c>
      <c r="AD28" s="131">
        <f t="shared" si="11"/>
        <v>0.41711900000000002</v>
      </c>
      <c r="AE28" s="267">
        <v>53709</v>
      </c>
      <c r="AF28" s="131">
        <f t="shared" si="12"/>
        <v>0.43206899999999998</v>
      </c>
      <c r="AG28" s="131">
        <f>ROUND(1-((AD28*$M$4)+(AF28*$M$5)),6)</f>
        <v>0.57839600000000002</v>
      </c>
      <c r="AH28" s="161">
        <f t="shared" si="13"/>
        <v>0.57839600000000002</v>
      </c>
      <c r="AI28" s="162">
        <f t="shared" si="14"/>
        <v>0.05</v>
      </c>
      <c r="AJ28" s="163">
        <f t="shared" ref="AJ28:AJ91" si="35">+AI28+AH28</f>
        <v>0.62839600000000007</v>
      </c>
      <c r="AK28" s="267">
        <v>0</v>
      </c>
      <c r="AL28" s="267">
        <v>0</v>
      </c>
      <c r="AM28" s="135">
        <f t="shared" ref="AM28:AM91" si="36">ROUND(AK28*AL28*100,0)</f>
        <v>0</v>
      </c>
      <c r="AN28" s="267">
        <v>0</v>
      </c>
      <c r="AO28"/>
      <c r="AP28" s="135">
        <f t="shared" ref="AP28:AP91" si="37">ROUND(AN28*AO28*100,0)</f>
        <v>0</v>
      </c>
      <c r="AQ28" s="135">
        <f t="shared" si="15"/>
        <v>21537551</v>
      </c>
      <c r="AR28" s="135">
        <f t="shared" ref="AR28:AR91" si="38">SUM(AM28+AP28+AQ28)</f>
        <v>21537551</v>
      </c>
      <c r="AS28" s="160">
        <v>16473543</v>
      </c>
      <c r="AT28" s="160">
        <f t="shared" si="16"/>
        <v>21537551</v>
      </c>
      <c r="AU28" s="333">
        <v>18893447</v>
      </c>
      <c r="AV28" s="135">
        <f t="shared" ref="AV28:AV91" si="39">ABS(SUM(AU28,-AR28))</f>
        <v>2644104</v>
      </c>
      <c r="AW28" s="164" t="str">
        <f t="shared" ref="AW28:AW91" si="40">IF(AR28&gt;AU28,"Yes","No")</f>
        <v>Yes</v>
      </c>
      <c r="AX28" s="160">
        <f t="shared" ref="AX28:AX91" si="41">IF(AW28="Yes",ROUND(+AV28*$M$9,0),ROUND(+AV28*$M$10,0))</f>
        <v>528821</v>
      </c>
      <c r="AY28" s="334">
        <f t="shared" ref="AY28:AY91" si="42">IF(AW28="Yes",+AU28+AX28, AU28-AX28)</f>
        <v>19422268</v>
      </c>
      <c r="AZ28" s="335">
        <f t="shared" ref="AZ28:AZ91" si="43">IF(C28=1,MAX(AY28,AS28,AU28),AY28)</f>
        <v>19422268</v>
      </c>
      <c r="BA28" s="336">
        <f t="shared" ref="BA28:BA91" si="44">AZ28-AU28</f>
        <v>528821</v>
      </c>
      <c r="BD28" s="166">
        <f t="shared" ref="BD28:BD91" si="45">$AR28-AU28</f>
        <v>2644104</v>
      </c>
      <c r="BE28" s="166">
        <f t="shared" ref="BE28:BL72" si="46">$AR28-BX28</f>
        <v>2115283</v>
      </c>
      <c r="BF28" s="166">
        <f t="shared" si="17"/>
        <v>920148.10500000045</v>
      </c>
      <c r="BG28" s="166">
        <f t="shared" si="17"/>
        <v>0</v>
      </c>
      <c r="BH28" s="166">
        <f t="shared" si="17"/>
        <v>0</v>
      </c>
      <c r="BI28" s="166">
        <f t="shared" si="17"/>
        <v>0</v>
      </c>
      <c r="BJ28" s="166">
        <f t="shared" si="17"/>
        <v>0</v>
      </c>
      <c r="BK28" s="166">
        <f t="shared" si="17"/>
        <v>0</v>
      </c>
      <c r="BL28" s="166">
        <f t="shared" si="17"/>
        <v>0</v>
      </c>
      <c r="BN28" s="135">
        <f t="shared" ref="BN28:BN91" si="47">AY28</f>
        <v>19422268</v>
      </c>
      <c r="BO28" s="166">
        <f t="shared" ref="BO28:BO91" si="48">IF(BE28&gt;0,BX28+(BE28*BO$17),BX28)</f>
        <v>20617402.895</v>
      </c>
      <c r="BP28" s="166">
        <f t="shared" ref="BP28:BU82" si="49">IF(BF28&gt;0,$AR28,BY28+(BF28*BP$18))</f>
        <v>21537551</v>
      </c>
      <c r="BQ28" s="166">
        <f t="shared" si="18"/>
        <v>21537551</v>
      </c>
      <c r="BR28" s="166">
        <f t="shared" si="18"/>
        <v>21537551</v>
      </c>
      <c r="BS28" s="166">
        <f t="shared" si="18"/>
        <v>21537551</v>
      </c>
      <c r="BT28" s="166">
        <f t="shared" si="18"/>
        <v>21537551</v>
      </c>
      <c r="BU28" s="166">
        <f t="shared" si="18"/>
        <v>21537551</v>
      </c>
      <c r="BV28" s="135">
        <f t="shared" ref="BV28:BV91" si="50">AR28</f>
        <v>21537551</v>
      </c>
      <c r="BX28" s="166">
        <f t="shared" ref="BX28:BX91" si="51">AZ28</f>
        <v>19422268</v>
      </c>
      <c r="BY28" s="166">
        <f t="shared" si="19"/>
        <v>20617402.895</v>
      </c>
      <c r="BZ28" s="166">
        <f t="shared" si="20"/>
        <v>21537551</v>
      </c>
      <c r="CA28" s="166">
        <f t="shared" si="21"/>
        <v>21537551</v>
      </c>
      <c r="CB28" s="166">
        <f t="shared" si="22"/>
        <v>21537551</v>
      </c>
      <c r="CC28" s="166">
        <f t="shared" si="23"/>
        <v>21537551</v>
      </c>
      <c r="CD28" s="166">
        <f t="shared" si="24"/>
        <v>21537551</v>
      </c>
      <c r="CE28" s="166">
        <f t="shared" si="25"/>
        <v>21537551</v>
      </c>
      <c r="CF28" s="166">
        <f t="shared" ref="CF28:CF91" si="52">AT28</f>
        <v>21537551</v>
      </c>
      <c r="CH28" s="1" t="s">
        <v>544</v>
      </c>
    </row>
    <row r="29" spans="1:86" ht="15" x14ac:dyDescent="0.2">
      <c r="A29" s="129" t="s">
        <v>327</v>
      </c>
      <c r="B29" s="129"/>
      <c r="C29" s="147"/>
      <c r="D29" s="147" t="str">
        <f t="shared" si="26"/>
        <v>No</v>
      </c>
      <c r="E29" s="147"/>
      <c r="F29" s="147"/>
      <c r="G29" s="1">
        <v>8</v>
      </c>
      <c r="H29" s="332">
        <v>48</v>
      </c>
      <c r="I29" s="129">
        <v>3</v>
      </c>
      <c r="J29" s="1" t="s">
        <v>328</v>
      </c>
      <c r="K29" s="156"/>
      <c r="L29" s="266">
        <v>496.87</v>
      </c>
      <c r="M29" s="265"/>
      <c r="N29">
        <v>175</v>
      </c>
      <c r="O29" s="266">
        <f t="shared" si="27"/>
        <v>52.5</v>
      </c>
      <c r="P29" s="266">
        <f t="shared" si="28"/>
        <v>298.12</v>
      </c>
      <c r="Q29" s="266">
        <f t="shared" si="29"/>
        <v>0</v>
      </c>
      <c r="R29" s="266">
        <f t="shared" si="30"/>
        <v>0</v>
      </c>
      <c r="S29" s="159">
        <f t="shared" si="31"/>
        <v>0.35</v>
      </c>
      <c r="T29" s="159">
        <f t="shared" si="7"/>
        <v>0</v>
      </c>
      <c r="U29" s="158">
        <f t="shared" si="8"/>
        <v>0</v>
      </c>
      <c r="V29" s="158">
        <f t="shared" si="32"/>
        <v>0</v>
      </c>
      <c r="W29" s="267">
        <v>5</v>
      </c>
      <c r="X29" s="266">
        <f t="shared" si="33"/>
        <v>1.25</v>
      </c>
      <c r="Y29" s="136">
        <f t="shared" si="9"/>
        <v>52.5</v>
      </c>
      <c r="Z29" s="4">
        <f t="shared" si="34"/>
        <v>550.62</v>
      </c>
      <c r="AA29" s="266">
        <v>510243622.67000002</v>
      </c>
      <c r="AB29" s="267">
        <v>4191</v>
      </c>
      <c r="AC29" s="136">
        <f t="shared" si="10"/>
        <v>121747.46</v>
      </c>
      <c r="AD29" s="131">
        <f t="shared" si="11"/>
        <v>0.570303</v>
      </c>
      <c r="AE29" s="267">
        <v>84909</v>
      </c>
      <c r="AF29" s="131">
        <f t="shared" si="12"/>
        <v>0.68306100000000003</v>
      </c>
      <c r="AG29" s="131">
        <f t="shared" ref="AG29:AG92" si="53">ROUND(1-((AD29*$M$4)+(AF29*$M$5)),6)</f>
        <v>0.39587</v>
      </c>
      <c r="AH29" s="161">
        <f t="shared" si="13"/>
        <v>0.39587</v>
      </c>
      <c r="AI29" s="162">
        <f t="shared" si="14"/>
        <v>0</v>
      </c>
      <c r="AJ29" s="163">
        <f t="shared" si="35"/>
        <v>0.39587</v>
      </c>
      <c r="AK29" s="267">
        <v>146</v>
      </c>
      <c r="AL29" s="267">
        <v>4</v>
      </c>
      <c r="AM29" s="135">
        <f t="shared" si="36"/>
        <v>58400</v>
      </c>
      <c r="AN29" s="267">
        <v>0</v>
      </c>
      <c r="AO29"/>
      <c r="AP29" s="135">
        <f t="shared" si="37"/>
        <v>0</v>
      </c>
      <c r="AQ29" s="135">
        <f t="shared" si="15"/>
        <v>2512150</v>
      </c>
      <c r="AR29" s="135">
        <f t="shared" si="38"/>
        <v>2570550</v>
      </c>
      <c r="AS29" s="160">
        <v>3859564</v>
      </c>
      <c r="AT29" s="160">
        <f t="shared" si="16"/>
        <v>2570550</v>
      </c>
      <c r="AU29" s="333">
        <v>3459062</v>
      </c>
      <c r="AV29" s="135">
        <f t="shared" si="39"/>
        <v>888512</v>
      </c>
      <c r="AW29" s="164" t="str">
        <f t="shared" si="40"/>
        <v>No</v>
      </c>
      <c r="AX29" s="160">
        <f t="shared" si="41"/>
        <v>0</v>
      </c>
      <c r="AY29" s="334">
        <f t="shared" si="42"/>
        <v>3459062</v>
      </c>
      <c r="AZ29" s="335">
        <f t="shared" si="43"/>
        <v>3459062</v>
      </c>
      <c r="BA29" s="336">
        <f t="shared" si="44"/>
        <v>0</v>
      </c>
      <c r="BD29" s="166">
        <f t="shared" si="45"/>
        <v>-888512</v>
      </c>
      <c r="BE29" s="166">
        <f t="shared" si="46"/>
        <v>-888512</v>
      </c>
      <c r="BF29" s="166">
        <f t="shared" si="17"/>
        <v>-888512</v>
      </c>
      <c r="BG29" s="166">
        <f t="shared" si="17"/>
        <v>-761543.6351999999</v>
      </c>
      <c r="BH29" s="166">
        <f t="shared" si="17"/>
        <v>-634594.31121215969</v>
      </c>
      <c r="BI29" s="166">
        <f t="shared" si="17"/>
        <v>-507675.44896972785</v>
      </c>
      <c r="BJ29" s="166">
        <f t="shared" si="17"/>
        <v>-380756.586727296</v>
      </c>
      <c r="BK29" s="166">
        <f t="shared" si="17"/>
        <v>-253850.41637108847</v>
      </c>
      <c r="BL29" s="166">
        <f t="shared" si="17"/>
        <v>-126925.20818554424</v>
      </c>
      <c r="BN29" s="135">
        <f t="shared" si="47"/>
        <v>3459062</v>
      </c>
      <c r="BO29" s="166">
        <f t="shared" si="48"/>
        <v>3459062</v>
      </c>
      <c r="BP29" s="166">
        <f t="shared" si="49"/>
        <v>3332093.6351999999</v>
      </c>
      <c r="BQ29" s="166">
        <f t="shared" si="18"/>
        <v>3205144.3112121597</v>
      </c>
      <c r="BR29" s="166">
        <f t="shared" si="18"/>
        <v>3078225.4489697278</v>
      </c>
      <c r="BS29" s="166">
        <f t="shared" si="18"/>
        <v>2951306.586727296</v>
      </c>
      <c r="BT29" s="166">
        <f t="shared" si="18"/>
        <v>2824400.4163710885</v>
      </c>
      <c r="BU29" s="166">
        <f t="shared" si="18"/>
        <v>2697475.2081855442</v>
      </c>
      <c r="BV29" s="135">
        <f t="shared" si="50"/>
        <v>2570550</v>
      </c>
      <c r="BX29" s="166">
        <f t="shared" si="51"/>
        <v>3459062</v>
      </c>
      <c r="BY29" s="166">
        <f t="shared" si="19"/>
        <v>3459062</v>
      </c>
      <c r="BZ29" s="166">
        <f t="shared" si="20"/>
        <v>3332093.6351999999</v>
      </c>
      <c r="CA29" s="166">
        <f t="shared" si="21"/>
        <v>3205144.3112121597</v>
      </c>
      <c r="CB29" s="166">
        <f t="shared" si="22"/>
        <v>3078225.4489697278</v>
      </c>
      <c r="CC29" s="166">
        <f t="shared" si="23"/>
        <v>2951306.586727296</v>
      </c>
      <c r="CD29" s="166">
        <f t="shared" si="24"/>
        <v>2824400.4163710885</v>
      </c>
      <c r="CE29" s="166">
        <f t="shared" si="25"/>
        <v>2697475.2081855442</v>
      </c>
      <c r="CF29" s="166">
        <f t="shared" si="52"/>
        <v>2570550</v>
      </c>
    </row>
    <row r="30" spans="1:86" ht="15" x14ac:dyDescent="0.2">
      <c r="A30" s="129" t="s">
        <v>329</v>
      </c>
      <c r="B30" s="129"/>
      <c r="C30" s="147"/>
      <c r="D30" s="147" t="str">
        <f t="shared" si="26"/>
        <v>No</v>
      </c>
      <c r="E30" s="147"/>
      <c r="F30" s="147"/>
      <c r="G30" s="1">
        <v>2</v>
      </c>
      <c r="H30" s="332">
        <v>146</v>
      </c>
      <c r="I30" s="129">
        <v>4</v>
      </c>
      <c r="J30" s="1" t="s">
        <v>330</v>
      </c>
      <c r="K30" s="156"/>
      <c r="L30" s="266">
        <v>3116.08</v>
      </c>
      <c r="M30" s="265"/>
      <c r="N30">
        <v>256</v>
      </c>
      <c r="O30" s="266">
        <f t="shared" si="27"/>
        <v>76.8</v>
      </c>
      <c r="P30" s="266">
        <f t="shared" si="28"/>
        <v>1869.65</v>
      </c>
      <c r="Q30" s="266">
        <f t="shared" si="29"/>
        <v>0</v>
      </c>
      <c r="R30" s="266">
        <f t="shared" si="30"/>
        <v>0</v>
      </c>
      <c r="S30" s="159">
        <f t="shared" si="31"/>
        <v>0.08</v>
      </c>
      <c r="T30" s="159">
        <f t="shared" si="7"/>
        <v>0</v>
      </c>
      <c r="U30" s="158">
        <f t="shared" si="8"/>
        <v>0</v>
      </c>
      <c r="V30" s="158">
        <f t="shared" si="32"/>
        <v>0</v>
      </c>
      <c r="W30" s="267">
        <v>87</v>
      </c>
      <c r="X30" s="266">
        <f t="shared" si="33"/>
        <v>21.75</v>
      </c>
      <c r="Y30" s="136">
        <f t="shared" si="9"/>
        <v>76.8</v>
      </c>
      <c r="Z30" s="4">
        <f t="shared" si="34"/>
        <v>3214.63</v>
      </c>
      <c r="AA30" s="266">
        <v>3843882892.3299999</v>
      </c>
      <c r="AB30" s="267">
        <v>18932</v>
      </c>
      <c r="AC30" s="136">
        <f t="shared" si="10"/>
        <v>203036.28</v>
      </c>
      <c r="AD30" s="131">
        <f t="shared" si="11"/>
        <v>0.95108499999999996</v>
      </c>
      <c r="AE30" s="267">
        <v>123077</v>
      </c>
      <c r="AF30" s="131">
        <f t="shared" si="12"/>
        <v>0.99010799999999999</v>
      </c>
      <c r="AG30" s="131">
        <f t="shared" si="53"/>
        <v>3.7207999999999998E-2</v>
      </c>
      <c r="AH30" s="161">
        <f t="shared" si="13"/>
        <v>3.7207999999999998E-2</v>
      </c>
      <c r="AI30" s="162">
        <f t="shared" si="14"/>
        <v>0</v>
      </c>
      <c r="AJ30" s="163">
        <f t="shared" si="35"/>
        <v>3.7207999999999998E-2</v>
      </c>
      <c r="AK30" s="267">
        <v>0</v>
      </c>
      <c r="AL30" s="267">
        <v>0</v>
      </c>
      <c r="AM30" s="135">
        <f t="shared" si="36"/>
        <v>0</v>
      </c>
      <c r="AN30" s="267">
        <v>0</v>
      </c>
      <c r="AO30"/>
      <c r="AP30" s="135">
        <f t="shared" si="37"/>
        <v>0</v>
      </c>
      <c r="AQ30" s="135">
        <f t="shared" si="15"/>
        <v>1378505</v>
      </c>
      <c r="AR30" s="135">
        <f t="shared" si="38"/>
        <v>1378505</v>
      </c>
      <c r="AS30" s="160">
        <v>731456</v>
      </c>
      <c r="AT30" s="160">
        <f t="shared" si="16"/>
        <v>1378505</v>
      </c>
      <c r="AU30" s="333">
        <v>584016</v>
      </c>
      <c r="AV30" s="135">
        <f t="shared" si="39"/>
        <v>794489</v>
      </c>
      <c r="AW30" s="164" t="str">
        <f t="shared" si="40"/>
        <v>Yes</v>
      </c>
      <c r="AX30" s="160">
        <f t="shared" si="41"/>
        <v>158898</v>
      </c>
      <c r="AY30" s="334">
        <f t="shared" si="42"/>
        <v>742914</v>
      </c>
      <c r="AZ30" s="335">
        <f t="shared" si="43"/>
        <v>742914</v>
      </c>
      <c r="BA30" s="336">
        <f t="shared" si="44"/>
        <v>158898</v>
      </c>
      <c r="BD30" s="166">
        <f t="shared" si="45"/>
        <v>794489</v>
      </c>
      <c r="BE30" s="166">
        <f t="shared" si="46"/>
        <v>635591</v>
      </c>
      <c r="BF30" s="166">
        <f t="shared" si="17"/>
        <v>276482.08499999996</v>
      </c>
      <c r="BG30" s="166">
        <f t="shared" si="17"/>
        <v>0</v>
      </c>
      <c r="BH30" s="166">
        <f t="shared" si="17"/>
        <v>0</v>
      </c>
      <c r="BI30" s="166">
        <f t="shared" si="17"/>
        <v>0</v>
      </c>
      <c r="BJ30" s="166">
        <f t="shared" si="17"/>
        <v>0</v>
      </c>
      <c r="BK30" s="166">
        <f t="shared" si="17"/>
        <v>0</v>
      </c>
      <c r="BL30" s="166">
        <f t="shared" si="17"/>
        <v>0</v>
      </c>
      <c r="BN30" s="135">
        <f t="shared" si="47"/>
        <v>742914</v>
      </c>
      <c r="BO30" s="166">
        <f t="shared" si="48"/>
        <v>1102022.915</v>
      </c>
      <c r="BP30" s="166">
        <f t="shared" si="49"/>
        <v>1378505</v>
      </c>
      <c r="BQ30" s="166">
        <f t="shared" si="18"/>
        <v>1378505</v>
      </c>
      <c r="BR30" s="166">
        <f t="shared" si="18"/>
        <v>1378505</v>
      </c>
      <c r="BS30" s="166">
        <f t="shared" si="18"/>
        <v>1378505</v>
      </c>
      <c r="BT30" s="166">
        <f t="shared" si="18"/>
        <v>1378505</v>
      </c>
      <c r="BU30" s="166">
        <f t="shared" si="18"/>
        <v>1378505</v>
      </c>
      <c r="BV30" s="135">
        <f t="shared" si="50"/>
        <v>1378505</v>
      </c>
      <c r="BX30" s="166">
        <f t="shared" si="51"/>
        <v>742914</v>
      </c>
      <c r="BY30" s="166">
        <f t="shared" si="19"/>
        <v>1102022.915</v>
      </c>
      <c r="BZ30" s="166">
        <f t="shared" si="20"/>
        <v>1378505</v>
      </c>
      <c r="CA30" s="166">
        <f t="shared" si="21"/>
        <v>1378505</v>
      </c>
      <c r="CB30" s="166">
        <f t="shared" si="22"/>
        <v>1378505</v>
      </c>
      <c r="CC30" s="166">
        <f t="shared" si="23"/>
        <v>1378505</v>
      </c>
      <c r="CD30" s="166">
        <f t="shared" si="24"/>
        <v>1378505</v>
      </c>
      <c r="CE30" s="166">
        <f t="shared" si="25"/>
        <v>1378505</v>
      </c>
      <c r="CF30" s="166">
        <f t="shared" si="52"/>
        <v>1378505</v>
      </c>
    </row>
    <row r="31" spans="1:86" ht="15" x14ac:dyDescent="0.2">
      <c r="A31" s="129" t="s">
        <v>323</v>
      </c>
      <c r="B31" s="129"/>
      <c r="C31" s="147"/>
      <c r="D31" s="147" t="str">
        <f t="shared" si="26"/>
        <v>No</v>
      </c>
      <c r="E31" s="147"/>
      <c r="F31" s="147"/>
      <c r="G31" s="1">
        <v>5</v>
      </c>
      <c r="H31" s="332">
        <v>92</v>
      </c>
      <c r="I31" s="129">
        <v>5</v>
      </c>
      <c r="J31" s="1" t="s">
        <v>331</v>
      </c>
      <c r="K31" s="156"/>
      <c r="L31" s="266">
        <v>443.27</v>
      </c>
      <c r="M31" s="265"/>
      <c r="N31">
        <v>99</v>
      </c>
      <c r="O31" s="266">
        <f t="shared" si="27"/>
        <v>29.7</v>
      </c>
      <c r="P31" s="266">
        <f t="shared" si="28"/>
        <v>265.95999999999998</v>
      </c>
      <c r="Q31" s="266">
        <f t="shared" si="29"/>
        <v>0</v>
      </c>
      <c r="R31" s="266">
        <f t="shared" si="30"/>
        <v>0</v>
      </c>
      <c r="S31" s="159">
        <f t="shared" si="31"/>
        <v>0.22</v>
      </c>
      <c r="T31" s="159">
        <f t="shared" si="7"/>
        <v>0</v>
      </c>
      <c r="U31" s="158">
        <f t="shared" si="8"/>
        <v>0</v>
      </c>
      <c r="V31" s="158">
        <f t="shared" si="32"/>
        <v>0</v>
      </c>
      <c r="W31" s="267">
        <v>2</v>
      </c>
      <c r="X31" s="266">
        <f t="shared" si="33"/>
        <v>0.5</v>
      </c>
      <c r="Y31" s="136">
        <f t="shared" si="9"/>
        <v>29.7</v>
      </c>
      <c r="Z31" s="4">
        <f t="shared" si="34"/>
        <v>473.46999999999997</v>
      </c>
      <c r="AA31" s="266">
        <v>560332175.33000004</v>
      </c>
      <c r="AB31" s="267">
        <v>3647</v>
      </c>
      <c r="AC31" s="136">
        <f t="shared" si="10"/>
        <v>153641.95000000001</v>
      </c>
      <c r="AD31" s="131">
        <f t="shared" si="11"/>
        <v>0.71970699999999999</v>
      </c>
      <c r="AE31" s="267">
        <v>103500</v>
      </c>
      <c r="AF31" s="131">
        <f t="shared" si="12"/>
        <v>0.83261799999999997</v>
      </c>
      <c r="AG31" s="131">
        <f t="shared" si="53"/>
        <v>0.24642</v>
      </c>
      <c r="AH31" s="161">
        <f t="shared" si="13"/>
        <v>0.24642</v>
      </c>
      <c r="AI31" s="162">
        <f t="shared" si="14"/>
        <v>0</v>
      </c>
      <c r="AJ31" s="163">
        <f t="shared" si="35"/>
        <v>0.24642</v>
      </c>
      <c r="AK31" s="267">
        <v>240</v>
      </c>
      <c r="AL31" s="267">
        <v>6</v>
      </c>
      <c r="AM31" s="135">
        <f t="shared" si="36"/>
        <v>144000</v>
      </c>
      <c r="AN31" s="267">
        <v>0</v>
      </c>
      <c r="AO31"/>
      <c r="AP31" s="135">
        <f t="shared" si="37"/>
        <v>0</v>
      </c>
      <c r="AQ31" s="135">
        <f t="shared" si="15"/>
        <v>1344650</v>
      </c>
      <c r="AR31" s="135">
        <f t="shared" si="38"/>
        <v>1488650</v>
      </c>
      <c r="AS31" s="160">
        <v>1633686</v>
      </c>
      <c r="AT31" s="160">
        <f t="shared" si="16"/>
        <v>1488650</v>
      </c>
      <c r="AU31" s="333">
        <v>1494242</v>
      </c>
      <c r="AV31" s="135">
        <f t="shared" si="39"/>
        <v>5592</v>
      </c>
      <c r="AW31" s="164" t="str">
        <f t="shared" si="40"/>
        <v>No</v>
      </c>
      <c r="AX31" s="160">
        <f t="shared" si="41"/>
        <v>0</v>
      </c>
      <c r="AY31" s="334">
        <f t="shared" si="42"/>
        <v>1494242</v>
      </c>
      <c r="AZ31" s="335">
        <f t="shared" si="43"/>
        <v>1494242</v>
      </c>
      <c r="BA31" s="336">
        <f t="shared" si="44"/>
        <v>0</v>
      </c>
      <c r="BD31" s="166">
        <f t="shared" si="45"/>
        <v>-5592</v>
      </c>
      <c r="BE31" s="166">
        <f t="shared" si="46"/>
        <v>-5592</v>
      </c>
      <c r="BF31" s="166">
        <f t="shared" si="17"/>
        <v>-5592</v>
      </c>
      <c r="BG31" s="166">
        <f t="shared" si="17"/>
        <v>-4792.9032000000589</v>
      </c>
      <c r="BH31" s="166">
        <f t="shared" si="17"/>
        <v>-3993.9262365601026</v>
      </c>
      <c r="BI31" s="166">
        <f t="shared" si="17"/>
        <v>-3195.1409892481752</v>
      </c>
      <c r="BJ31" s="166">
        <f t="shared" si="17"/>
        <v>-2396.3557419362478</v>
      </c>
      <c r="BK31" s="166">
        <f t="shared" si="17"/>
        <v>-1597.6503731489647</v>
      </c>
      <c r="BL31" s="166">
        <f t="shared" si="17"/>
        <v>-798.82518657436594</v>
      </c>
      <c r="BN31" s="135">
        <f t="shared" si="47"/>
        <v>1494242</v>
      </c>
      <c r="BO31" s="166">
        <f t="shared" si="48"/>
        <v>1494242</v>
      </c>
      <c r="BP31" s="166">
        <f t="shared" si="49"/>
        <v>1493442.9032000001</v>
      </c>
      <c r="BQ31" s="166">
        <f t="shared" si="18"/>
        <v>1492643.9262365601</v>
      </c>
      <c r="BR31" s="166">
        <f t="shared" si="18"/>
        <v>1491845.1409892482</v>
      </c>
      <c r="BS31" s="166">
        <f t="shared" si="18"/>
        <v>1491046.3557419362</v>
      </c>
      <c r="BT31" s="166">
        <f t="shared" si="18"/>
        <v>1490247.650373149</v>
      </c>
      <c r="BU31" s="166">
        <f t="shared" si="18"/>
        <v>1489448.8251865744</v>
      </c>
      <c r="BV31" s="135">
        <f t="shared" si="50"/>
        <v>1488650</v>
      </c>
      <c r="BX31" s="166">
        <f t="shared" si="51"/>
        <v>1494242</v>
      </c>
      <c r="BY31" s="166">
        <f t="shared" si="19"/>
        <v>1494242</v>
      </c>
      <c r="BZ31" s="166">
        <f t="shared" si="20"/>
        <v>1493442.9032000001</v>
      </c>
      <c r="CA31" s="166">
        <f t="shared" si="21"/>
        <v>1492643.9262365601</v>
      </c>
      <c r="CB31" s="166">
        <f t="shared" si="22"/>
        <v>1491845.1409892482</v>
      </c>
      <c r="CC31" s="166">
        <f t="shared" si="23"/>
        <v>1491046.3557419362</v>
      </c>
      <c r="CD31" s="166">
        <f t="shared" si="24"/>
        <v>1490247.650373149</v>
      </c>
      <c r="CE31" s="166">
        <f t="shared" si="25"/>
        <v>1489448.8251865744</v>
      </c>
      <c r="CF31" s="166">
        <f t="shared" si="52"/>
        <v>1488650</v>
      </c>
    </row>
    <row r="32" spans="1:86" ht="15" x14ac:dyDescent="0.2">
      <c r="A32" s="129" t="s">
        <v>327</v>
      </c>
      <c r="B32" s="129"/>
      <c r="C32" s="147"/>
      <c r="D32" s="147" t="str">
        <f t="shared" si="26"/>
        <v>No</v>
      </c>
      <c r="E32" s="147"/>
      <c r="F32" s="147"/>
      <c r="G32" s="1">
        <v>7</v>
      </c>
      <c r="H32" s="338">
        <v>52</v>
      </c>
      <c r="I32" s="129">
        <v>6</v>
      </c>
      <c r="J32" s="1" t="s">
        <v>332</v>
      </c>
      <c r="K32" s="156"/>
      <c r="L32" s="266">
        <v>713.49</v>
      </c>
      <c r="M32" s="270"/>
      <c r="N32">
        <v>193</v>
      </c>
      <c r="O32" s="266">
        <f t="shared" si="27"/>
        <v>57.9</v>
      </c>
      <c r="P32" s="266">
        <f t="shared" si="28"/>
        <v>428.09</v>
      </c>
      <c r="Q32" s="266">
        <f t="shared" si="29"/>
        <v>0</v>
      </c>
      <c r="R32" s="266">
        <f t="shared" si="30"/>
        <v>0</v>
      </c>
      <c r="S32" s="159">
        <f t="shared" si="31"/>
        <v>0.27</v>
      </c>
      <c r="T32" s="159">
        <f t="shared" si="7"/>
        <v>0</v>
      </c>
      <c r="U32" s="158">
        <f t="shared" si="8"/>
        <v>0</v>
      </c>
      <c r="V32" s="158">
        <f t="shared" si="32"/>
        <v>0</v>
      </c>
      <c r="W32" s="267">
        <v>15</v>
      </c>
      <c r="X32" s="266">
        <f t="shared" si="33"/>
        <v>3.75</v>
      </c>
      <c r="Y32" s="136">
        <f t="shared" si="9"/>
        <v>57.9</v>
      </c>
      <c r="Z32" s="4">
        <f t="shared" si="34"/>
        <v>775.14</v>
      </c>
      <c r="AA32" s="266">
        <v>806030104.66999996</v>
      </c>
      <c r="AB32" s="267">
        <v>6000</v>
      </c>
      <c r="AC32" s="136">
        <f t="shared" si="10"/>
        <v>134338.35</v>
      </c>
      <c r="AD32" s="131">
        <f t="shared" si="11"/>
        <v>0.62928300000000004</v>
      </c>
      <c r="AE32" s="267">
        <v>83841</v>
      </c>
      <c r="AF32" s="131">
        <f t="shared" si="12"/>
        <v>0.67446899999999999</v>
      </c>
      <c r="AG32" s="131">
        <f t="shared" si="53"/>
        <v>0.35716100000000001</v>
      </c>
      <c r="AH32" s="161">
        <f t="shared" si="13"/>
        <v>0.35716100000000001</v>
      </c>
      <c r="AI32" s="162">
        <f t="shared" si="14"/>
        <v>0</v>
      </c>
      <c r="AJ32" s="163">
        <f t="shared" si="35"/>
        <v>0.35716100000000001</v>
      </c>
      <c r="AK32" s="267">
        <v>713</v>
      </c>
      <c r="AL32" s="267">
        <v>13</v>
      </c>
      <c r="AM32" s="135">
        <f t="shared" si="36"/>
        <v>926900</v>
      </c>
      <c r="AN32" s="267">
        <v>0</v>
      </c>
      <c r="AO32"/>
      <c r="AP32" s="135">
        <f t="shared" si="37"/>
        <v>0</v>
      </c>
      <c r="AQ32" s="135">
        <f t="shared" si="15"/>
        <v>3190694</v>
      </c>
      <c r="AR32" s="135">
        <f t="shared" si="38"/>
        <v>4117594</v>
      </c>
      <c r="AS32" s="160">
        <v>4067920</v>
      </c>
      <c r="AT32" s="160">
        <f t="shared" si="16"/>
        <v>4117594</v>
      </c>
      <c r="AU32" s="333">
        <v>4012796</v>
      </c>
      <c r="AV32" s="135">
        <f t="shared" si="39"/>
        <v>104798</v>
      </c>
      <c r="AW32" s="164" t="str">
        <f t="shared" si="40"/>
        <v>Yes</v>
      </c>
      <c r="AX32" s="160">
        <f t="shared" si="41"/>
        <v>20960</v>
      </c>
      <c r="AY32" s="334">
        <f t="shared" si="42"/>
        <v>4033756</v>
      </c>
      <c r="AZ32" s="335">
        <f t="shared" si="43"/>
        <v>4033756</v>
      </c>
      <c r="BA32" s="336">
        <f t="shared" si="44"/>
        <v>20960</v>
      </c>
      <c r="BD32" s="166">
        <f t="shared" si="45"/>
        <v>104798</v>
      </c>
      <c r="BE32" s="166">
        <f t="shared" si="46"/>
        <v>83838</v>
      </c>
      <c r="BF32" s="166">
        <f t="shared" si="17"/>
        <v>36469.529999999795</v>
      </c>
      <c r="BG32" s="166">
        <f t="shared" si="17"/>
        <v>0</v>
      </c>
      <c r="BH32" s="166">
        <f t="shared" si="17"/>
        <v>0</v>
      </c>
      <c r="BI32" s="166">
        <f t="shared" si="17"/>
        <v>0</v>
      </c>
      <c r="BJ32" s="166">
        <f t="shared" si="17"/>
        <v>0</v>
      </c>
      <c r="BK32" s="166">
        <f t="shared" si="17"/>
        <v>0</v>
      </c>
      <c r="BL32" s="166">
        <f t="shared" si="17"/>
        <v>0</v>
      </c>
      <c r="BN32" s="135">
        <f t="shared" si="47"/>
        <v>4033756</v>
      </c>
      <c r="BO32" s="166">
        <f t="shared" si="48"/>
        <v>4081124.47</v>
      </c>
      <c r="BP32" s="166">
        <f t="shared" si="49"/>
        <v>4117594</v>
      </c>
      <c r="BQ32" s="166">
        <f t="shared" si="18"/>
        <v>4117594</v>
      </c>
      <c r="BR32" s="166">
        <f t="shared" si="18"/>
        <v>4117594</v>
      </c>
      <c r="BS32" s="166">
        <f t="shared" si="18"/>
        <v>4117594</v>
      </c>
      <c r="BT32" s="166">
        <f t="shared" si="18"/>
        <v>4117594</v>
      </c>
      <c r="BU32" s="166">
        <f t="shared" si="18"/>
        <v>4117594</v>
      </c>
      <c r="BV32" s="135">
        <f t="shared" si="50"/>
        <v>4117594</v>
      </c>
      <c r="BX32" s="166">
        <f t="shared" si="51"/>
        <v>4033756</v>
      </c>
      <c r="BY32" s="166">
        <f t="shared" si="19"/>
        <v>4081124.47</v>
      </c>
      <c r="BZ32" s="166">
        <f t="shared" si="20"/>
        <v>4117594</v>
      </c>
      <c r="CA32" s="166">
        <f t="shared" si="21"/>
        <v>4117594</v>
      </c>
      <c r="CB32" s="166">
        <f t="shared" si="22"/>
        <v>4117594</v>
      </c>
      <c r="CC32" s="166">
        <f t="shared" si="23"/>
        <v>4117594</v>
      </c>
      <c r="CD32" s="166">
        <f t="shared" si="24"/>
        <v>4117594</v>
      </c>
      <c r="CE32" s="166">
        <f t="shared" si="25"/>
        <v>4117594</v>
      </c>
      <c r="CF32" s="166">
        <f t="shared" si="52"/>
        <v>4117594</v>
      </c>
    </row>
    <row r="33" spans="1:84" ht="15" x14ac:dyDescent="0.2">
      <c r="A33" s="129" t="s">
        <v>333</v>
      </c>
      <c r="B33" s="129"/>
      <c r="C33" s="147"/>
      <c r="D33" s="147" t="str">
        <f t="shared" si="26"/>
        <v>No</v>
      </c>
      <c r="E33" s="147"/>
      <c r="F33" s="147"/>
      <c r="G33" s="1">
        <v>4</v>
      </c>
      <c r="H33" s="332">
        <v>85</v>
      </c>
      <c r="I33" s="129">
        <v>7</v>
      </c>
      <c r="J33" s="1" t="s">
        <v>334</v>
      </c>
      <c r="K33" s="156"/>
      <c r="L33" s="266">
        <v>2691.46</v>
      </c>
      <c r="M33" s="265"/>
      <c r="N33">
        <v>562</v>
      </c>
      <c r="O33" s="266">
        <f t="shared" si="27"/>
        <v>168.6</v>
      </c>
      <c r="P33" s="266">
        <f t="shared" si="28"/>
        <v>1614.88</v>
      </c>
      <c r="Q33" s="266">
        <f t="shared" si="29"/>
        <v>0</v>
      </c>
      <c r="R33" s="266">
        <f t="shared" si="30"/>
        <v>0</v>
      </c>
      <c r="S33" s="159">
        <f t="shared" si="31"/>
        <v>0.21</v>
      </c>
      <c r="T33" s="159">
        <f t="shared" si="7"/>
        <v>0</v>
      </c>
      <c r="U33" s="158">
        <f t="shared" si="8"/>
        <v>0</v>
      </c>
      <c r="V33" s="158">
        <f t="shared" si="32"/>
        <v>0</v>
      </c>
      <c r="W33" s="267">
        <v>93</v>
      </c>
      <c r="X33" s="266">
        <f t="shared" si="33"/>
        <v>23.25</v>
      </c>
      <c r="Y33" s="136">
        <f t="shared" si="9"/>
        <v>168.6</v>
      </c>
      <c r="Z33" s="4">
        <f t="shared" si="34"/>
        <v>2883.31</v>
      </c>
      <c r="AA33" s="266">
        <v>3561264411.6700001</v>
      </c>
      <c r="AB33" s="267">
        <v>20175</v>
      </c>
      <c r="AC33" s="136">
        <f t="shared" si="10"/>
        <v>176518.68</v>
      </c>
      <c r="AD33" s="131">
        <f t="shared" si="11"/>
        <v>0.82686800000000005</v>
      </c>
      <c r="AE33" s="267">
        <v>102075</v>
      </c>
      <c r="AF33" s="131">
        <f t="shared" si="12"/>
        <v>0.82115499999999997</v>
      </c>
      <c r="AG33" s="131">
        <f t="shared" si="53"/>
        <v>0.174846</v>
      </c>
      <c r="AH33" s="161">
        <f t="shared" si="13"/>
        <v>0.174846</v>
      </c>
      <c r="AI33" s="162">
        <f t="shared" si="14"/>
        <v>0</v>
      </c>
      <c r="AJ33" s="163">
        <f t="shared" si="35"/>
        <v>0.174846</v>
      </c>
      <c r="AK33" s="267">
        <v>0</v>
      </c>
      <c r="AL33" s="267">
        <v>0</v>
      </c>
      <c r="AM33" s="135">
        <f t="shared" si="36"/>
        <v>0</v>
      </c>
      <c r="AN33" s="267">
        <v>0</v>
      </c>
      <c r="AO33"/>
      <c r="AP33" s="135">
        <f t="shared" si="37"/>
        <v>0</v>
      </c>
      <c r="AQ33" s="135">
        <f t="shared" si="15"/>
        <v>5810158</v>
      </c>
      <c r="AR33" s="135">
        <f t="shared" si="38"/>
        <v>5810158</v>
      </c>
      <c r="AS33" s="160">
        <v>6215712</v>
      </c>
      <c r="AT33" s="160">
        <f t="shared" si="16"/>
        <v>5810158</v>
      </c>
      <c r="AU33" s="333">
        <v>5870600</v>
      </c>
      <c r="AV33" s="135">
        <f t="shared" si="39"/>
        <v>60442</v>
      </c>
      <c r="AW33" s="164" t="str">
        <f t="shared" si="40"/>
        <v>No</v>
      </c>
      <c r="AX33" s="160">
        <f t="shared" si="41"/>
        <v>0</v>
      </c>
      <c r="AY33" s="334">
        <f t="shared" si="42"/>
        <v>5870600</v>
      </c>
      <c r="AZ33" s="335">
        <f t="shared" si="43"/>
        <v>5870600</v>
      </c>
      <c r="BA33" s="336">
        <f t="shared" si="44"/>
        <v>0</v>
      </c>
      <c r="BD33" s="166">
        <f t="shared" si="45"/>
        <v>-60442</v>
      </c>
      <c r="BE33" s="166">
        <f t="shared" si="46"/>
        <v>-60442</v>
      </c>
      <c r="BF33" s="166">
        <f t="shared" si="17"/>
        <v>-60442</v>
      </c>
      <c r="BG33" s="166">
        <f t="shared" si="17"/>
        <v>-51804.838200000115</v>
      </c>
      <c r="BH33" s="166">
        <f t="shared" si="17"/>
        <v>-43168.971672059968</v>
      </c>
      <c r="BI33" s="166">
        <f t="shared" si="17"/>
        <v>-34535.177337648347</v>
      </c>
      <c r="BJ33" s="166">
        <f t="shared" si="17"/>
        <v>-25901.383003236726</v>
      </c>
      <c r="BK33" s="166">
        <f t="shared" si="17"/>
        <v>-17268.452048257925</v>
      </c>
      <c r="BL33" s="166">
        <f t="shared" si="17"/>
        <v>-8634.2260241284966</v>
      </c>
      <c r="BN33" s="135">
        <f t="shared" si="47"/>
        <v>5870600</v>
      </c>
      <c r="BO33" s="166">
        <f t="shared" si="48"/>
        <v>5870600</v>
      </c>
      <c r="BP33" s="166">
        <f t="shared" si="49"/>
        <v>5861962.8382000001</v>
      </c>
      <c r="BQ33" s="166">
        <f t="shared" si="18"/>
        <v>5853326.97167206</v>
      </c>
      <c r="BR33" s="166">
        <f t="shared" si="18"/>
        <v>5844693.1773376483</v>
      </c>
      <c r="BS33" s="166">
        <f t="shared" si="18"/>
        <v>5836059.3830032367</v>
      </c>
      <c r="BT33" s="166">
        <f t="shared" si="18"/>
        <v>5827426.4520482579</v>
      </c>
      <c r="BU33" s="166">
        <f t="shared" si="18"/>
        <v>5818792.2260241285</v>
      </c>
      <c r="BV33" s="135">
        <f t="shared" si="50"/>
        <v>5810158</v>
      </c>
      <c r="BX33" s="166">
        <f t="shared" si="51"/>
        <v>5870600</v>
      </c>
      <c r="BY33" s="166">
        <f t="shared" si="19"/>
        <v>5870600</v>
      </c>
      <c r="BZ33" s="166">
        <f t="shared" si="20"/>
        <v>5861962.8382000001</v>
      </c>
      <c r="CA33" s="166">
        <f t="shared" si="21"/>
        <v>5853326.97167206</v>
      </c>
      <c r="CB33" s="166">
        <f t="shared" si="22"/>
        <v>5844693.1773376483</v>
      </c>
      <c r="CC33" s="166">
        <f t="shared" si="23"/>
        <v>5836059.3830032367</v>
      </c>
      <c r="CD33" s="166">
        <f t="shared" si="24"/>
        <v>5827426.4520482579</v>
      </c>
      <c r="CE33" s="166">
        <f t="shared" si="25"/>
        <v>5818792.2260241285</v>
      </c>
      <c r="CF33" s="166">
        <f t="shared" si="52"/>
        <v>5810158</v>
      </c>
    </row>
    <row r="34" spans="1:84" ht="15" x14ac:dyDescent="0.2">
      <c r="A34" s="129" t="s">
        <v>323</v>
      </c>
      <c r="B34" s="129"/>
      <c r="C34" s="147"/>
      <c r="D34" s="147" t="str">
        <f t="shared" si="26"/>
        <v>No</v>
      </c>
      <c r="E34" s="147"/>
      <c r="F34" s="147"/>
      <c r="G34" s="1">
        <v>3</v>
      </c>
      <c r="H34" s="332">
        <v>124</v>
      </c>
      <c r="I34" s="129">
        <v>8</v>
      </c>
      <c r="J34" s="1" t="s">
        <v>335</v>
      </c>
      <c r="K34" s="156"/>
      <c r="L34" s="266">
        <v>787.98</v>
      </c>
      <c r="M34" s="265"/>
      <c r="N34">
        <v>93</v>
      </c>
      <c r="O34" s="266">
        <f t="shared" si="27"/>
        <v>27.9</v>
      </c>
      <c r="P34" s="266">
        <f t="shared" si="28"/>
        <v>472.79</v>
      </c>
      <c r="Q34" s="266">
        <f t="shared" si="29"/>
        <v>0</v>
      </c>
      <c r="R34" s="266">
        <f t="shared" si="30"/>
        <v>0</v>
      </c>
      <c r="S34" s="159">
        <f t="shared" si="31"/>
        <v>0.12</v>
      </c>
      <c r="T34" s="159">
        <f t="shared" si="7"/>
        <v>0</v>
      </c>
      <c r="U34" s="158">
        <f t="shared" si="8"/>
        <v>0</v>
      </c>
      <c r="V34" s="158">
        <f t="shared" si="32"/>
        <v>0</v>
      </c>
      <c r="W34" s="267">
        <v>35</v>
      </c>
      <c r="X34" s="266">
        <f t="shared" si="33"/>
        <v>8.75</v>
      </c>
      <c r="Y34" s="136">
        <f t="shared" si="9"/>
        <v>27.9</v>
      </c>
      <c r="Z34" s="4">
        <f t="shared" si="34"/>
        <v>824.63</v>
      </c>
      <c r="AA34" s="266">
        <v>898698785.33000004</v>
      </c>
      <c r="AB34" s="267">
        <v>5297</v>
      </c>
      <c r="AC34" s="136">
        <f t="shared" si="10"/>
        <v>169661.84</v>
      </c>
      <c r="AD34" s="131">
        <f t="shared" si="11"/>
        <v>0.79474900000000004</v>
      </c>
      <c r="AE34" s="267">
        <v>151034</v>
      </c>
      <c r="AF34" s="131">
        <f t="shared" si="12"/>
        <v>1.2150110000000001</v>
      </c>
      <c r="AG34" s="131">
        <f t="shared" si="53"/>
        <v>7.9172000000000006E-2</v>
      </c>
      <c r="AH34" s="161">
        <f t="shared" si="13"/>
        <v>7.9172000000000006E-2</v>
      </c>
      <c r="AI34" s="162">
        <f t="shared" si="14"/>
        <v>0</v>
      </c>
      <c r="AJ34" s="163">
        <f t="shared" si="35"/>
        <v>7.9172000000000006E-2</v>
      </c>
      <c r="AK34" s="267">
        <v>357</v>
      </c>
      <c r="AL34" s="267">
        <v>6</v>
      </c>
      <c r="AM34" s="135">
        <f t="shared" si="36"/>
        <v>214200</v>
      </c>
      <c r="AN34" s="267">
        <v>0</v>
      </c>
      <c r="AO34"/>
      <c r="AP34" s="135">
        <f t="shared" si="37"/>
        <v>0</v>
      </c>
      <c r="AQ34" s="135">
        <f t="shared" si="15"/>
        <v>752440</v>
      </c>
      <c r="AR34" s="135">
        <f t="shared" si="38"/>
        <v>966640</v>
      </c>
      <c r="AS34" s="160">
        <v>2000209</v>
      </c>
      <c r="AT34" s="160">
        <f t="shared" si="16"/>
        <v>966640</v>
      </c>
      <c r="AU34" s="333">
        <v>1764574</v>
      </c>
      <c r="AV34" s="135">
        <f t="shared" si="39"/>
        <v>797934</v>
      </c>
      <c r="AW34" s="164" t="str">
        <f t="shared" si="40"/>
        <v>No</v>
      </c>
      <c r="AX34" s="160">
        <f t="shared" si="41"/>
        <v>0</v>
      </c>
      <c r="AY34" s="334">
        <f t="shared" si="42"/>
        <v>1764574</v>
      </c>
      <c r="AZ34" s="335">
        <f t="shared" si="43"/>
        <v>1764574</v>
      </c>
      <c r="BA34" s="336">
        <f t="shared" si="44"/>
        <v>0</v>
      </c>
      <c r="BD34" s="166">
        <f t="shared" si="45"/>
        <v>-797934</v>
      </c>
      <c r="BE34" s="166">
        <f t="shared" si="46"/>
        <v>-797934</v>
      </c>
      <c r="BF34" s="166">
        <f t="shared" si="17"/>
        <v>-797934</v>
      </c>
      <c r="BG34" s="166">
        <f t="shared" si="17"/>
        <v>-683909.23139999993</v>
      </c>
      <c r="BH34" s="166">
        <f t="shared" si="17"/>
        <v>-569901.56252561999</v>
      </c>
      <c r="BI34" s="166">
        <f t="shared" si="17"/>
        <v>-455921.25002049608</v>
      </c>
      <c r="BJ34" s="166">
        <f t="shared" si="17"/>
        <v>-341940.93751537194</v>
      </c>
      <c r="BK34" s="166">
        <f t="shared" si="17"/>
        <v>-227972.02304149838</v>
      </c>
      <c r="BL34" s="166">
        <f t="shared" si="17"/>
        <v>-113986.01152074919</v>
      </c>
      <c r="BN34" s="135">
        <f t="shared" si="47"/>
        <v>1764574</v>
      </c>
      <c r="BO34" s="166">
        <f t="shared" si="48"/>
        <v>1764574</v>
      </c>
      <c r="BP34" s="166">
        <f t="shared" si="49"/>
        <v>1650549.2313999999</v>
      </c>
      <c r="BQ34" s="166">
        <f t="shared" si="18"/>
        <v>1536541.56252562</v>
      </c>
      <c r="BR34" s="166">
        <f t="shared" si="18"/>
        <v>1422561.2500204961</v>
      </c>
      <c r="BS34" s="166">
        <f t="shared" si="18"/>
        <v>1308580.9375153719</v>
      </c>
      <c r="BT34" s="166">
        <f t="shared" si="18"/>
        <v>1194612.0230414984</v>
      </c>
      <c r="BU34" s="166">
        <f t="shared" si="18"/>
        <v>1080626.0115207492</v>
      </c>
      <c r="BV34" s="135">
        <f t="shared" si="50"/>
        <v>966640</v>
      </c>
      <c r="BX34" s="166">
        <f t="shared" si="51"/>
        <v>1764574</v>
      </c>
      <c r="BY34" s="166">
        <f t="shared" si="19"/>
        <v>1764574</v>
      </c>
      <c r="BZ34" s="166">
        <f t="shared" si="20"/>
        <v>1650549.2313999999</v>
      </c>
      <c r="CA34" s="166">
        <f t="shared" si="21"/>
        <v>1536541.56252562</v>
      </c>
      <c r="CB34" s="166">
        <f t="shared" si="22"/>
        <v>1422561.2500204961</v>
      </c>
      <c r="CC34" s="166">
        <f t="shared" si="23"/>
        <v>1308580.9375153719</v>
      </c>
      <c r="CD34" s="166">
        <f t="shared" si="24"/>
        <v>1194612.0230414984</v>
      </c>
      <c r="CE34" s="166">
        <f t="shared" si="25"/>
        <v>1080626.0115207492</v>
      </c>
      <c r="CF34" s="166">
        <f t="shared" si="52"/>
        <v>966640</v>
      </c>
    </row>
    <row r="35" spans="1:84" ht="15" x14ac:dyDescent="0.2">
      <c r="A35" s="129" t="s">
        <v>333</v>
      </c>
      <c r="B35" s="129"/>
      <c r="C35" s="147"/>
      <c r="D35" s="147" t="str">
        <f t="shared" si="26"/>
        <v>No</v>
      </c>
      <c r="E35" s="147"/>
      <c r="F35" s="147"/>
      <c r="G35" s="1">
        <v>4</v>
      </c>
      <c r="H35" s="332">
        <v>76</v>
      </c>
      <c r="I35" s="129">
        <v>9</v>
      </c>
      <c r="J35" s="1" t="s">
        <v>336</v>
      </c>
      <c r="K35" s="156"/>
      <c r="L35" s="266">
        <v>3174.37</v>
      </c>
      <c r="M35" s="265"/>
      <c r="N35">
        <v>937</v>
      </c>
      <c r="O35" s="266">
        <f t="shared" si="27"/>
        <v>281.10000000000002</v>
      </c>
      <c r="P35" s="266">
        <f t="shared" si="28"/>
        <v>1904.62</v>
      </c>
      <c r="Q35" s="266">
        <f t="shared" si="29"/>
        <v>0</v>
      </c>
      <c r="R35" s="266">
        <f t="shared" si="30"/>
        <v>0</v>
      </c>
      <c r="S35" s="159">
        <f t="shared" si="31"/>
        <v>0.3</v>
      </c>
      <c r="T35" s="159">
        <f t="shared" si="7"/>
        <v>0</v>
      </c>
      <c r="U35" s="158">
        <f t="shared" si="8"/>
        <v>0</v>
      </c>
      <c r="V35" s="158">
        <f t="shared" si="32"/>
        <v>0</v>
      </c>
      <c r="W35" s="267">
        <v>186</v>
      </c>
      <c r="X35" s="266">
        <f t="shared" si="33"/>
        <v>46.5</v>
      </c>
      <c r="Y35" s="136">
        <f t="shared" si="9"/>
        <v>281.10000000000002</v>
      </c>
      <c r="Z35" s="4">
        <f t="shared" si="34"/>
        <v>3501.97</v>
      </c>
      <c r="AA35" s="266">
        <v>3337698484.6700001</v>
      </c>
      <c r="AB35" s="267">
        <v>20358</v>
      </c>
      <c r="AC35" s="136">
        <f t="shared" si="10"/>
        <v>163950.22</v>
      </c>
      <c r="AD35" s="131">
        <f t="shared" si="11"/>
        <v>0.76799399999999995</v>
      </c>
      <c r="AE35" s="267">
        <v>94973</v>
      </c>
      <c r="AF35" s="131">
        <f t="shared" si="12"/>
        <v>0.76402199999999998</v>
      </c>
      <c r="AG35" s="131">
        <f t="shared" si="53"/>
        <v>0.23319799999999999</v>
      </c>
      <c r="AH35" s="161">
        <f t="shared" si="13"/>
        <v>0.23319799999999999</v>
      </c>
      <c r="AI35" s="162">
        <f t="shared" si="14"/>
        <v>0</v>
      </c>
      <c r="AJ35" s="163">
        <f t="shared" si="35"/>
        <v>0.23319799999999999</v>
      </c>
      <c r="AK35" s="267">
        <v>0</v>
      </c>
      <c r="AL35" s="267">
        <v>0</v>
      </c>
      <c r="AM35" s="135">
        <f t="shared" si="36"/>
        <v>0</v>
      </c>
      <c r="AN35" s="267">
        <v>0</v>
      </c>
      <c r="AO35"/>
      <c r="AP35" s="135">
        <f t="shared" si="37"/>
        <v>0</v>
      </c>
      <c r="AQ35" s="135">
        <f t="shared" si="15"/>
        <v>9411919</v>
      </c>
      <c r="AR35" s="135">
        <f t="shared" si="38"/>
        <v>9411919</v>
      </c>
      <c r="AS35" s="160">
        <v>8087732</v>
      </c>
      <c r="AT35" s="160">
        <f t="shared" si="16"/>
        <v>9411919</v>
      </c>
      <c r="AU35" s="333">
        <v>7888281</v>
      </c>
      <c r="AV35" s="135">
        <f t="shared" si="39"/>
        <v>1523638</v>
      </c>
      <c r="AW35" s="164" t="str">
        <f t="shared" si="40"/>
        <v>Yes</v>
      </c>
      <c r="AX35" s="160">
        <f t="shared" si="41"/>
        <v>304728</v>
      </c>
      <c r="AY35" s="334">
        <f t="shared" si="42"/>
        <v>8193009</v>
      </c>
      <c r="AZ35" s="335">
        <f t="shared" si="43"/>
        <v>8193009</v>
      </c>
      <c r="BA35" s="336">
        <f t="shared" si="44"/>
        <v>304728</v>
      </c>
      <c r="BD35" s="166">
        <f t="shared" si="45"/>
        <v>1523638</v>
      </c>
      <c r="BE35" s="166">
        <f t="shared" si="46"/>
        <v>1218910</v>
      </c>
      <c r="BF35" s="166">
        <f t="shared" si="17"/>
        <v>530225.84999999963</v>
      </c>
      <c r="BG35" s="166">
        <f t="shared" si="17"/>
        <v>0</v>
      </c>
      <c r="BH35" s="166">
        <f t="shared" si="17"/>
        <v>0</v>
      </c>
      <c r="BI35" s="166">
        <f t="shared" si="17"/>
        <v>0</v>
      </c>
      <c r="BJ35" s="166">
        <f t="shared" si="17"/>
        <v>0</v>
      </c>
      <c r="BK35" s="166">
        <f t="shared" si="17"/>
        <v>0</v>
      </c>
      <c r="BL35" s="166">
        <f t="shared" si="17"/>
        <v>0</v>
      </c>
      <c r="BN35" s="135">
        <f t="shared" si="47"/>
        <v>8193009</v>
      </c>
      <c r="BO35" s="166">
        <f t="shared" si="48"/>
        <v>8881693.1500000004</v>
      </c>
      <c r="BP35" s="166">
        <f t="shared" si="49"/>
        <v>9411919</v>
      </c>
      <c r="BQ35" s="166">
        <f t="shared" si="18"/>
        <v>9411919</v>
      </c>
      <c r="BR35" s="166">
        <f t="shared" si="18"/>
        <v>9411919</v>
      </c>
      <c r="BS35" s="166">
        <f t="shared" si="18"/>
        <v>9411919</v>
      </c>
      <c r="BT35" s="166">
        <f t="shared" si="18"/>
        <v>9411919</v>
      </c>
      <c r="BU35" s="166">
        <f t="shared" si="18"/>
        <v>9411919</v>
      </c>
      <c r="BV35" s="135">
        <f t="shared" si="50"/>
        <v>9411919</v>
      </c>
      <c r="BX35" s="166">
        <f t="shared" si="51"/>
        <v>8193009</v>
      </c>
      <c r="BY35" s="166">
        <f t="shared" si="19"/>
        <v>8881693.1500000004</v>
      </c>
      <c r="BZ35" s="166">
        <f t="shared" si="20"/>
        <v>9411919</v>
      </c>
      <c r="CA35" s="166">
        <f t="shared" si="21"/>
        <v>9411919</v>
      </c>
      <c r="CB35" s="166">
        <f t="shared" si="22"/>
        <v>9411919</v>
      </c>
      <c r="CC35" s="166">
        <f t="shared" si="23"/>
        <v>9411919</v>
      </c>
      <c r="CD35" s="166">
        <f t="shared" si="24"/>
        <v>9411919</v>
      </c>
      <c r="CE35" s="166">
        <f t="shared" si="25"/>
        <v>9411919</v>
      </c>
      <c r="CF35" s="166">
        <f t="shared" si="52"/>
        <v>9411919</v>
      </c>
    </row>
    <row r="36" spans="1:84" ht="15" x14ac:dyDescent="0.2">
      <c r="A36" s="129" t="s">
        <v>323</v>
      </c>
      <c r="B36" s="129"/>
      <c r="C36" s="147"/>
      <c r="D36" s="147" t="str">
        <f t="shared" si="26"/>
        <v>No</v>
      </c>
      <c r="E36" s="147"/>
      <c r="F36" s="147"/>
      <c r="G36" s="1">
        <v>5</v>
      </c>
      <c r="H36" s="332">
        <v>107</v>
      </c>
      <c r="I36" s="129">
        <v>10</v>
      </c>
      <c r="J36" s="1" t="s">
        <v>337</v>
      </c>
      <c r="K36" s="156"/>
      <c r="L36" s="266">
        <v>358.66</v>
      </c>
      <c r="M36" s="265"/>
      <c r="N36">
        <v>115</v>
      </c>
      <c r="O36" s="266">
        <f t="shared" si="27"/>
        <v>34.5</v>
      </c>
      <c r="P36" s="266">
        <f t="shared" si="28"/>
        <v>215.2</v>
      </c>
      <c r="Q36" s="266">
        <f t="shared" si="29"/>
        <v>0</v>
      </c>
      <c r="R36" s="266">
        <f t="shared" si="30"/>
        <v>0</v>
      </c>
      <c r="S36" s="159">
        <f t="shared" si="31"/>
        <v>0.32</v>
      </c>
      <c r="T36" s="159">
        <f t="shared" si="7"/>
        <v>0</v>
      </c>
      <c r="U36" s="158">
        <f t="shared" si="8"/>
        <v>0</v>
      </c>
      <c r="V36" s="158">
        <f t="shared" si="32"/>
        <v>0</v>
      </c>
      <c r="W36" s="267">
        <v>1</v>
      </c>
      <c r="X36" s="266">
        <f t="shared" si="33"/>
        <v>0.25</v>
      </c>
      <c r="Y36" s="136">
        <f t="shared" si="9"/>
        <v>34.5</v>
      </c>
      <c r="Z36" s="4">
        <f t="shared" si="34"/>
        <v>393.41</v>
      </c>
      <c r="AA36" s="266">
        <v>596239309.33000004</v>
      </c>
      <c r="AB36" s="267">
        <v>3385</v>
      </c>
      <c r="AC36" s="136">
        <f t="shared" si="10"/>
        <v>176141.6</v>
      </c>
      <c r="AD36" s="131">
        <f t="shared" si="11"/>
        <v>0.825102</v>
      </c>
      <c r="AE36" s="267">
        <v>92237</v>
      </c>
      <c r="AF36" s="131">
        <f t="shared" si="12"/>
        <v>0.742012</v>
      </c>
      <c r="AG36" s="131">
        <f t="shared" si="53"/>
        <v>0.199825</v>
      </c>
      <c r="AH36" s="161">
        <f t="shared" si="13"/>
        <v>0.199825</v>
      </c>
      <c r="AI36" s="162">
        <f t="shared" si="14"/>
        <v>0</v>
      </c>
      <c r="AJ36" s="163">
        <f t="shared" si="35"/>
        <v>0.199825</v>
      </c>
      <c r="AK36" s="267">
        <v>358</v>
      </c>
      <c r="AL36" s="267">
        <v>13</v>
      </c>
      <c r="AM36" s="135">
        <f t="shared" si="36"/>
        <v>465400</v>
      </c>
      <c r="AN36" s="267">
        <v>0</v>
      </c>
      <c r="AO36"/>
      <c r="AP36" s="135">
        <f t="shared" si="37"/>
        <v>0</v>
      </c>
      <c r="AQ36" s="135">
        <f t="shared" si="15"/>
        <v>906017</v>
      </c>
      <c r="AR36" s="135">
        <f t="shared" si="38"/>
        <v>1371417</v>
      </c>
      <c r="AS36" s="160">
        <v>1278838</v>
      </c>
      <c r="AT36" s="160">
        <f t="shared" si="16"/>
        <v>1371417</v>
      </c>
      <c r="AU36" s="333">
        <v>1180408</v>
      </c>
      <c r="AV36" s="135">
        <f t="shared" si="39"/>
        <v>191009</v>
      </c>
      <c r="AW36" s="164" t="str">
        <f t="shared" si="40"/>
        <v>Yes</v>
      </c>
      <c r="AX36" s="160">
        <f t="shared" si="41"/>
        <v>38202</v>
      </c>
      <c r="AY36" s="334">
        <f t="shared" si="42"/>
        <v>1218610</v>
      </c>
      <c r="AZ36" s="335">
        <f t="shared" si="43"/>
        <v>1218610</v>
      </c>
      <c r="BA36" s="336">
        <f t="shared" si="44"/>
        <v>38202</v>
      </c>
      <c r="BD36" s="166">
        <f t="shared" si="45"/>
        <v>191009</v>
      </c>
      <c r="BE36" s="166">
        <f t="shared" si="46"/>
        <v>152807</v>
      </c>
      <c r="BF36" s="166">
        <f t="shared" si="17"/>
        <v>66471.044999999925</v>
      </c>
      <c r="BG36" s="166">
        <f t="shared" si="17"/>
        <v>0</v>
      </c>
      <c r="BH36" s="166">
        <f t="shared" si="17"/>
        <v>0</v>
      </c>
      <c r="BI36" s="166">
        <f t="shared" si="17"/>
        <v>0</v>
      </c>
      <c r="BJ36" s="166">
        <f t="shared" si="17"/>
        <v>0</v>
      </c>
      <c r="BK36" s="166">
        <f t="shared" si="17"/>
        <v>0</v>
      </c>
      <c r="BL36" s="166">
        <f t="shared" si="17"/>
        <v>0</v>
      </c>
      <c r="BN36" s="135">
        <f t="shared" si="47"/>
        <v>1218610</v>
      </c>
      <c r="BO36" s="166">
        <f t="shared" si="48"/>
        <v>1304945.9550000001</v>
      </c>
      <c r="BP36" s="166">
        <f t="shared" si="49"/>
        <v>1371417</v>
      </c>
      <c r="BQ36" s="166">
        <f t="shared" si="18"/>
        <v>1371417</v>
      </c>
      <c r="BR36" s="166">
        <f t="shared" si="18"/>
        <v>1371417</v>
      </c>
      <c r="BS36" s="166">
        <f t="shared" si="18"/>
        <v>1371417</v>
      </c>
      <c r="BT36" s="166">
        <f t="shared" si="18"/>
        <v>1371417</v>
      </c>
      <c r="BU36" s="166">
        <f t="shared" si="18"/>
        <v>1371417</v>
      </c>
      <c r="BV36" s="135">
        <f t="shared" si="50"/>
        <v>1371417</v>
      </c>
      <c r="BX36" s="166">
        <f t="shared" si="51"/>
        <v>1218610</v>
      </c>
      <c r="BY36" s="166">
        <f t="shared" si="19"/>
        <v>1304945.9550000001</v>
      </c>
      <c r="BZ36" s="166">
        <f t="shared" si="20"/>
        <v>1371417</v>
      </c>
      <c r="CA36" s="166">
        <f t="shared" si="21"/>
        <v>1371417</v>
      </c>
      <c r="CB36" s="166">
        <f t="shared" si="22"/>
        <v>1371417</v>
      </c>
      <c r="CC36" s="166">
        <f t="shared" si="23"/>
        <v>1371417</v>
      </c>
      <c r="CD36" s="166">
        <f t="shared" si="24"/>
        <v>1371417</v>
      </c>
      <c r="CE36" s="166">
        <f t="shared" si="25"/>
        <v>1371417</v>
      </c>
      <c r="CF36" s="166">
        <f t="shared" si="52"/>
        <v>1371417</v>
      </c>
    </row>
    <row r="37" spans="1:84" ht="15" x14ac:dyDescent="0.2">
      <c r="A37" s="129" t="s">
        <v>338</v>
      </c>
      <c r="B37" s="129"/>
      <c r="C37" s="147">
        <v>1</v>
      </c>
      <c r="D37" s="147" t="str">
        <f t="shared" si="26"/>
        <v>Yes</v>
      </c>
      <c r="E37" s="147">
        <v>1</v>
      </c>
      <c r="F37" s="147"/>
      <c r="G37" s="1">
        <v>6</v>
      </c>
      <c r="H37" s="337">
        <v>34</v>
      </c>
      <c r="I37" s="129">
        <v>11</v>
      </c>
      <c r="J37" s="1" t="s">
        <v>339</v>
      </c>
      <c r="K37" s="156"/>
      <c r="L37" s="266">
        <v>2382.54</v>
      </c>
      <c r="M37" s="269"/>
      <c r="N37">
        <v>1389</v>
      </c>
      <c r="O37" s="266">
        <f t="shared" si="27"/>
        <v>416.7</v>
      </c>
      <c r="P37" s="266">
        <f t="shared" si="28"/>
        <v>1429.52</v>
      </c>
      <c r="Q37" s="266">
        <f t="shared" si="29"/>
        <v>0</v>
      </c>
      <c r="R37" s="266">
        <f t="shared" si="30"/>
        <v>0</v>
      </c>
      <c r="S37" s="159">
        <f t="shared" si="31"/>
        <v>0.57999999999999996</v>
      </c>
      <c r="T37" s="159">
        <f t="shared" si="7"/>
        <v>0</v>
      </c>
      <c r="U37" s="158">
        <f t="shared" si="8"/>
        <v>0</v>
      </c>
      <c r="V37" s="158">
        <f t="shared" si="32"/>
        <v>0</v>
      </c>
      <c r="W37" s="267">
        <v>95</v>
      </c>
      <c r="X37" s="266">
        <f t="shared" si="33"/>
        <v>23.75</v>
      </c>
      <c r="Y37" s="136">
        <f t="shared" si="9"/>
        <v>416.7</v>
      </c>
      <c r="Z37" s="4">
        <f t="shared" si="34"/>
        <v>2822.99</v>
      </c>
      <c r="AA37" s="266">
        <v>3643676574</v>
      </c>
      <c r="AB37" s="267">
        <v>21535</v>
      </c>
      <c r="AC37" s="136">
        <f t="shared" si="10"/>
        <v>169197.89</v>
      </c>
      <c r="AD37" s="131">
        <f t="shared" si="11"/>
        <v>0.79257599999999995</v>
      </c>
      <c r="AE37" s="267">
        <v>79134</v>
      </c>
      <c r="AF37" s="131">
        <f t="shared" si="12"/>
        <v>0.63660300000000003</v>
      </c>
      <c r="AG37" s="131">
        <f t="shared" si="53"/>
        <v>0.254216</v>
      </c>
      <c r="AH37" s="161">
        <f t="shared" si="13"/>
        <v>0.254216</v>
      </c>
      <c r="AI37" s="162">
        <f t="shared" si="14"/>
        <v>0</v>
      </c>
      <c r="AJ37" s="163">
        <f t="shared" si="35"/>
        <v>0.254216</v>
      </c>
      <c r="AK37" s="267">
        <v>0</v>
      </c>
      <c r="AL37" s="267">
        <v>0</v>
      </c>
      <c r="AM37" s="135">
        <f t="shared" si="36"/>
        <v>0</v>
      </c>
      <c r="AN37" s="267">
        <v>0</v>
      </c>
      <c r="AO37"/>
      <c r="AP37" s="135">
        <f t="shared" si="37"/>
        <v>0</v>
      </c>
      <c r="AQ37" s="135">
        <f t="shared" si="15"/>
        <v>8270907</v>
      </c>
      <c r="AR37" s="135">
        <f t="shared" si="38"/>
        <v>8270907</v>
      </c>
      <c r="AS37" s="160">
        <v>6160837</v>
      </c>
      <c r="AT37" s="160">
        <f t="shared" si="16"/>
        <v>8270907</v>
      </c>
      <c r="AU37" s="333">
        <v>7010829</v>
      </c>
      <c r="AV37" s="135">
        <f t="shared" si="39"/>
        <v>1260078</v>
      </c>
      <c r="AW37" s="164" t="str">
        <f t="shared" si="40"/>
        <v>Yes</v>
      </c>
      <c r="AX37" s="160">
        <f t="shared" si="41"/>
        <v>252016</v>
      </c>
      <c r="AY37" s="334">
        <f t="shared" si="42"/>
        <v>7262845</v>
      </c>
      <c r="AZ37" s="335">
        <f t="shared" si="43"/>
        <v>7262845</v>
      </c>
      <c r="BA37" s="336">
        <f t="shared" si="44"/>
        <v>252016</v>
      </c>
      <c r="BD37" s="166">
        <f t="shared" si="45"/>
        <v>1260078</v>
      </c>
      <c r="BE37" s="166">
        <f t="shared" si="46"/>
        <v>1008062</v>
      </c>
      <c r="BF37" s="166">
        <f t="shared" si="17"/>
        <v>438506.96999999974</v>
      </c>
      <c r="BG37" s="166">
        <f t="shared" si="17"/>
        <v>0</v>
      </c>
      <c r="BH37" s="166">
        <f t="shared" si="17"/>
        <v>0</v>
      </c>
      <c r="BI37" s="166">
        <f t="shared" si="17"/>
        <v>0</v>
      </c>
      <c r="BJ37" s="166">
        <f t="shared" si="17"/>
        <v>0</v>
      </c>
      <c r="BK37" s="166">
        <f t="shared" si="17"/>
        <v>0</v>
      </c>
      <c r="BL37" s="166">
        <f t="shared" si="17"/>
        <v>0</v>
      </c>
      <c r="BN37" s="135">
        <f t="shared" si="47"/>
        <v>7262845</v>
      </c>
      <c r="BO37" s="166">
        <f t="shared" si="48"/>
        <v>7832400.0300000003</v>
      </c>
      <c r="BP37" s="166">
        <f t="shared" si="49"/>
        <v>8270907</v>
      </c>
      <c r="BQ37" s="166">
        <f t="shared" si="18"/>
        <v>8270907</v>
      </c>
      <c r="BR37" s="166">
        <f t="shared" si="18"/>
        <v>8270907</v>
      </c>
      <c r="BS37" s="166">
        <f t="shared" si="18"/>
        <v>8270907</v>
      </c>
      <c r="BT37" s="166">
        <f t="shared" si="18"/>
        <v>8270907</v>
      </c>
      <c r="BU37" s="166">
        <f t="shared" si="18"/>
        <v>8270907</v>
      </c>
      <c r="BV37" s="135">
        <f t="shared" si="50"/>
        <v>8270907</v>
      </c>
      <c r="BX37" s="166">
        <f t="shared" si="51"/>
        <v>7262845</v>
      </c>
      <c r="BY37" s="166">
        <f t="shared" si="19"/>
        <v>7832400.0300000003</v>
      </c>
      <c r="BZ37" s="166">
        <f t="shared" si="20"/>
        <v>8270907</v>
      </c>
      <c r="CA37" s="166">
        <f t="shared" si="21"/>
        <v>8270907</v>
      </c>
      <c r="CB37" s="166">
        <f t="shared" si="22"/>
        <v>8270907</v>
      </c>
      <c r="CC37" s="166">
        <f t="shared" si="23"/>
        <v>8270907</v>
      </c>
      <c r="CD37" s="166">
        <f t="shared" si="24"/>
        <v>8270907</v>
      </c>
      <c r="CE37" s="166">
        <f t="shared" si="25"/>
        <v>8270907</v>
      </c>
      <c r="CF37" s="166">
        <f t="shared" si="52"/>
        <v>8270907</v>
      </c>
    </row>
    <row r="38" spans="1:84" ht="15" x14ac:dyDescent="0.2">
      <c r="A38" s="129" t="s">
        <v>323</v>
      </c>
      <c r="B38" s="129"/>
      <c r="C38" s="147"/>
      <c r="D38" s="147" t="str">
        <f t="shared" si="26"/>
        <v>No</v>
      </c>
      <c r="E38" s="147"/>
      <c r="F38" s="147"/>
      <c r="G38" s="1">
        <v>5</v>
      </c>
      <c r="H38" s="332">
        <v>58</v>
      </c>
      <c r="I38" s="129">
        <v>12</v>
      </c>
      <c r="J38" s="1" t="s">
        <v>340</v>
      </c>
      <c r="K38" s="156"/>
      <c r="L38" s="266">
        <v>709.46</v>
      </c>
      <c r="M38" s="265"/>
      <c r="N38">
        <v>143</v>
      </c>
      <c r="O38" s="266">
        <f t="shared" si="27"/>
        <v>42.9</v>
      </c>
      <c r="P38" s="266">
        <f t="shared" si="28"/>
        <v>425.68</v>
      </c>
      <c r="Q38" s="266">
        <f t="shared" si="29"/>
        <v>0</v>
      </c>
      <c r="R38" s="266">
        <f t="shared" si="30"/>
        <v>0</v>
      </c>
      <c r="S38" s="159">
        <f t="shared" si="31"/>
        <v>0.2</v>
      </c>
      <c r="T38" s="159">
        <f t="shared" si="7"/>
        <v>0</v>
      </c>
      <c r="U38" s="158">
        <f t="shared" si="8"/>
        <v>0</v>
      </c>
      <c r="V38" s="158">
        <f t="shared" si="32"/>
        <v>0</v>
      </c>
      <c r="W38" s="267">
        <v>10</v>
      </c>
      <c r="X38" s="266">
        <f t="shared" si="33"/>
        <v>2.5</v>
      </c>
      <c r="Y38" s="136">
        <f t="shared" si="9"/>
        <v>42.9</v>
      </c>
      <c r="Z38" s="4">
        <f t="shared" si="34"/>
        <v>754.86</v>
      </c>
      <c r="AA38" s="266">
        <v>687831297</v>
      </c>
      <c r="AB38" s="267">
        <v>4858</v>
      </c>
      <c r="AC38" s="136">
        <f t="shared" si="10"/>
        <v>141587.34</v>
      </c>
      <c r="AD38" s="131">
        <f t="shared" si="11"/>
        <v>0.66323900000000002</v>
      </c>
      <c r="AE38" s="267">
        <v>112622</v>
      </c>
      <c r="AF38" s="131">
        <f t="shared" si="12"/>
        <v>0.90600099999999995</v>
      </c>
      <c r="AG38" s="131">
        <f t="shared" si="53"/>
        <v>0.263932</v>
      </c>
      <c r="AH38" s="161">
        <f t="shared" si="13"/>
        <v>0.263932</v>
      </c>
      <c r="AI38" s="162">
        <f t="shared" si="14"/>
        <v>0</v>
      </c>
      <c r="AJ38" s="163">
        <f t="shared" si="35"/>
        <v>0.263932</v>
      </c>
      <c r="AK38" s="267">
        <v>0</v>
      </c>
      <c r="AL38" s="267">
        <v>0</v>
      </c>
      <c r="AM38" s="135">
        <f t="shared" si="36"/>
        <v>0</v>
      </c>
      <c r="AN38" s="267">
        <v>0</v>
      </c>
      <c r="AO38"/>
      <c r="AP38" s="135">
        <f t="shared" si="37"/>
        <v>0</v>
      </c>
      <c r="AQ38" s="135">
        <f t="shared" si="15"/>
        <v>2296145</v>
      </c>
      <c r="AR38" s="135">
        <f t="shared" si="38"/>
        <v>2296145</v>
      </c>
      <c r="AS38" s="160">
        <v>2983350</v>
      </c>
      <c r="AT38" s="160">
        <f t="shared" si="16"/>
        <v>2296145</v>
      </c>
      <c r="AU38" s="333">
        <v>2683216</v>
      </c>
      <c r="AV38" s="135">
        <f t="shared" si="39"/>
        <v>387071</v>
      </c>
      <c r="AW38" s="164" t="str">
        <f t="shared" si="40"/>
        <v>No</v>
      </c>
      <c r="AX38" s="160">
        <f t="shared" si="41"/>
        <v>0</v>
      </c>
      <c r="AY38" s="334">
        <f t="shared" si="42"/>
        <v>2683216</v>
      </c>
      <c r="AZ38" s="335">
        <f t="shared" si="43"/>
        <v>2683216</v>
      </c>
      <c r="BA38" s="336">
        <f t="shared" si="44"/>
        <v>0</v>
      </c>
      <c r="BD38" s="166">
        <f t="shared" si="45"/>
        <v>-387071</v>
      </c>
      <c r="BE38" s="166">
        <f t="shared" si="46"/>
        <v>-387071</v>
      </c>
      <c r="BF38" s="166">
        <f t="shared" si="17"/>
        <v>-387071</v>
      </c>
      <c r="BG38" s="166">
        <f t="shared" si="17"/>
        <v>-331758.55409999983</v>
      </c>
      <c r="BH38" s="166">
        <f t="shared" si="17"/>
        <v>-276454.40313152969</v>
      </c>
      <c r="BI38" s="166">
        <f t="shared" si="17"/>
        <v>-221163.52250522375</v>
      </c>
      <c r="BJ38" s="166">
        <f t="shared" si="17"/>
        <v>-165872.64187891781</v>
      </c>
      <c r="BK38" s="166">
        <f t="shared" si="17"/>
        <v>-110587.29034067458</v>
      </c>
      <c r="BL38" s="166">
        <f t="shared" si="17"/>
        <v>-55293.645170337521</v>
      </c>
      <c r="BN38" s="135">
        <f t="shared" si="47"/>
        <v>2683216</v>
      </c>
      <c r="BO38" s="166">
        <f t="shared" si="48"/>
        <v>2683216</v>
      </c>
      <c r="BP38" s="166">
        <f t="shared" si="49"/>
        <v>2627903.5540999998</v>
      </c>
      <c r="BQ38" s="166">
        <f t="shared" si="18"/>
        <v>2572599.4031315297</v>
      </c>
      <c r="BR38" s="166">
        <f t="shared" si="18"/>
        <v>2517308.5225052238</v>
      </c>
      <c r="BS38" s="166">
        <f t="shared" si="18"/>
        <v>2462017.6418789178</v>
      </c>
      <c r="BT38" s="166">
        <f t="shared" si="18"/>
        <v>2406732.2903406746</v>
      </c>
      <c r="BU38" s="166">
        <f t="shared" si="18"/>
        <v>2351438.6451703375</v>
      </c>
      <c r="BV38" s="135">
        <f t="shared" si="50"/>
        <v>2296145</v>
      </c>
      <c r="BX38" s="166">
        <f t="shared" si="51"/>
        <v>2683216</v>
      </c>
      <c r="BY38" s="166">
        <f t="shared" si="19"/>
        <v>2683216</v>
      </c>
      <c r="BZ38" s="166">
        <f t="shared" si="20"/>
        <v>2627903.5540999998</v>
      </c>
      <c r="CA38" s="166">
        <f t="shared" si="21"/>
        <v>2572599.4031315297</v>
      </c>
      <c r="CB38" s="166">
        <f t="shared" si="22"/>
        <v>2517308.5225052238</v>
      </c>
      <c r="CC38" s="166">
        <f t="shared" si="23"/>
        <v>2462017.6418789178</v>
      </c>
      <c r="CD38" s="166">
        <f t="shared" si="24"/>
        <v>2406732.2903406746</v>
      </c>
      <c r="CE38" s="166">
        <f t="shared" si="25"/>
        <v>2351438.6451703375</v>
      </c>
      <c r="CF38" s="166">
        <f t="shared" si="52"/>
        <v>2296145</v>
      </c>
    </row>
    <row r="39" spans="1:84" ht="15" x14ac:dyDescent="0.2">
      <c r="A39" s="129" t="s">
        <v>327</v>
      </c>
      <c r="B39" s="129"/>
      <c r="C39" s="147"/>
      <c r="D39" s="147" t="str">
        <f t="shared" si="26"/>
        <v>No</v>
      </c>
      <c r="E39" s="147"/>
      <c r="F39" s="147"/>
      <c r="G39" s="1">
        <v>7</v>
      </c>
      <c r="H39" s="332">
        <v>82</v>
      </c>
      <c r="I39" s="129">
        <v>13</v>
      </c>
      <c r="J39" s="1" t="s">
        <v>341</v>
      </c>
      <c r="K39" s="156"/>
      <c r="L39" s="266">
        <v>274.35000000000002</v>
      </c>
      <c r="M39" s="265"/>
      <c r="N39">
        <v>101</v>
      </c>
      <c r="O39" s="266">
        <f t="shared" si="27"/>
        <v>30.3</v>
      </c>
      <c r="P39" s="266">
        <f t="shared" si="28"/>
        <v>164.61</v>
      </c>
      <c r="Q39" s="266">
        <f t="shared" si="29"/>
        <v>0</v>
      </c>
      <c r="R39" s="266">
        <f t="shared" si="30"/>
        <v>0</v>
      </c>
      <c r="S39" s="159">
        <f t="shared" si="31"/>
        <v>0.37</v>
      </c>
      <c r="T39" s="159">
        <f t="shared" si="7"/>
        <v>0</v>
      </c>
      <c r="U39" s="158">
        <f t="shared" si="8"/>
        <v>0</v>
      </c>
      <c r="V39" s="158">
        <f t="shared" si="32"/>
        <v>0</v>
      </c>
      <c r="W39" s="267">
        <v>6</v>
      </c>
      <c r="X39" s="266">
        <f t="shared" si="33"/>
        <v>1.5</v>
      </c>
      <c r="Y39" s="136">
        <f t="shared" si="9"/>
        <v>30.3</v>
      </c>
      <c r="Z39" s="4">
        <f t="shared" si="34"/>
        <v>306.15000000000003</v>
      </c>
      <c r="AA39" s="266">
        <v>404552662</v>
      </c>
      <c r="AB39" s="267">
        <v>2429</v>
      </c>
      <c r="AC39" s="136">
        <f t="shared" si="10"/>
        <v>166551.12</v>
      </c>
      <c r="AD39" s="131">
        <f t="shared" si="11"/>
        <v>0.78017700000000001</v>
      </c>
      <c r="AE39" s="267">
        <v>91838</v>
      </c>
      <c r="AF39" s="131">
        <f t="shared" si="12"/>
        <v>0.73880199999999996</v>
      </c>
      <c r="AG39" s="131">
        <f t="shared" si="53"/>
        <v>0.232236</v>
      </c>
      <c r="AH39" s="161">
        <f t="shared" si="13"/>
        <v>0.232236</v>
      </c>
      <c r="AI39" s="162">
        <f t="shared" si="14"/>
        <v>0</v>
      </c>
      <c r="AJ39" s="163">
        <f t="shared" si="35"/>
        <v>0.232236</v>
      </c>
      <c r="AK39" s="267">
        <v>0</v>
      </c>
      <c r="AL39" s="339">
        <v>0</v>
      </c>
      <c r="AM39" s="135">
        <f t="shared" si="36"/>
        <v>0</v>
      </c>
      <c r="AN39" s="267">
        <v>57</v>
      </c>
      <c r="AO39">
        <v>4</v>
      </c>
      <c r="AP39" s="135">
        <f t="shared" si="37"/>
        <v>22800</v>
      </c>
      <c r="AQ39" s="135">
        <f t="shared" si="15"/>
        <v>819417</v>
      </c>
      <c r="AR39" s="135">
        <f t="shared" si="38"/>
        <v>842217</v>
      </c>
      <c r="AS39" s="160">
        <v>1223830</v>
      </c>
      <c r="AT39" s="160">
        <f t="shared" si="16"/>
        <v>842217</v>
      </c>
      <c r="AU39" s="333">
        <v>1190095</v>
      </c>
      <c r="AV39" s="135">
        <f t="shared" si="39"/>
        <v>347878</v>
      </c>
      <c r="AW39" s="164" t="str">
        <f t="shared" si="40"/>
        <v>No</v>
      </c>
      <c r="AX39" s="160">
        <f t="shared" si="41"/>
        <v>0</v>
      </c>
      <c r="AY39" s="334">
        <f t="shared" si="42"/>
        <v>1190095</v>
      </c>
      <c r="AZ39" s="335">
        <f t="shared" si="43"/>
        <v>1190095</v>
      </c>
      <c r="BA39" s="336">
        <f t="shared" si="44"/>
        <v>0</v>
      </c>
      <c r="BD39" s="166">
        <f t="shared" si="45"/>
        <v>-347878</v>
      </c>
      <c r="BE39" s="166">
        <f t="shared" si="46"/>
        <v>-347878</v>
      </c>
      <c r="BF39" s="166">
        <f t="shared" si="17"/>
        <v>-347878</v>
      </c>
      <c r="BG39" s="166">
        <f t="shared" si="17"/>
        <v>-298166.23380000005</v>
      </c>
      <c r="BH39" s="166">
        <f t="shared" si="17"/>
        <v>-248461.92262554006</v>
      </c>
      <c r="BI39" s="166">
        <f t="shared" si="17"/>
        <v>-198769.53810043202</v>
      </c>
      <c r="BJ39" s="166">
        <f t="shared" si="17"/>
        <v>-149077.15357532399</v>
      </c>
      <c r="BK39" s="166">
        <f t="shared" si="17"/>
        <v>-99389.73828866845</v>
      </c>
      <c r="BL39" s="166">
        <f t="shared" si="17"/>
        <v>-49694.869144334225</v>
      </c>
      <c r="BN39" s="135">
        <f t="shared" si="47"/>
        <v>1190095</v>
      </c>
      <c r="BO39" s="166">
        <f t="shared" si="48"/>
        <v>1190095</v>
      </c>
      <c r="BP39" s="166">
        <f t="shared" si="49"/>
        <v>1140383.2338</v>
      </c>
      <c r="BQ39" s="166">
        <f t="shared" si="18"/>
        <v>1090678.9226255401</v>
      </c>
      <c r="BR39" s="166">
        <f t="shared" si="18"/>
        <v>1040986.538100432</v>
      </c>
      <c r="BS39" s="166">
        <f t="shared" si="18"/>
        <v>991294.15357532399</v>
      </c>
      <c r="BT39" s="166">
        <f t="shared" si="18"/>
        <v>941606.73828866845</v>
      </c>
      <c r="BU39" s="166">
        <f t="shared" si="18"/>
        <v>891911.86914433422</v>
      </c>
      <c r="BV39" s="135">
        <f t="shared" si="50"/>
        <v>842217</v>
      </c>
      <c r="BX39" s="166">
        <f t="shared" si="51"/>
        <v>1190095</v>
      </c>
      <c r="BY39" s="166">
        <f t="shared" si="19"/>
        <v>1190095</v>
      </c>
      <c r="BZ39" s="166">
        <f t="shared" si="20"/>
        <v>1140383.2338</v>
      </c>
      <c r="CA39" s="166">
        <f t="shared" si="21"/>
        <v>1090678.9226255401</v>
      </c>
      <c r="CB39" s="166">
        <f t="shared" si="22"/>
        <v>1040986.538100432</v>
      </c>
      <c r="CC39" s="166">
        <f t="shared" si="23"/>
        <v>991294.15357532399</v>
      </c>
      <c r="CD39" s="166">
        <f t="shared" si="24"/>
        <v>941606.73828866845</v>
      </c>
      <c r="CE39" s="166">
        <f t="shared" si="25"/>
        <v>891911.86914433422</v>
      </c>
      <c r="CF39" s="166">
        <f t="shared" si="52"/>
        <v>842217</v>
      </c>
    </row>
    <row r="40" spans="1:84" ht="15" x14ac:dyDescent="0.2">
      <c r="A40" s="129" t="s">
        <v>333</v>
      </c>
      <c r="B40" s="129"/>
      <c r="C40" s="147"/>
      <c r="D40" s="147" t="str">
        <f t="shared" si="26"/>
        <v>No</v>
      </c>
      <c r="E40" s="147"/>
      <c r="F40" s="147"/>
      <c r="G40" s="1">
        <v>4</v>
      </c>
      <c r="H40" s="332">
        <v>101</v>
      </c>
      <c r="I40" s="129">
        <v>14</v>
      </c>
      <c r="J40" s="1" t="s">
        <v>342</v>
      </c>
      <c r="K40" s="156"/>
      <c r="L40" s="266">
        <v>2688.46</v>
      </c>
      <c r="M40" s="265"/>
      <c r="N40">
        <v>995</v>
      </c>
      <c r="O40" s="266">
        <f t="shared" si="27"/>
        <v>298.5</v>
      </c>
      <c r="P40" s="266">
        <f t="shared" si="28"/>
        <v>1613.08</v>
      </c>
      <c r="Q40" s="266">
        <f t="shared" si="29"/>
        <v>0</v>
      </c>
      <c r="R40" s="266">
        <f t="shared" si="30"/>
        <v>0</v>
      </c>
      <c r="S40" s="159">
        <f t="shared" si="31"/>
        <v>0.37</v>
      </c>
      <c r="T40" s="159">
        <f t="shared" si="7"/>
        <v>0</v>
      </c>
      <c r="U40" s="158">
        <f t="shared" si="8"/>
        <v>0</v>
      </c>
      <c r="V40" s="158">
        <f t="shared" si="32"/>
        <v>0</v>
      </c>
      <c r="W40" s="267">
        <v>190</v>
      </c>
      <c r="X40" s="266">
        <f t="shared" si="33"/>
        <v>47.5</v>
      </c>
      <c r="Y40" s="136">
        <f t="shared" si="9"/>
        <v>298.5</v>
      </c>
      <c r="Z40" s="4">
        <f t="shared" si="34"/>
        <v>3034.46</v>
      </c>
      <c r="AA40" s="266">
        <v>5699137173.6700001</v>
      </c>
      <c r="AB40" s="267">
        <v>28273</v>
      </c>
      <c r="AC40" s="136">
        <f t="shared" si="10"/>
        <v>201575.25</v>
      </c>
      <c r="AD40" s="131">
        <f t="shared" si="11"/>
        <v>0.944241</v>
      </c>
      <c r="AE40" s="267">
        <v>80471</v>
      </c>
      <c r="AF40" s="131">
        <f t="shared" si="12"/>
        <v>0.64735900000000002</v>
      </c>
      <c r="AG40" s="131">
        <f t="shared" si="53"/>
        <v>0.14482400000000001</v>
      </c>
      <c r="AH40" s="161">
        <f t="shared" si="13"/>
        <v>0.14482400000000001</v>
      </c>
      <c r="AI40" s="162">
        <f t="shared" si="14"/>
        <v>0</v>
      </c>
      <c r="AJ40" s="163">
        <f t="shared" si="35"/>
        <v>0.14482400000000001</v>
      </c>
      <c r="AK40" s="267">
        <v>0</v>
      </c>
      <c r="AL40" s="267">
        <v>0</v>
      </c>
      <c r="AM40" s="135">
        <f t="shared" si="36"/>
        <v>0</v>
      </c>
      <c r="AN40" s="267">
        <v>0</v>
      </c>
      <c r="AO40"/>
      <c r="AP40" s="135">
        <f t="shared" si="37"/>
        <v>0</v>
      </c>
      <c r="AQ40" s="135">
        <f t="shared" si="15"/>
        <v>5064807</v>
      </c>
      <c r="AR40" s="135">
        <f t="shared" si="38"/>
        <v>5064807</v>
      </c>
      <c r="AS40" s="160">
        <v>2211848</v>
      </c>
      <c r="AT40" s="160">
        <f t="shared" si="16"/>
        <v>5064807</v>
      </c>
      <c r="AU40" s="333">
        <v>3052263</v>
      </c>
      <c r="AV40" s="135">
        <f t="shared" si="39"/>
        <v>2012544</v>
      </c>
      <c r="AW40" s="164" t="str">
        <f t="shared" si="40"/>
        <v>Yes</v>
      </c>
      <c r="AX40" s="160">
        <f t="shared" si="41"/>
        <v>402509</v>
      </c>
      <c r="AY40" s="334">
        <f t="shared" si="42"/>
        <v>3454772</v>
      </c>
      <c r="AZ40" s="335">
        <f t="shared" si="43"/>
        <v>3454772</v>
      </c>
      <c r="BA40" s="336">
        <f t="shared" si="44"/>
        <v>402509</v>
      </c>
      <c r="BD40" s="166">
        <f t="shared" si="45"/>
        <v>2012544</v>
      </c>
      <c r="BE40" s="166">
        <f t="shared" si="46"/>
        <v>1610035</v>
      </c>
      <c r="BF40" s="166">
        <f t="shared" si="17"/>
        <v>700365.22499999963</v>
      </c>
      <c r="BG40" s="166">
        <f t="shared" si="17"/>
        <v>0</v>
      </c>
      <c r="BH40" s="166">
        <f t="shared" si="17"/>
        <v>0</v>
      </c>
      <c r="BI40" s="166">
        <f t="shared" si="17"/>
        <v>0</v>
      </c>
      <c r="BJ40" s="166">
        <f t="shared" si="17"/>
        <v>0</v>
      </c>
      <c r="BK40" s="166">
        <f t="shared" si="17"/>
        <v>0</v>
      </c>
      <c r="BL40" s="166">
        <f t="shared" si="17"/>
        <v>0</v>
      </c>
      <c r="BN40" s="135">
        <f t="shared" si="47"/>
        <v>3454772</v>
      </c>
      <c r="BO40" s="166">
        <f t="shared" si="48"/>
        <v>4364441.7750000004</v>
      </c>
      <c r="BP40" s="166">
        <f t="shared" si="49"/>
        <v>5064807</v>
      </c>
      <c r="BQ40" s="166">
        <f t="shared" si="18"/>
        <v>5064807</v>
      </c>
      <c r="BR40" s="166">
        <f t="shared" si="18"/>
        <v>5064807</v>
      </c>
      <c r="BS40" s="166">
        <f t="shared" si="18"/>
        <v>5064807</v>
      </c>
      <c r="BT40" s="166">
        <f t="shared" si="18"/>
        <v>5064807</v>
      </c>
      <c r="BU40" s="166">
        <f t="shared" si="18"/>
        <v>5064807</v>
      </c>
      <c r="BV40" s="135">
        <f t="shared" si="50"/>
        <v>5064807</v>
      </c>
      <c r="BX40" s="166">
        <f t="shared" si="51"/>
        <v>3454772</v>
      </c>
      <c r="BY40" s="166">
        <f t="shared" si="19"/>
        <v>4364441.7750000004</v>
      </c>
      <c r="BZ40" s="166">
        <f t="shared" si="20"/>
        <v>5064807</v>
      </c>
      <c r="CA40" s="166">
        <f t="shared" si="21"/>
        <v>5064807</v>
      </c>
      <c r="CB40" s="166">
        <f t="shared" si="22"/>
        <v>5064807</v>
      </c>
      <c r="CC40" s="166">
        <f t="shared" si="23"/>
        <v>5064807</v>
      </c>
      <c r="CD40" s="166">
        <f t="shared" si="24"/>
        <v>5064807</v>
      </c>
      <c r="CE40" s="166">
        <f t="shared" si="25"/>
        <v>5064807</v>
      </c>
      <c r="CF40" s="166">
        <f t="shared" si="52"/>
        <v>5064807</v>
      </c>
    </row>
    <row r="41" spans="1:84" ht="15" x14ac:dyDescent="0.2">
      <c r="A41" s="129" t="s">
        <v>343</v>
      </c>
      <c r="B41" s="129">
        <v>1</v>
      </c>
      <c r="C41" s="147">
        <v>1</v>
      </c>
      <c r="D41" s="147" t="str">
        <f t="shared" si="26"/>
        <v>Yes</v>
      </c>
      <c r="E41" s="147">
        <v>0</v>
      </c>
      <c r="F41" s="147">
        <v>1</v>
      </c>
      <c r="G41" s="1">
        <v>10</v>
      </c>
      <c r="H41" s="337">
        <v>4</v>
      </c>
      <c r="I41" s="129">
        <v>15</v>
      </c>
      <c r="J41" s="1" t="s">
        <v>344</v>
      </c>
      <c r="K41" s="156"/>
      <c r="L41" s="266">
        <v>19091.97</v>
      </c>
      <c r="M41" s="269"/>
      <c r="N41">
        <v>15401</v>
      </c>
      <c r="O41" s="266">
        <f t="shared" si="27"/>
        <v>4620.3</v>
      </c>
      <c r="P41" s="266">
        <f t="shared" si="28"/>
        <v>11455.18</v>
      </c>
      <c r="Q41" s="266">
        <f t="shared" si="29"/>
        <v>3945.8199999999997</v>
      </c>
      <c r="R41" s="266">
        <f t="shared" si="30"/>
        <v>591.87</v>
      </c>
      <c r="S41" s="159">
        <f t="shared" si="31"/>
        <v>0.81</v>
      </c>
      <c r="T41" s="159">
        <f t="shared" si="7"/>
        <v>0.21000000000000008</v>
      </c>
      <c r="U41" s="158">
        <f t="shared" si="8"/>
        <v>4009.31</v>
      </c>
      <c r="V41" s="158">
        <f t="shared" si="32"/>
        <v>601.4</v>
      </c>
      <c r="W41" s="267">
        <v>5135</v>
      </c>
      <c r="X41" s="266">
        <f t="shared" si="33"/>
        <v>1283.75</v>
      </c>
      <c r="Y41" s="136">
        <f t="shared" si="9"/>
        <v>4620.3</v>
      </c>
      <c r="Z41" s="4">
        <f t="shared" si="34"/>
        <v>25587.89</v>
      </c>
      <c r="AA41" s="266">
        <v>11123105400.33</v>
      </c>
      <c r="AB41" s="267">
        <v>148654</v>
      </c>
      <c r="AC41" s="136">
        <f t="shared" si="10"/>
        <v>74825.47</v>
      </c>
      <c r="AD41" s="131">
        <f t="shared" si="11"/>
        <v>0.35050599999999998</v>
      </c>
      <c r="AE41" s="267">
        <v>47484</v>
      </c>
      <c r="AF41" s="131">
        <f t="shared" si="12"/>
        <v>0.38199100000000002</v>
      </c>
      <c r="AG41" s="131">
        <f t="shared" si="53"/>
        <v>0.64004899999999998</v>
      </c>
      <c r="AH41" s="161">
        <f t="shared" si="13"/>
        <v>0.64004899999999998</v>
      </c>
      <c r="AI41" s="162">
        <f t="shared" si="14"/>
        <v>0.06</v>
      </c>
      <c r="AJ41" s="163">
        <f t="shared" si="35"/>
        <v>0.70004899999999992</v>
      </c>
      <c r="AK41" s="267">
        <v>0</v>
      </c>
      <c r="AL41" s="267">
        <v>0</v>
      </c>
      <c r="AM41" s="135">
        <f t="shared" si="36"/>
        <v>0</v>
      </c>
      <c r="AN41" s="267">
        <v>0</v>
      </c>
      <c r="AO41"/>
      <c r="AP41" s="135">
        <f t="shared" si="37"/>
        <v>0</v>
      </c>
      <c r="AQ41" s="135">
        <f t="shared" si="15"/>
        <v>206444753</v>
      </c>
      <c r="AR41" s="135">
        <f t="shared" si="38"/>
        <v>206444753</v>
      </c>
      <c r="AS41" s="160">
        <v>181105390</v>
      </c>
      <c r="AT41" s="160">
        <f t="shared" si="16"/>
        <v>206444753</v>
      </c>
      <c r="AU41" s="333">
        <v>188959875</v>
      </c>
      <c r="AV41" s="135">
        <f t="shared" si="39"/>
        <v>17484878</v>
      </c>
      <c r="AW41" s="164" t="str">
        <f t="shared" si="40"/>
        <v>Yes</v>
      </c>
      <c r="AX41" s="160">
        <f t="shared" si="41"/>
        <v>3496976</v>
      </c>
      <c r="AY41" s="334">
        <f t="shared" si="42"/>
        <v>192456851</v>
      </c>
      <c r="AZ41" s="335">
        <f t="shared" si="43"/>
        <v>192456851</v>
      </c>
      <c r="BA41" s="336">
        <f t="shared" si="44"/>
        <v>3496976</v>
      </c>
      <c r="BD41" s="166">
        <f t="shared" si="45"/>
        <v>17484878</v>
      </c>
      <c r="BE41" s="166">
        <f t="shared" si="46"/>
        <v>13987902</v>
      </c>
      <c r="BF41" s="166">
        <f t="shared" si="17"/>
        <v>6084737.3700000048</v>
      </c>
      <c r="BG41" s="166">
        <f t="shared" si="17"/>
        <v>0</v>
      </c>
      <c r="BH41" s="166">
        <f t="shared" si="17"/>
        <v>0</v>
      </c>
      <c r="BI41" s="166">
        <f t="shared" si="17"/>
        <v>0</v>
      </c>
      <c r="BJ41" s="166">
        <f t="shared" si="17"/>
        <v>0</v>
      </c>
      <c r="BK41" s="166">
        <f t="shared" si="17"/>
        <v>0</v>
      </c>
      <c r="BL41" s="166">
        <f t="shared" si="17"/>
        <v>0</v>
      </c>
      <c r="BN41" s="135">
        <f t="shared" si="47"/>
        <v>192456851</v>
      </c>
      <c r="BO41" s="166">
        <f t="shared" si="48"/>
        <v>200360015.63</v>
      </c>
      <c r="BP41" s="166">
        <f t="shared" si="49"/>
        <v>206444753</v>
      </c>
      <c r="BQ41" s="166">
        <f t="shared" si="18"/>
        <v>206444753</v>
      </c>
      <c r="BR41" s="166">
        <f t="shared" si="18"/>
        <v>206444753</v>
      </c>
      <c r="BS41" s="166">
        <f t="shared" si="18"/>
        <v>206444753</v>
      </c>
      <c r="BT41" s="166">
        <f t="shared" si="18"/>
        <v>206444753</v>
      </c>
      <c r="BU41" s="166">
        <f t="shared" si="18"/>
        <v>206444753</v>
      </c>
      <c r="BV41" s="135">
        <f t="shared" si="50"/>
        <v>206444753</v>
      </c>
      <c r="BX41" s="166">
        <f t="shared" si="51"/>
        <v>192456851</v>
      </c>
      <c r="BY41" s="166">
        <f t="shared" si="19"/>
        <v>200360015.63</v>
      </c>
      <c r="BZ41" s="166">
        <f t="shared" si="20"/>
        <v>206444753</v>
      </c>
      <c r="CA41" s="166">
        <f t="shared" si="21"/>
        <v>206444753</v>
      </c>
      <c r="CB41" s="166">
        <f t="shared" si="22"/>
        <v>206444753</v>
      </c>
      <c r="CC41" s="166">
        <f t="shared" si="23"/>
        <v>206444753</v>
      </c>
      <c r="CD41" s="166">
        <f t="shared" si="24"/>
        <v>206444753</v>
      </c>
      <c r="CE41" s="166">
        <f t="shared" si="25"/>
        <v>206444753</v>
      </c>
      <c r="CF41" s="166">
        <f t="shared" si="52"/>
        <v>206444753</v>
      </c>
    </row>
    <row r="42" spans="1:84" ht="15" x14ac:dyDescent="0.2">
      <c r="A42" s="129" t="s">
        <v>323</v>
      </c>
      <c r="B42" s="129"/>
      <c r="C42" s="147"/>
      <c r="D42" s="147" t="str">
        <f t="shared" si="26"/>
        <v>No</v>
      </c>
      <c r="E42" s="147"/>
      <c r="F42" s="147"/>
      <c r="G42" s="1">
        <v>2</v>
      </c>
      <c r="H42" s="332">
        <v>155</v>
      </c>
      <c r="I42" s="129">
        <v>16</v>
      </c>
      <c r="J42" s="1" t="s">
        <v>345</v>
      </c>
      <c r="K42" s="156"/>
      <c r="L42" s="266">
        <v>134.07</v>
      </c>
      <c r="M42" s="265"/>
      <c r="N42">
        <v>17</v>
      </c>
      <c r="O42" s="266">
        <f t="shared" si="27"/>
        <v>5.0999999999999996</v>
      </c>
      <c r="P42" s="266">
        <f t="shared" si="28"/>
        <v>80.44</v>
      </c>
      <c r="Q42" s="266">
        <f t="shared" si="29"/>
        <v>0</v>
      </c>
      <c r="R42" s="266">
        <f t="shared" si="30"/>
        <v>0</v>
      </c>
      <c r="S42" s="159">
        <f t="shared" si="31"/>
        <v>0.13</v>
      </c>
      <c r="T42" s="159">
        <f t="shared" si="7"/>
        <v>0</v>
      </c>
      <c r="U42" s="158">
        <f t="shared" si="8"/>
        <v>0</v>
      </c>
      <c r="V42" s="158">
        <f t="shared" si="32"/>
        <v>0</v>
      </c>
      <c r="W42" s="267">
        <v>1</v>
      </c>
      <c r="X42" s="266">
        <f t="shared" si="33"/>
        <v>0.25</v>
      </c>
      <c r="Y42" s="136">
        <f t="shared" si="9"/>
        <v>5.0999999999999996</v>
      </c>
      <c r="Z42" s="4">
        <f t="shared" si="34"/>
        <v>139.41999999999999</v>
      </c>
      <c r="AA42" s="266">
        <v>561587379.33000004</v>
      </c>
      <c r="AB42" s="267">
        <v>1662</v>
      </c>
      <c r="AC42" s="136">
        <f t="shared" si="10"/>
        <v>337898.54</v>
      </c>
      <c r="AD42" s="131">
        <f t="shared" si="11"/>
        <v>1.582822</v>
      </c>
      <c r="AE42" s="267">
        <v>130186</v>
      </c>
      <c r="AF42" s="131">
        <f t="shared" si="12"/>
        <v>1.0472969999999999</v>
      </c>
      <c r="AG42" s="131">
        <f t="shared" si="53"/>
        <v>-0.42216500000000001</v>
      </c>
      <c r="AH42" s="161">
        <f t="shared" si="13"/>
        <v>0.01</v>
      </c>
      <c r="AI42" s="162">
        <f t="shared" si="14"/>
        <v>0</v>
      </c>
      <c r="AJ42" s="163">
        <f t="shared" si="35"/>
        <v>0.01</v>
      </c>
      <c r="AK42" s="267">
        <v>134</v>
      </c>
      <c r="AL42" s="267">
        <v>13</v>
      </c>
      <c r="AM42" s="135">
        <f t="shared" si="36"/>
        <v>174200</v>
      </c>
      <c r="AN42" s="267">
        <v>0</v>
      </c>
      <c r="AO42"/>
      <c r="AP42" s="135">
        <f t="shared" si="37"/>
        <v>0</v>
      </c>
      <c r="AQ42" s="135">
        <f t="shared" si="15"/>
        <v>16068</v>
      </c>
      <c r="AR42" s="135">
        <f t="shared" si="38"/>
        <v>190268</v>
      </c>
      <c r="AS42" s="160">
        <v>23014</v>
      </c>
      <c r="AT42" s="160">
        <f t="shared" si="16"/>
        <v>190268</v>
      </c>
      <c r="AU42" s="333">
        <v>61058</v>
      </c>
      <c r="AV42" s="135">
        <f t="shared" si="39"/>
        <v>129210</v>
      </c>
      <c r="AW42" s="164" t="str">
        <f t="shared" si="40"/>
        <v>Yes</v>
      </c>
      <c r="AX42" s="160">
        <f t="shared" si="41"/>
        <v>25842</v>
      </c>
      <c r="AY42" s="334">
        <f t="shared" si="42"/>
        <v>86900</v>
      </c>
      <c r="AZ42" s="335">
        <f t="shared" si="43"/>
        <v>86900</v>
      </c>
      <c r="BA42" s="336">
        <f t="shared" si="44"/>
        <v>25842</v>
      </c>
      <c r="BD42" s="166">
        <f t="shared" si="45"/>
        <v>129210</v>
      </c>
      <c r="BE42" s="166">
        <f t="shared" si="46"/>
        <v>103368</v>
      </c>
      <c r="BF42" s="166">
        <f t="shared" si="17"/>
        <v>44965.080000000016</v>
      </c>
      <c r="BG42" s="166">
        <f t="shared" si="17"/>
        <v>0</v>
      </c>
      <c r="BH42" s="166">
        <f t="shared" si="17"/>
        <v>0</v>
      </c>
      <c r="BI42" s="166">
        <f t="shared" si="17"/>
        <v>0</v>
      </c>
      <c r="BJ42" s="166">
        <f t="shared" si="17"/>
        <v>0</v>
      </c>
      <c r="BK42" s="166">
        <f t="shared" si="17"/>
        <v>0</v>
      </c>
      <c r="BL42" s="166">
        <f t="shared" si="17"/>
        <v>0</v>
      </c>
      <c r="BN42" s="135">
        <f t="shared" si="47"/>
        <v>86900</v>
      </c>
      <c r="BO42" s="166">
        <f t="shared" si="48"/>
        <v>145302.91999999998</v>
      </c>
      <c r="BP42" s="166">
        <f t="shared" si="49"/>
        <v>190268</v>
      </c>
      <c r="BQ42" s="166">
        <f t="shared" si="18"/>
        <v>190268</v>
      </c>
      <c r="BR42" s="166">
        <f t="shared" si="18"/>
        <v>190268</v>
      </c>
      <c r="BS42" s="166">
        <f t="shared" si="18"/>
        <v>190268</v>
      </c>
      <c r="BT42" s="166">
        <f t="shared" si="18"/>
        <v>190268</v>
      </c>
      <c r="BU42" s="166">
        <f t="shared" si="18"/>
        <v>190268</v>
      </c>
      <c r="BV42" s="135">
        <f t="shared" si="50"/>
        <v>190268</v>
      </c>
      <c r="BX42" s="166">
        <f t="shared" si="51"/>
        <v>86900</v>
      </c>
      <c r="BY42" s="166">
        <f t="shared" si="19"/>
        <v>145302.91999999998</v>
      </c>
      <c r="BZ42" s="166">
        <f t="shared" si="20"/>
        <v>190268</v>
      </c>
      <c r="CA42" s="166">
        <f t="shared" si="21"/>
        <v>190268</v>
      </c>
      <c r="CB42" s="166">
        <f t="shared" si="22"/>
        <v>190268</v>
      </c>
      <c r="CC42" s="166">
        <f t="shared" si="23"/>
        <v>190268</v>
      </c>
      <c r="CD42" s="166">
        <f t="shared" si="24"/>
        <v>190268</v>
      </c>
      <c r="CE42" s="166">
        <f t="shared" si="25"/>
        <v>190268</v>
      </c>
      <c r="CF42" s="166">
        <f t="shared" si="52"/>
        <v>190268</v>
      </c>
    </row>
    <row r="43" spans="1:84" ht="15" x14ac:dyDescent="0.2">
      <c r="A43" s="129" t="s">
        <v>338</v>
      </c>
      <c r="B43" s="129"/>
      <c r="C43" s="147">
        <v>1</v>
      </c>
      <c r="D43" s="147" t="str">
        <f t="shared" si="26"/>
        <v>Yes</v>
      </c>
      <c r="E43" s="147">
        <v>1</v>
      </c>
      <c r="F43" s="147"/>
      <c r="G43" s="1">
        <v>9</v>
      </c>
      <c r="H43" s="337">
        <v>17</v>
      </c>
      <c r="I43" s="129">
        <v>17</v>
      </c>
      <c r="J43" s="1" t="s">
        <v>346</v>
      </c>
      <c r="K43" s="156"/>
      <c r="L43" s="266">
        <v>7975.89</v>
      </c>
      <c r="M43" s="269"/>
      <c r="N43">
        <v>4276</v>
      </c>
      <c r="O43" s="266">
        <f t="shared" si="27"/>
        <v>1282.8</v>
      </c>
      <c r="P43" s="266">
        <f t="shared" si="28"/>
        <v>4785.53</v>
      </c>
      <c r="Q43" s="266">
        <f t="shared" si="29"/>
        <v>0</v>
      </c>
      <c r="R43" s="266">
        <f t="shared" si="30"/>
        <v>0</v>
      </c>
      <c r="S43" s="159">
        <f t="shared" si="31"/>
        <v>0.54</v>
      </c>
      <c r="T43" s="159">
        <f t="shared" si="7"/>
        <v>0</v>
      </c>
      <c r="U43" s="158">
        <f t="shared" si="8"/>
        <v>0</v>
      </c>
      <c r="V43" s="158">
        <f t="shared" si="32"/>
        <v>0</v>
      </c>
      <c r="W43" s="267">
        <v>475</v>
      </c>
      <c r="X43" s="266">
        <f t="shared" si="33"/>
        <v>118.75</v>
      </c>
      <c r="Y43" s="136">
        <f t="shared" si="9"/>
        <v>1282.8</v>
      </c>
      <c r="Z43" s="4">
        <f t="shared" si="34"/>
        <v>9377.44</v>
      </c>
      <c r="AA43" s="266">
        <v>6333403954</v>
      </c>
      <c r="AB43" s="267">
        <v>60833</v>
      </c>
      <c r="AC43" s="136">
        <f t="shared" si="10"/>
        <v>104111.32</v>
      </c>
      <c r="AD43" s="131">
        <f t="shared" si="11"/>
        <v>0.48769000000000001</v>
      </c>
      <c r="AE43" s="267">
        <v>68485</v>
      </c>
      <c r="AF43" s="131">
        <f t="shared" si="12"/>
        <v>0.55093599999999998</v>
      </c>
      <c r="AG43" s="131">
        <f t="shared" si="53"/>
        <v>0.493336</v>
      </c>
      <c r="AH43" s="161">
        <f t="shared" si="13"/>
        <v>0.493336</v>
      </c>
      <c r="AI43" s="162">
        <f t="shared" si="14"/>
        <v>0.03</v>
      </c>
      <c r="AJ43" s="163">
        <f t="shared" si="35"/>
        <v>0.52333600000000002</v>
      </c>
      <c r="AK43" s="267">
        <v>0</v>
      </c>
      <c r="AL43" s="267">
        <v>0</v>
      </c>
      <c r="AM43" s="135">
        <f t="shared" si="36"/>
        <v>0</v>
      </c>
      <c r="AN43" s="267">
        <v>0</v>
      </c>
      <c r="AO43"/>
      <c r="AP43" s="135">
        <f t="shared" si="37"/>
        <v>0</v>
      </c>
      <c r="AQ43" s="135">
        <f t="shared" si="15"/>
        <v>56559536</v>
      </c>
      <c r="AR43" s="135">
        <f t="shared" si="38"/>
        <v>56559536</v>
      </c>
      <c r="AS43" s="160">
        <v>44853676</v>
      </c>
      <c r="AT43" s="160">
        <f t="shared" si="16"/>
        <v>56559536</v>
      </c>
      <c r="AU43" s="333">
        <v>49384216</v>
      </c>
      <c r="AV43" s="135">
        <f t="shared" si="39"/>
        <v>7175320</v>
      </c>
      <c r="AW43" s="164" t="str">
        <f t="shared" si="40"/>
        <v>Yes</v>
      </c>
      <c r="AX43" s="160">
        <f t="shared" si="41"/>
        <v>1435064</v>
      </c>
      <c r="AY43" s="334">
        <f t="shared" si="42"/>
        <v>50819280</v>
      </c>
      <c r="AZ43" s="335">
        <f t="shared" si="43"/>
        <v>50819280</v>
      </c>
      <c r="BA43" s="336">
        <f t="shared" si="44"/>
        <v>1435064</v>
      </c>
      <c r="BD43" s="166">
        <f t="shared" si="45"/>
        <v>7175320</v>
      </c>
      <c r="BE43" s="166">
        <f t="shared" si="46"/>
        <v>5740256</v>
      </c>
      <c r="BF43" s="166">
        <f t="shared" si="46"/>
        <v>2497011.3599999994</v>
      </c>
      <c r="BG43" s="166">
        <f t="shared" si="46"/>
        <v>0</v>
      </c>
      <c r="BH43" s="166">
        <f t="shared" si="46"/>
        <v>0</v>
      </c>
      <c r="BI43" s="166">
        <f t="shared" si="46"/>
        <v>0</v>
      </c>
      <c r="BJ43" s="166">
        <f t="shared" si="46"/>
        <v>0</v>
      </c>
      <c r="BK43" s="166">
        <f t="shared" si="46"/>
        <v>0</v>
      </c>
      <c r="BL43" s="166">
        <f t="shared" si="46"/>
        <v>0</v>
      </c>
      <c r="BN43" s="135">
        <f t="shared" si="47"/>
        <v>50819280</v>
      </c>
      <c r="BO43" s="166">
        <f t="shared" si="48"/>
        <v>54062524.640000001</v>
      </c>
      <c r="BP43" s="166">
        <f t="shared" si="49"/>
        <v>56559536</v>
      </c>
      <c r="BQ43" s="166">
        <f t="shared" si="49"/>
        <v>56559536</v>
      </c>
      <c r="BR43" s="166">
        <f t="shared" si="49"/>
        <v>56559536</v>
      </c>
      <c r="BS43" s="166">
        <f t="shared" si="49"/>
        <v>56559536</v>
      </c>
      <c r="BT43" s="166">
        <f t="shared" si="49"/>
        <v>56559536</v>
      </c>
      <c r="BU43" s="166">
        <f t="shared" si="49"/>
        <v>56559536</v>
      </c>
      <c r="BV43" s="135">
        <f t="shared" si="50"/>
        <v>56559536</v>
      </c>
      <c r="BX43" s="166">
        <f t="shared" si="51"/>
        <v>50819280</v>
      </c>
      <c r="BY43" s="166">
        <f t="shared" si="19"/>
        <v>54062524.640000001</v>
      </c>
      <c r="BZ43" s="166">
        <f t="shared" si="20"/>
        <v>56559536</v>
      </c>
      <c r="CA43" s="166">
        <f t="shared" si="21"/>
        <v>56559536</v>
      </c>
      <c r="CB43" s="166">
        <f t="shared" si="22"/>
        <v>56559536</v>
      </c>
      <c r="CC43" s="166">
        <f t="shared" si="23"/>
        <v>56559536</v>
      </c>
      <c r="CD43" s="166">
        <f t="shared" si="24"/>
        <v>56559536</v>
      </c>
      <c r="CE43" s="166">
        <f t="shared" si="25"/>
        <v>56559536</v>
      </c>
      <c r="CF43" s="166">
        <f t="shared" si="52"/>
        <v>56559536</v>
      </c>
    </row>
    <row r="44" spans="1:84" ht="15" x14ac:dyDescent="0.2">
      <c r="A44" s="129" t="s">
        <v>329</v>
      </c>
      <c r="B44" s="129"/>
      <c r="C44" s="147"/>
      <c r="D44" s="147" t="str">
        <f t="shared" si="26"/>
        <v>No</v>
      </c>
      <c r="E44" s="147"/>
      <c r="F44" s="147"/>
      <c r="G44" s="1">
        <v>2</v>
      </c>
      <c r="H44" s="332">
        <v>134</v>
      </c>
      <c r="I44" s="129">
        <v>18</v>
      </c>
      <c r="J44" s="1" t="s">
        <v>347</v>
      </c>
      <c r="K44" s="156"/>
      <c r="L44" s="266">
        <v>2623.38</v>
      </c>
      <c r="M44" s="265"/>
      <c r="N44">
        <v>589</v>
      </c>
      <c r="O44" s="266">
        <f t="shared" si="27"/>
        <v>176.7</v>
      </c>
      <c r="P44" s="266">
        <f t="shared" si="28"/>
        <v>1574.03</v>
      </c>
      <c r="Q44" s="266">
        <f t="shared" si="29"/>
        <v>0</v>
      </c>
      <c r="R44" s="266">
        <f t="shared" si="30"/>
        <v>0</v>
      </c>
      <c r="S44" s="159">
        <f t="shared" si="31"/>
        <v>0.22</v>
      </c>
      <c r="T44" s="159">
        <f t="shared" si="7"/>
        <v>0</v>
      </c>
      <c r="U44" s="158">
        <f t="shared" si="8"/>
        <v>0</v>
      </c>
      <c r="V44" s="158">
        <f t="shared" si="32"/>
        <v>0</v>
      </c>
      <c r="W44" s="267">
        <v>101</v>
      </c>
      <c r="X44" s="266">
        <f t="shared" si="33"/>
        <v>25.25</v>
      </c>
      <c r="Y44" s="136">
        <f t="shared" si="9"/>
        <v>176.7</v>
      </c>
      <c r="Z44" s="4">
        <f t="shared" si="34"/>
        <v>2825.33</v>
      </c>
      <c r="AA44" s="266">
        <v>3715761496.3299999</v>
      </c>
      <c r="AB44" s="267">
        <v>17528</v>
      </c>
      <c r="AC44" s="136">
        <f t="shared" si="10"/>
        <v>211990.04</v>
      </c>
      <c r="AD44" s="131">
        <f t="shared" si="11"/>
        <v>0.99302699999999999</v>
      </c>
      <c r="AE44" s="267">
        <v>117292</v>
      </c>
      <c r="AF44" s="131">
        <f t="shared" si="12"/>
        <v>0.94357000000000002</v>
      </c>
      <c r="AG44" s="131">
        <f t="shared" si="53"/>
        <v>2.181E-2</v>
      </c>
      <c r="AH44" s="161">
        <f t="shared" si="13"/>
        <v>2.181E-2</v>
      </c>
      <c r="AI44" s="162">
        <f t="shared" si="14"/>
        <v>0</v>
      </c>
      <c r="AJ44" s="163">
        <f t="shared" si="35"/>
        <v>2.181E-2</v>
      </c>
      <c r="AK44" s="267">
        <v>0</v>
      </c>
      <c r="AL44" s="267">
        <v>0</v>
      </c>
      <c r="AM44" s="135">
        <f t="shared" si="36"/>
        <v>0</v>
      </c>
      <c r="AN44" s="267">
        <v>0</v>
      </c>
      <c r="AO44"/>
      <c r="AP44" s="135">
        <f t="shared" si="37"/>
        <v>0</v>
      </c>
      <c r="AQ44" s="135">
        <f t="shared" si="15"/>
        <v>710176</v>
      </c>
      <c r="AR44" s="135">
        <f t="shared" si="38"/>
        <v>710176</v>
      </c>
      <c r="AS44" s="160">
        <v>1417583</v>
      </c>
      <c r="AT44" s="160">
        <f t="shared" si="16"/>
        <v>710176</v>
      </c>
      <c r="AU44" s="333">
        <v>962317</v>
      </c>
      <c r="AV44" s="135">
        <f t="shared" si="39"/>
        <v>252141</v>
      </c>
      <c r="AW44" s="164" t="str">
        <f t="shared" si="40"/>
        <v>No</v>
      </c>
      <c r="AX44" s="160">
        <f t="shared" si="41"/>
        <v>0</v>
      </c>
      <c r="AY44" s="334">
        <f t="shared" si="42"/>
        <v>962317</v>
      </c>
      <c r="AZ44" s="335">
        <f t="shared" si="43"/>
        <v>962317</v>
      </c>
      <c r="BA44" s="336">
        <f t="shared" si="44"/>
        <v>0</v>
      </c>
      <c r="BD44" s="166">
        <f t="shared" si="45"/>
        <v>-252141</v>
      </c>
      <c r="BE44" s="166">
        <f t="shared" si="46"/>
        <v>-252141</v>
      </c>
      <c r="BF44" s="166">
        <f t="shared" si="46"/>
        <v>-252141</v>
      </c>
      <c r="BG44" s="166">
        <f t="shared" si="46"/>
        <v>-216110.05110000004</v>
      </c>
      <c r="BH44" s="166">
        <f t="shared" si="46"/>
        <v>-180084.50558163004</v>
      </c>
      <c r="BI44" s="166">
        <f t="shared" si="46"/>
        <v>-144067.60446530406</v>
      </c>
      <c r="BJ44" s="166">
        <f t="shared" si="46"/>
        <v>-108050.70334897807</v>
      </c>
      <c r="BK44" s="166">
        <f t="shared" si="46"/>
        <v>-72037.403922763653</v>
      </c>
      <c r="BL44" s="166">
        <f t="shared" si="46"/>
        <v>-36018.701961381827</v>
      </c>
      <c r="BN44" s="135">
        <f t="shared" si="47"/>
        <v>962317</v>
      </c>
      <c r="BO44" s="166">
        <f t="shared" si="48"/>
        <v>962317</v>
      </c>
      <c r="BP44" s="166">
        <f t="shared" si="49"/>
        <v>926286.05110000004</v>
      </c>
      <c r="BQ44" s="166">
        <f t="shared" si="49"/>
        <v>890260.50558163004</v>
      </c>
      <c r="BR44" s="166">
        <f t="shared" si="49"/>
        <v>854243.60446530406</v>
      </c>
      <c r="BS44" s="166">
        <f t="shared" si="49"/>
        <v>818226.70334897807</v>
      </c>
      <c r="BT44" s="166">
        <f t="shared" si="49"/>
        <v>782213.40392276365</v>
      </c>
      <c r="BU44" s="166">
        <f t="shared" si="49"/>
        <v>746194.70196138183</v>
      </c>
      <c r="BV44" s="135">
        <f t="shared" si="50"/>
        <v>710176</v>
      </c>
      <c r="BX44" s="166">
        <f t="shared" si="51"/>
        <v>962317</v>
      </c>
      <c r="BY44" s="166">
        <f t="shared" si="19"/>
        <v>962317</v>
      </c>
      <c r="BZ44" s="166">
        <f t="shared" si="20"/>
        <v>926286.05110000004</v>
      </c>
      <c r="CA44" s="166">
        <f t="shared" si="21"/>
        <v>890260.50558163004</v>
      </c>
      <c r="CB44" s="166">
        <f t="shared" si="22"/>
        <v>854243.60446530406</v>
      </c>
      <c r="CC44" s="166">
        <f t="shared" si="23"/>
        <v>818226.70334897807</v>
      </c>
      <c r="CD44" s="166">
        <f t="shared" si="24"/>
        <v>782213.40392276365</v>
      </c>
      <c r="CE44" s="166">
        <f t="shared" si="25"/>
        <v>746194.70196138183</v>
      </c>
      <c r="CF44" s="166">
        <f t="shared" si="52"/>
        <v>710176</v>
      </c>
    </row>
    <row r="45" spans="1:84" ht="15" x14ac:dyDescent="0.2">
      <c r="A45" s="129" t="s">
        <v>327</v>
      </c>
      <c r="B45" s="129"/>
      <c r="C45" s="147"/>
      <c r="D45" s="147" t="str">
        <f t="shared" si="26"/>
        <v>No</v>
      </c>
      <c r="E45" s="147"/>
      <c r="F45" s="147"/>
      <c r="G45" s="1">
        <v>9</v>
      </c>
      <c r="H45" s="338">
        <v>59</v>
      </c>
      <c r="I45" s="129">
        <v>19</v>
      </c>
      <c r="J45" s="1" t="s">
        <v>348</v>
      </c>
      <c r="K45" s="156"/>
      <c r="L45" s="266">
        <v>1232.28</v>
      </c>
      <c r="M45" s="270"/>
      <c r="N45">
        <v>389</v>
      </c>
      <c r="O45" s="266">
        <f t="shared" si="27"/>
        <v>116.7</v>
      </c>
      <c r="P45" s="266">
        <f t="shared" si="28"/>
        <v>739.37</v>
      </c>
      <c r="Q45" s="266">
        <f t="shared" si="29"/>
        <v>0</v>
      </c>
      <c r="R45" s="266">
        <f t="shared" si="30"/>
        <v>0</v>
      </c>
      <c r="S45" s="159">
        <f t="shared" si="31"/>
        <v>0.32</v>
      </c>
      <c r="T45" s="159">
        <f t="shared" si="7"/>
        <v>0</v>
      </c>
      <c r="U45" s="158">
        <f t="shared" si="8"/>
        <v>0</v>
      </c>
      <c r="V45" s="158">
        <f t="shared" si="32"/>
        <v>0</v>
      </c>
      <c r="W45" s="267">
        <v>15</v>
      </c>
      <c r="X45" s="266">
        <f t="shared" si="33"/>
        <v>3.75</v>
      </c>
      <c r="Y45" s="136">
        <f t="shared" si="9"/>
        <v>116.7</v>
      </c>
      <c r="Z45" s="4">
        <f t="shared" si="34"/>
        <v>1352.73</v>
      </c>
      <c r="AA45" s="266">
        <v>938561810.33000004</v>
      </c>
      <c r="AB45" s="267">
        <v>8450</v>
      </c>
      <c r="AC45" s="136">
        <f t="shared" si="10"/>
        <v>111072.4</v>
      </c>
      <c r="AD45" s="131">
        <f t="shared" si="11"/>
        <v>0.52029800000000004</v>
      </c>
      <c r="AE45" s="267">
        <v>75993</v>
      </c>
      <c r="AF45" s="131">
        <f t="shared" si="12"/>
        <v>0.61133499999999996</v>
      </c>
      <c r="AG45" s="131">
        <f t="shared" si="53"/>
        <v>0.45239099999999999</v>
      </c>
      <c r="AH45" s="161">
        <f t="shared" si="13"/>
        <v>0.45239099999999999</v>
      </c>
      <c r="AI45" s="162">
        <f t="shared" si="14"/>
        <v>0</v>
      </c>
      <c r="AJ45" s="163">
        <f t="shared" si="35"/>
        <v>0.45239099999999999</v>
      </c>
      <c r="AK45" s="267">
        <v>0</v>
      </c>
      <c r="AL45" s="339">
        <v>0</v>
      </c>
      <c r="AM45" s="135">
        <f t="shared" si="36"/>
        <v>0</v>
      </c>
      <c r="AN45" s="267">
        <v>228</v>
      </c>
      <c r="AO45">
        <v>4</v>
      </c>
      <c r="AP45" s="135">
        <f t="shared" si="37"/>
        <v>91200</v>
      </c>
      <c r="AQ45" s="135">
        <f t="shared" si="15"/>
        <v>7052872</v>
      </c>
      <c r="AR45" s="135">
        <f t="shared" si="38"/>
        <v>7144072</v>
      </c>
      <c r="AS45" s="160">
        <v>6975373</v>
      </c>
      <c r="AT45" s="160">
        <f t="shared" si="16"/>
        <v>7144072</v>
      </c>
      <c r="AU45" s="333">
        <v>6926095</v>
      </c>
      <c r="AV45" s="135">
        <f t="shared" si="39"/>
        <v>217977</v>
      </c>
      <c r="AW45" s="164" t="str">
        <f t="shared" si="40"/>
        <v>Yes</v>
      </c>
      <c r="AX45" s="160">
        <f t="shared" si="41"/>
        <v>43595</v>
      </c>
      <c r="AY45" s="334">
        <f t="shared" si="42"/>
        <v>6969690</v>
      </c>
      <c r="AZ45" s="335">
        <f t="shared" si="43"/>
        <v>6969690</v>
      </c>
      <c r="BA45" s="336">
        <f t="shared" si="44"/>
        <v>43595</v>
      </c>
      <c r="BD45" s="166">
        <f t="shared" si="45"/>
        <v>217977</v>
      </c>
      <c r="BE45" s="166">
        <f t="shared" si="46"/>
        <v>174382</v>
      </c>
      <c r="BF45" s="166">
        <f t="shared" si="46"/>
        <v>75856.169999999925</v>
      </c>
      <c r="BG45" s="166">
        <f t="shared" si="46"/>
        <v>0</v>
      </c>
      <c r="BH45" s="166">
        <f t="shared" si="46"/>
        <v>0</v>
      </c>
      <c r="BI45" s="166">
        <f t="shared" si="46"/>
        <v>0</v>
      </c>
      <c r="BJ45" s="166">
        <f t="shared" si="46"/>
        <v>0</v>
      </c>
      <c r="BK45" s="166">
        <f t="shared" si="46"/>
        <v>0</v>
      </c>
      <c r="BL45" s="166">
        <f t="shared" si="46"/>
        <v>0</v>
      </c>
      <c r="BN45" s="135">
        <f t="shared" si="47"/>
        <v>6969690</v>
      </c>
      <c r="BO45" s="166">
        <f t="shared" si="48"/>
        <v>7068215.8300000001</v>
      </c>
      <c r="BP45" s="166">
        <f t="shared" si="49"/>
        <v>7144072</v>
      </c>
      <c r="BQ45" s="166">
        <f t="shared" si="49"/>
        <v>7144072</v>
      </c>
      <c r="BR45" s="166">
        <f t="shared" si="49"/>
        <v>7144072</v>
      </c>
      <c r="BS45" s="166">
        <f t="shared" si="49"/>
        <v>7144072</v>
      </c>
      <c r="BT45" s="166">
        <f t="shared" si="49"/>
        <v>7144072</v>
      </c>
      <c r="BU45" s="166">
        <f t="shared" si="49"/>
        <v>7144072</v>
      </c>
      <c r="BV45" s="135">
        <f t="shared" si="50"/>
        <v>7144072</v>
      </c>
      <c r="BX45" s="166">
        <f t="shared" si="51"/>
        <v>6969690</v>
      </c>
      <c r="BY45" s="166">
        <f t="shared" si="19"/>
        <v>7068215.8300000001</v>
      </c>
      <c r="BZ45" s="166">
        <f t="shared" si="20"/>
        <v>7144072</v>
      </c>
      <c r="CA45" s="166">
        <f t="shared" si="21"/>
        <v>7144072</v>
      </c>
      <c r="CB45" s="166">
        <f t="shared" si="22"/>
        <v>7144072</v>
      </c>
      <c r="CC45" s="166">
        <f t="shared" si="23"/>
        <v>7144072</v>
      </c>
      <c r="CD45" s="166">
        <f t="shared" si="24"/>
        <v>7144072</v>
      </c>
      <c r="CE45" s="166">
        <f t="shared" si="25"/>
        <v>7144072</v>
      </c>
      <c r="CF45" s="166">
        <f t="shared" si="52"/>
        <v>7144072</v>
      </c>
    </row>
    <row r="46" spans="1:84" ht="15" x14ac:dyDescent="0.2">
      <c r="A46" s="129" t="s">
        <v>323</v>
      </c>
      <c r="B46" s="129"/>
      <c r="C46" s="147"/>
      <c r="D46" s="147" t="str">
        <f t="shared" si="26"/>
        <v>No</v>
      </c>
      <c r="E46" s="147"/>
      <c r="F46" s="147"/>
      <c r="G46" s="1">
        <v>3</v>
      </c>
      <c r="H46" s="332">
        <v>93</v>
      </c>
      <c r="I46" s="129">
        <v>20</v>
      </c>
      <c r="J46" s="1" t="s">
        <v>349</v>
      </c>
      <c r="K46" s="156"/>
      <c r="L46" s="266">
        <v>1454.02</v>
      </c>
      <c r="M46" s="265"/>
      <c r="N46">
        <v>172</v>
      </c>
      <c r="O46" s="266">
        <f t="shared" si="27"/>
        <v>51.6</v>
      </c>
      <c r="P46" s="266">
        <f t="shared" si="28"/>
        <v>872.41</v>
      </c>
      <c r="Q46" s="266">
        <f t="shared" si="29"/>
        <v>0</v>
      </c>
      <c r="R46" s="266">
        <f t="shared" si="30"/>
        <v>0</v>
      </c>
      <c r="S46" s="159">
        <f t="shared" si="31"/>
        <v>0.12</v>
      </c>
      <c r="T46" s="159">
        <f t="shared" si="7"/>
        <v>0</v>
      </c>
      <c r="U46" s="158">
        <f t="shared" si="8"/>
        <v>0</v>
      </c>
      <c r="V46" s="158">
        <f t="shared" si="32"/>
        <v>0</v>
      </c>
      <c r="W46" s="267">
        <v>27</v>
      </c>
      <c r="X46" s="266">
        <f t="shared" si="33"/>
        <v>6.75</v>
      </c>
      <c r="Y46" s="136">
        <f t="shared" si="9"/>
        <v>51.6</v>
      </c>
      <c r="Z46" s="4">
        <f t="shared" si="34"/>
        <v>1512.37</v>
      </c>
      <c r="AA46" s="266">
        <v>1465766203</v>
      </c>
      <c r="AB46" s="267">
        <v>9519</v>
      </c>
      <c r="AC46" s="136">
        <f t="shared" si="10"/>
        <v>153983.21</v>
      </c>
      <c r="AD46" s="131">
        <f t="shared" si="11"/>
        <v>0.72130499999999997</v>
      </c>
      <c r="AE46" s="267">
        <v>129783</v>
      </c>
      <c r="AF46" s="131">
        <f t="shared" si="12"/>
        <v>1.044055</v>
      </c>
      <c r="AG46" s="131">
        <f t="shared" si="53"/>
        <v>0.18187</v>
      </c>
      <c r="AH46" s="161">
        <f t="shared" si="13"/>
        <v>0.18187</v>
      </c>
      <c r="AI46" s="162">
        <f t="shared" si="14"/>
        <v>0</v>
      </c>
      <c r="AJ46" s="163">
        <f t="shared" si="35"/>
        <v>0.18187</v>
      </c>
      <c r="AK46" s="267">
        <v>1455</v>
      </c>
      <c r="AL46" s="267">
        <v>13</v>
      </c>
      <c r="AM46" s="135">
        <f t="shared" si="36"/>
        <v>1891500</v>
      </c>
      <c r="AN46" s="267">
        <v>0</v>
      </c>
      <c r="AO46"/>
      <c r="AP46" s="135">
        <f t="shared" si="37"/>
        <v>0</v>
      </c>
      <c r="AQ46" s="135">
        <f t="shared" si="15"/>
        <v>3170006</v>
      </c>
      <c r="AR46" s="135">
        <f t="shared" si="38"/>
        <v>5061506</v>
      </c>
      <c r="AS46" s="160">
        <v>4359350</v>
      </c>
      <c r="AT46" s="160">
        <f t="shared" si="16"/>
        <v>5061506</v>
      </c>
      <c r="AU46" s="333">
        <v>4190818</v>
      </c>
      <c r="AV46" s="135">
        <f t="shared" si="39"/>
        <v>870688</v>
      </c>
      <c r="AW46" s="164" t="str">
        <f t="shared" si="40"/>
        <v>Yes</v>
      </c>
      <c r="AX46" s="160">
        <f t="shared" si="41"/>
        <v>174138</v>
      </c>
      <c r="AY46" s="334">
        <f t="shared" si="42"/>
        <v>4364956</v>
      </c>
      <c r="AZ46" s="335">
        <f t="shared" si="43"/>
        <v>4364956</v>
      </c>
      <c r="BA46" s="336">
        <f t="shared" si="44"/>
        <v>174138</v>
      </c>
      <c r="BD46" s="166">
        <f t="shared" si="45"/>
        <v>870688</v>
      </c>
      <c r="BE46" s="166">
        <f t="shared" si="46"/>
        <v>696550</v>
      </c>
      <c r="BF46" s="166">
        <f t="shared" si="46"/>
        <v>302999.25</v>
      </c>
      <c r="BG46" s="166">
        <f t="shared" si="46"/>
        <v>0</v>
      </c>
      <c r="BH46" s="166">
        <f t="shared" si="46"/>
        <v>0</v>
      </c>
      <c r="BI46" s="166">
        <f t="shared" si="46"/>
        <v>0</v>
      </c>
      <c r="BJ46" s="166">
        <f t="shared" si="46"/>
        <v>0</v>
      </c>
      <c r="BK46" s="166">
        <f t="shared" si="46"/>
        <v>0</v>
      </c>
      <c r="BL46" s="166">
        <f t="shared" si="46"/>
        <v>0</v>
      </c>
      <c r="BN46" s="135">
        <f t="shared" si="47"/>
        <v>4364956</v>
      </c>
      <c r="BO46" s="166">
        <f t="shared" si="48"/>
        <v>4758506.75</v>
      </c>
      <c r="BP46" s="166">
        <f t="shared" si="49"/>
        <v>5061506</v>
      </c>
      <c r="BQ46" s="166">
        <f t="shared" si="49"/>
        <v>5061506</v>
      </c>
      <c r="BR46" s="166">
        <f t="shared" si="49"/>
        <v>5061506</v>
      </c>
      <c r="BS46" s="166">
        <f t="shared" si="49"/>
        <v>5061506</v>
      </c>
      <c r="BT46" s="166">
        <f t="shared" si="49"/>
        <v>5061506</v>
      </c>
      <c r="BU46" s="166">
        <f t="shared" si="49"/>
        <v>5061506</v>
      </c>
      <c r="BV46" s="135">
        <f t="shared" si="50"/>
        <v>5061506</v>
      </c>
      <c r="BX46" s="166">
        <f t="shared" si="51"/>
        <v>4364956</v>
      </c>
      <c r="BY46" s="166">
        <f t="shared" si="19"/>
        <v>4758506.75</v>
      </c>
      <c r="BZ46" s="166">
        <f t="shared" si="20"/>
        <v>5061506</v>
      </c>
      <c r="CA46" s="166">
        <f t="shared" si="21"/>
        <v>5061506</v>
      </c>
      <c r="CB46" s="166">
        <f t="shared" si="22"/>
        <v>5061506</v>
      </c>
      <c r="CC46" s="166">
        <f t="shared" si="23"/>
        <v>5061506</v>
      </c>
      <c r="CD46" s="166">
        <f t="shared" si="24"/>
        <v>5061506</v>
      </c>
      <c r="CE46" s="166">
        <f t="shared" si="25"/>
        <v>5061506</v>
      </c>
      <c r="CF46" s="166">
        <f t="shared" si="52"/>
        <v>5061506</v>
      </c>
    </row>
    <row r="47" spans="1:84" ht="15" x14ac:dyDescent="0.2">
      <c r="A47" s="129" t="s">
        <v>327</v>
      </c>
      <c r="B47" s="129"/>
      <c r="C47" s="147"/>
      <c r="D47" s="147" t="str">
        <f t="shared" si="26"/>
        <v>No</v>
      </c>
      <c r="E47" s="147"/>
      <c r="F47" s="147"/>
      <c r="G47" s="1">
        <v>4</v>
      </c>
      <c r="H47" s="332">
        <v>96</v>
      </c>
      <c r="I47" s="129">
        <v>21</v>
      </c>
      <c r="J47" s="1" t="s">
        <v>350</v>
      </c>
      <c r="K47" s="156"/>
      <c r="L47" s="266">
        <v>101.82</v>
      </c>
      <c r="M47" s="265"/>
      <c r="N47">
        <v>30</v>
      </c>
      <c r="O47" s="266">
        <f t="shared" si="27"/>
        <v>9</v>
      </c>
      <c r="P47" s="266">
        <f t="shared" si="28"/>
        <v>61.09</v>
      </c>
      <c r="Q47" s="266">
        <f t="shared" si="29"/>
        <v>0</v>
      </c>
      <c r="R47" s="266">
        <f t="shared" si="30"/>
        <v>0</v>
      </c>
      <c r="S47" s="159">
        <f t="shared" si="31"/>
        <v>0.28999999999999998</v>
      </c>
      <c r="T47" s="159">
        <f t="shared" si="7"/>
        <v>0</v>
      </c>
      <c r="U47" s="158">
        <f t="shared" si="8"/>
        <v>0</v>
      </c>
      <c r="V47" s="158">
        <f t="shared" si="32"/>
        <v>0</v>
      </c>
      <c r="W47" s="267">
        <v>1</v>
      </c>
      <c r="X47" s="266">
        <f t="shared" si="33"/>
        <v>0.25</v>
      </c>
      <c r="Y47" s="136">
        <f t="shared" si="9"/>
        <v>9</v>
      </c>
      <c r="Z47" s="4">
        <f t="shared" si="34"/>
        <v>111.07</v>
      </c>
      <c r="AA47" s="266">
        <v>270808819.67000002</v>
      </c>
      <c r="AB47" s="267">
        <v>1080</v>
      </c>
      <c r="AC47" s="136">
        <f t="shared" si="10"/>
        <v>250748.91</v>
      </c>
      <c r="AD47" s="131">
        <f t="shared" si="11"/>
        <v>1.1745859999999999</v>
      </c>
      <c r="AE47" s="267">
        <v>68750</v>
      </c>
      <c r="AF47" s="131">
        <f t="shared" si="12"/>
        <v>0.553068</v>
      </c>
      <c r="AG47" s="131">
        <f t="shared" si="53"/>
        <v>1.1868999999999999E-2</v>
      </c>
      <c r="AH47" s="161">
        <f t="shared" si="13"/>
        <v>1.1868999999999999E-2</v>
      </c>
      <c r="AI47" s="162">
        <f t="shared" si="14"/>
        <v>0</v>
      </c>
      <c r="AJ47" s="163">
        <f t="shared" si="35"/>
        <v>1.1868999999999999E-2</v>
      </c>
      <c r="AK47" s="267">
        <v>31</v>
      </c>
      <c r="AL47" s="267">
        <v>4</v>
      </c>
      <c r="AM47" s="135">
        <f t="shared" si="36"/>
        <v>12400</v>
      </c>
      <c r="AN47" s="267">
        <v>0</v>
      </c>
      <c r="AO47"/>
      <c r="AP47" s="135">
        <f t="shared" si="37"/>
        <v>0</v>
      </c>
      <c r="AQ47" s="135">
        <f t="shared" si="15"/>
        <v>15193</v>
      </c>
      <c r="AR47" s="135">
        <f t="shared" si="38"/>
        <v>27593</v>
      </c>
      <c r="AS47" s="160">
        <v>177216</v>
      </c>
      <c r="AT47" s="160">
        <f t="shared" si="16"/>
        <v>27593</v>
      </c>
      <c r="AU47" s="333">
        <v>125752</v>
      </c>
      <c r="AV47" s="135">
        <f t="shared" si="39"/>
        <v>98159</v>
      </c>
      <c r="AW47" s="164" t="str">
        <f t="shared" si="40"/>
        <v>No</v>
      </c>
      <c r="AX47" s="160">
        <f t="shared" si="41"/>
        <v>0</v>
      </c>
      <c r="AY47" s="334">
        <f t="shared" si="42"/>
        <v>125752</v>
      </c>
      <c r="AZ47" s="335">
        <f t="shared" si="43"/>
        <v>125752</v>
      </c>
      <c r="BA47" s="336">
        <f t="shared" si="44"/>
        <v>0</v>
      </c>
      <c r="BD47" s="166">
        <f t="shared" si="45"/>
        <v>-98159</v>
      </c>
      <c r="BE47" s="166">
        <f t="shared" si="46"/>
        <v>-98159</v>
      </c>
      <c r="BF47" s="166">
        <f t="shared" si="46"/>
        <v>-98159</v>
      </c>
      <c r="BG47" s="166">
        <f t="shared" si="46"/>
        <v>-84132.078899999993</v>
      </c>
      <c r="BH47" s="166">
        <f t="shared" si="46"/>
        <v>-70107.261347369989</v>
      </c>
      <c r="BI47" s="166">
        <f t="shared" si="46"/>
        <v>-56085.809077895989</v>
      </c>
      <c r="BJ47" s="166">
        <f t="shared" si="46"/>
        <v>-42064.356808421988</v>
      </c>
      <c r="BK47" s="166">
        <f t="shared" si="46"/>
        <v>-28044.306684174939</v>
      </c>
      <c r="BL47" s="166">
        <f t="shared" si="46"/>
        <v>-14022.153342087469</v>
      </c>
      <c r="BN47" s="135">
        <f t="shared" si="47"/>
        <v>125752</v>
      </c>
      <c r="BO47" s="166">
        <f t="shared" si="48"/>
        <v>125752</v>
      </c>
      <c r="BP47" s="166">
        <f t="shared" si="49"/>
        <v>111725.07889999999</v>
      </c>
      <c r="BQ47" s="166">
        <f t="shared" si="49"/>
        <v>97700.261347369989</v>
      </c>
      <c r="BR47" s="166">
        <f t="shared" si="49"/>
        <v>83678.809077895989</v>
      </c>
      <c r="BS47" s="166">
        <f t="shared" si="49"/>
        <v>69657.356808421988</v>
      </c>
      <c r="BT47" s="166">
        <f t="shared" si="49"/>
        <v>55637.306684174939</v>
      </c>
      <c r="BU47" s="166">
        <f t="shared" si="49"/>
        <v>41615.153342087469</v>
      </c>
      <c r="BV47" s="135">
        <f t="shared" si="50"/>
        <v>27593</v>
      </c>
      <c r="BX47" s="166">
        <f t="shared" si="51"/>
        <v>125752</v>
      </c>
      <c r="BY47" s="166">
        <f t="shared" si="19"/>
        <v>125752</v>
      </c>
      <c r="BZ47" s="166">
        <f t="shared" si="20"/>
        <v>111725.07889999999</v>
      </c>
      <c r="CA47" s="166">
        <f t="shared" si="21"/>
        <v>97700.261347369989</v>
      </c>
      <c r="CB47" s="166">
        <f t="shared" si="22"/>
        <v>83678.809077895989</v>
      </c>
      <c r="CC47" s="166">
        <f t="shared" si="23"/>
        <v>69657.356808421988</v>
      </c>
      <c r="CD47" s="166">
        <f t="shared" si="24"/>
        <v>55637.306684174939</v>
      </c>
      <c r="CE47" s="166">
        <f t="shared" si="25"/>
        <v>41615.153342087469</v>
      </c>
      <c r="CF47" s="166">
        <f t="shared" si="52"/>
        <v>27593</v>
      </c>
    </row>
    <row r="48" spans="1:84" ht="15" x14ac:dyDescent="0.2">
      <c r="A48" s="129" t="s">
        <v>351</v>
      </c>
      <c r="B48" s="129"/>
      <c r="C48" s="147"/>
      <c r="D48" s="147" t="str">
        <f t="shared" si="26"/>
        <v>No</v>
      </c>
      <c r="E48" s="147"/>
      <c r="F48" s="147"/>
      <c r="G48" s="1">
        <v>8</v>
      </c>
      <c r="H48" s="332">
        <v>56</v>
      </c>
      <c r="I48" s="129">
        <v>22</v>
      </c>
      <c r="J48" s="1" t="s">
        <v>352</v>
      </c>
      <c r="K48" s="156"/>
      <c r="L48" s="266">
        <v>618.03</v>
      </c>
      <c r="M48" s="265"/>
      <c r="N48">
        <v>178</v>
      </c>
      <c r="O48" s="266">
        <f t="shared" si="27"/>
        <v>53.4</v>
      </c>
      <c r="P48" s="266">
        <f t="shared" si="28"/>
        <v>370.82</v>
      </c>
      <c r="Q48" s="266">
        <f t="shared" si="29"/>
        <v>0</v>
      </c>
      <c r="R48" s="266">
        <f t="shared" si="30"/>
        <v>0</v>
      </c>
      <c r="S48" s="159">
        <f t="shared" si="31"/>
        <v>0.28999999999999998</v>
      </c>
      <c r="T48" s="159">
        <f t="shared" si="7"/>
        <v>0</v>
      </c>
      <c r="U48" s="158">
        <f t="shared" si="8"/>
        <v>0</v>
      </c>
      <c r="V48" s="158">
        <f t="shared" si="32"/>
        <v>0</v>
      </c>
      <c r="W48" s="267">
        <v>4</v>
      </c>
      <c r="X48" s="266">
        <f t="shared" si="33"/>
        <v>1</v>
      </c>
      <c r="Y48" s="136">
        <f t="shared" si="9"/>
        <v>53.4</v>
      </c>
      <c r="Z48" s="4">
        <f t="shared" si="34"/>
        <v>672.43</v>
      </c>
      <c r="AA48" s="266">
        <v>601847814.66999996</v>
      </c>
      <c r="AB48" s="267">
        <v>5045</v>
      </c>
      <c r="AC48" s="136">
        <f t="shared" si="10"/>
        <v>119295.9</v>
      </c>
      <c r="AD48" s="131">
        <f t="shared" si="11"/>
        <v>0.55881899999999995</v>
      </c>
      <c r="AE48" s="267">
        <v>86178</v>
      </c>
      <c r="AF48" s="131">
        <f t="shared" si="12"/>
        <v>0.69326900000000002</v>
      </c>
      <c r="AG48" s="131">
        <f t="shared" si="53"/>
        <v>0.40084599999999998</v>
      </c>
      <c r="AH48" s="161">
        <f t="shared" si="13"/>
        <v>0.40084599999999998</v>
      </c>
      <c r="AI48" s="162">
        <f t="shared" si="14"/>
        <v>0</v>
      </c>
      <c r="AJ48" s="163">
        <f t="shared" si="35"/>
        <v>0.40084599999999998</v>
      </c>
      <c r="AK48" s="267">
        <v>0</v>
      </c>
      <c r="AL48" s="339">
        <v>0</v>
      </c>
      <c r="AM48" s="135">
        <f t="shared" si="36"/>
        <v>0</v>
      </c>
      <c r="AN48" s="267">
        <v>144</v>
      </c>
      <c r="AO48">
        <v>4</v>
      </c>
      <c r="AP48" s="135">
        <f t="shared" si="37"/>
        <v>57600</v>
      </c>
      <c r="AQ48" s="135">
        <f t="shared" si="15"/>
        <v>3106459</v>
      </c>
      <c r="AR48" s="135">
        <f t="shared" si="38"/>
        <v>3164059</v>
      </c>
      <c r="AS48" s="160">
        <v>4665608</v>
      </c>
      <c r="AT48" s="160">
        <f t="shared" si="16"/>
        <v>3164059</v>
      </c>
      <c r="AU48" s="333">
        <v>4004835</v>
      </c>
      <c r="AV48" s="135">
        <f t="shared" si="39"/>
        <v>840776</v>
      </c>
      <c r="AW48" s="164" t="str">
        <f t="shared" si="40"/>
        <v>No</v>
      </c>
      <c r="AX48" s="160">
        <f t="shared" si="41"/>
        <v>0</v>
      </c>
      <c r="AY48" s="334">
        <f t="shared" si="42"/>
        <v>4004835</v>
      </c>
      <c r="AZ48" s="335">
        <f t="shared" si="43"/>
        <v>4004835</v>
      </c>
      <c r="BA48" s="336">
        <f t="shared" si="44"/>
        <v>0</v>
      </c>
      <c r="BD48" s="166">
        <f t="shared" si="45"/>
        <v>-840776</v>
      </c>
      <c r="BE48" s="166">
        <f t="shared" si="46"/>
        <v>-840776</v>
      </c>
      <c r="BF48" s="166">
        <f t="shared" si="46"/>
        <v>-840776</v>
      </c>
      <c r="BG48" s="166">
        <f t="shared" si="46"/>
        <v>-720629.10960000008</v>
      </c>
      <c r="BH48" s="166">
        <f t="shared" si="46"/>
        <v>-600500.23702968005</v>
      </c>
      <c r="BI48" s="166">
        <f t="shared" si="46"/>
        <v>-480400.18962374423</v>
      </c>
      <c r="BJ48" s="166">
        <f t="shared" si="46"/>
        <v>-360300.1422178084</v>
      </c>
      <c r="BK48" s="166">
        <f t="shared" si="46"/>
        <v>-240212.10481661279</v>
      </c>
      <c r="BL48" s="166">
        <f t="shared" si="46"/>
        <v>-120106.05240830639</v>
      </c>
      <c r="BN48" s="135">
        <f t="shared" si="47"/>
        <v>4004835</v>
      </c>
      <c r="BO48" s="166">
        <f t="shared" si="48"/>
        <v>4004835</v>
      </c>
      <c r="BP48" s="166">
        <f t="shared" si="49"/>
        <v>3884688.1096000001</v>
      </c>
      <c r="BQ48" s="166">
        <f t="shared" si="49"/>
        <v>3764559.2370296801</v>
      </c>
      <c r="BR48" s="166">
        <f t="shared" si="49"/>
        <v>3644459.1896237442</v>
      </c>
      <c r="BS48" s="166">
        <f t="shared" si="49"/>
        <v>3524359.1422178084</v>
      </c>
      <c r="BT48" s="166">
        <f t="shared" si="49"/>
        <v>3404271.1048166128</v>
      </c>
      <c r="BU48" s="166">
        <f t="shared" si="49"/>
        <v>3284165.0524083064</v>
      </c>
      <c r="BV48" s="135">
        <f t="shared" si="50"/>
        <v>3164059</v>
      </c>
      <c r="BX48" s="166">
        <f t="shared" si="51"/>
        <v>4004835</v>
      </c>
      <c r="BY48" s="166">
        <f t="shared" si="19"/>
        <v>4004835</v>
      </c>
      <c r="BZ48" s="166">
        <f t="shared" si="20"/>
        <v>3884688.1096000001</v>
      </c>
      <c r="CA48" s="166">
        <f t="shared" si="21"/>
        <v>3764559.2370296801</v>
      </c>
      <c r="CB48" s="166">
        <f t="shared" si="22"/>
        <v>3644459.1896237442</v>
      </c>
      <c r="CC48" s="166">
        <f t="shared" si="23"/>
        <v>3524359.1422178084</v>
      </c>
      <c r="CD48" s="166">
        <f t="shared" si="24"/>
        <v>3404271.1048166128</v>
      </c>
      <c r="CE48" s="166">
        <f t="shared" si="25"/>
        <v>3284165.0524083064</v>
      </c>
      <c r="CF48" s="166">
        <f t="shared" si="52"/>
        <v>3164059</v>
      </c>
    </row>
    <row r="49" spans="1:84" ht="15" x14ac:dyDescent="0.2">
      <c r="A49" s="129" t="s">
        <v>323</v>
      </c>
      <c r="B49" s="129"/>
      <c r="C49" s="147"/>
      <c r="D49" s="147" t="str">
        <f t="shared" si="26"/>
        <v>No</v>
      </c>
      <c r="E49" s="147"/>
      <c r="F49" s="147"/>
      <c r="G49" s="1">
        <v>4</v>
      </c>
      <c r="H49" s="332">
        <v>88</v>
      </c>
      <c r="I49" s="129">
        <v>23</v>
      </c>
      <c r="J49" s="1" t="s">
        <v>353</v>
      </c>
      <c r="K49" s="156"/>
      <c r="L49" s="266">
        <v>1518.41</v>
      </c>
      <c r="M49" s="265"/>
      <c r="N49">
        <v>168</v>
      </c>
      <c r="O49" s="266">
        <f t="shared" si="27"/>
        <v>50.4</v>
      </c>
      <c r="P49" s="266">
        <f t="shared" si="28"/>
        <v>911.05</v>
      </c>
      <c r="Q49" s="266">
        <f t="shared" si="29"/>
        <v>0</v>
      </c>
      <c r="R49" s="266">
        <f t="shared" si="30"/>
        <v>0</v>
      </c>
      <c r="S49" s="159">
        <f t="shared" si="31"/>
        <v>0.11</v>
      </c>
      <c r="T49" s="159">
        <f t="shared" si="7"/>
        <v>0</v>
      </c>
      <c r="U49" s="158">
        <f t="shared" si="8"/>
        <v>0</v>
      </c>
      <c r="V49" s="158">
        <f t="shared" si="32"/>
        <v>0</v>
      </c>
      <c r="W49" s="267">
        <v>12</v>
      </c>
      <c r="X49" s="266">
        <f t="shared" si="33"/>
        <v>3</v>
      </c>
      <c r="Y49" s="136">
        <f t="shared" si="9"/>
        <v>50.4</v>
      </c>
      <c r="Z49" s="4">
        <f t="shared" si="34"/>
        <v>1571.8100000000002</v>
      </c>
      <c r="AA49" s="266">
        <v>1648148122</v>
      </c>
      <c r="AB49" s="267">
        <v>10124</v>
      </c>
      <c r="AC49" s="136">
        <f t="shared" si="10"/>
        <v>162796.14000000001</v>
      </c>
      <c r="AD49" s="131">
        <f t="shared" si="11"/>
        <v>0.76258800000000004</v>
      </c>
      <c r="AE49" s="267">
        <v>89863</v>
      </c>
      <c r="AF49" s="131">
        <f t="shared" si="12"/>
        <v>0.72291399999999995</v>
      </c>
      <c r="AG49" s="131">
        <f t="shared" si="53"/>
        <v>0.24931400000000001</v>
      </c>
      <c r="AH49" s="161">
        <f t="shared" si="13"/>
        <v>0.24931400000000001</v>
      </c>
      <c r="AI49" s="162">
        <f t="shared" si="14"/>
        <v>0</v>
      </c>
      <c r="AJ49" s="163">
        <f t="shared" si="35"/>
        <v>0.24931400000000001</v>
      </c>
      <c r="AK49" s="267">
        <v>0</v>
      </c>
      <c r="AL49" s="267">
        <v>0</v>
      </c>
      <c r="AM49" s="135">
        <f t="shared" si="36"/>
        <v>0</v>
      </c>
      <c r="AN49" s="267">
        <v>0</v>
      </c>
      <c r="AO49"/>
      <c r="AP49" s="135">
        <f t="shared" si="37"/>
        <v>0</v>
      </c>
      <c r="AQ49" s="135">
        <f t="shared" si="15"/>
        <v>4516351</v>
      </c>
      <c r="AR49" s="135">
        <f t="shared" si="38"/>
        <v>4516351</v>
      </c>
      <c r="AS49" s="160">
        <v>3403900</v>
      </c>
      <c r="AT49" s="160">
        <f t="shared" si="16"/>
        <v>4516351</v>
      </c>
      <c r="AU49" s="333">
        <v>3634027</v>
      </c>
      <c r="AV49" s="135">
        <f t="shared" si="39"/>
        <v>882324</v>
      </c>
      <c r="AW49" s="164" t="str">
        <f t="shared" si="40"/>
        <v>Yes</v>
      </c>
      <c r="AX49" s="160">
        <f t="shared" si="41"/>
        <v>176465</v>
      </c>
      <c r="AY49" s="334">
        <f t="shared" si="42"/>
        <v>3810492</v>
      </c>
      <c r="AZ49" s="335">
        <f t="shared" si="43"/>
        <v>3810492</v>
      </c>
      <c r="BA49" s="336">
        <f t="shared" si="44"/>
        <v>176465</v>
      </c>
      <c r="BD49" s="166">
        <f t="shared" si="45"/>
        <v>882324</v>
      </c>
      <c r="BE49" s="166">
        <f t="shared" si="46"/>
        <v>705859</v>
      </c>
      <c r="BF49" s="166">
        <f t="shared" si="46"/>
        <v>307048.66500000004</v>
      </c>
      <c r="BG49" s="166">
        <f t="shared" si="46"/>
        <v>0</v>
      </c>
      <c r="BH49" s="166">
        <f t="shared" si="46"/>
        <v>0</v>
      </c>
      <c r="BI49" s="166">
        <f t="shared" si="46"/>
        <v>0</v>
      </c>
      <c r="BJ49" s="166">
        <f t="shared" si="46"/>
        <v>0</v>
      </c>
      <c r="BK49" s="166">
        <f t="shared" si="46"/>
        <v>0</v>
      </c>
      <c r="BL49" s="166">
        <f t="shared" si="46"/>
        <v>0</v>
      </c>
      <c r="BN49" s="135">
        <f t="shared" si="47"/>
        <v>3810492</v>
      </c>
      <c r="BO49" s="166">
        <f t="shared" si="48"/>
        <v>4209302.335</v>
      </c>
      <c r="BP49" s="166">
        <f t="shared" si="49"/>
        <v>4516351</v>
      </c>
      <c r="BQ49" s="166">
        <f t="shared" si="49"/>
        <v>4516351</v>
      </c>
      <c r="BR49" s="166">
        <f t="shared" si="49"/>
        <v>4516351</v>
      </c>
      <c r="BS49" s="166">
        <f t="shared" si="49"/>
        <v>4516351</v>
      </c>
      <c r="BT49" s="166">
        <f t="shared" si="49"/>
        <v>4516351</v>
      </c>
      <c r="BU49" s="166">
        <f t="shared" si="49"/>
        <v>4516351</v>
      </c>
      <c r="BV49" s="135">
        <f t="shared" si="50"/>
        <v>4516351</v>
      </c>
      <c r="BX49" s="166">
        <f t="shared" si="51"/>
        <v>3810492</v>
      </c>
      <c r="BY49" s="166">
        <f t="shared" si="19"/>
        <v>4209302.335</v>
      </c>
      <c r="BZ49" s="166">
        <f t="shared" si="20"/>
        <v>4516351</v>
      </c>
      <c r="CA49" s="166">
        <f t="shared" si="21"/>
        <v>4516351</v>
      </c>
      <c r="CB49" s="166">
        <f t="shared" si="22"/>
        <v>4516351</v>
      </c>
      <c r="CC49" s="166">
        <f t="shared" si="23"/>
        <v>4516351</v>
      </c>
      <c r="CD49" s="166">
        <f t="shared" si="24"/>
        <v>4516351</v>
      </c>
      <c r="CE49" s="166">
        <f t="shared" si="25"/>
        <v>4516351</v>
      </c>
      <c r="CF49" s="166">
        <f t="shared" si="52"/>
        <v>4516351</v>
      </c>
    </row>
    <row r="50" spans="1:84" ht="15" x14ac:dyDescent="0.2">
      <c r="A50" s="129" t="s">
        <v>327</v>
      </c>
      <c r="B50" s="129"/>
      <c r="C50" s="147"/>
      <c r="D50" s="147" t="str">
        <f t="shared" si="26"/>
        <v>No</v>
      </c>
      <c r="E50" s="147"/>
      <c r="F50" s="147"/>
      <c r="G50" s="1">
        <v>9</v>
      </c>
      <c r="H50" s="337">
        <v>25</v>
      </c>
      <c r="I50" s="129">
        <v>24</v>
      </c>
      <c r="J50" s="1" t="s">
        <v>354</v>
      </c>
      <c r="K50" s="156"/>
      <c r="L50" s="266">
        <v>266.82</v>
      </c>
      <c r="M50" s="269"/>
      <c r="N50">
        <v>115</v>
      </c>
      <c r="O50" s="266">
        <f t="shared" si="27"/>
        <v>34.5</v>
      </c>
      <c r="P50" s="266">
        <f t="shared" si="28"/>
        <v>160.09</v>
      </c>
      <c r="Q50" s="266">
        <f t="shared" si="29"/>
        <v>0</v>
      </c>
      <c r="R50" s="266">
        <f t="shared" si="30"/>
        <v>0</v>
      </c>
      <c r="S50" s="159">
        <f t="shared" si="31"/>
        <v>0.43</v>
      </c>
      <c r="T50" s="159">
        <f t="shared" si="7"/>
        <v>0</v>
      </c>
      <c r="U50" s="158">
        <f t="shared" si="8"/>
        <v>0</v>
      </c>
      <c r="V50" s="158">
        <f t="shared" si="32"/>
        <v>0</v>
      </c>
      <c r="W50" s="267">
        <v>1</v>
      </c>
      <c r="X50" s="266">
        <f t="shared" si="33"/>
        <v>0.25</v>
      </c>
      <c r="Y50" s="136">
        <f t="shared" si="9"/>
        <v>34.5</v>
      </c>
      <c r="Z50" s="4">
        <f t="shared" si="34"/>
        <v>301.57</v>
      </c>
      <c r="AA50" s="266">
        <v>318210645.32999998</v>
      </c>
      <c r="AB50" s="267">
        <v>2151</v>
      </c>
      <c r="AC50" s="136">
        <f t="shared" si="10"/>
        <v>147936.14000000001</v>
      </c>
      <c r="AD50" s="131">
        <f t="shared" si="11"/>
        <v>0.69297900000000001</v>
      </c>
      <c r="AE50" s="267">
        <v>83393</v>
      </c>
      <c r="AF50" s="131">
        <f t="shared" si="12"/>
        <v>0.67086500000000004</v>
      </c>
      <c r="AG50" s="131">
        <f t="shared" si="53"/>
        <v>0.31365500000000002</v>
      </c>
      <c r="AH50" s="161">
        <f t="shared" si="13"/>
        <v>0.31365500000000002</v>
      </c>
      <c r="AI50" s="162">
        <f t="shared" si="14"/>
        <v>0</v>
      </c>
      <c r="AJ50" s="163">
        <f t="shared" si="35"/>
        <v>0.31365500000000002</v>
      </c>
      <c r="AK50" s="267">
        <v>126</v>
      </c>
      <c r="AL50" s="267">
        <v>6</v>
      </c>
      <c r="AM50" s="135">
        <f t="shared" si="36"/>
        <v>75600</v>
      </c>
      <c r="AN50" s="267">
        <v>0</v>
      </c>
      <c r="AO50"/>
      <c r="AP50" s="135">
        <f t="shared" si="37"/>
        <v>0</v>
      </c>
      <c r="AQ50" s="135">
        <f t="shared" si="15"/>
        <v>1090138</v>
      </c>
      <c r="AR50" s="135">
        <f t="shared" si="38"/>
        <v>1165738</v>
      </c>
      <c r="AS50" s="160">
        <v>1856992</v>
      </c>
      <c r="AT50" s="160">
        <f t="shared" si="16"/>
        <v>1165738</v>
      </c>
      <c r="AU50" s="333">
        <v>1652147</v>
      </c>
      <c r="AV50" s="135">
        <f t="shared" si="39"/>
        <v>486409</v>
      </c>
      <c r="AW50" s="164" t="str">
        <f t="shared" si="40"/>
        <v>No</v>
      </c>
      <c r="AX50" s="160">
        <f t="shared" si="41"/>
        <v>0</v>
      </c>
      <c r="AY50" s="334">
        <f t="shared" si="42"/>
        <v>1652147</v>
      </c>
      <c r="AZ50" s="335">
        <f t="shared" si="43"/>
        <v>1652147</v>
      </c>
      <c r="BA50" s="336">
        <f t="shared" si="44"/>
        <v>0</v>
      </c>
      <c r="BD50" s="166">
        <f t="shared" si="45"/>
        <v>-486409</v>
      </c>
      <c r="BE50" s="166">
        <f t="shared" si="46"/>
        <v>-486409</v>
      </c>
      <c r="BF50" s="166">
        <f t="shared" si="46"/>
        <v>-486409</v>
      </c>
      <c r="BG50" s="166">
        <f t="shared" si="46"/>
        <v>-416901.15390000003</v>
      </c>
      <c r="BH50" s="166">
        <f t="shared" si="46"/>
        <v>-347403.73154486995</v>
      </c>
      <c r="BI50" s="166">
        <f t="shared" si="46"/>
        <v>-277922.98523589596</v>
      </c>
      <c r="BJ50" s="166">
        <f t="shared" si="46"/>
        <v>-208442.23892692197</v>
      </c>
      <c r="BK50" s="166">
        <f t="shared" si="46"/>
        <v>-138968.44069257891</v>
      </c>
      <c r="BL50" s="166">
        <f t="shared" si="46"/>
        <v>-69484.220346289454</v>
      </c>
      <c r="BN50" s="135">
        <f t="shared" si="47"/>
        <v>1652147</v>
      </c>
      <c r="BO50" s="166">
        <f t="shared" si="48"/>
        <v>1652147</v>
      </c>
      <c r="BP50" s="166">
        <f t="shared" si="49"/>
        <v>1582639.1539</v>
      </c>
      <c r="BQ50" s="166">
        <f t="shared" si="49"/>
        <v>1513141.73154487</v>
      </c>
      <c r="BR50" s="166">
        <f t="shared" si="49"/>
        <v>1443660.985235896</v>
      </c>
      <c r="BS50" s="166">
        <f t="shared" si="49"/>
        <v>1374180.238926922</v>
      </c>
      <c r="BT50" s="166">
        <f t="shared" si="49"/>
        <v>1304706.4406925789</v>
      </c>
      <c r="BU50" s="166">
        <f t="shared" si="49"/>
        <v>1235222.2203462895</v>
      </c>
      <c r="BV50" s="135">
        <f t="shared" si="50"/>
        <v>1165738</v>
      </c>
      <c r="BX50" s="166">
        <f t="shared" si="51"/>
        <v>1652147</v>
      </c>
      <c r="BY50" s="166">
        <f t="shared" si="19"/>
        <v>1652147</v>
      </c>
      <c r="BZ50" s="166">
        <f t="shared" si="20"/>
        <v>1582639.1539</v>
      </c>
      <c r="CA50" s="166">
        <f t="shared" si="21"/>
        <v>1513141.73154487</v>
      </c>
      <c r="CB50" s="166">
        <f t="shared" si="22"/>
        <v>1443660.985235896</v>
      </c>
      <c r="CC50" s="166">
        <f t="shared" si="23"/>
        <v>1374180.238926922</v>
      </c>
      <c r="CD50" s="166">
        <f t="shared" si="24"/>
        <v>1304706.4406925789</v>
      </c>
      <c r="CE50" s="166">
        <f t="shared" si="25"/>
        <v>1235222.2203462895</v>
      </c>
      <c r="CF50" s="166">
        <f t="shared" si="52"/>
        <v>1165738</v>
      </c>
    </row>
    <row r="51" spans="1:84" ht="15" x14ac:dyDescent="0.2">
      <c r="A51" s="129" t="s">
        <v>329</v>
      </c>
      <c r="B51" s="129"/>
      <c r="C51" s="147"/>
      <c r="D51" s="147" t="str">
        <f t="shared" si="26"/>
        <v>No</v>
      </c>
      <c r="E51" s="147"/>
      <c r="F51" s="147"/>
      <c r="G51" s="1">
        <v>4</v>
      </c>
      <c r="H51" s="332">
        <v>118</v>
      </c>
      <c r="I51" s="129">
        <v>25</v>
      </c>
      <c r="J51" s="1" t="s">
        <v>355</v>
      </c>
      <c r="K51" s="156"/>
      <c r="L51" s="266">
        <v>4150.95</v>
      </c>
      <c r="M51" s="265"/>
      <c r="N51">
        <v>668</v>
      </c>
      <c r="O51" s="266">
        <f t="shared" si="27"/>
        <v>200.4</v>
      </c>
      <c r="P51" s="266">
        <f t="shared" si="28"/>
        <v>2490.5700000000002</v>
      </c>
      <c r="Q51" s="266">
        <f t="shared" si="29"/>
        <v>0</v>
      </c>
      <c r="R51" s="266">
        <f t="shared" si="30"/>
        <v>0</v>
      </c>
      <c r="S51" s="159">
        <f t="shared" si="31"/>
        <v>0.16</v>
      </c>
      <c r="T51" s="159">
        <f t="shared" si="7"/>
        <v>0</v>
      </c>
      <c r="U51" s="158">
        <f t="shared" si="8"/>
        <v>0</v>
      </c>
      <c r="V51" s="158">
        <f t="shared" si="32"/>
        <v>0</v>
      </c>
      <c r="W51" s="267">
        <v>124</v>
      </c>
      <c r="X51" s="266">
        <f t="shared" si="33"/>
        <v>31</v>
      </c>
      <c r="Y51" s="136">
        <f t="shared" si="9"/>
        <v>200.4</v>
      </c>
      <c r="Z51" s="4">
        <f t="shared" si="34"/>
        <v>4382.3499999999995</v>
      </c>
      <c r="AA51" s="266">
        <v>4521052667</v>
      </c>
      <c r="AB51" s="267">
        <v>28733</v>
      </c>
      <c r="AC51" s="136">
        <f t="shared" si="10"/>
        <v>157347.04999999999</v>
      </c>
      <c r="AD51" s="131">
        <f t="shared" si="11"/>
        <v>0.73706300000000002</v>
      </c>
      <c r="AE51" s="267">
        <v>122477</v>
      </c>
      <c r="AF51" s="131">
        <f t="shared" si="12"/>
        <v>0.98528099999999996</v>
      </c>
      <c r="AG51" s="131">
        <f t="shared" si="53"/>
        <v>0.188472</v>
      </c>
      <c r="AH51" s="161">
        <f t="shared" si="13"/>
        <v>0.188472</v>
      </c>
      <c r="AI51" s="162">
        <f t="shared" si="14"/>
        <v>0</v>
      </c>
      <c r="AJ51" s="163">
        <f t="shared" si="35"/>
        <v>0.188472</v>
      </c>
      <c r="AK51" s="267">
        <v>0</v>
      </c>
      <c r="AL51" s="267">
        <v>0</v>
      </c>
      <c r="AM51" s="135">
        <f t="shared" si="36"/>
        <v>0</v>
      </c>
      <c r="AN51" s="267">
        <v>0</v>
      </c>
      <c r="AO51"/>
      <c r="AP51" s="135">
        <f t="shared" si="37"/>
        <v>0</v>
      </c>
      <c r="AQ51" s="135">
        <f t="shared" si="15"/>
        <v>9519077</v>
      </c>
      <c r="AR51" s="135">
        <f t="shared" si="38"/>
        <v>9519077</v>
      </c>
      <c r="AS51" s="160">
        <v>9436665</v>
      </c>
      <c r="AT51" s="160">
        <f t="shared" si="16"/>
        <v>9519077</v>
      </c>
      <c r="AU51" s="333">
        <v>9420222</v>
      </c>
      <c r="AV51" s="135">
        <f t="shared" si="39"/>
        <v>98855</v>
      </c>
      <c r="AW51" s="164" t="str">
        <f t="shared" si="40"/>
        <v>Yes</v>
      </c>
      <c r="AX51" s="160">
        <f t="shared" si="41"/>
        <v>19771</v>
      </c>
      <c r="AY51" s="334">
        <f t="shared" si="42"/>
        <v>9439993</v>
      </c>
      <c r="AZ51" s="335">
        <f t="shared" si="43"/>
        <v>9439993</v>
      </c>
      <c r="BA51" s="336">
        <f t="shared" si="44"/>
        <v>19771</v>
      </c>
      <c r="BD51" s="166">
        <f t="shared" si="45"/>
        <v>98855</v>
      </c>
      <c r="BE51" s="166">
        <f t="shared" si="46"/>
        <v>79084</v>
      </c>
      <c r="BF51" s="166">
        <f t="shared" si="46"/>
        <v>34401.539999999106</v>
      </c>
      <c r="BG51" s="166">
        <f t="shared" si="46"/>
        <v>0</v>
      </c>
      <c r="BH51" s="166">
        <f t="shared" si="46"/>
        <v>0</v>
      </c>
      <c r="BI51" s="166">
        <f t="shared" si="46"/>
        <v>0</v>
      </c>
      <c r="BJ51" s="166">
        <f t="shared" si="46"/>
        <v>0</v>
      </c>
      <c r="BK51" s="166">
        <f t="shared" si="46"/>
        <v>0</v>
      </c>
      <c r="BL51" s="166">
        <f t="shared" si="46"/>
        <v>0</v>
      </c>
      <c r="BN51" s="135">
        <f t="shared" si="47"/>
        <v>9439993</v>
      </c>
      <c r="BO51" s="166">
        <f t="shared" si="48"/>
        <v>9484675.4600000009</v>
      </c>
      <c r="BP51" s="166">
        <f t="shared" si="49"/>
        <v>9519077</v>
      </c>
      <c r="BQ51" s="166">
        <f t="shared" si="49"/>
        <v>9519077</v>
      </c>
      <c r="BR51" s="166">
        <f t="shared" si="49"/>
        <v>9519077</v>
      </c>
      <c r="BS51" s="166">
        <f t="shared" si="49"/>
        <v>9519077</v>
      </c>
      <c r="BT51" s="166">
        <f t="shared" si="49"/>
        <v>9519077</v>
      </c>
      <c r="BU51" s="166">
        <f t="shared" si="49"/>
        <v>9519077</v>
      </c>
      <c r="BV51" s="135">
        <f t="shared" si="50"/>
        <v>9519077</v>
      </c>
      <c r="BX51" s="166">
        <f t="shared" si="51"/>
        <v>9439993</v>
      </c>
      <c r="BY51" s="166">
        <f t="shared" si="19"/>
        <v>9484675.4600000009</v>
      </c>
      <c r="BZ51" s="166">
        <f t="shared" si="20"/>
        <v>9519077</v>
      </c>
      <c r="CA51" s="166">
        <f t="shared" si="21"/>
        <v>9519077</v>
      </c>
      <c r="CB51" s="166">
        <f t="shared" si="22"/>
        <v>9519077</v>
      </c>
      <c r="CC51" s="166">
        <f t="shared" si="23"/>
        <v>9519077</v>
      </c>
      <c r="CD51" s="166">
        <f t="shared" si="24"/>
        <v>9519077</v>
      </c>
      <c r="CE51" s="166">
        <f t="shared" si="25"/>
        <v>9519077</v>
      </c>
      <c r="CF51" s="166">
        <f t="shared" si="52"/>
        <v>9519077</v>
      </c>
    </row>
    <row r="52" spans="1:84" ht="15" x14ac:dyDescent="0.2">
      <c r="A52" s="129" t="s">
        <v>327</v>
      </c>
      <c r="B52" s="129"/>
      <c r="C52" s="147"/>
      <c r="D52" s="147" t="str">
        <f t="shared" si="26"/>
        <v>No</v>
      </c>
      <c r="E52" s="147"/>
      <c r="F52" s="147"/>
      <c r="G52" s="1">
        <v>4</v>
      </c>
      <c r="H52" s="332">
        <v>106</v>
      </c>
      <c r="I52" s="129">
        <v>26</v>
      </c>
      <c r="J52" s="1" t="s">
        <v>356</v>
      </c>
      <c r="K52" s="156"/>
      <c r="L52" s="266">
        <v>401</v>
      </c>
      <c r="M52" s="265"/>
      <c r="N52">
        <v>96</v>
      </c>
      <c r="O52" s="266">
        <f t="shared" si="27"/>
        <v>28.8</v>
      </c>
      <c r="P52" s="266">
        <f t="shared" si="28"/>
        <v>240.6</v>
      </c>
      <c r="Q52" s="266">
        <f t="shared" si="29"/>
        <v>0</v>
      </c>
      <c r="R52" s="266">
        <f t="shared" si="30"/>
        <v>0</v>
      </c>
      <c r="S52" s="159">
        <f t="shared" si="31"/>
        <v>0.24</v>
      </c>
      <c r="T52" s="159">
        <f t="shared" si="7"/>
        <v>0</v>
      </c>
      <c r="U52" s="158">
        <f t="shared" si="8"/>
        <v>0</v>
      </c>
      <c r="V52" s="158">
        <f t="shared" si="32"/>
        <v>0</v>
      </c>
      <c r="W52" s="267">
        <v>3</v>
      </c>
      <c r="X52" s="266">
        <f t="shared" si="33"/>
        <v>0.75</v>
      </c>
      <c r="Y52" s="136">
        <f t="shared" si="9"/>
        <v>28.8</v>
      </c>
      <c r="Z52" s="4">
        <f t="shared" si="34"/>
        <v>430.55</v>
      </c>
      <c r="AA52" s="266">
        <v>678731031</v>
      </c>
      <c r="AB52" s="267">
        <v>3749</v>
      </c>
      <c r="AC52" s="136">
        <f t="shared" si="10"/>
        <v>181043.22</v>
      </c>
      <c r="AD52" s="131">
        <f t="shared" si="11"/>
        <v>0.84806300000000001</v>
      </c>
      <c r="AE52" s="267">
        <v>87717</v>
      </c>
      <c r="AF52" s="131">
        <f t="shared" si="12"/>
        <v>0.70565</v>
      </c>
      <c r="AG52" s="131">
        <f t="shared" si="53"/>
        <v>0.194661</v>
      </c>
      <c r="AH52" s="161">
        <f t="shared" si="13"/>
        <v>0.194661</v>
      </c>
      <c r="AI52" s="162">
        <f t="shared" si="14"/>
        <v>0</v>
      </c>
      <c r="AJ52" s="163">
        <f t="shared" si="35"/>
        <v>0.194661</v>
      </c>
      <c r="AK52" s="267">
        <v>171</v>
      </c>
      <c r="AL52" s="267">
        <v>6</v>
      </c>
      <c r="AM52" s="135">
        <f t="shared" si="36"/>
        <v>102600</v>
      </c>
      <c r="AN52" s="267">
        <v>0</v>
      </c>
      <c r="AO52"/>
      <c r="AP52" s="135">
        <f t="shared" si="37"/>
        <v>0</v>
      </c>
      <c r="AQ52" s="135">
        <f t="shared" si="15"/>
        <v>965925</v>
      </c>
      <c r="AR52" s="135">
        <f t="shared" si="38"/>
        <v>1068525</v>
      </c>
      <c r="AS52" s="160">
        <v>659216</v>
      </c>
      <c r="AT52" s="160">
        <f t="shared" si="16"/>
        <v>1068525</v>
      </c>
      <c r="AU52" s="333">
        <v>910789</v>
      </c>
      <c r="AV52" s="135">
        <f t="shared" si="39"/>
        <v>157736</v>
      </c>
      <c r="AW52" s="164" t="str">
        <f t="shared" si="40"/>
        <v>Yes</v>
      </c>
      <c r="AX52" s="160">
        <f t="shared" si="41"/>
        <v>31547</v>
      </c>
      <c r="AY52" s="334">
        <f t="shared" si="42"/>
        <v>942336</v>
      </c>
      <c r="AZ52" s="335">
        <f t="shared" si="43"/>
        <v>942336</v>
      </c>
      <c r="BA52" s="336">
        <f t="shared" si="44"/>
        <v>31547</v>
      </c>
      <c r="BD52" s="166">
        <f t="shared" si="45"/>
        <v>157736</v>
      </c>
      <c r="BE52" s="166">
        <f t="shared" si="46"/>
        <v>126189</v>
      </c>
      <c r="BF52" s="166">
        <f t="shared" si="46"/>
        <v>54892.214999999967</v>
      </c>
      <c r="BG52" s="166">
        <f t="shared" si="46"/>
        <v>0</v>
      </c>
      <c r="BH52" s="166">
        <f t="shared" si="46"/>
        <v>0</v>
      </c>
      <c r="BI52" s="166">
        <f t="shared" si="46"/>
        <v>0</v>
      </c>
      <c r="BJ52" s="166">
        <f t="shared" si="46"/>
        <v>0</v>
      </c>
      <c r="BK52" s="166">
        <f t="shared" si="46"/>
        <v>0</v>
      </c>
      <c r="BL52" s="166">
        <f t="shared" si="46"/>
        <v>0</v>
      </c>
      <c r="BN52" s="135">
        <f t="shared" si="47"/>
        <v>942336</v>
      </c>
      <c r="BO52" s="166">
        <f t="shared" si="48"/>
        <v>1013632.785</v>
      </c>
      <c r="BP52" s="166">
        <f t="shared" si="49"/>
        <v>1068525</v>
      </c>
      <c r="BQ52" s="166">
        <f t="shared" si="49"/>
        <v>1068525</v>
      </c>
      <c r="BR52" s="166">
        <f t="shared" si="49"/>
        <v>1068525</v>
      </c>
      <c r="BS52" s="166">
        <f t="shared" si="49"/>
        <v>1068525</v>
      </c>
      <c r="BT52" s="166">
        <f t="shared" si="49"/>
        <v>1068525</v>
      </c>
      <c r="BU52" s="166">
        <f t="shared" si="49"/>
        <v>1068525</v>
      </c>
      <c r="BV52" s="135">
        <f t="shared" si="50"/>
        <v>1068525</v>
      </c>
      <c r="BX52" s="166">
        <f t="shared" si="51"/>
        <v>942336</v>
      </c>
      <c r="BY52" s="166">
        <f t="shared" si="19"/>
        <v>1013632.785</v>
      </c>
      <c r="BZ52" s="166">
        <f t="shared" si="20"/>
        <v>1068525</v>
      </c>
      <c r="CA52" s="166">
        <f t="shared" si="21"/>
        <v>1068525</v>
      </c>
      <c r="CB52" s="166">
        <f t="shared" si="22"/>
        <v>1068525</v>
      </c>
      <c r="CC52" s="166">
        <f t="shared" si="23"/>
        <v>1068525</v>
      </c>
      <c r="CD52" s="166">
        <f t="shared" si="24"/>
        <v>1068525</v>
      </c>
      <c r="CE52" s="166">
        <f t="shared" si="25"/>
        <v>1068525</v>
      </c>
      <c r="CF52" s="166">
        <f t="shared" si="52"/>
        <v>1068525</v>
      </c>
    </row>
    <row r="53" spans="1:84" ht="15" x14ac:dyDescent="0.2">
      <c r="A53" s="129" t="s">
        <v>333</v>
      </c>
      <c r="B53" s="129"/>
      <c r="C53" s="147"/>
      <c r="D53" s="147" t="str">
        <f t="shared" si="26"/>
        <v>No</v>
      </c>
      <c r="E53" s="147"/>
      <c r="F53" s="147"/>
      <c r="G53" s="1">
        <v>5</v>
      </c>
      <c r="H53" s="332">
        <v>91</v>
      </c>
      <c r="I53" s="129">
        <v>27</v>
      </c>
      <c r="J53" s="1" t="s">
        <v>357</v>
      </c>
      <c r="K53" s="156"/>
      <c r="L53" s="266">
        <v>1503.16</v>
      </c>
      <c r="M53" s="265"/>
      <c r="N53">
        <v>529</v>
      </c>
      <c r="O53" s="266">
        <f t="shared" si="27"/>
        <v>158.69999999999999</v>
      </c>
      <c r="P53" s="266">
        <f t="shared" si="28"/>
        <v>901.9</v>
      </c>
      <c r="Q53" s="266">
        <f t="shared" si="29"/>
        <v>0</v>
      </c>
      <c r="R53" s="266">
        <f t="shared" si="30"/>
        <v>0</v>
      </c>
      <c r="S53" s="159">
        <f t="shared" si="31"/>
        <v>0.35</v>
      </c>
      <c r="T53" s="159">
        <f t="shared" si="7"/>
        <v>0</v>
      </c>
      <c r="U53" s="158">
        <f t="shared" si="8"/>
        <v>0</v>
      </c>
      <c r="V53" s="158">
        <f t="shared" si="32"/>
        <v>0</v>
      </c>
      <c r="W53" s="267">
        <v>127</v>
      </c>
      <c r="X53" s="266">
        <f t="shared" si="33"/>
        <v>31.75</v>
      </c>
      <c r="Y53" s="136">
        <f t="shared" si="9"/>
        <v>158.69999999999999</v>
      </c>
      <c r="Z53" s="4">
        <f t="shared" si="34"/>
        <v>1693.6100000000001</v>
      </c>
      <c r="AA53" s="266">
        <v>2378975856.6700001</v>
      </c>
      <c r="AB53" s="267">
        <v>13185</v>
      </c>
      <c r="AC53" s="136">
        <f t="shared" si="10"/>
        <v>180430.48</v>
      </c>
      <c r="AD53" s="131">
        <f t="shared" si="11"/>
        <v>0.84519299999999997</v>
      </c>
      <c r="AE53" s="267">
        <v>90332</v>
      </c>
      <c r="AF53" s="131">
        <f t="shared" si="12"/>
        <v>0.72668699999999997</v>
      </c>
      <c r="AG53" s="131">
        <f t="shared" si="53"/>
        <v>0.190359</v>
      </c>
      <c r="AH53" s="161">
        <f t="shared" si="13"/>
        <v>0.190359</v>
      </c>
      <c r="AI53" s="162">
        <f t="shared" si="14"/>
        <v>0</v>
      </c>
      <c r="AJ53" s="163">
        <f t="shared" si="35"/>
        <v>0.190359</v>
      </c>
      <c r="AK53" s="267">
        <v>0</v>
      </c>
      <c r="AL53" s="267">
        <v>0</v>
      </c>
      <c r="AM53" s="135">
        <f t="shared" si="36"/>
        <v>0</v>
      </c>
      <c r="AN53" s="267">
        <v>0</v>
      </c>
      <c r="AO53"/>
      <c r="AP53" s="135">
        <f t="shared" si="37"/>
        <v>0</v>
      </c>
      <c r="AQ53" s="135">
        <f t="shared" si="15"/>
        <v>3715590</v>
      </c>
      <c r="AR53" s="135">
        <f t="shared" si="38"/>
        <v>3715590</v>
      </c>
      <c r="AS53" s="160">
        <v>6326998</v>
      </c>
      <c r="AT53" s="160">
        <f t="shared" si="16"/>
        <v>3715590</v>
      </c>
      <c r="AU53" s="333">
        <v>5192084</v>
      </c>
      <c r="AV53" s="135">
        <f t="shared" si="39"/>
        <v>1476494</v>
      </c>
      <c r="AW53" s="164" t="str">
        <f t="shared" si="40"/>
        <v>No</v>
      </c>
      <c r="AX53" s="160">
        <f t="shared" si="41"/>
        <v>0</v>
      </c>
      <c r="AY53" s="334">
        <f t="shared" si="42"/>
        <v>5192084</v>
      </c>
      <c r="AZ53" s="335">
        <f t="shared" si="43"/>
        <v>5192084</v>
      </c>
      <c r="BA53" s="336">
        <f t="shared" si="44"/>
        <v>0</v>
      </c>
      <c r="BD53" s="166">
        <f t="shared" si="45"/>
        <v>-1476494</v>
      </c>
      <c r="BE53" s="166">
        <f t="shared" si="46"/>
        <v>-1476494</v>
      </c>
      <c r="BF53" s="166">
        <f t="shared" si="46"/>
        <v>-1476494</v>
      </c>
      <c r="BG53" s="166">
        <f t="shared" si="46"/>
        <v>-1265503.0074000005</v>
      </c>
      <c r="BH53" s="166">
        <f t="shared" si="46"/>
        <v>-1054543.6560664205</v>
      </c>
      <c r="BI53" s="166">
        <f t="shared" si="46"/>
        <v>-843634.92485313676</v>
      </c>
      <c r="BJ53" s="166">
        <f t="shared" si="46"/>
        <v>-632726.19363985211</v>
      </c>
      <c r="BK53" s="166">
        <f t="shared" si="46"/>
        <v>-421838.5532996892</v>
      </c>
      <c r="BL53" s="166">
        <f t="shared" si="46"/>
        <v>-210919.27664984483</v>
      </c>
      <c r="BN53" s="135">
        <f t="shared" si="47"/>
        <v>5192084</v>
      </c>
      <c r="BO53" s="166">
        <f t="shared" si="48"/>
        <v>5192084</v>
      </c>
      <c r="BP53" s="166">
        <f t="shared" si="49"/>
        <v>4981093.0074000005</v>
      </c>
      <c r="BQ53" s="166">
        <f t="shared" si="49"/>
        <v>4770133.6560664205</v>
      </c>
      <c r="BR53" s="166">
        <f t="shared" si="49"/>
        <v>4559224.9248531368</v>
      </c>
      <c r="BS53" s="166">
        <f t="shared" si="49"/>
        <v>4348316.1936398521</v>
      </c>
      <c r="BT53" s="166">
        <f t="shared" si="49"/>
        <v>4137428.5532996892</v>
      </c>
      <c r="BU53" s="166">
        <f t="shared" si="49"/>
        <v>3926509.2766498448</v>
      </c>
      <c r="BV53" s="135">
        <f t="shared" si="50"/>
        <v>3715590</v>
      </c>
      <c r="BX53" s="166">
        <f t="shared" si="51"/>
        <v>5192084</v>
      </c>
      <c r="BY53" s="166">
        <f t="shared" si="19"/>
        <v>5192084</v>
      </c>
      <c r="BZ53" s="166">
        <f t="shared" si="20"/>
        <v>4981093.0074000005</v>
      </c>
      <c r="CA53" s="166">
        <f t="shared" si="21"/>
        <v>4770133.6560664205</v>
      </c>
      <c r="CB53" s="166">
        <f t="shared" si="22"/>
        <v>4559224.9248531368</v>
      </c>
      <c r="CC53" s="166">
        <f t="shared" si="23"/>
        <v>4348316.1936398521</v>
      </c>
      <c r="CD53" s="166">
        <f t="shared" si="24"/>
        <v>4137428.5532996892</v>
      </c>
      <c r="CE53" s="166">
        <f t="shared" si="25"/>
        <v>3926509.2766498448</v>
      </c>
      <c r="CF53" s="166">
        <f t="shared" si="52"/>
        <v>3715590</v>
      </c>
    </row>
    <row r="54" spans="1:84" ht="15" x14ac:dyDescent="0.2">
      <c r="A54" s="129" t="s">
        <v>333</v>
      </c>
      <c r="B54" s="129"/>
      <c r="C54" s="147"/>
      <c r="D54" s="147" t="str">
        <f t="shared" si="26"/>
        <v>No</v>
      </c>
      <c r="E54" s="147"/>
      <c r="F54" s="147"/>
      <c r="G54" s="1">
        <v>6</v>
      </c>
      <c r="H54" s="332">
        <v>77</v>
      </c>
      <c r="I54" s="129">
        <v>28</v>
      </c>
      <c r="J54" s="1" t="s">
        <v>358</v>
      </c>
      <c r="K54" s="156"/>
      <c r="L54" s="266">
        <v>2201.37</v>
      </c>
      <c r="M54" s="265"/>
      <c r="N54">
        <v>531</v>
      </c>
      <c r="O54" s="266">
        <f t="shared" si="27"/>
        <v>159.30000000000001</v>
      </c>
      <c r="P54" s="266">
        <f t="shared" si="28"/>
        <v>1320.82</v>
      </c>
      <c r="Q54" s="266">
        <f t="shared" si="29"/>
        <v>0</v>
      </c>
      <c r="R54" s="266">
        <f t="shared" si="30"/>
        <v>0</v>
      </c>
      <c r="S54" s="159">
        <f t="shared" si="31"/>
        <v>0.24</v>
      </c>
      <c r="T54" s="159">
        <f t="shared" si="7"/>
        <v>0</v>
      </c>
      <c r="U54" s="158">
        <f t="shared" si="8"/>
        <v>0</v>
      </c>
      <c r="V54" s="158">
        <f t="shared" si="32"/>
        <v>0</v>
      </c>
      <c r="W54" s="267">
        <v>37</v>
      </c>
      <c r="X54" s="266">
        <f t="shared" si="33"/>
        <v>9.25</v>
      </c>
      <c r="Y54" s="136">
        <f t="shared" si="9"/>
        <v>159.30000000000001</v>
      </c>
      <c r="Z54" s="4">
        <f t="shared" si="34"/>
        <v>2369.92</v>
      </c>
      <c r="AA54" s="266">
        <v>2012414798.6700001</v>
      </c>
      <c r="AB54" s="267">
        <v>15555</v>
      </c>
      <c r="AC54" s="136">
        <f t="shared" si="10"/>
        <v>129374.14</v>
      </c>
      <c r="AD54" s="131">
        <f t="shared" si="11"/>
        <v>0.60602900000000004</v>
      </c>
      <c r="AE54" s="267">
        <v>107914</v>
      </c>
      <c r="AF54" s="131">
        <f t="shared" si="12"/>
        <v>0.86812699999999998</v>
      </c>
      <c r="AG54" s="131">
        <f t="shared" si="53"/>
        <v>0.31534200000000001</v>
      </c>
      <c r="AH54" s="161">
        <f t="shared" si="13"/>
        <v>0.31534200000000001</v>
      </c>
      <c r="AI54" s="162">
        <f t="shared" si="14"/>
        <v>0</v>
      </c>
      <c r="AJ54" s="163">
        <f t="shared" si="35"/>
        <v>0.31534200000000001</v>
      </c>
      <c r="AK54" s="267">
        <v>0</v>
      </c>
      <c r="AL54" s="267">
        <v>0</v>
      </c>
      <c r="AM54" s="135">
        <f t="shared" si="36"/>
        <v>0</v>
      </c>
      <c r="AN54" s="267">
        <v>0</v>
      </c>
      <c r="AO54"/>
      <c r="AP54" s="135">
        <f t="shared" si="37"/>
        <v>0</v>
      </c>
      <c r="AQ54" s="135">
        <f t="shared" si="15"/>
        <v>8613039</v>
      </c>
      <c r="AR54" s="135">
        <f t="shared" si="38"/>
        <v>8613039</v>
      </c>
      <c r="AS54" s="160">
        <v>13503310</v>
      </c>
      <c r="AT54" s="160">
        <f t="shared" si="16"/>
        <v>8613039</v>
      </c>
      <c r="AU54" s="333">
        <v>12040218</v>
      </c>
      <c r="AV54" s="135">
        <f t="shared" si="39"/>
        <v>3427179</v>
      </c>
      <c r="AW54" s="164" t="str">
        <f t="shared" si="40"/>
        <v>No</v>
      </c>
      <c r="AX54" s="160">
        <f t="shared" si="41"/>
        <v>0</v>
      </c>
      <c r="AY54" s="334">
        <f t="shared" si="42"/>
        <v>12040218</v>
      </c>
      <c r="AZ54" s="335">
        <f t="shared" si="43"/>
        <v>12040218</v>
      </c>
      <c r="BA54" s="336">
        <f t="shared" si="44"/>
        <v>0</v>
      </c>
      <c r="BD54" s="166">
        <f t="shared" si="45"/>
        <v>-3427179</v>
      </c>
      <c r="BE54" s="166">
        <f t="shared" si="46"/>
        <v>-3427179</v>
      </c>
      <c r="BF54" s="166">
        <f t="shared" si="46"/>
        <v>-3427179</v>
      </c>
      <c r="BG54" s="166">
        <f t="shared" si="46"/>
        <v>-2937435.1208999995</v>
      </c>
      <c r="BH54" s="166">
        <f t="shared" si="46"/>
        <v>-2447764.6862459704</v>
      </c>
      <c r="BI54" s="166">
        <f t="shared" si="46"/>
        <v>-1958211.7489967756</v>
      </c>
      <c r="BJ54" s="166">
        <f t="shared" si="46"/>
        <v>-1468658.8117475808</v>
      </c>
      <c r="BK54" s="166">
        <f t="shared" si="46"/>
        <v>-979154.82979211211</v>
      </c>
      <c r="BL54" s="166">
        <f t="shared" si="46"/>
        <v>-489577.41489605606</v>
      </c>
      <c r="BN54" s="135">
        <f t="shared" si="47"/>
        <v>12040218</v>
      </c>
      <c r="BO54" s="166">
        <f t="shared" si="48"/>
        <v>12040218</v>
      </c>
      <c r="BP54" s="166">
        <f t="shared" si="49"/>
        <v>11550474.1209</v>
      </c>
      <c r="BQ54" s="166">
        <f t="shared" si="49"/>
        <v>11060803.68624597</v>
      </c>
      <c r="BR54" s="166">
        <f t="shared" si="49"/>
        <v>10571250.748996776</v>
      </c>
      <c r="BS54" s="166">
        <f t="shared" si="49"/>
        <v>10081697.811747581</v>
      </c>
      <c r="BT54" s="166">
        <f t="shared" si="49"/>
        <v>9592193.8297921121</v>
      </c>
      <c r="BU54" s="166">
        <f t="shared" si="49"/>
        <v>9102616.4148960561</v>
      </c>
      <c r="BV54" s="135">
        <f t="shared" si="50"/>
        <v>8613039</v>
      </c>
      <c r="BX54" s="166">
        <f t="shared" si="51"/>
        <v>12040218</v>
      </c>
      <c r="BY54" s="166">
        <f t="shared" si="19"/>
        <v>12040218</v>
      </c>
      <c r="BZ54" s="166">
        <f t="shared" si="20"/>
        <v>11550474.1209</v>
      </c>
      <c r="CA54" s="166">
        <f t="shared" si="21"/>
        <v>11060803.68624597</v>
      </c>
      <c r="CB54" s="166">
        <f t="shared" si="22"/>
        <v>10571250.748996776</v>
      </c>
      <c r="CC54" s="166">
        <f t="shared" si="23"/>
        <v>10081697.811747581</v>
      </c>
      <c r="CD54" s="166">
        <f t="shared" si="24"/>
        <v>9592193.8297921121</v>
      </c>
      <c r="CE54" s="166">
        <f t="shared" si="25"/>
        <v>9102616.4148960561</v>
      </c>
      <c r="CF54" s="166">
        <f t="shared" si="52"/>
        <v>8613039</v>
      </c>
    </row>
    <row r="55" spans="1:84" ht="15" x14ac:dyDescent="0.2">
      <c r="A55" s="129" t="s">
        <v>327</v>
      </c>
      <c r="B55" s="129"/>
      <c r="C55" s="147"/>
      <c r="D55" s="147" t="str">
        <f t="shared" si="26"/>
        <v>No</v>
      </c>
      <c r="E55" s="147"/>
      <c r="F55" s="147"/>
      <c r="G55" s="1">
        <v>5</v>
      </c>
      <c r="H55" s="338">
        <v>44</v>
      </c>
      <c r="I55" s="129">
        <v>29</v>
      </c>
      <c r="J55" s="1" t="s">
        <v>359</v>
      </c>
      <c r="K55" s="156"/>
      <c r="L55" s="266">
        <v>159.79</v>
      </c>
      <c r="M55" s="270"/>
      <c r="N55">
        <v>51</v>
      </c>
      <c r="O55" s="266">
        <f t="shared" si="27"/>
        <v>15.3</v>
      </c>
      <c r="P55" s="266">
        <f t="shared" si="28"/>
        <v>95.87</v>
      </c>
      <c r="Q55" s="266">
        <f t="shared" si="29"/>
        <v>0</v>
      </c>
      <c r="R55" s="266">
        <f t="shared" si="30"/>
        <v>0</v>
      </c>
      <c r="S55" s="159">
        <f t="shared" si="31"/>
        <v>0.32</v>
      </c>
      <c r="T55" s="159">
        <f t="shared" si="7"/>
        <v>0</v>
      </c>
      <c r="U55" s="158">
        <f t="shared" si="8"/>
        <v>0</v>
      </c>
      <c r="V55" s="158">
        <f t="shared" si="32"/>
        <v>0</v>
      </c>
      <c r="W55" s="267">
        <v>0</v>
      </c>
      <c r="X55" s="266">
        <f t="shared" si="33"/>
        <v>0</v>
      </c>
      <c r="Y55" s="136">
        <f t="shared" si="9"/>
        <v>15.3</v>
      </c>
      <c r="Z55" s="4">
        <f t="shared" si="34"/>
        <v>175.09</v>
      </c>
      <c r="AA55" s="266">
        <v>280666473.67000002</v>
      </c>
      <c r="AB55" s="267">
        <v>1361</v>
      </c>
      <c r="AC55" s="136">
        <f t="shared" si="10"/>
        <v>206220.77</v>
      </c>
      <c r="AD55" s="131">
        <f t="shared" si="11"/>
        <v>0.96600200000000003</v>
      </c>
      <c r="AE55" s="267">
        <v>96250</v>
      </c>
      <c r="AF55" s="131">
        <f t="shared" si="12"/>
        <v>0.77429499999999996</v>
      </c>
      <c r="AG55" s="131">
        <f t="shared" si="53"/>
        <v>9.1509999999999994E-2</v>
      </c>
      <c r="AH55" s="161">
        <f t="shared" si="13"/>
        <v>9.1509999999999994E-2</v>
      </c>
      <c r="AI55" s="162">
        <f t="shared" si="14"/>
        <v>0</v>
      </c>
      <c r="AJ55" s="163">
        <f t="shared" si="35"/>
        <v>9.1509999999999994E-2</v>
      </c>
      <c r="AK55" s="267">
        <v>83</v>
      </c>
      <c r="AL55" s="267">
        <v>6</v>
      </c>
      <c r="AM55" s="135">
        <f t="shared" si="36"/>
        <v>49800</v>
      </c>
      <c r="AN55" s="267">
        <v>0</v>
      </c>
      <c r="AO55"/>
      <c r="AP55" s="135">
        <f t="shared" si="37"/>
        <v>0</v>
      </c>
      <c r="AQ55" s="135">
        <f t="shared" si="15"/>
        <v>184659</v>
      </c>
      <c r="AR55" s="135">
        <f t="shared" si="38"/>
        <v>234459</v>
      </c>
      <c r="AS55" s="160">
        <v>491388</v>
      </c>
      <c r="AT55" s="160">
        <f t="shared" si="16"/>
        <v>234459</v>
      </c>
      <c r="AU55" s="333">
        <v>403912</v>
      </c>
      <c r="AV55" s="135">
        <f t="shared" si="39"/>
        <v>169453</v>
      </c>
      <c r="AW55" s="164" t="str">
        <f t="shared" si="40"/>
        <v>No</v>
      </c>
      <c r="AX55" s="160">
        <f t="shared" si="41"/>
        <v>0</v>
      </c>
      <c r="AY55" s="334">
        <f t="shared" si="42"/>
        <v>403912</v>
      </c>
      <c r="AZ55" s="335">
        <f t="shared" si="43"/>
        <v>403912</v>
      </c>
      <c r="BA55" s="336">
        <f t="shared" si="44"/>
        <v>0</v>
      </c>
      <c r="BD55" s="166">
        <f t="shared" si="45"/>
        <v>-169453</v>
      </c>
      <c r="BE55" s="166">
        <f t="shared" si="46"/>
        <v>-169453</v>
      </c>
      <c r="BF55" s="166">
        <f t="shared" si="46"/>
        <v>-169453</v>
      </c>
      <c r="BG55" s="166">
        <f t="shared" si="46"/>
        <v>-145238.16629999998</v>
      </c>
      <c r="BH55" s="166">
        <f t="shared" si="46"/>
        <v>-121026.96397778997</v>
      </c>
      <c r="BI55" s="166">
        <f t="shared" si="46"/>
        <v>-96821.571182232001</v>
      </c>
      <c r="BJ55" s="166">
        <f t="shared" si="46"/>
        <v>-72616.17838667403</v>
      </c>
      <c r="BK55" s="166">
        <f t="shared" si="46"/>
        <v>-48413.206130395585</v>
      </c>
      <c r="BL55" s="166">
        <f t="shared" si="46"/>
        <v>-24206.603065197793</v>
      </c>
      <c r="BN55" s="135">
        <f t="shared" si="47"/>
        <v>403912</v>
      </c>
      <c r="BO55" s="166">
        <f t="shared" si="48"/>
        <v>403912</v>
      </c>
      <c r="BP55" s="166">
        <f t="shared" si="49"/>
        <v>379697.16629999998</v>
      </c>
      <c r="BQ55" s="166">
        <f t="shared" si="49"/>
        <v>355485.96397778997</v>
      </c>
      <c r="BR55" s="166">
        <f t="shared" si="49"/>
        <v>331280.571182232</v>
      </c>
      <c r="BS55" s="166">
        <f t="shared" si="49"/>
        <v>307075.17838667403</v>
      </c>
      <c r="BT55" s="166">
        <f t="shared" si="49"/>
        <v>282872.20613039559</v>
      </c>
      <c r="BU55" s="166">
        <f t="shared" si="49"/>
        <v>258665.60306519779</v>
      </c>
      <c r="BV55" s="135">
        <f t="shared" si="50"/>
        <v>234459</v>
      </c>
      <c r="BX55" s="166">
        <f t="shared" si="51"/>
        <v>403912</v>
      </c>
      <c r="BY55" s="166">
        <f t="shared" si="19"/>
        <v>403912</v>
      </c>
      <c r="BZ55" s="166">
        <f t="shared" si="20"/>
        <v>379697.16629999998</v>
      </c>
      <c r="CA55" s="166">
        <f t="shared" si="21"/>
        <v>355485.96397778997</v>
      </c>
      <c r="CB55" s="166">
        <f t="shared" si="22"/>
        <v>331280.571182232</v>
      </c>
      <c r="CC55" s="166">
        <f t="shared" si="23"/>
        <v>307075.17838667403</v>
      </c>
      <c r="CD55" s="166">
        <f t="shared" si="24"/>
        <v>282872.20613039559</v>
      </c>
      <c r="CE55" s="166">
        <f t="shared" si="25"/>
        <v>258665.60306519779</v>
      </c>
      <c r="CF55" s="166">
        <f t="shared" si="52"/>
        <v>234459</v>
      </c>
    </row>
    <row r="56" spans="1:84" ht="15" x14ac:dyDescent="0.2">
      <c r="A56" s="129" t="s">
        <v>323</v>
      </c>
      <c r="B56" s="129"/>
      <c r="C56" s="147"/>
      <c r="D56" s="147" t="str">
        <f t="shared" si="26"/>
        <v>No</v>
      </c>
      <c r="E56" s="147"/>
      <c r="F56" s="147"/>
      <c r="G56" s="1">
        <v>6</v>
      </c>
      <c r="H56" s="332">
        <v>130</v>
      </c>
      <c r="I56" s="129">
        <v>30</v>
      </c>
      <c r="J56" s="1" t="s">
        <v>360</v>
      </c>
      <c r="K56" s="156"/>
      <c r="L56" s="266">
        <v>637.29</v>
      </c>
      <c r="M56" s="265"/>
      <c r="N56">
        <v>142</v>
      </c>
      <c r="O56" s="266">
        <f t="shared" si="27"/>
        <v>42.6</v>
      </c>
      <c r="P56" s="266">
        <f t="shared" si="28"/>
        <v>382.37</v>
      </c>
      <c r="Q56" s="266">
        <f t="shared" si="29"/>
        <v>0</v>
      </c>
      <c r="R56" s="266">
        <f t="shared" si="30"/>
        <v>0</v>
      </c>
      <c r="S56" s="159">
        <f t="shared" si="31"/>
        <v>0.22</v>
      </c>
      <c r="T56" s="159">
        <f t="shared" si="7"/>
        <v>0</v>
      </c>
      <c r="U56" s="158">
        <f t="shared" si="8"/>
        <v>0</v>
      </c>
      <c r="V56" s="158">
        <f t="shared" si="32"/>
        <v>0</v>
      </c>
      <c r="W56" s="267">
        <v>3</v>
      </c>
      <c r="X56" s="266">
        <f t="shared" si="33"/>
        <v>0.75</v>
      </c>
      <c r="Y56" s="136">
        <f t="shared" si="9"/>
        <v>42.6</v>
      </c>
      <c r="Z56" s="4">
        <f t="shared" si="34"/>
        <v>680.64</v>
      </c>
      <c r="AA56" s="266">
        <v>833673246.66999996</v>
      </c>
      <c r="AB56" s="267">
        <v>5272</v>
      </c>
      <c r="AC56" s="136">
        <f t="shared" si="10"/>
        <v>158132.25</v>
      </c>
      <c r="AD56" s="131">
        <f t="shared" si="11"/>
        <v>0.74074099999999998</v>
      </c>
      <c r="AE56" s="267">
        <v>104911</v>
      </c>
      <c r="AF56" s="131">
        <f t="shared" si="12"/>
        <v>0.84396899999999997</v>
      </c>
      <c r="AG56" s="131">
        <f t="shared" si="53"/>
        <v>0.22829099999999999</v>
      </c>
      <c r="AH56" s="161">
        <f t="shared" si="13"/>
        <v>0.22829099999999999</v>
      </c>
      <c r="AI56" s="162">
        <f t="shared" si="14"/>
        <v>0</v>
      </c>
      <c r="AJ56" s="163">
        <f t="shared" si="35"/>
        <v>0.22829099999999999</v>
      </c>
      <c r="AK56" s="267">
        <v>0</v>
      </c>
      <c r="AL56" s="267">
        <v>0</v>
      </c>
      <c r="AM56" s="135">
        <f t="shared" si="36"/>
        <v>0</v>
      </c>
      <c r="AN56" s="267">
        <v>0</v>
      </c>
      <c r="AO56">
        <v>4</v>
      </c>
      <c r="AP56" s="135">
        <f t="shared" si="37"/>
        <v>0</v>
      </c>
      <c r="AQ56" s="135">
        <f t="shared" si="15"/>
        <v>1790800</v>
      </c>
      <c r="AR56" s="135">
        <f t="shared" si="38"/>
        <v>1790800</v>
      </c>
      <c r="AS56" s="160">
        <v>2523462</v>
      </c>
      <c r="AT56" s="160">
        <f t="shared" si="16"/>
        <v>1790800</v>
      </c>
      <c r="AU56" s="333">
        <v>2316189</v>
      </c>
      <c r="AV56" s="135">
        <f t="shared" si="39"/>
        <v>525389</v>
      </c>
      <c r="AW56" s="164" t="str">
        <f t="shared" si="40"/>
        <v>No</v>
      </c>
      <c r="AX56" s="160">
        <f t="shared" si="41"/>
        <v>0</v>
      </c>
      <c r="AY56" s="334">
        <f t="shared" si="42"/>
        <v>2316189</v>
      </c>
      <c r="AZ56" s="335">
        <f t="shared" si="43"/>
        <v>2316189</v>
      </c>
      <c r="BA56" s="336">
        <f t="shared" si="44"/>
        <v>0</v>
      </c>
      <c r="BD56" s="166">
        <f t="shared" si="45"/>
        <v>-525389</v>
      </c>
      <c r="BE56" s="166">
        <f t="shared" si="46"/>
        <v>-525389</v>
      </c>
      <c r="BF56" s="166">
        <f t="shared" si="46"/>
        <v>-525389</v>
      </c>
      <c r="BG56" s="166">
        <f t="shared" si="46"/>
        <v>-450310.91190000018</v>
      </c>
      <c r="BH56" s="166">
        <f t="shared" si="46"/>
        <v>-375244.08288627025</v>
      </c>
      <c r="BI56" s="166">
        <f t="shared" si="46"/>
        <v>-300195.26630901615</v>
      </c>
      <c r="BJ56" s="166">
        <f t="shared" si="46"/>
        <v>-225146.44973176206</v>
      </c>
      <c r="BK56" s="166">
        <f t="shared" si="46"/>
        <v>-150105.13803616585</v>
      </c>
      <c r="BL56" s="166">
        <f t="shared" si="46"/>
        <v>-75052.569018082926</v>
      </c>
      <c r="BN56" s="135">
        <f t="shared" si="47"/>
        <v>2316189</v>
      </c>
      <c r="BO56" s="166">
        <f t="shared" si="48"/>
        <v>2316189</v>
      </c>
      <c r="BP56" s="166">
        <f t="shared" si="49"/>
        <v>2241110.9119000002</v>
      </c>
      <c r="BQ56" s="166">
        <f t="shared" si="49"/>
        <v>2166044.0828862702</v>
      </c>
      <c r="BR56" s="166">
        <f t="shared" si="49"/>
        <v>2090995.2663090162</v>
      </c>
      <c r="BS56" s="166">
        <f t="shared" si="49"/>
        <v>2015946.4497317621</v>
      </c>
      <c r="BT56" s="166">
        <f t="shared" si="49"/>
        <v>1940905.1380361659</v>
      </c>
      <c r="BU56" s="166">
        <f t="shared" si="49"/>
        <v>1865852.5690180829</v>
      </c>
      <c r="BV56" s="135">
        <f t="shared" si="50"/>
        <v>1790800</v>
      </c>
      <c r="BX56" s="166">
        <f t="shared" si="51"/>
        <v>2316189</v>
      </c>
      <c r="BY56" s="166">
        <f t="shared" si="19"/>
        <v>2316189</v>
      </c>
      <c r="BZ56" s="166">
        <f t="shared" si="20"/>
        <v>2241110.9119000002</v>
      </c>
      <c r="CA56" s="166">
        <f t="shared" si="21"/>
        <v>2166044.0828862702</v>
      </c>
      <c r="CB56" s="166">
        <f t="shared" si="22"/>
        <v>2090995.2663090162</v>
      </c>
      <c r="CC56" s="166">
        <f t="shared" si="23"/>
        <v>2015946.4497317621</v>
      </c>
      <c r="CD56" s="166">
        <f t="shared" si="24"/>
        <v>1940905.1380361659</v>
      </c>
      <c r="CE56" s="166">
        <f t="shared" si="25"/>
        <v>1865852.5690180829</v>
      </c>
      <c r="CF56" s="166">
        <f t="shared" si="52"/>
        <v>1790800</v>
      </c>
    </row>
    <row r="57" spans="1:84" ht="15" x14ac:dyDescent="0.2">
      <c r="A57" s="129" t="s">
        <v>323</v>
      </c>
      <c r="B57" s="129"/>
      <c r="C57" s="147"/>
      <c r="D57" s="147" t="str">
        <f t="shared" si="26"/>
        <v>No</v>
      </c>
      <c r="E57" s="147"/>
      <c r="F57" s="147"/>
      <c r="G57" s="1">
        <v>1</v>
      </c>
      <c r="H57" s="332">
        <v>164</v>
      </c>
      <c r="I57" s="129">
        <v>31</v>
      </c>
      <c r="J57" s="1" t="s">
        <v>361</v>
      </c>
      <c r="K57" s="156"/>
      <c r="L57" s="266">
        <v>123.1</v>
      </c>
      <c r="M57" s="265"/>
      <c r="N57">
        <v>44</v>
      </c>
      <c r="O57" s="266">
        <f t="shared" si="27"/>
        <v>13.2</v>
      </c>
      <c r="P57" s="266">
        <f t="shared" si="28"/>
        <v>73.86</v>
      </c>
      <c r="Q57" s="266">
        <f t="shared" si="29"/>
        <v>0</v>
      </c>
      <c r="R57" s="266">
        <f t="shared" si="30"/>
        <v>0</v>
      </c>
      <c r="S57" s="159">
        <f t="shared" si="31"/>
        <v>0.36</v>
      </c>
      <c r="T57" s="159">
        <f t="shared" si="7"/>
        <v>0</v>
      </c>
      <c r="U57" s="158">
        <f t="shared" si="8"/>
        <v>0</v>
      </c>
      <c r="V57" s="158">
        <f t="shared" si="32"/>
        <v>0</v>
      </c>
      <c r="W57" s="267">
        <v>2</v>
      </c>
      <c r="X57" s="266">
        <f t="shared" si="33"/>
        <v>0.5</v>
      </c>
      <c r="Y57" s="136">
        <f t="shared" si="9"/>
        <v>13.2</v>
      </c>
      <c r="Z57" s="4">
        <f t="shared" si="34"/>
        <v>136.79999999999998</v>
      </c>
      <c r="AA57" s="266">
        <v>596864471.66999996</v>
      </c>
      <c r="AB57" s="267">
        <v>1567</v>
      </c>
      <c r="AC57" s="136">
        <f t="shared" si="10"/>
        <v>380896.28</v>
      </c>
      <c r="AD57" s="131">
        <f t="shared" si="11"/>
        <v>1.7842370000000001</v>
      </c>
      <c r="AE57" s="267">
        <v>90197</v>
      </c>
      <c r="AF57" s="131">
        <f t="shared" si="12"/>
        <v>0.72560100000000005</v>
      </c>
      <c r="AG57" s="131">
        <f t="shared" si="53"/>
        <v>-0.46664600000000001</v>
      </c>
      <c r="AH57" s="161">
        <f t="shared" si="13"/>
        <v>0.01</v>
      </c>
      <c r="AI57" s="162">
        <f t="shared" si="14"/>
        <v>0</v>
      </c>
      <c r="AJ57" s="163">
        <f t="shared" si="35"/>
        <v>0.01</v>
      </c>
      <c r="AK57" s="267">
        <v>35</v>
      </c>
      <c r="AL57" s="267">
        <v>4</v>
      </c>
      <c r="AM57" s="135">
        <f t="shared" si="36"/>
        <v>14000</v>
      </c>
      <c r="AN57" s="267">
        <v>0</v>
      </c>
      <c r="AO57"/>
      <c r="AP57" s="135">
        <f t="shared" si="37"/>
        <v>0</v>
      </c>
      <c r="AQ57" s="135">
        <f t="shared" si="15"/>
        <v>15766</v>
      </c>
      <c r="AR57" s="135">
        <f t="shared" si="38"/>
        <v>29766</v>
      </c>
      <c r="AS57" s="160">
        <v>6976</v>
      </c>
      <c r="AT57" s="160">
        <f t="shared" si="16"/>
        <v>29766</v>
      </c>
      <c r="AU57" s="333">
        <v>14039</v>
      </c>
      <c r="AV57" s="135">
        <f t="shared" si="39"/>
        <v>15727</v>
      </c>
      <c r="AW57" s="164" t="str">
        <f t="shared" si="40"/>
        <v>Yes</v>
      </c>
      <c r="AX57" s="160">
        <f t="shared" si="41"/>
        <v>3145</v>
      </c>
      <c r="AY57" s="334">
        <f t="shared" si="42"/>
        <v>17184</v>
      </c>
      <c r="AZ57" s="335">
        <f t="shared" si="43"/>
        <v>17184</v>
      </c>
      <c r="BA57" s="336">
        <f t="shared" si="44"/>
        <v>3145</v>
      </c>
      <c r="BD57" s="166">
        <f t="shared" si="45"/>
        <v>15727</v>
      </c>
      <c r="BE57" s="166">
        <f t="shared" si="46"/>
        <v>12582</v>
      </c>
      <c r="BF57" s="166">
        <f t="shared" si="46"/>
        <v>5473.1700000000019</v>
      </c>
      <c r="BG57" s="166">
        <f t="shared" si="46"/>
        <v>0</v>
      </c>
      <c r="BH57" s="166">
        <f t="shared" si="46"/>
        <v>0</v>
      </c>
      <c r="BI57" s="166">
        <f t="shared" si="46"/>
        <v>0</v>
      </c>
      <c r="BJ57" s="166">
        <f t="shared" si="46"/>
        <v>0</v>
      </c>
      <c r="BK57" s="166">
        <f t="shared" si="46"/>
        <v>0</v>
      </c>
      <c r="BL57" s="166">
        <f t="shared" si="46"/>
        <v>0</v>
      </c>
      <c r="BN57" s="135">
        <f t="shared" si="47"/>
        <v>17184</v>
      </c>
      <c r="BO57" s="166">
        <f t="shared" si="48"/>
        <v>24292.829999999998</v>
      </c>
      <c r="BP57" s="166">
        <f t="shared" si="49"/>
        <v>29766</v>
      </c>
      <c r="BQ57" s="166">
        <f t="shared" si="49"/>
        <v>29766</v>
      </c>
      <c r="BR57" s="166">
        <f t="shared" si="49"/>
        <v>29766</v>
      </c>
      <c r="BS57" s="166">
        <f t="shared" si="49"/>
        <v>29766</v>
      </c>
      <c r="BT57" s="166">
        <f t="shared" si="49"/>
        <v>29766</v>
      </c>
      <c r="BU57" s="166">
        <f t="shared" si="49"/>
        <v>29766</v>
      </c>
      <c r="BV57" s="135">
        <f t="shared" si="50"/>
        <v>29766</v>
      </c>
      <c r="BX57" s="166">
        <f t="shared" si="51"/>
        <v>17184</v>
      </c>
      <c r="BY57" s="166">
        <f t="shared" si="19"/>
        <v>24292.829999999998</v>
      </c>
      <c r="BZ57" s="166">
        <f t="shared" si="20"/>
        <v>29766</v>
      </c>
      <c r="CA57" s="166">
        <f t="shared" si="21"/>
        <v>29766</v>
      </c>
      <c r="CB57" s="166">
        <f t="shared" si="22"/>
        <v>29766</v>
      </c>
      <c r="CC57" s="166">
        <f t="shared" si="23"/>
        <v>29766</v>
      </c>
      <c r="CD57" s="166">
        <f t="shared" si="24"/>
        <v>29766</v>
      </c>
      <c r="CE57" s="166">
        <f t="shared" si="25"/>
        <v>29766</v>
      </c>
      <c r="CF57" s="166">
        <f t="shared" si="52"/>
        <v>29766</v>
      </c>
    </row>
    <row r="58" spans="1:84" ht="15" x14ac:dyDescent="0.2">
      <c r="A58" s="129" t="s">
        <v>327</v>
      </c>
      <c r="B58" s="129"/>
      <c r="C58" s="147"/>
      <c r="D58" s="147" t="str">
        <f t="shared" si="26"/>
        <v>No</v>
      </c>
      <c r="E58" s="147"/>
      <c r="F58" s="147"/>
      <c r="G58" s="1">
        <v>7</v>
      </c>
      <c r="H58" s="332">
        <v>83</v>
      </c>
      <c r="I58" s="129">
        <v>32</v>
      </c>
      <c r="J58" s="1" t="s">
        <v>362</v>
      </c>
      <c r="K58" s="156"/>
      <c r="L58" s="266">
        <v>1625.42</v>
      </c>
      <c r="M58" s="265"/>
      <c r="N58">
        <v>385</v>
      </c>
      <c r="O58" s="266">
        <f t="shared" si="27"/>
        <v>115.5</v>
      </c>
      <c r="P58" s="266">
        <f t="shared" si="28"/>
        <v>975.25</v>
      </c>
      <c r="Q58" s="266">
        <f t="shared" si="29"/>
        <v>0</v>
      </c>
      <c r="R58" s="266">
        <f t="shared" si="30"/>
        <v>0</v>
      </c>
      <c r="S58" s="159">
        <f t="shared" si="31"/>
        <v>0.24</v>
      </c>
      <c r="T58" s="159">
        <f t="shared" si="7"/>
        <v>0</v>
      </c>
      <c r="U58" s="158">
        <f t="shared" si="8"/>
        <v>0</v>
      </c>
      <c r="V58" s="158">
        <f t="shared" si="32"/>
        <v>0</v>
      </c>
      <c r="W58" s="267">
        <v>18</v>
      </c>
      <c r="X58" s="266">
        <f t="shared" si="33"/>
        <v>4.5</v>
      </c>
      <c r="Y58" s="136">
        <f t="shared" si="9"/>
        <v>115.5</v>
      </c>
      <c r="Z58" s="4">
        <f t="shared" si="34"/>
        <v>1745.42</v>
      </c>
      <c r="AA58" s="266">
        <v>1587875321</v>
      </c>
      <c r="AB58" s="267">
        <v>12235</v>
      </c>
      <c r="AC58" s="136">
        <f t="shared" si="10"/>
        <v>129781.39</v>
      </c>
      <c r="AD58" s="131">
        <f t="shared" si="11"/>
        <v>0.60793600000000003</v>
      </c>
      <c r="AE58" s="267">
        <v>93619</v>
      </c>
      <c r="AF58" s="131">
        <f t="shared" si="12"/>
        <v>0.75312900000000005</v>
      </c>
      <c r="AG58" s="131">
        <f t="shared" si="53"/>
        <v>0.34850599999999998</v>
      </c>
      <c r="AH58" s="161">
        <f t="shared" si="13"/>
        <v>0.34850599999999998</v>
      </c>
      <c r="AI58" s="162">
        <f t="shared" si="14"/>
        <v>0</v>
      </c>
      <c r="AJ58" s="163">
        <f t="shared" si="35"/>
        <v>0.34850599999999998</v>
      </c>
      <c r="AK58" s="267">
        <v>0</v>
      </c>
      <c r="AL58" s="267">
        <v>0</v>
      </c>
      <c r="AM58" s="135">
        <f t="shared" si="36"/>
        <v>0</v>
      </c>
      <c r="AN58" s="267">
        <v>0</v>
      </c>
      <c r="AO58"/>
      <c r="AP58" s="135">
        <f t="shared" si="37"/>
        <v>0</v>
      </c>
      <c r="AQ58" s="135">
        <f t="shared" si="15"/>
        <v>7010535</v>
      </c>
      <c r="AR58" s="135">
        <f t="shared" si="38"/>
        <v>7010535</v>
      </c>
      <c r="AS58" s="160">
        <v>8756165</v>
      </c>
      <c r="AT58" s="160">
        <f t="shared" si="16"/>
        <v>7010535</v>
      </c>
      <c r="AU58" s="333">
        <v>7952911</v>
      </c>
      <c r="AV58" s="135">
        <f t="shared" si="39"/>
        <v>942376</v>
      </c>
      <c r="AW58" s="164" t="str">
        <f t="shared" si="40"/>
        <v>No</v>
      </c>
      <c r="AX58" s="160">
        <f t="shared" si="41"/>
        <v>0</v>
      </c>
      <c r="AY58" s="334">
        <f t="shared" si="42"/>
        <v>7952911</v>
      </c>
      <c r="AZ58" s="335">
        <f t="shared" si="43"/>
        <v>7952911</v>
      </c>
      <c r="BA58" s="336">
        <f t="shared" si="44"/>
        <v>0</v>
      </c>
      <c r="BD58" s="166">
        <f t="shared" si="45"/>
        <v>-942376</v>
      </c>
      <c r="BE58" s="166">
        <f t="shared" si="46"/>
        <v>-942376</v>
      </c>
      <c r="BF58" s="166">
        <f t="shared" si="46"/>
        <v>-942376</v>
      </c>
      <c r="BG58" s="166">
        <f t="shared" si="46"/>
        <v>-807710.46960000042</v>
      </c>
      <c r="BH58" s="166">
        <f t="shared" si="46"/>
        <v>-673065.13431768026</v>
      </c>
      <c r="BI58" s="166">
        <f t="shared" si="46"/>
        <v>-538452.1074541444</v>
      </c>
      <c r="BJ58" s="166">
        <f t="shared" si="46"/>
        <v>-403839.08059060853</v>
      </c>
      <c r="BK58" s="166">
        <f t="shared" si="46"/>
        <v>-269239.51502975915</v>
      </c>
      <c r="BL58" s="166">
        <f t="shared" si="46"/>
        <v>-134619.75751487911</v>
      </c>
      <c r="BN58" s="135">
        <f t="shared" si="47"/>
        <v>7952911</v>
      </c>
      <c r="BO58" s="166">
        <f t="shared" si="48"/>
        <v>7952911</v>
      </c>
      <c r="BP58" s="166">
        <f t="shared" si="49"/>
        <v>7818245.4696000004</v>
      </c>
      <c r="BQ58" s="166">
        <f t="shared" si="49"/>
        <v>7683600.1343176803</v>
      </c>
      <c r="BR58" s="166">
        <f t="shared" si="49"/>
        <v>7548987.1074541444</v>
      </c>
      <c r="BS58" s="166">
        <f t="shared" si="49"/>
        <v>7414374.0805906085</v>
      </c>
      <c r="BT58" s="166">
        <f t="shared" si="49"/>
        <v>7279774.5150297591</v>
      </c>
      <c r="BU58" s="166">
        <f t="shared" si="49"/>
        <v>7145154.7575148791</v>
      </c>
      <c r="BV58" s="135">
        <f t="shared" si="50"/>
        <v>7010535</v>
      </c>
      <c r="BX58" s="166">
        <f t="shared" si="51"/>
        <v>7952911</v>
      </c>
      <c r="BY58" s="166">
        <f t="shared" si="19"/>
        <v>7952911</v>
      </c>
      <c r="BZ58" s="166">
        <f t="shared" si="20"/>
        <v>7818245.4696000004</v>
      </c>
      <c r="CA58" s="166">
        <f t="shared" si="21"/>
        <v>7683600.1343176803</v>
      </c>
      <c r="CB58" s="166">
        <f t="shared" si="22"/>
        <v>7548987.1074541444</v>
      </c>
      <c r="CC58" s="166">
        <f t="shared" si="23"/>
        <v>7414374.0805906085</v>
      </c>
      <c r="CD58" s="166">
        <f t="shared" si="24"/>
        <v>7279774.5150297591</v>
      </c>
      <c r="CE58" s="166">
        <f t="shared" si="25"/>
        <v>7145154.7575148791</v>
      </c>
      <c r="CF58" s="166">
        <f t="shared" si="52"/>
        <v>7010535</v>
      </c>
    </row>
    <row r="59" spans="1:84" ht="15" x14ac:dyDescent="0.2">
      <c r="A59" s="129" t="s">
        <v>333</v>
      </c>
      <c r="B59" s="129"/>
      <c r="C59" s="147"/>
      <c r="D59" s="147" t="str">
        <f t="shared" si="26"/>
        <v>No</v>
      </c>
      <c r="E59" s="147"/>
      <c r="F59" s="147"/>
      <c r="G59" s="1">
        <v>6</v>
      </c>
      <c r="H59" s="332">
        <v>94</v>
      </c>
      <c r="I59" s="129">
        <v>33</v>
      </c>
      <c r="J59" s="1" t="s">
        <v>363</v>
      </c>
      <c r="K59" s="156"/>
      <c r="L59" s="266">
        <v>2000.95</v>
      </c>
      <c r="M59" s="265"/>
      <c r="N59">
        <v>462</v>
      </c>
      <c r="O59" s="266">
        <f t="shared" si="27"/>
        <v>138.6</v>
      </c>
      <c r="P59" s="266">
        <f t="shared" si="28"/>
        <v>1200.57</v>
      </c>
      <c r="Q59" s="266">
        <f t="shared" si="29"/>
        <v>0</v>
      </c>
      <c r="R59" s="266">
        <f t="shared" si="30"/>
        <v>0</v>
      </c>
      <c r="S59" s="159">
        <f t="shared" si="31"/>
        <v>0.23</v>
      </c>
      <c r="T59" s="159">
        <f t="shared" si="7"/>
        <v>0</v>
      </c>
      <c r="U59" s="158">
        <f t="shared" si="8"/>
        <v>0</v>
      </c>
      <c r="V59" s="158">
        <f t="shared" si="32"/>
        <v>0</v>
      </c>
      <c r="W59" s="267">
        <v>105</v>
      </c>
      <c r="X59" s="266">
        <f t="shared" si="33"/>
        <v>26.25</v>
      </c>
      <c r="Y59" s="136">
        <f t="shared" si="9"/>
        <v>138.6</v>
      </c>
      <c r="Z59" s="4">
        <f t="shared" si="34"/>
        <v>2165.8000000000002</v>
      </c>
      <c r="AA59" s="266">
        <v>2298650032.6700001</v>
      </c>
      <c r="AB59" s="267">
        <v>14225</v>
      </c>
      <c r="AC59" s="136">
        <f t="shared" si="10"/>
        <v>161592.26999999999</v>
      </c>
      <c r="AD59" s="131">
        <f t="shared" si="11"/>
        <v>0.75694899999999998</v>
      </c>
      <c r="AE59" s="267">
        <v>89562</v>
      </c>
      <c r="AF59" s="131">
        <f t="shared" si="12"/>
        <v>0.72049200000000002</v>
      </c>
      <c r="AG59" s="131">
        <f t="shared" si="53"/>
        <v>0.25398799999999999</v>
      </c>
      <c r="AH59" s="161">
        <f t="shared" si="13"/>
        <v>0.25398799999999999</v>
      </c>
      <c r="AI59" s="162">
        <f t="shared" si="14"/>
        <v>0</v>
      </c>
      <c r="AJ59" s="163">
        <f t="shared" si="35"/>
        <v>0.25398799999999999</v>
      </c>
      <c r="AK59" s="267">
        <v>0</v>
      </c>
      <c r="AL59" s="267">
        <v>0</v>
      </c>
      <c r="AM59" s="135">
        <f t="shared" si="36"/>
        <v>0</v>
      </c>
      <c r="AN59" s="267">
        <v>0</v>
      </c>
      <c r="AO59"/>
      <c r="AP59" s="135">
        <f t="shared" si="37"/>
        <v>0</v>
      </c>
      <c r="AQ59" s="135">
        <f t="shared" si="15"/>
        <v>6339755</v>
      </c>
      <c r="AR59" s="135">
        <f t="shared" si="38"/>
        <v>6339755</v>
      </c>
      <c r="AS59" s="160">
        <v>4646922</v>
      </c>
      <c r="AT59" s="160">
        <f t="shared" si="16"/>
        <v>6339755</v>
      </c>
      <c r="AU59" s="333">
        <v>5191249</v>
      </c>
      <c r="AV59" s="135">
        <f t="shared" si="39"/>
        <v>1148506</v>
      </c>
      <c r="AW59" s="164" t="str">
        <f t="shared" si="40"/>
        <v>Yes</v>
      </c>
      <c r="AX59" s="160">
        <f t="shared" si="41"/>
        <v>229701</v>
      </c>
      <c r="AY59" s="334">
        <f t="shared" si="42"/>
        <v>5420950</v>
      </c>
      <c r="AZ59" s="335">
        <f t="shared" si="43"/>
        <v>5420950</v>
      </c>
      <c r="BA59" s="336">
        <f t="shared" si="44"/>
        <v>229701</v>
      </c>
      <c r="BD59" s="166">
        <f t="shared" si="45"/>
        <v>1148506</v>
      </c>
      <c r="BE59" s="166">
        <f t="shared" si="46"/>
        <v>918805</v>
      </c>
      <c r="BF59" s="166">
        <f t="shared" si="46"/>
        <v>399680.17499999981</v>
      </c>
      <c r="BG59" s="166">
        <f t="shared" si="46"/>
        <v>0</v>
      </c>
      <c r="BH59" s="166">
        <f t="shared" si="46"/>
        <v>0</v>
      </c>
      <c r="BI59" s="166">
        <f t="shared" si="46"/>
        <v>0</v>
      </c>
      <c r="BJ59" s="166">
        <f t="shared" si="46"/>
        <v>0</v>
      </c>
      <c r="BK59" s="166">
        <f t="shared" si="46"/>
        <v>0</v>
      </c>
      <c r="BL59" s="166">
        <f t="shared" si="46"/>
        <v>0</v>
      </c>
      <c r="BN59" s="135">
        <f t="shared" si="47"/>
        <v>5420950</v>
      </c>
      <c r="BO59" s="166">
        <f t="shared" si="48"/>
        <v>5940074.8250000002</v>
      </c>
      <c r="BP59" s="166">
        <f t="shared" si="49"/>
        <v>6339755</v>
      </c>
      <c r="BQ59" s="166">
        <f t="shared" si="49"/>
        <v>6339755</v>
      </c>
      <c r="BR59" s="166">
        <f t="shared" si="49"/>
        <v>6339755</v>
      </c>
      <c r="BS59" s="166">
        <f t="shared" si="49"/>
        <v>6339755</v>
      </c>
      <c r="BT59" s="166">
        <f t="shared" si="49"/>
        <v>6339755</v>
      </c>
      <c r="BU59" s="166">
        <f t="shared" si="49"/>
        <v>6339755</v>
      </c>
      <c r="BV59" s="135">
        <f t="shared" si="50"/>
        <v>6339755</v>
      </c>
      <c r="BX59" s="166">
        <f t="shared" si="51"/>
        <v>5420950</v>
      </c>
      <c r="BY59" s="166">
        <f t="shared" ref="BY59:BY90" si="54">IF($C59=1,MAX($AS59,BO59,BX59),BO59)</f>
        <v>5940074.8250000002</v>
      </c>
      <c r="BZ59" s="166">
        <f t="shared" ref="BZ59:BZ90" si="55">IF($C59=1,MAX($AS59,BP59,BY59),BP59)</f>
        <v>6339755</v>
      </c>
      <c r="CA59" s="166">
        <f t="shared" ref="CA59:CA90" si="56">IF($C59=1,MAX($AS59,BQ59,BZ59),BQ59)</f>
        <v>6339755</v>
      </c>
      <c r="CB59" s="166">
        <f t="shared" ref="CB59:CB90" si="57">IF($C59=1,MAX($AS59,BR59,CA59),BR59)</f>
        <v>6339755</v>
      </c>
      <c r="CC59" s="166">
        <f t="shared" ref="CC59:CC90" si="58">IF($C59=1,MAX($AS59,BS59,CB59),BS59)</f>
        <v>6339755</v>
      </c>
      <c r="CD59" s="166">
        <f t="shared" ref="CD59:CD90" si="59">IF($C59=1,MAX($AS59,BT59,CC59),BT59)</f>
        <v>6339755</v>
      </c>
      <c r="CE59" s="166">
        <f t="shared" ref="CE59:CE90" si="60">IF($C59=1,MAX($AS59,BU59,CD59),BU59)</f>
        <v>6339755</v>
      </c>
      <c r="CF59" s="166">
        <f t="shared" si="52"/>
        <v>6339755</v>
      </c>
    </row>
    <row r="60" spans="1:84" ht="15" x14ac:dyDescent="0.2">
      <c r="A60" s="129" t="s">
        <v>325</v>
      </c>
      <c r="B60" s="129">
        <v>1</v>
      </c>
      <c r="C60" s="147">
        <v>1</v>
      </c>
      <c r="D60" s="147" t="str">
        <f t="shared" si="26"/>
        <v>Yes</v>
      </c>
      <c r="E60" s="147">
        <v>1</v>
      </c>
      <c r="F60" s="147"/>
      <c r="G60" s="1">
        <v>8</v>
      </c>
      <c r="H60" s="332">
        <v>66</v>
      </c>
      <c r="I60" s="129">
        <v>34</v>
      </c>
      <c r="J60" s="1" t="s">
        <v>364</v>
      </c>
      <c r="K60" s="156"/>
      <c r="L60" s="266">
        <v>11991.87</v>
      </c>
      <c r="M60" s="265"/>
      <c r="N60">
        <v>5822</v>
      </c>
      <c r="O60" s="266">
        <f t="shared" si="27"/>
        <v>1746.6</v>
      </c>
      <c r="P60" s="266">
        <f t="shared" si="28"/>
        <v>7195.12</v>
      </c>
      <c r="Q60" s="266">
        <f t="shared" si="29"/>
        <v>0</v>
      </c>
      <c r="R60" s="266">
        <f t="shared" si="30"/>
        <v>0</v>
      </c>
      <c r="S60" s="159">
        <f t="shared" si="31"/>
        <v>0.49</v>
      </c>
      <c r="T60" s="159">
        <f t="shared" si="7"/>
        <v>0</v>
      </c>
      <c r="U60" s="158">
        <f t="shared" si="8"/>
        <v>0</v>
      </c>
      <c r="V60" s="158">
        <f t="shared" si="32"/>
        <v>0</v>
      </c>
      <c r="W60" s="267">
        <v>4172</v>
      </c>
      <c r="X60" s="266">
        <f t="shared" si="33"/>
        <v>1043</v>
      </c>
      <c r="Y60" s="136">
        <f t="shared" si="9"/>
        <v>1746.6</v>
      </c>
      <c r="Z60" s="4">
        <f t="shared" si="34"/>
        <v>14781.470000000001</v>
      </c>
      <c r="AA60" s="266">
        <v>12812653971</v>
      </c>
      <c r="AB60" s="267">
        <v>86518</v>
      </c>
      <c r="AC60" s="136">
        <f t="shared" si="10"/>
        <v>148092.35</v>
      </c>
      <c r="AD60" s="131">
        <f t="shared" si="11"/>
        <v>0.69371099999999997</v>
      </c>
      <c r="AE60" s="267">
        <v>73204</v>
      </c>
      <c r="AF60" s="131">
        <f t="shared" si="12"/>
        <v>0.58889899999999995</v>
      </c>
      <c r="AG60" s="131">
        <f t="shared" si="53"/>
        <v>0.33773300000000001</v>
      </c>
      <c r="AH60" s="161">
        <f t="shared" si="13"/>
        <v>0.33773300000000001</v>
      </c>
      <c r="AI60" s="162">
        <f t="shared" si="14"/>
        <v>0</v>
      </c>
      <c r="AJ60" s="163">
        <f t="shared" si="35"/>
        <v>0.33773300000000001</v>
      </c>
      <c r="AK60" s="267">
        <v>0</v>
      </c>
      <c r="AL60" s="267">
        <v>0</v>
      </c>
      <c r="AM60" s="135">
        <f t="shared" si="36"/>
        <v>0</v>
      </c>
      <c r="AN60" s="267">
        <v>0</v>
      </c>
      <c r="AO60"/>
      <c r="AP60" s="135">
        <f t="shared" si="37"/>
        <v>0</v>
      </c>
      <c r="AQ60" s="135">
        <f t="shared" si="15"/>
        <v>57534992</v>
      </c>
      <c r="AR60" s="135">
        <f t="shared" si="38"/>
        <v>57534992</v>
      </c>
      <c r="AS60" s="160">
        <v>31290480</v>
      </c>
      <c r="AT60" s="160">
        <f t="shared" si="16"/>
        <v>57534992</v>
      </c>
      <c r="AU60" s="333">
        <v>42719762</v>
      </c>
      <c r="AV60" s="135">
        <f t="shared" si="39"/>
        <v>14815230</v>
      </c>
      <c r="AW60" s="164" t="str">
        <f t="shared" si="40"/>
        <v>Yes</v>
      </c>
      <c r="AX60" s="160">
        <f t="shared" si="41"/>
        <v>2963046</v>
      </c>
      <c r="AY60" s="334">
        <f t="shared" si="42"/>
        <v>45682808</v>
      </c>
      <c r="AZ60" s="335">
        <f t="shared" si="43"/>
        <v>45682808</v>
      </c>
      <c r="BA60" s="336">
        <f t="shared" si="44"/>
        <v>2963046</v>
      </c>
      <c r="BD60" s="166">
        <f t="shared" si="45"/>
        <v>14815230</v>
      </c>
      <c r="BE60" s="166">
        <f t="shared" si="46"/>
        <v>11852184</v>
      </c>
      <c r="BF60" s="166">
        <f t="shared" si="46"/>
        <v>5155700.0399999991</v>
      </c>
      <c r="BG60" s="166">
        <f t="shared" si="46"/>
        <v>0</v>
      </c>
      <c r="BH60" s="166">
        <f t="shared" si="46"/>
        <v>0</v>
      </c>
      <c r="BI60" s="166">
        <f t="shared" si="46"/>
        <v>0</v>
      </c>
      <c r="BJ60" s="166">
        <f t="shared" si="46"/>
        <v>0</v>
      </c>
      <c r="BK60" s="166">
        <f t="shared" si="46"/>
        <v>0</v>
      </c>
      <c r="BL60" s="166">
        <f t="shared" si="46"/>
        <v>0</v>
      </c>
      <c r="BN60" s="135">
        <f t="shared" si="47"/>
        <v>45682808</v>
      </c>
      <c r="BO60" s="166">
        <f t="shared" si="48"/>
        <v>52379291.960000001</v>
      </c>
      <c r="BP60" s="166">
        <f t="shared" si="49"/>
        <v>57534992</v>
      </c>
      <c r="BQ60" s="166">
        <f t="shared" si="49"/>
        <v>57534992</v>
      </c>
      <c r="BR60" s="166">
        <f t="shared" si="49"/>
        <v>57534992</v>
      </c>
      <c r="BS60" s="166">
        <f t="shared" si="49"/>
        <v>57534992</v>
      </c>
      <c r="BT60" s="166">
        <f t="shared" si="49"/>
        <v>57534992</v>
      </c>
      <c r="BU60" s="166">
        <f t="shared" si="49"/>
        <v>57534992</v>
      </c>
      <c r="BV60" s="135">
        <f t="shared" si="50"/>
        <v>57534992</v>
      </c>
      <c r="BX60" s="166">
        <f t="shared" si="51"/>
        <v>45682808</v>
      </c>
      <c r="BY60" s="166">
        <f t="shared" si="54"/>
        <v>52379291.960000001</v>
      </c>
      <c r="BZ60" s="166">
        <f t="shared" si="55"/>
        <v>57534992</v>
      </c>
      <c r="CA60" s="166">
        <f t="shared" si="56"/>
        <v>57534992</v>
      </c>
      <c r="CB60" s="166">
        <f t="shared" si="57"/>
        <v>57534992</v>
      </c>
      <c r="CC60" s="166">
        <f t="shared" si="58"/>
        <v>57534992</v>
      </c>
      <c r="CD60" s="166">
        <f t="shared" si="59"/>
        <v>57534992</v>
      </c>
      <c r="CE60" s="166">
        <f t="shared" si="60"/>
        <v>57534992</v>
      </c>
      <c r="CF60" s="166">
        <f t="shared" si="52"/>
        <v>57534992</v>
      </c>
    </row>
    <row r="61" spans="1:84" ht="15" x14ac:dyDescent="0.2">
      <c r="A61" s="129" t="s">
        <v>365</v>
      </c>
      <c r="B61" s="129"/>
      <c r="C61" s="147"/>
      <c r="D61" s="147" t="str">
        <f t="shared" si="26"/>
        <v>No</v>
      </c>
      <c r="E61" s="147"/>
      <c r="F61" s="147"/>
      <c r="G61" s="1">
        <v>1</v>
      </c>
      <c r="H61" s="332">
        <v>168</v>
      </c>
      <c r="I61" s="129">
        <v>35</v>
      </c>
      <c r="J61" s="1" t="s">
        <v>366</v>
      </c>
      <c r="K61" s="156"/>
      <c r="L61" s="266">
        <v>4652.87</v>
      </c>
      <c r="M61" s="265"/>
      <c r="N61">
        <v>62</v>
      </c>
      <c r="O61" s="266">
        <f t="shared" si="27"/>
        <v>18.600000000000001</v>
      </c>
      <c r="P61" s="266">
        <f t="shared" si="28"/>
        <v>2791.72</v>
      </c>
      <c r="Q61" s="266">
        <f t="shared" si="29"/>
        <v>0</v>
      </c>
      <c r="R61" s="266">
        <f t="shared" si="30"/>
        <v>0</v>
      </c>
      <c r="S61" s="159">
        <f t="shared" si="31"/>
        <v>0.01</v>
      </c>
      <c r="T61" s="159">
        <f t="shared" si="7"/>
        <v>0</v>
      </c>
      <c r="U61" s="158">
        <f t="shared" si="8"/>
        <v>0</v>
      </c>
      <c r="V61" s="158">
        <f t="shared" si="32"/>
        <v>0</v>
      </c>
      <c r="W61" s="267">
        <v>62</v>
      </c>
      <c r="X61" s="266">
        <f t="shared" si="33"/>
        <v>15.5</v>
      </c>
      <c r="Y61" s="136">
        <f t="shared" si="9"/>
        <v>18.600000000000001</v>
      </c>
      <c r="Z61" s="4">
        <f t="shared" si="34"/>
        <v>4686.97</v>
      </c>
      <c r="AA61" s="266">
        <v>12893810599</v>
      </c>
      <c r="AB61" s="267">
        <v>21499</v>
      </c>
      <c r="AC61" s="136">
        <f t="shared" si="10"/>
        <v>599740.02</v>
      </c>
      <c r="AD61" s="131">
        <f t="shared" si="11"/>
        <v>2.8093689999999998</v>
      </c>
      <c r="AE61" s="267">
        <v>243750</v>
      </c>
      <c r="AF61" s="131">
        <f t="shared" si="12"/>
        <v>1.960877</v>
      </c>
      <c r="AG61" s="131">
        <f t="shared" si="53"/>
        <v>-1.554821</v>
      </c>
      <c r="AH61" s="161">
        <f t="shared" si="13"/>
        <v>0.01</v>
      </c>
      <c r="AI61" s="162">
        <f t="shared" si="14"/>
        <v>0</v>
      </c>
      <c r="AJ61" s="163">
        <f t="shared" si="35"/>
        <v>0.01</v>
      </c>
      <c r="AK61" s="267">
        <v>0</v>
      </c>
      <c r="AL61" s="267">
        <v>0</v>
      </c>
      <c r="AM61" s="135">
        <f t="shared" si="36"/>
        <v>0</v>
      </c>
      <c r="AN61" s="267">
        <v>0</v>
      </c>
      <c r="AO61"/>
      <c r="AP61" s="135">
        <f t="shared" si="37"/>
        <v>0</v>
      </c>
      <c r="AQ61" s="135">
        <f t="shared" si="15"/>
        <v>540173</v>
      </c>
      <c r="AR61" s="135">
        <f t="shared" si="38"/>
        <v>540173</v>
      </c>
      <c r="AS61" s="160">
        <v>406683</v>
      </c>
      <c r="AT61" s="160">
        <f t="shared" si="16"/>
        <v>540173</v>
      </c>
      <c r="AU61" s="333">
        <v>472340</v>
      </c>
      <c r="AV61" s="135">
        <f t="shared" si="39"/>
        <v>67833</v>
      </c>
      <c r="AW61" s="164" t="str">
        <f t="shared" si="40"/>
        <v>Yes</v>
      </c>
      <c r="AX61" s="160">
        <f t="shared" si="41"/>
        <v>13567</v>
      </c>
      <c r="AY61" s="334">
        <f t="shared" si="42"/>
        <v>485907</v>
      </c>
      <c r="AZ61" s="335">
        <f t="shared" si="43"/>
        <v>485907</v>
      </c>
      <c r="BA61" s="336">
        <f t="shared" si="44"/>
        <v>13567</v>
      </c>
      <c r="BD61" s="166">
        <f t="shared" si="45"/>
        <v>67833</v>
      </c>
      <c r="BE61" s="166">
        <f t="shared" si="46"/>
        <v>54266</v>
      </c>
      <c r="BF61" s="166">
        <f t="shared" si="46"/>
        <v>23605.710000000021</v>
      </c>
      <c r="BG61" s="166">
        <f t="shared" si="46"/>
        <v>0</v>
      </c>
      <c r="BH61" s="166">
        <f t="shared" si="46"/>
        <v>0</v>
      </c>
      <c r="BI61" s="166">
        <f t="shared" si="46"/>
        <v>0</v>
      </c>
      <c r="BJ61" s="166">
        <f t="shared" si="46"/>
        <v>0</v>
      </c>
      <c r="BK61" s="166">
        <f t="shared" si="46"/>
        <v>0</v>
      </c>
      <c r="BL61" s="166">
        <f t="shared" si="46"/>
        <v>0</v>
      </c>
      <c r="BN61" s="135">
        <f t="shared" si="47"/>
        <v>485907</v>
      </c>
      <c r="BO61" s="166">
        <f t="shared" si="48"/>
        <v>516567.29</v>
      </c>
      <c r="BP61" s="166">
        <f t="shared" si="49"/>
        <v>540173</v>
      </c>
      <c r="BQ61" s="166">
        <f t="shared" si="49"/>
        <v>540173</v>
      </c>
      <c r="BR61" s="166">
        <f t="shared" si="49"/>
        <v>540173</v>
      </c>
      <c r="BS61" s="166">
        <f t="shared" si="49"/>
        <v>540173</v>
      </c>
      <c r="BT61" s="166">
        <f t="shared" si="49"/>
        <v>540173</v>
      </c>
      <c r="BU61" s="166">
        <f t="shared" si="49"/>
        <v>540173</v>
      </c>
      <c r="BV61" s="135">
        <f t="shared" si="50"/>
        <v>540173</v>
      </c>
      <c r="BX61" s="166">
        <f t="shared" si="51"/>
        <v>485907</v>
      </c>
      <c r="BY61" s="166">
        <f t="shared" si="54"/>
        <v>516567.29</v>
      </c>
      <c r="BZ61" s="166">
        <f t="shared" si="55"/>
        <v>540173</v>
      </c>
      <c r="CA61" s="166">
        <f t="shared" si="56"/>
        <v>540173</v>
      </c>
      <c r="CB61" s="166">
        <f t="shared" si="57"/>
        <v>540173</v>
      </c>
      <c r="CC61" s="166">
        <f t="shared" si="58"/>
        <v>540173</v>
      </c>
      <c r="CD61" s="166">
        <f t="shared" si="59"/>
        <v>540173</v>
      </c>
      <c r="CE61" s="166">
        <f t="shared" si="60"/>
        <v>540173</v>
      </c>
      <c r="CF61" s="166">
        <f t="shared" si="52"/>
        <v>540173</v>
      </c>
    </row>
    <row r="62" spans="1:84" ht="15" x14ac:dyDescent="0.2">
      <c r="A62" s="129" t="s">
        <v>327</v>
      </c>
      <c r="B62" s="129"/>
      <c r="C62" s="147"/>
      <c r="D62" s="147" t="str">
        <f t="shared" si="26"/>
        <v>No</v>
      </c>
      <c r="E62" s="147"/>
      <c r="F62" s="147"/>
      <c r="G62" s="1">
        <v>6</v>
      </c>
      <c r="H62" s="332">
        <v>129</v>
      </c>
      <c r="I62" s="129">
        <v>36</v>
      </c>
      <c r="J62" s="1" t="s">
        <v>367</v>
      </c>
      <c r="K62" s="156"/>
      <c r="L62" s="266">
        <v>483.4</v>
      </c>
      <c r="M62" s="265"/>
      <c r="N62">
        <v>169</v>
      </c>
      <c r="O62" s="266">
        <f t="shared" si="27"/>
        <v>50.7</v>
      </c>
      <c r="P62" s="266">
        <f t="shared" si="28"/>
        <v>290.04000000000002</v>
      </c>
      <c r="Q62" s="266">
        <f t="shared" si="29"/>
        <v>0</v>
      </c>
      <c r="R62" s="266">
        <f t="shared" si="30"/>
        <v>0</v>
      </c>
      <c r="S62" s="159">
        <f t="shared" si="31"/>
        <v>0.35</v>
      </c>
      <c r="T62" s="159">
        <f t="shared" si="7"/>
        <v>0</v>
      </c>
      <c r="U62" s="158">
        <f t="shared" si="8"/>
        <v>0</v>
      </c>
      <c r="V62" s="158">
        <f t="shared" si="32"/>
        <v>0</v>
      </c>
      <c r="W62" s="267">
        <v>10</v>
      </c>
      <c r="X62" s="266">
        <f t="shared" si="33"/>
        <v>2.5</v>
      </c>
      <c r="Y62" s="136">
        <f t="shared" si="9"/>
        <v>50.7</v>
      </c>
      <c r="Z62" s="4">
        <f t="shared" si="34"/>
        <v>536.6</v>
      </c>
      <c r="AA62" s="266">
        <v>760169890</v>
      </c>
      <c r="AB62" s="267">
        <v>4415</v>
      </c>
      <c r="AC62" s="136">
        <f t="shared" si="10"/>
        <v>172178.91</v>
      </c>
      <c r="AD62" s="131">
        <f t="shared" si="11"/>
        <v>0.80654000000000003</v>
      </c>
      <c r="AE62" s="267">
        <v>80495</v>
      </c>
      <c r="AF62" s="131">
        <f t="shared" si="12"/>
        <v>0.64755200000000002</v>
      </c>
      <c r="AG62" s="131">
        <f t="shared" si="53"/>
        <v>0.24115600000000001</v>
      </c>
      <c r="AH62" s="161">
        <f t="shared" si="13"/>
        <v>0.24115600000000001</v>
      </c>
      <c r="AI62" s="162">
        <f t="shared" si="14"/>
        <v>0</v>
      </c>
      <c r="AJ62" s="163">
        <f t="shared" si="35"/>
        <v>0.24115600000000001</v>
      </c>
      <c r="AK62" s="267">
        <v>279</v>
      </c>
      <c r="AL62" s="267">
        <v>6</v>
      </c>
      <c r="AM62" s="135">
        <f t="shared" si="36"/>
        <v>167400</v>
      </c>
      <c r="AN62" s="267">
        <v>0</v>
      </c>
      <c r="AO62"/>
      <c r="AP62" s="135">
        <f t="shared" si="37"/>
        <v>0</v>
      </c>
      <c r="AQ62" s="135">
        <f t="shared" si="15"/>
        <v>1491385</v>
      </c>
      <c r="AR62" s="135">
        <f t="shared" si="38"/>
        <v>1658785</v>
      </c>
      <c r="AS62" s="160">
        <v>1675092</v>
      </c>
      <c r="AT62" s="160">
        <f t="shared" si="16"/>
        <v>1658785</v>
      </c>
      <c r="AU62" s="333">
        <v>1671457</v>
      </c>
      <c r="AV62" s="135">
        <f t="shared" si="39"/>
        <v>12672</v>
      </c>
      <c r="AW62" s="164" t="str">
        <f t="shared" si="40"/>
        <v>No</v>
      </c>
      <c r="AX62" s="160">
        <f t="shared" si="41"/>
        <v>0</v>
      </c>
      <c r="AY62" s="334">
        <f t="shared" si="42"/>
        <v>1671457</v>
      </c>
      <c r="AZ62" s="335">
        <f t="shared" si="43"/>
        <v>1671457</v>
      </c>
      <c r="BA62" s="336">
        <f t="shared" si="44"/>
        <v>0</v>
      </c>
      <c r="BD62" s="166">
        <f t="shared" si="45"/>
        <v>-12672</v>
      </c>
      <c r="BE62" s="166">
        <f t="shared" si="46"/>
        <v>-12672</v>
      </c>
      <c r="BF62" s="166">
        <f t="shared" si="46"/>
        <v>-12672</v>
      </c>
      <c r="BG62" s="166">
        <f t="shared" si="46"/>
        <v>-10861.171199999982</v>
      </c>
      <c r="BH62" s="166">
        <f t="shared" si="46"/>
        <v>-9050.6139609599486</v>
      </c>
      <c r="BI62" s="166">
        <f t="shared" si="46"/>
        <v>-7240.4911687679123</v>
      </c>
      <c r="BJ62" s="166">
        <f t="shared" si="46"/>
        <v>-5430.368376575876</v>
      </c>
      <c r="BK62" s="166">
        <f t="shared" si="46"/>
        <v>-3620.4265966631938</v>
      </c>
      <c r="BL62" s="166">
        <f t="shared" si="46"/>
        <v>-1810.2132983314805</v>
      </c>
      <c r="BN62" s="135">
        <f t="shared" si="47"/>
        <v>1671457</v>
      </c>
      <c r="BO62" s="166">
        <f t="shared" si="48"/>
        <v>1671457</v>
      </c>
      <c r="BP62" s="166">
        <f t="shared" si="49"/>
        <v>1669646.1712</v>
      </c>
      <c r="BQ62" s="166">
        <f t="shared" si="49"/>
        <v>1667835.6139609599</v>
      </c>
      <c r="BR62" s="166">
        <f t="shared" si="49"/>
        <v>1666025.4911687679</v>
      </c>
      <c r="BS62" s="166">
        <f t="shared" si="49"/>
        <v>1664215.3683765759</v>
      </c>
      <c r="BT62" s="166">
        <f t="shared" si="49"/>
        <v>1662405.4265966632</v>
      </c>
      <c r="BU62" s="166">
        <f t="shared" si="49"/>
        <v>1660595.2132983315</v>
      </c>
      <c r="BV62" s="135">
        <f t="shared" si="50"/>
        <v>1658785</v>
      </c>
      <c r="BX62" s="166">
        <f t="shared" si="51"/>
        <v>1671457</v>
      </c>
      <c r="BY62" s="166">
        <f t="shared" si="54"/>
        <v>1671457</v>
      </c>
      <c r="BZ62" s="166">
        <f t="shared" si="55"/>
        <v>1669646.1712</v>
      </c>
      <c r="CA62" s="166">
        <f t="shared" si="56"/>
        <v>1667835.6139609599</v>
      </c>
      <c r="CB62" s="166">
        <f t="shared" si="57"/>
        <v>1666025.4911687679</v>
      </c>
      <c r="CC62" s="166">
        <f t="shared" si="58"/>
        <v>1664215.3683765759</v>
      </c>
      <c r="CD62" s="166">
        <f t="shared" si="59"/>
        <v>1662405.4265966632</v>
      </c>
      <c r="CE62" s="166">
        <f t="shared" si="60"/>
        <v>1660595.2132983315</v>
      </c>
      <c r="CF62" s="166">
        <f t="shared" si="52"/>
        <v>1658785</v>
      </c>
    </row>
    <row r="63" spans="1:84" ht="15" x14ac:dyDescent="0.2">
      <c r="A63" s="129" t="s">
        <v>325</v>
      </c>
      <c r="B63" s="147">
        <v>1</v>
      </c>
      <c r="C63" s="147">
        <v>1</v>
      </c>
      <c r="D63" s="147" t="str">
        <f t="shared" si="26"/>
        <v>Yes</v>
      </c>
      <c r="E63" s="147">
        <v>1</v>
      </c>
      <c r="F63" s="147"/>
      <c r="G63" s="1">
        <v>10</v>
      </c>
      <c r="H63" s="337">
        <v>12</v>
      </c>
      <c r="I63" s="129">
        <v>37</v>
      </c>
      <c r="J63" s="1" t="s">
        <v>368</v>
      </c>
      <c r="K63" s="156"/>
      <c r="L63" s="266">
        <v>1443.12</v>
      </c>
      <c r="M63" s="269"/>
      <c r="N63">
        <v>790</v>
      </c>
      <c r="O63" s="266">
        <f t="shared" si="27"/>
        <v>237</v>
      </c>
      <c r="P63" s="266">
        <f t="shared" si="28"/>
        <v>865.87</v>
      </c>
      <c r="Q63" s="266">
        <f t="shared" si="29"/>
        <v>0</v>
      </c>
      <c r="R63" s="266">
        <f t="shared" si="30"/>
        <v>0</v>
      </c>
      <c r="S63" s="159">
        <f t="shared" si="31"/>
        <v>0.55000000000000004</v>
      </c>
      <c r="T63" s="159">
        <f t="shared" si="7"/>
        <v>0</v>
      </c>
      <c r="U63" s="158">
        <f t="shared" si="8"/>
        <v>0</v>
      </c>
      <c r="V63" s="158">
        <f t="shared" si="32"/>
        <v>0</v>
      </c>
      <c r="W63" s="267">
        <v>58</v>
      </c>
      <c r="X63" s="266">
        <f t="shared" si="33"/>
        <v>14.5</v>
      </c>
      <c r="Y63" s="136">
        <f t="shared" si="9"/>
        <v>237</v>
      </c>
      <c r="Z63" s="4">
        <f t="shared" si="34"/>
        <v>1694.62</v>
      </c>
      <c r="AA63" s="266">
        <v>1178487662.3299999</v>
      </c>
      <c r="AB63" s="267">
        <v>12325</v>
      </c>
      <c r="AC63" s="136">
        <f t="shared" si="10"/>
        <v>95617.66</v>
      </c>
      <c r="AD63" s="131">
        <f t="shared" si="11"/>
        <v>0.447903</v>
      </c>
      <c r="AE63" s="267">
        <v>58534</v>
      </c>
      <c r="AF63" s="131">
        <f t="shared" si="12"/>
        <v>0.47088400000000002</v>
      </c>
      <c r="AG63" s="131">
        <f t="shared" si="53"/>
        <v>0.54520299999999999</v>
      </c>
      <c r="AH63" s="161">
        <f t="shared" si="13"/>
        <v>0.54520299999999999</v>
      </c>
      <c r="AI63" s="162">
        <f t="shared" si="14"/>
        <v>0.04</v>
      </c>
      <c r="AJ63" s="163">
        <f t="shared" si="35"/>
        <v>0.58520300000000003</v>
      </c>
      <c r="AK63" s="267">
        <v>0</v>
      </c>
      <c r="AL63" s="267">
        <v>0</v>
      </c>
      <c r="AM63" s="135">
        <f t="shared" si="36"/>
        <v>0</v>
      </c>
      <c r="AN63" s="267">
        <v>0</v>
      </c>
      <c r="AO63"/>
      <c r="AP63" s="135">
        <f t="shared" si="37"/>
        <v>0</v>
      </c>
      <c r="AQ63" s="135">
        <f t="shared" si="15"/>
        <v>11429305</v>
      </c>
      <c r="AR63" s="135">
        <f t="shared" si="38"/>
        <v>11429305</v>
      </c>
      <c r="AS63" s="160">
        <v>7902388</v>
      </c>
      <c r="AT63" s="160">
        <f t="shared" si="16"/>
        <v>11429305</v>
      </c>
      <c r="AU63" s="333">
        <v>9371044</v>
      </c>
      <c r="AV63" s="135">
        <f t="shared" si="39"/>
        <v>2058261</v>
      </c>
      <c r="AW63" s="164" t="str">
        <f t="shared" si="40"/>
        <v>Yes</v>
      </c>
      <c r="AX63" s="160">
        <f t="shared" si="41"/>
        <v>411652</v>
      </c>
      <c r="AY63" s="334">
        <f t="shared" si="42"/>
        <v>9782696</v>
      </c>
      <c r="AZ63" s="335">
        <f t="shared" si="43"/>
        <v>9782696</v>
      </c>
      <c r="BA63" s="336">
        <f t="shared" si="44"/>
        <v>411652</v>
      </c>
      <c r="BD63" s="166">
        <f t="shared" si="45"/>
        <v>2058261</v>
      </c>
      <c r="BE63" s="166">
        <f t="shared" si="46"/>
        <v>1646609</v>
      </c>
      <c r="BF63" s="166">
        <f t="shared" si="46"/>
        <v>716274.91499999911</v>
      </c>
      <c r="BG63" s="166">
        <f t="shared" si="46"/>
        <v>0</v>
      </c>
      <c r="BH63" s="166">
        <f t="shared" si="46"/>
        <v>0</v>
      </c>
      <c r="BI63" s="166">
        <f t="shared" si="46"/>
        <v>0</v>
      </c>
      <c r="BJ63" s="166">
        <f t="shared" si="46"/>
        <v>0</v>
      </c>
      <c r="BK63" s="166">
        <f t="shared" si="46"/>
        <v>0</v>
      </c>
      <c r="BL63" s="166">
        <f t="shared" si="46"/>
        <v>0</v>
      </c>
      <c r="BN63" s="135">
        <f t="shared" si="47"/>
        <v>9782696</v>
      </c>
      <c r="BO63" s="166">
        <f t="shared" si="48"/>
        <v>10713030.085000001</v>
      </c>
      <c r="BP63" s="166">
        <f t="shared" si="49"/>
        <v>11429305</v>
      </c>
      <c r="BQ63" s="166">
        <f t="shared" si="49"/>
        <v>11429305</v>
      </c>
      <c r="BR63" s="166">
        <f t="shared" si="49"/>
        <v>11429305</v>
      </c>
      <c r="BS63" s="166">
        <f t="shared" si="49"/>
        <v>11429305</v>
      </c>
      <c r="BT63" s="166">
        <f t="shared" si="49"/>
        <v>11429305</v>
      </c>
      <c r="BU63" s="166">
        <f t="shared" si="49"/>
        <v>11429305</v>
      </c>
      <c r="BV63" s="135">
        <f t="shared" si="50"/>
        <v>11429305</v>
      </c>
      <c r="BX63" s="166">
        <f t="shared" si="51"/>
        <v>9782696</v>
      </c>
      <c r="BY63" s="166">
        <f t="shared" si="54"/>
        <v>10713030.085000001</v>
      </c>
      <c r="BZ63" s="166">
        <f t="shared" si="55"/>
        <v>11429305</v>
      </c>
      <c r="CA63" s="166">
        <f t="shared" si="56"/>
        <v>11429305</v>
      </c>
      <c r="CB63" s="166">
        <f t="shared" si="57"/>
        <v>11429305</v>
      </c>
      <c r="CC63" s="166">
        <f t="shared" si="58"/>
        <v>11429305</v>
      </c>
      <c r="CD63" s="166">
        <f t="shared" si="59"/>
        <v>11429305</v>
      </c>
      <c r="CE63" s="166">
        <f t="shared" si="60"/>
        <v>11429305</v>
      </c>
      <c r="CF63" s="166">
        <f t="shared" si="52"/>
        <v>11429305</v>
      </c>
    </row>
    <row r="64" spans="1:84" ht="15" x14ac:dyDescent="0.2">
      <c r="A64" s="129" t="s">
        <v>323</v>
      </c>
      <c r="B64" s="129"/>
      <c r="C64" s="147"/>
      <c r="D64" s="147" t="str">
        <f t="shared" si="26"/>
        <v>No</v>
      </c>
      <c r="E64" s="147"/>
      <c r="F64" s="147"/>
      <c r="G64" s="1">
        <v>3</v>
      </c>
      <c r="H64" s="332">
        <v>136</v>
      </c>
      <c r="I64" s="129">
        <v>38</v>
      </c>
      <c r="J64" s="1" t="s">
        <v>369</v>
      </c>
      <c r="K64" s="156"/>
      <c r="L64" s="266">
        <v>891.32</v>
      </c>
      <c r="M64" s="265"/>
      <c r="N64">
        <v>122</v>
      </c>
      <c r="O64" s="266">
        <f t="shared" si="27"/>
        <v>36.6</v>
      </c>
      <c r="P64" s="266">
        <f t="shared" si="28"/>
        <v>534.79</v>
      </c>
      <c r="Q64" s="266">
        <f t="shared" si="29"/>
        <v>0</v>
      </c>
      <c r="R64" s="266">
        <f t="shared" si="30"/>
        <v>0</v>
      </c>
      <c r="S64" s="159">
        <f t="shared" si="31"/>
        <v>0.14000000000000001</v>
      </c>
      <c r="T64" s="159">
        <f t="shared" si="7"/>
        <v>0</v>
      </c>
      <c r="U64" s="158">
        <f t="shared" si="8"/>
        <v>0</v>
      </c>
      <c r="V64" s="158">
        <f t="shared" si="32"/>
        <v>0</v>
      </c>
      <c r="W64" s="267">
        <v>14</v>
      </c>
      <c r="X64" s="266">
        <f t="shared" si="33"/>
        <v>3.5</v>
      </c>
      <c r="Y64" s="136">
        <f t="shared" si="9"/>
        <v>36.6</v>
      </c>
      <c r="Z64" s="4">
        <f t="shared" si="34"/>
        <v>931.42000000000007</v>
      </c>
      <c r="AA64" s="266">
        <v>1049499670.67</v>
      </c>
      <c r="AB64" s="267">
        <v>7152</v>
      </c>
      <c r="AC64" s="136">
        <f t="shared" si="10"/>
        <v>146742.12</v>
      </c>
      <c r="AD64" s="131">
        <f t="shared" si="11"/>
        <v>0.68738600000000005</v>
      </c>
      <c r="AE64" s="267">
        <v>130635</v>
      </c>
      <c r="AF64" s="131">
        <f t="shared" si="12"/>
        <v>1.0509090000000001</v>
      </c>
      <c r="AG64" s="131">
        <f t="shared" si="53"/>
        <v>0.20355699999999999</v>
      </c>
      <c r="AH64" s="161">
        <f t="shared" si="13"/>
        <v>0.20355699999999999</v>
      </c>
      <c r="AI64" s="162">
        <f t="shared" si="14"/>
        <v>0</v>
      </c>
      <c r="AJ64" s="163">
        <f t="shared" si="35"/>
        <v>0.20355699999999999</v>
      </c>
      <c r="AK64" s="267">
        <v>892</v>
      </c>
      <c r="AL64" s="267">
        <v>13</v>
      </c>
      <c r="AM64" s="135">
        <f t="shared" si="36"/>
        <v>1159600</v>
      </c>
      <c r="AN64" s="267">
        <v>0</v>
      </c>
      <c r="AO64"/>
      <c r="AP64" s="135">
        <f t="shared" si="37"/>
        <v>0</v>
      </c>
      <c r="AQ64" s="135">
        <f t="shared" si="15"/>
        <v>2185106</v>
      </c>
      <c r="AR64" s="135">
        <f t="shared" si="38"/>
        <v>3344706</v>
      </c>
      <c r="AS64" s="160">
        <v>3895303</v>
      </c>
      <c r="AT64" s="160">
        <f t="shared" si="16"/>
        <v>3344706</v>
      </c>
      <c r="AU64" s="333">
        <v>3174726</v>
      </c>
      <c r="AV64" s="135">
        <f t="shared" si="39"/>
        <v>169980</v>
      </c>
      <c r="AW64" s="164" t="str">
        <f t="shared" si="40"/>
        <v>Yes</v>
      </c>
      <c r="AX64" s="160">
        <f t="shared" si="41"/>
        <v>33996</v>
      </c>
      <c r="AY64" s="334">
        <f t="shared" si="42"/>
        <v>3208722</v>
      </c>
      <c r="AZ64" s="335">
        <f t="shared" si="43"/>
        <v>3208722</v>
      </c>
      <c r="BA64" s="336">
        <f t="shared" si="44"/>
        <v>33996</v>
      </c>
      <c r="BD64" s="166">
        <f t="shared" si="45"/>
        <v>169980</v>
      </c>
      <c r="BE64" s="166">
        <f t="shared" si="46"/>
        <v>135984</v>
      </c>
      <c r="BF64" s="166">
        <f t="shared" si="46"/>
        <v>59153.040000000037</v>
      </c>
      <c r="BG64" s="166">
        <f t="shared" si="46"/>
        <v>0</v>
      </c>
      <c r="BH64" s="166">
        <f t="shared" si="46"/>
        <v>0</v>
      </c>
      <c r="BI64" s="166">
        <f t="shared" si="46"/>
        <v>0</v>
      </c>
      <c r="BJ64" s="166">
        <f t="shared" si="46"/>
        <v>0</v>
      </c>
      <c r="BK64" s="166">
        <f t="shared" si="46"/>
        <v>0</v>
      </c>
      <c r="BL64" s="166">
        <f t="shared" si="46"/>
        <v>0</v>
      </c>
      <c r="BN64" s="135">
        <f t="shared" si="47"/>
        <v>3208722</v>
      </c>
      <c r="BO64" s="166">
        <f t="shared" si="48"/>
        <v>3285552.96</v>
      </c>
      <c r="BP64" s="166">
        <f t="shared" si="49"/>
        <v>3344706</v>
      </c>
      <c r="BQ64" s="166">
        <f t="shared" si="49"/>
        <v>3344706</v>
      </c>
      <c r="BR64" s="166">
        <f t="shared" si="49"/>
        <v>3344706</v>
      </c>
      <c r="BS64" s="166">
        <f t="shared" si="49"/>
        <v>3344706</v>
      </c>
      <c r="BT64" s="166">
        <f t="shared" si="49"/>
        <v>3344706</v>
      </c>
      <c r="BU64" s="166">
        <f t="shared" si="49"/>
        <v>3344706</v>
      </c>
      <c r="BV64" s="135">
        <f t="shared" si="50"/>
        <v>3344706</v>
      </c>
      <c r="BX64" s="166">
        <f t="shared" si="51"/>
        <v>3208722</v>
      </c>
      <c r="BY64" s="166">
        <f t="shared" si="54"/>
        <v>3285552.96</v>
      </c>
      <c r="BZ64" s="166">
        <f t="shared" si="55"/>
        <v>3344706</v>
      </c>
      <c r="CA64" s="166">
        <f t="shared" si="56"/>
        <v>3344706</v>
      </c>
      <c r="CB64" s="166">
        <f t="shared" si="57"/>
        <v>3344706</v>
      </c>
      <c r="CC64" s="166">
        <f t="shared" si="58"/>
        <v>3344706</v>
      </c>
      <c r="CD64" s="166">
        <f t="shared" si="59"/>
        <v>3344706</v>
      </c>
      <c r="CE64" s="166">
        <f t="shared" si="60"/>
        <v>3344706</v>
      </c>
      <c r="CF64" s="166">
        <f t="shared" si="52"/>
        <v>3344706</v>
      </c>
    </row>
    <row r="65" spans="1:84" ht="15" x14ac:dyDescent="0.2">
      <c r="A65" s="129" t="s">
        <v>327</v>
      </c>
      <c r="B65" s="129"/>
      <c r="C65" s="147"/>
      <c r="D65" s="147" t="str">
        <f t="shared" si="26"/>
        <v>No</v>
      </c>
      <c r="E65" s="147"/>
      <c r="F65" s="147"/>
      <c r="G65" s="1">
        <v>7</v>
      </c>
      <c r="H65" s="332">
        <v>119</v>
      </c>
      <c r="I65" s="129">
        <v>39</v>
      </c>
      <c r="J65" s="1" t="s">
        <v>370</v>
      </c>
      <c r="K65" s="156"/>
      <c r="L65" s="266">
        <v>193.8</v>
      </c>
      <c r="M65" s="265"/>
      <c r="N65">
        <v>50</v>
      </c>
      <c r="O65" s="266">
        <f t="shared" si="27"/>
        <v>15</v>
      </c>
      <c r="P65" s="266">
        <f t="shared" si="28"/>
        <v>116.28</v>
      </c>
      <c r="Q65" s="266">
        <f t="shared" si="29"/>
        <v>0</v>
      </c>
      <c r="R65" s="266">
        <f t="shared" si="30"/>
        <v>0</v>
      </c>
      <c r="S65" s="159">
        <f t="shared" si="31"/>
        <v>0.26</v>
      </c>
      <c r="T65" s="159">
        <f t="shared" si="7"/>
        <v>0</v>
      </c>
      <c r="U65" s="158">
        <f t="shared" si="8"/>
        <v>0</v>
      </c>
      <c r="V65" s="158">
        <f t="shared" si="32"/>
        <v>0</v>
      </c>
      <c r="W65" s="267">
        <v>1</v>
      </c>
      <c r="X65" s="266">
        <f t="shared" si="33"/>
        <v>0.25</v>
      </c>
      <c r="Y65" s="136">
        <f t="shared" si="9"/>
        <v>15</v>
      </c>
      <c r="Z65" s="4">
        <f t="shared" si="34"/>
        <v>209.05</v>
      </c>
      <c r="AA65" s="266">
        <v>250561252</v>
      </c>
      <c r="AB65" s="267">
        <v>1649</v>
      </c>
      <c r="AC65" s="136">
        <f t="shared" si="10"/>
        <v>151947.39000000001</v>
      </c>
      <c r="AD65" s="131">
        <f t="shared" si="11"/>
        <v>0.71176899999999999</v>
      </c>
      <c r="AE65" s="267">
        <v>96625</v>
      </c>
      <c r="AF65" s="131">
        <f t="shared" si="12"/>
        <v>0.777312</v>
      </c>
      <c r="AG65" s="131">
        <f t="shared" si="53"/>
        <v>0.26856799999999997</v>
      </c>
      <c r="AH65" s="161">
        <f t="shared" si="13"/>
        <v>0.26856799999999997</v>
      </c>
      <c r="AI65" s="162">
        <f t="shared" si="14"/>
        <v>0</v>
      </c>
      <c r="AJ65" s="163">
        <f t="shared" si="35"/>
        <v>0.26856799999999997</v>
      </c>
      <c r="AK65" s="267">
        <v>0</v>
      </c>
      <c r="AL65" s="339">
        <v>0</v>
      </c>
      <c r="AM65" s="135">
        <f t="shared" si="36"/>
        <v>0</v>
      </c>
      <c r="AN65" s="267">
        <v>49</v>
      </c>
      <c r="AO65">
        <v>4</v>
      </c>
      <c r="AP65" s="135">
        <f t="shared" si="37"/>
        <v>19600</v>
      </c>
      <c r="AQ65" s="135">
        <f t="shared" si="15"/>
        <v>647061</v>
      </c>
      <c r="AR65" s="135">
        <f t="shared" si="38"/>
        <v>666661</v>
      </c>
      <c r="AS65" s="160">
        <v>1091881</v>
      </c>
      <c r="AT65" s="160">
        <f t="shared" si="16"/>
        <v>666661</v>
      </c>
      <c r="AU65" s="333">
        <v>947176</v>
      </c>
      <c r="AV65" s="135">
        <f t="shared" si="39"/>
        <v>280515</v>
      </c>
      <c r="AW65" s="164" t="str">
        <f t="shared" si="40"/>
        <v>No</v>
      </c>
      <c r="AX65" s="160">
        <f t="shared" si="41"/>
        <v>0</v>
      </c>
      <c r="AY65" s="334">
        <f t="shared" si="42"/>
        <v>947176</v>
      </c>
      <c r="AZ65" s="335">
        <f t="shared" si="43"/>
        <v>947176</v>
      </c>
      <c r="BA65" s="336">
        <f t="shared" si="44"/>
        <v>0</v>
      </c>
      <c r="BD65" s="166">
        <f t="shared" si="45"/>
        <v>-280515</v>
      </c>
      <c r="BE65" s="166">
        <f t="shared" si="46"/>
        <v>-280515</v>
      </c>
      <c r="BF65" s="166">
        <f t="shared" si="46"/>
        <v>-280515</v>
      </c>
      <c r="BG65" s="166">
        <f t="shared" si="46"/>
        <v>-240429.40650000004</v>
      </c>
      <c r="BH65" s="166">
        <f t="shared" si="46"/>
        <v>-200349.82443645003</v>
      </c>
      <c r="BI65" s="166">
        <f t="shared" si="46"/>
        <v>-160279.85954916</v>
      </c>
      <c r="BJ65" s="166">
        <f t="shared" si="46"/>
        <v>-120209.89466186997</v>
      </c>
      <c r="BK65" s="166">
        <f t="shared" si="46"/>
        <v>-80143.936771068722</v>
      </c>
      <c r="BL65" s="166">
        <f t="shared" si="46"/>
        <v>-40071.968385534361</v>
      </c>
      <c r="BN65" s="135">
        <f t="shared" si="47"/>
        <v>947176</v>
      </c>
      <c r="BO65" s="166">
        <f t="shared" si="48"/>
        <v>947176</v>
      </c>
      <c r="BP65" s="166">
        <f t="shared" si="49"/>
        <v>907090.40650000004</v>
      </c>
      <c r="BQ65" s="166">
        <f t="shared" si="49"/>
        <v>867010.82443645003</v>
      </c>
      <c r="BR65" s="166">
        <f t="shared" si="49"/>
        <v>826940.85954916</v>
      </c>
      <c r="BS65" s="166">
        <f t="shared" si="49"/>
        <v>786870.89466186997</v>
      </c>
      <c r="BT65" s="166">
        <f t="shared" si="49"/>
        <v>746804.93677106872</v>
      </c>
      <c r="BU65" s="166">
        <f t="shared" si="49"/>
        <v>706732.96838553436</v>
      </c>
      <c r="BV65" s="135">
        <f t="shared" si="50"/>
        <v>666661</v>
      </c>
      <c r="BX65" s="166">
        <f t="shared" si="51"/>
        <v>947176</v>
      </c>
      <c r="BY65" s="166">
        <f t="shared" si="54"/>
        <v>947176</v>
      </c>
      <c r="BZ65" s="166">
        <f t="shared" si="55"/>
        <v>907090.40650000004</v>
      </c>
      <c r="CA65" s="166">
        <f t="shared" si="56"/>
        <v>867010.82443645003</v>
      </c>
      <c r="CB65" s="166">
        <f t="shared" si="57"/>
        <v>826940.85954916</v>
      </c>
      <c r="CC65" s="166">
        <f t="shared" si="58"/>
        <v>786870.89466186997</v>
      </c>
      <c r="CD65" s="166">
        <f t="shared" si="59"/>
        <v>746804.93677106872</v>
      </c>
      <c r="CE65" s="166">
        <f t="shared" si="60"/>
        <v>706732.96838553436</v>
      </c>
      <c r="CF65" s="166">
        <f t="shared" si="52"/>
        <v>666661</v>
      </c>
    </row>
    <row r="66" spans="1:84" ht="15" x14ac:dyDescent="0.2">
      <c r="A66" s="129" t="s">
        <v>333</v>
      </c>
      <c r="B66" s="129"/>
      <c r="C66" s="147"/>
      <c r="D66" s="147" t="str">
        <f t="shared" si="26"/>
        <v>No</v>
      </c>
      <c r="E66" s="147"/>
      <c r="F66" s="147"/>
      <c r="G66" s="1">
        <v>5</v>
      </c>
      <c r="H66" s="332">
        <v>63</v>
      </c>
      <c r="I66" s="129">
        <v>40</v>
      </c>
      <c r="J66" s="1" t="s">
        <v>371</v>
      </c>
      <c r="K66" s="156"/>
      <c r="L66" s="266">
        <v>886.29</v>
      </c>
      <c r="M66" s="265"/>
      <c r="N66">
        <v>118</v>
      </c>
      <c r="O66" s="266">
        <f t="shared" si="27"/>
        <v>35.4</v>
      </c>
      <c r="P66" s="266">
        <f t="shared" si="28"/>
        <v>531.77</v>
      </c>
      <c r="Q66" s="266">
        <f t="shared" si="29"/>
        <v>0</v>
      </c>
      <c r="R66" s="266">
        <f t="shared" si="30"/>
        <v>0</v>
      </c>
      <c r="S66" s="159">
        <f t="shared" si="31"/>
        <v>0.13</v>
      </c>
      <c r="T66" s="159">
        <f t="shared" si="7"/>
        <v>0</v>
      </c>
      <c r="U66" s="158">
        <f t="shared" si="8"/>
        <v>0</v>
      </c>
      <c r="V66" s="158">
        <f t="shared" si="32"/>
        <v>0</v>
      </c>
      <c r="W66" s="267">
        <v>14</v>
      </c>
      <c r="X66" s="266">
        <f t="shared" si="33"/>
        <v>3.5</v>
      </c>
      <c r="Y66" s="136">
        <f t="shared" si="9"/>
        <v>35.4</v>
      </c>
      <c r="Z66" s="4">
        <f t="shared" si="34"/>
        <v>925.18999999999994</v>
      </c>
      <c r="AA66" s="266">
        <v>938878549.33000004</v>
      </c>
      <c r="AB66" s="267">
        <v>5214</v>
      </c>
      <c r="AC66" s="136">
        <f t="shared" si="10"/>
        <v>180068.77</v>
      </c>
      <c r="AD66" s="131">
        <f t="shared" si="11"/>
        <v>0.84349799999999997</v>
      </c>
      <c r="AE66" s="267">
        <v>107566</v>
      </c>
      <c r="AF66" s="131">
        <f t="shared" si="12"/>
        <v>0.86532799999999999</v>
      </c>
      <c r="AG66" s="131">
        <f t="shared" si="53"/>
        <v>0.149953</v>
      </c>
      <c r="AH66" s="161">
        <f t="shared" si="13"/>
        <v>0.149953</v>
      </c>
      <c r="AI66" s="162">
        <f t="shared" si="14"/>
        <v>0</v>
      </c>
      <c r="AJ66" s="163">
        <f t="shared" si="35"/>
        <v>0.149953</v>
      </c>
      <c r="AK66" s="267">
        <v>0</v>
      </c>
      <c r="AL66" s="267">
        <v>0</v>
      </c>
      <c r="AM66" s="135">
        <f t="shared" si="36"/>
        <v>0</v>
      </c>
      <c r="AN66" s="267">
        <v>0</v>
      </c>
      <c r="AO66"/>
      <c r="AP66" s="135">
        <f t="shared" si="37"/>
        <v>0</v>
      </c>
      <c r="AQ66" s="135">
        <f t="shared" si="15"/>
        <v>1598921</v>
      </c>
      <c r="AR66" s="135">
        <f t="shared" si="38"/>
        <v>1598921</v>
      </c>
      <c r="AS66" s="160">
        <v>1439845</v>
      </c>
      <c r="AT66" s="160">
        <f t="shared" si="16"/>
        <v>1598921</v>
      </c>
      <c r="AU66" s="333">
        <v>1445791</v>
      </c>
      <c r="AV66" s="135">
        <f t="shared" si="39"/>
        <v>153130</v>
      </c>
      <c r="AW66" s="164" t="str">
        <f t="shared" si="40"/>
        <v>Yes</v>
      </c>
      <c r="AX66" s="160">
        <f t="shared" si="41"/>
        <v>30626</v>
      </c>
      <c r="AY66" s="334">
        <f t="shared" si="42"/>
        <v>1476417</v>
      </c>
      <c r="AZ66" s="335">
        <f t="shared" si="43"/>
        <v>1476417</v>
      </c>
      <c r="BA66" s="336">
        <f t="shared" si="44"/>
        <v>30626</v>
      </c>
      <c r="BD66" s="166">
        <f t="shared" si="45"/>
        <v>153130</v>
      </c>
      <c r="BE66" s="166">
        <f t="shared" si="46"/>
        <v>122504</v>
      </c>
      <c r="BF66" s="166">
        <f t="shared" si="46"/>
        <v>53289.239999999991</v>
      </c>
      <c r="BG66" s="166">
        <f t="shared" si="46"/>
        <v>0</v>
      </c>
      <c r="BH66" s="166">
        <f t="shared" si="46"/>
        <v>0</v>
      </c>
      <c r="BI66" s="166">
        <f t="shared" si="46"/>
        <v>0</v>
      </c>
      <c r="BJ66" s="166">
        <f t="shared" si="46"/>
        <v>0</v>
      </c>
      <c r="BK66" s="166">
        <f t="shared" si="46"/>
        <v>0</v>
      </c>
      <c r="BL66" s="166">
        <f t="shared" si="46"/>
        <v>0</v>
      </c>
      <c r="BN66" s="135">
        <f t="shared" si="47"/>
        <v>1476417</v>
      </c>
      <c r="BO66" s="166">
        <f t="shared" si="48"/>
        <v>1545631.76</v>
      </c>
      <c r="BP66" s="166">
        <f t="shared" si="49"/>
        <v>1598921</v>
      </c>
      <c r="BQ66" s="166">
        <f t="shared" si="49"/>
        <v>1598921</v>
      </c>
      <c r="BR66" s="166">
        <f t="shared" si="49"/>
        <v>1598921</v>
      </c>
      <c r="BS66" s="166">
        <f t="shared" si="49"/>
        <v>1598921</v>
      </c>
      <c r="BT66" s="166">
        <f t="shared" si="49"/>
        <v>1598921</v>
      </c>
      <c r="BU66" s="166">
        <f t="shared" si="49"/>
        <v>1598921</v>
      </c>
      <c r="BV66" s="135">
        <f t="shared" si="50"/>
        <v>1598921</v>
      </c>
      <c r="BX66" s="166">
        <f t="shared" si="51"/>
        <v>1476417</v>
      </c>
      <c r="BY66" s="166">
        <f t="shared" si="54"/>
        <v>1545631.76</v>
      </c>
      <c r="BZ66" s="166">
        <f t="shared" si="55"/>
        <v>1598921</v>
      </c>
      <c r="CA66" s="166">
        <f t="shared" si="56"/>
        <v>1598921</v>
      </c>
      <c r="CB66" s="166">
        <f t="shared" si="57"/>
        <v>1598921</v>
      </c>
      <c r="CC66" s="166">
        <f t="shared" si="58"/>
        <v>1598921</v>
      </c>
      <c r="CD66" s="166">
        <f t="shared" si="59"/>
        <v>1598921</v>
      </c>
      <c r="CE66" s="166">
        <f t="shared" si="60"/>
        <v>1598921</v>
      </c>
      <c r="CF66" s="166">
        <f t="shared" si="52"/>
        <v>1598921</v>
      </c>
    </row>
    <row r="67" spans="1:84" ht="15" x14ac:dyDescent="0.2">
      <c r="A67" s="129" t="s">
        <v>327</v>
      </c>
      <c r="B67" s="129"/>
      <c r="C67" s="147"/>
      <c r="D67" s="147" t="str">
        <f t="shared" si="26"/>
        <v>No</v>
      </c>
      <c r="E67" s="147"/>
      <c r="F67" s="147"/>
      <c r="G67" s="1">
        <v>5</v>
      </c>
      <c r="H67" s="332">
        <v>90</v>
      </c>
      <c r="I67" s="129">
        <v>41</v>
      </c>
      <c r="J67" s="1" t="s">
        <v>372</v>
      </c>
      <c r="K67" s="156"/>
      <c r="L67" s="266">
        <v>975.96</v>
      </c>
      <c r="M67" s="265"/>
      <c r="N67">
        <v>251</v>
      </c>
      <c r="O67" s="266">
        <f t="shared" si="27"/>
        <v>75.3</v>
      </c>
      <c r="P67" s="266">
        <f t="shared" si="28"/>
        <v>585.58000000000004</v>
      </c>
      <c r="Q67" s="266">
        <f t="shared" si="29"/>
        <v>0</v>
      </c>
      <c r="R67" s="266">
        <f t="shared" si="30"/>
        <v>0</v>
      </c>
      <c r="S67" s="159">
        <f t="shared" si="31"/>
        <v>0.26</v>
      </c>
      <c r="T67" s="159">
        <f t="shared" si="7"/>
        <v>0</v>
      </c>
      <c r="U67" s="158">
        <f t="shared" si="8"/>
        <v>0</v>
      </c>
      <c r="V67" s="158">
        <f t="shared" si="32"/>
        <v>0</v>
      </c>
      <c r="W67" s="267">
        <v>10</v>
      </c>
      <c r="X67" s="266">
        <f t="shared" si="33"/>
        <v>2.5</v>
      </c>
      <c r="Y67" s="136">
        <f t="shared" si="9"/>
        <v>75.3</v>
      </c>
      <c r="Z67" s="4">
        <f t="shared" si="34"/>
        <v>1053.76</v>
      </c>
      <c r="AA67" s="266">
        <v>1417171403</v>
      </c>
      <c r="AB67" s="267">
        <v>8875</v>
      </c>
      <c r="AC67" s="136">
        <f t="shared" si="10"/>
        <v>159681.28</v>
      </c>
      <c r="AD67" s="131">
        <f t="shared" si="11"/>
        <v>0.74799700000000002</v>
      </c>
      <c r="AE67" s="267">
        <v>95685</v>
      </c>
      <c r="AF67" s="131">
        <f t="shared" si="12"/>
        <v>0.76975000000000005</v>
      </c>
      <c r="AG67" s="131">
        <f t="shared" si="53"/>
        <v>0.245477</v>
      </c>
      <c r="AH67" s="161">
        <f t="shared" si="13"/>
        <v>0.245477</v>
      </c>
      <c r="AI67" s="162">
        <f t="shared" si="14"/>
        <v>0</v>
      </c>
      <c r="AJ67" s="163">
        <f t="shared" si="35"/>
        <v>0.245477</v>
      </c>
      <c r="AK67" s="267">
        <v>0</v>
      </c>
      <c r="AL67" s="267">
        <v>0</v>
      </c>
      <c r="AM67" s="135">
        <f t="shared" si="36"/>
        <v>0</v>
      </c>
      <c r="AN67" s="267">
        <v>0</v>
      </c>
      <c r="AO67"/>
      <c r="AP67" s="135">
        <f t="shared" si="37"/>
        <v>0</v>
      </c>
      <c r="AQ67" s="135">
        <f t="shared" si="15"/>
        <v>2981216</v>
      </c>
      <c r="AR67" s="135">
        <f t="shared" si="38"/>
        <v>2981216</v>
      </c>
      <c r="AS67" s="160">
        <v>3686134</v>
      </c>
      <c r="AT67" s="160">
        <f t="shared" si="16"/>
        <v>2981216</v>
      </c>
      <c r="AU67" s="333">
        <v>3555957</v>
      </c>
      <c r="AV67" s="135">
        <f t="shared" si="39"/>
        <v>574741</v>
      </c>
      <c r="AW67" s="164" t="str">
        <f t="shared" si="40"/>
        <v>No</v>
      </c>
      <c r="AX67" s="160">
        <f t="shared" si="41"/>
        <v>0</v>
      </c>
      <c r="AY67" s="334">
        <f t="shared" si="42"/>
        <v>3555957</v>
      </c>
      <c r="AZ67" s="335">
        <f t="shared" si="43"/>
        <v>3555957</v>
      </c>
      <c r="BA67" s="336">
        <f t="shared" si="44"/>
        <v>0</v>
      </c>
      <c r="BD67" s="166">
        <f t="shared" si="45"/>
        <v>-574741</v>
      </c>
      <c r="BE67" s="166">
        <f t="shared" si="46"/>
        <v>-574741</v>
      </c>
      <c r="BF67" s="166">
        <f t="shared" si="46"/>
        <v>-574741</v>
      </c>
      <c r="BG67" s="166">
        <f t="shared" si="46"/>
        <v>-492610.51109999977</v>
      </c>
      <c r="BH67" s="166">
        <f t="shared" si="46"/>
        <v>-410492.33889962966</v>
      </c>
      <c r="BI67" s="166">
        <f t="shared" si="46"/>
        <v>-328393.87111970363</v>
      </c>
      <c r="BJ67" s="166">
        <f t="shared" si="46"/>
        <v>-246295.40333977761</v>
      </c>
      <c r="BK67" s="166">
        <f t="shared" si="46"/>
        <v>-164205.14540662989</v>
      </c>
      <c r="BL67" s="166">
        <f t="shared" si="46"/>
        <v>-82102.572703314945</v>
      </c>
      <c r="BN67" s="135">
        <f t="shared" si="47"/>
        <v>3555957</v>
      </c>
      <c r="BO67" s="166">
        <f t="shared" si="48"/>
        <v>3555957</v>
      </c>
      <c r="BP67" s="166">
        <f t="shared" si="49"/>
        <v>3473826.5110999998</v>
      </c>
      <c r="BQ67" s="166">
        <f t="shared" si="49"/>
        <v>3391708.3388996297</v>
      </c>
      <c r="BR67" s="166">
        <f t="shared" si="49"/>
        <v>3309609.8711197036</v>
      </c>
      <c r="BS67" s="166">
        <f t="shared" si="49"/>
        <v>3227511.4033397776</v>
      </c>
      <c r="BT67" s="166">
        <f t="shared" si="49"/>
        <v>3145421.1454066299</v>
      </c>
      <c r="BU67" s="166">
        <f t="shared" si="49"/>
        <v>3063318.5727033149</v>
      </c>
      <c r="BV67" s="135">
        <f t="shared" si="50"/>
        <v>2981216</v>
      </c>
      <c r="BX67" s="166">
        <f t="shared" si="51"/>
        <v>3555957</v>
      </c>
      <c r="BY67" s="166">
        <f t="shared" si="54"/>
        <v>3555957</v>
      </c>
      <c r="BZ67" s="166">
        <f t="shared" si="55"/>
        <v>3473826.5110999998</v>
      </c>
      <c r="CA67" s="166">
        <f t="shared" si="56"/>
        <v>3391708.3388996297</v>
      </c>
      <c r="CB67" s="166">
        <f t="shared" si="57"/>
        <v>3309609.8711197036</v>
      </c>
      <c r="CC67" s="166">
        <f t="shared" si="58"/>
        <v>3227511.4033397776</v>
      </c>
      <c r="CD67" s="166">
        <f t="shared" si="59"/>
        <v>3145421.1454066299</v>
      </c>
      <c r="CE67" s="166">
        <f t="shared" si="60"/>
        <v>3063318.5727033149</v>
      </c>
      <c r="CF67" s="166">
        <f t="shared" si="52"/>
        <v>2981216</v>
      </c>
    </row>
    <row r="68" spans="1:84" ht="15" x14ac:dyDescent="0.2">
      <c r="A68" s="129" t="s">
        <v>333</v>
      </c>
      <c r="B68" s="129"/>
      <c r="C68" s="147"/>
      <c r="D68" s="147" t="str">
        <f t="shared" si="26"/>
        <v>No</v>
      </c>
      <c r="E68" s="147"/>
      <c r="F68" s="147"/>
      <c r="G68" s="1">
        <v>6</v>
      </c>
      <c r="H68" s="332">
        <v>60</v>
      </c>
      <c r="I68" s="129">
        <v>42</v>
      </c>
      <c r="J68" s="1" t="s">
        <v>373</v>
      </c>
      <c r="K68" s="156"/>
      <c r="L68" s="266">
        <v>1788.46</v>
      </c>
      <c r="M68" s="265"/>
      <c r="N68">
        <v>355</v>
      </c>
      <c r="O68" s="266">
        <f t="shared" si="27"/>
        <v>106.5</v>
      </c>
      <c r="P68" s="266">
        <f t="shared" si="28"/>
        <v>1073.08</v>
      </c>
      <c r="Q68" s="266">
        <f t="shared" si="29"/>
        <v>0</v>
      </c>
      <c r="R68" s="266">
        <f t="shared" si="30"/>
        <v>0</v>
      </c>
      <c r="S68" s="159">
        <f t="shared" si="31"/>
        <v>0.2</v>
      </c>
      <c r="T68" s="159">
        <f t="shared" si="7"/>
        <v>0</v>
      </c>
      <c r="U68" s="158">
        <f t="shared" si="8"/>
        <v>0</v>
      </c>
      <c r="V68" s="158">
        <f t="shared" si="32"/>
        <v>0</v>
      </c>
      <c r="W68" s="267">
        <v>9</v>
      </c>
      <c r="X68" s="266">
        <f t="shared" si="33"/>
        <v>2.25</v>
      </c>
      <c r="Y68" s="136">
        <f t="shared" si="9"/>
        <v>106.5</v>
      </c>
      <c r="Z68" s="4">
        <f t="shared" si="34"/>
        <v>1897.21</v>
      </c>
      <c r="AA68" s="266">
        <v>1706958567.3299999</v>
      </c>
      <c r="AB68" s="267">
        <v>12717</v>
      </c>
      <c r="AC68" s="136">
        <f t="shared" si="10"/>
        <v>134226.51</v>
      </c>
      <c r="AD68" s="131">
        <f t="shared" si="11"/>
        <v>0.62875899999999996</v>
      </c>
      <c r="AE68" s="267">
        <v>95663</v>
      </c>
      <c r="AF68" s="131">
        <f t="shared" si="12"/>
        <v>0.76957299999999995</v>
      </c>
      <c r="AG68" s="131">
        <f t="shared" si="53"/>
        <v>0.32899699999999998</v>
      </c>
      <c r="AH68" s="161">
        <f t="shared" si="13"/>
        <v>0.32899699999999998</v>
      </c>
      <c r="AI68" s="162">
        <f t="shared" si="14"/>
        <v>0</v>
      </c>
      <c r="AJ68" s="163">
        <f t="shared" si="35"/>
        <v>0.32899699999999998</v>
      </c>
      <c r="AK68" s="267">
        <v>0</v>
      </c>
      <c r="AL68" s="267">
        <v>0</v>
      </c>
      <c r="AM68" s="135">
        <f t="shared" si="36"/>
        <v>0</v>
      </c>
      <c r="AN68" s="267">
        <v>0</v>
      </c>
      <c r="AO68"/>
      <c r="AP68" s="135">
        <f t="shared" si="37"/>
        <v>0</v>
      </c>
      <c r="AQ68" s="135">
        <f t="shared" si="15"/>
        <v>7193633</v>
      </c>
      <c r="AR68" s="135">
        <f t="shared" si="38"/>
        <v>7193633</v>
      </c>
      <c r="AS68" s="160">
        <v>7538993</v>
      </c>
      <c r="AT68" s="160">
        <f t="shared" si="16"/>
        <v>7193633</v>
      </c>
      <c r="AU68" s="333">
        <v>6902775</v>
      </c>
      <c r="AV68" s="135">
        <f t="shared" si="39"/>
        <v>290858</v>
      </c>
      <c r="AW68" s="164" t="str">
        <f t="shared" si="40"/>
        <v>Yes</v>
      </c>
      <c r="AX68" s="160">
        <f t="shared" si="41"/>
        <v>58172</v>
      </c>
      <c r="AY68" s="334">
        <f t="shared" si="42"/>
        <v>6960947</v>
      </c>
      <c r="AZ68" s="335">
        <f t="shared" si="43"/>
        <v>6960947</v>
      </c>
      <c r="BA68" s="336">
        <f t="shared" si="44"/>
        <v>58172</v>
      </c>
      <c r="BD68" s="166">
        <f t="shared" si="45"/>
        <v>290858</v>
      </c>
      <c r="BE68" s="166">
        <f t="shared" si="46"/>
        <v>232686</v>
      </c>
      <c r="BF68" s="166">
        <f t="shared" si="46"/>
        <v>101218.41000000015</v>
      </c>
      <c r="BG68" s="166">
        <f t="shared" si="46"/>
        <v>0</v>
      </c>
      <c r="BH68" s="166">
        <f t="shared" si="46"/>
        <v>0</v>
      </c>
      <c r="BI68" s="166">
        <f t="shared" si="46"/>
        <v>0</v>
      </c>
      <c r="BJ68" s="166">
        <f t="shared" si="46"/>
        <v>0</v>
      </c>
      <c r="BK68" s="166">
        <f t="shared" si="46"/>
        <v>0</v>
      </c>
      <c r="BL68" s="166">
        <f t="shared" si="46"/>
        <v>0</v>
      </c>
      <c r="BN68" s="135">
        <f t="shared" si="47"/>
        <v>6960947</v>
      </c>
      <c r="BO68" s="166">
        <f t="shared" si="48"/>
        <v>7092414.5899999999</v>
      </c>
      <c r="BP68" s="166">
        <f t="shared" si="49"/>
        <v>7193633</v>
      </c>
      <c r="BQ68" s="166">
        <f t="shared" si="49"/>
        <v>7193633</v>
      </c>
      <c r="BR68" s="166">
        <f t="shared" si="49"/>
        <v>7193633</v>
      </c>
      <c r="BS68" s="166">
        <f t="shared" si="49"/>
        <v>7193633</v>
      </c>
      <c r="BT68" s="166">
        <f t="shared" si="49"/>
        <v>7193633</v>
      </c>
      <c r="BU68" s="166">
        <f t="shared" si="49"/>
        <v>7193633</v>
      </c>
      <c r="BV68" s="135">
        <f t="shared" si="50"/>
        <v>7193633</v>
      </c>
      <c r="BX68" s="166">
        <f t="shared" si="51"/>
        <v>6960947</v>
      </c>
      <c r="BY68" s="166">
        <f t="shared" si="54"/>
        <v>7092414.5899999999</v>
      </c>
      <c r="BZ68" s="166">
        <f t="shared" si="55"/>
        <v>7193633</v>
      </c>
      <c r="CA68" s="166">
        <f t="shared" si="56"/>
        <v>7193633</v>
      </c>
      <c r="CB68" s="166">
        <f t="shared" si="57"/>
        <v>7193633</v>
      </c>
      <c r="CC68" s="166">
        <f t="shared" si="58"/>
        <v>7193633</v>
      </c>
      <c r="CD68" s="166">
        <f t="shared" si="59"/>
        <v>7193633</v>
      </c>
      <c r="CE68" s="166">
        <f t="shared" si="60"/>
        <v>7193633</v>
      </c>
      <c r="CF68" s="166">
        <f t="shared" si="52"/>
        <v>7193633</v>
      </c>
    </row>
    <row r="69" spans="1:84" ht="15" x14ac:dyDescent="0.2">
      <c r="A69" s="129" t="s">
        <v>325</v>
      </c>
      <c r="B69" s="129">
        <v>1</v>
      </c>
      <c r="C69" s="147">
        <v>1</v>
      </c>
      <c r="D69" s="147" t="str">
        <f t="shared" si="26"/>
        <v>Yes</v>
      </c>
      <c r="E69" s="147">
        <v>1</v>
      </c>
      <c r="F69" s="147">
        <v>0</v>
      </c>
      <c r="G69" s="1">
        <v>10</v>
      </c>
      <c r="H69" s="337">
        <v>9</v>
      </c>
      <c r="I69" s="129">
        <v>43</v>
      </c>
      <c r="J69" s="1" t="s">
        <v>374</v>
      </c>
      <c r="K69" s="156"/>
      <c r="L69" s="266">
        <v>7960.89</v>
      </c>
      <c r="M69" s="269"/>
      <c r="N69">
        <v>5398</v>
      </c>
      <c r="O69" s="266">
        <f t="shared" si="27"/>
        <v>1619.4</v>
      </c>
      <c r="P69" s="266">
        <f t="shared" si="28"/>
        <v>4776.53</v>
      </c>
      <c r="Q69" s="266">
        <f t="shared" si="29"/>
        <v>621.47000000000025</v>
      </c>
      <c r="R69" s="266">
        <f t="shared" si="30"/>
        <v>93.22</v>
      </c>
      <c r="S69" s="159">
        <f t="shared" si="31"/>
        <v>0.68</v>
      </c>
      <c r="T69" s="159">
        <f t="shared" si="7"/>
        <v>8.0000000000000071E-2</v>
      </c>
      <c r="U69" s="158">
        <f t="shared" si="8"/>
        <v>636.87</v>
      </c>
      <c r="V69" s="158">
        <f t="shared" si="32"/>
        <v>95.53</v>
      </c>
      <c r="W69" s="267">
        <v>1224</v>
      </c>
      <c r="X69" s="266">
        <f t="shared" si="33"/>
        <v>306</v>
      </c>
      <c r="Y69" s="136">
        <f t="shared" si="9"/>
        <v>1619.4</v>
      </c>
      <c r="Z69" s="4">
        <f t="shared" si="34"/>
        <v>9979.51</v>
      </c>
      <c r="AA69" s="266">
        <v>4641422174.6700001</v>
      </c>
      <c r="AB69" s="267">
        <v>51045</v>
      </c>
      <c r="AC69" s="136">
        <f t="shared" si="10"/>
        <v>90928.05</v>
      </c>
      <c r="AD69" s="131">
        <f t="shared" si="11"/>
        <v>0.42593500000000001</v>
      </c>
      <c r="AE69" s="267">
        <v>59954</v>
      </c>
      <c r="AF69" s="131">
        <f t="shared" si="12"/>
        <v>0.48230699999999999</v>
      </c>
      <c r="AG69" s="131">
        <f t="shared" si="53"/>
        <v>0.55715300000000001</v>
      </c>
      <c r="AH69" s="161">
        <f t="shared" si="13"/>
        <v>0.55715300000000001</v>
      </c>
      <c r="AI69" s="162">
        <f t="shared" si="14"/>
        <v>0.05</v>
      </c>
      <c r="AJ69" s="163">
        <f t="shared" si="35"/>
        <v>0.60715300000000005</v>
      </c>
      <c r="AK69" s="267">
        <v>0</v>
      </c>
      <c r="AL69" s="267">
        <v>0</v>
      </c>
      <c r="AM69" s="135">
        <f t="shared" si="36"/>
        <v>0</v>
      </c>
      <c r="AN69" s="267">
        <v>0</v>
      </c>
      <c r="AO69"/>
      <c r="AP69" s="135">
        <f t="shared" si="37"/>
        <v>0</v>
      </c>
      <c r="AQ69" s="135">
        <f t="shared" si="15"/>
        <v>69831006</v>
      </c>
      <c r="AR69" s="135">
        <f t="shared" si="38"/>
        <v>69831006</v>
      </c>
      <c r="AS69" s="160">
        <v>49075156</v>
      </c>
      <c r="AT69" s="160">
        <f t="shared" si="16"/>
        <v>69831006</v>
      </c>
      <c r="AU69" s="333">
        <v>58601580</v>
      </c>
      <c r="AV69" s="135">
        <f t="shared" si="39"/>
        <v>11229426</v>
      </c>
      <c r="AW69" s="164" t="str">
        <f t="shared" si="40"/>
        <v>Yes</v>
      </c>
      <c r="AX69" s="160">
        <f t="shared" si="41"/>
        <v>2245885</v>
      </c>
      <c r="AY69" s="334">
        <f t="shared" si="42"/>
        <v>60847465</v>
      </c>
      <c r="AZ69" s="335">
        <f t="shared" si="43"/>
        <v>60847465</v>
      </c>
      <c r="BA69" s="336">
        <f t="shared" si="44"/>
        <v>2245885</v>
      </c>
      <c r="BD69" s="166">
        <f t="shared" si="45"/>
        <v>11229426</v>
      </c>
      <c r="BE69" s="166">
        <f t="shared" si="46"/>
        <v>8983541</v>
      </c>
      <c r="BF69" s="166">
        <f t="shared" si="46"/>
        <v>3907840.3350000009</v>
      </c>
      <c r="BG69" s="166">
        <f t="shared" si="46"/>
        <v>0</v>
      </c>
      <c r="BH69" s="166">
        <f t="shared" si="46"/>
        <v>0</v>
      </c>
      <c r="BI69" s="166">
        <f t="shared" si="46"/>
        <v>0</v>
      </c>
      <c r="BJ69" s="166">
        <f t="shared" si="46"/>
        <v>0</v>
      </c>
      <c r="BK69" s="166">
        <f t="shared" si="46"/>
        <v>0</v>
      </c>
      <c r="BL69" s="166">
        <f t="shared" si="46"/>
        <v>0</v>
      </c>
      <c r="BN69" s="135">
        <f t="shared" si="47"/>
        <v>60847465</v>
      </c>
      <c r="BO69" s="166">
        <f t="shared" si="48"/>
        <v>65923165.664999999</v>
      </c>
      <c r="BP69" s="166">
        <f t="shared" si="49"/>
        <v>69831006</v>
      </c>
      <c r="BQ69" s="166">
        <f t="shared" si="49"/>
        <v>69831006</v>
      </c>
      <c r="BR69" s="166">
        <f t="shared" si="49"/>
        <v>69831006</v>
      </c>
      <c r="BS69" s="166">
        <f t="shared" si="49"/>
        <v>69831006</v>
      </c>
      <c r="BT69" s="166">
        <f t="shared" si="49"/>
        <v>69831006</v>
      </c>
      <c r="BU69" s="166">
        <f t="shared" si="49"/>
        <v>69831006</v>
      </c>
      <c r="BV69" s="135">
        <f t="shared" si="50"/>
        <v>69831006</v>
      </c>
      <c r="BX69" s="166">
        <f t="shared" si="51"/>
        <v>60847465</v>
      </c>
      <c r="BY69" s="166">
        <f t="shared" si="54"/>
        <v>65923165.664999999</v>
      </c>
      <c r="BZ69" s="166">
        <f t="shared" si="55"/>
        <v>69831006</v>
      </c>
      <c r="CA69" s="166">
        <f t="shared" si="56"/>
        <v>69831006</v>
      </c>
      <c r="CB69" s="166">
        <f t="shared" si="57"/>
        <v>69831006</v>
      </c>
      <c r="CC69" s="166">
        <f t="shared" si="58"/>
        <v>69831006</v>
      </c>
      <c r="CD69" s="166">
        <f t="shared" si="59"/>
        <v>69831006</v>
      </c>
      <c r="CE69" s="166">
        <f t="shared" si="60"/>
        <v>69831006</v>
      </c>
      <c r="CF69" s="166">
        <f t="shared" si="52"/>
        <v>69831006</v>
      </c>
    </row>
    <row r="70" spans="1:84" ht="15" x14ac:dyDescent="0.2">
      <c r="A70" s="129" t="s">
        <v>338</v>
      </c>
      <c r="B70" s="129"/>
      <c r="C70" s="147">
        <v>1</v>
      </c>
      <c r="D70" s="147" t="str">
        <f t="shared" si="26"/>
        <v>Yes</v>
      </c>
      <c r="E70" s="147">
        <v>1</v>
      </c>
      <c r="F70" s="147"/>
      <c r="G70" s="1">
        <v>9</v>
      </c>
      <c r="H70" s="337">
        <v>26</v>
      </c>
      <c r="I70" s="129">
        <v>44</v>
      </c>
      <c r="J70" s="1" t="s">
        <v>375</v>
      </c>
      <c r="K70" s="156"/>
      <c r="L70" s="266">
        <v>3102.42</v>
      </c>
      <c r="M70" s="269"/>
      <c r="N70">
        <v>1610</v>
      </c>
      <c r="O70" s="266">
        <f t="shared" si="27"/>
        <v>483</v>
      </c>
      <c r="P70" s="266">
        <f t="shared" si="28"/>
        <v>1861.45</v>
      </c>
      <c r="Q70" s="266">
        <f t="shared" si="29"/>
        <v>0</v>
      </c>
      <c r="R70" s="266">
        <f t="shared" si="30"/>
        <v>0</v>
      </c>
      <c r="S70" s="159">
        <f t="shared" si="31"/>
        <v>0.52</v>
      </c>
      <c r="T70" s="159">
        <f t="shared" si="7"/>
        <v>0</v>
      </c>
      <c r="U70" s="158">
        <f t="shared" si="8"/>
        <v>0</v>
      </c>
      <c r="V70" s="158">
        <f t="shared" si="32"/>
        <v>0</v>
      </c>
      <c r="W70" s="267">
        <v>366</v>
      </c>
      <c r="X70" s="266">
        <f t="shared" si="33"/>
        <v>91.5</v>
      </c>
      <c r="Y70" s="136">
        <f t="shared" si="9"/>
        <v>483</v>
      </c>
      <c r="Z70" s="4">
        <f t="shared" si="34"/>
        <v>3676.92</v>
      </c>
      <c r="AA70" s="266">
        <v>3122256119.3299999</v>
      </c>
      <c r="AB70" s="267">
        <v>27923</v>
      </c>
      <c r="AC70" s="136">
        <f t="shared" si="10"/>
        <v>111816.64</v>
      </c>
      <c r="AD70" s="131">
        <f t="shared" si="11"/>
        <v>0.52378400000000003</v>
      </c>
      <c r="AE70" s="267">
        <v>67773</v>
      </c>
      <c r="AF70" s="131">
        <f t="shared" si="12"/>
        <v>0.54520800000000003</v>
      </c>
      <c r="AG70" s="131">
        <f t="shared" si="53"/>
        <v>0.46978900000000001</v>
      </c>
      <c r="AH70" s="161">
        <f t="shared" si="13"/>
        <v>0.46978900000000001</v>
      </c>
      <c r="AI70" s="162">
        <f t="shared" si="14"/>
        <v>0</v>
      </c>
      <c r="AJ70" s="163">
        <f t="shared" si="35"/>
        <v>0.46978900000000001</v>
      </c>
      <c r="AK70" s="267">
        <v>0</v>
      </c>
      <c r="AL70" s="267">
        <v>0</v>
      </c>
      <c r="AM70" s="135">
        <f t="shared" si="36"/>
        <v>0</v>
      </c>
      <c r="AN70" s="267">
        <v>0</v>
      </c>
      <c r="AO70"/>
      <c r="AP70" s="135">
        <f t="shared" si="37"/>
        <v>0</v>
      </c>
      <c r="AQ70" s="135">
        <f t="shared" si="15"/>
        <v>19908015</v>
      </c>
      <c r="AR70" s="135">
        <f t="shared" si="38"/>
        <v>19908015</v>
      </c>
      <c r="AS70" s="160">
        <v>19595415</v>
      </c>
      <c r="AT70" s="160">
        <f t="shared" si="16"/>
        <v>19908015</v>
      </c>
      <c r="AU70" s="333">
        <v>19869202</v>
      </c>
      <c r="AV70" s="135">
        <f t="shared" si="39"/>
        <v>38813</v>
      </c>
      <c r="AW70" s="164" t="str">
        <f t="shared" si="40"/>
        <v>Yes</v>
      </c>
      <c r="AX70" s="160">
        <f t="shared" si="41"/>
        <v>7763</v>
      </c>
      <c r="AY70" s="334">
        <f t="shared" si="42"/>
        <v>19876965</v>
      </c>
      <c r="AZ70" s="335">
        <f t="shared" si="43"/>
        <v>19876965</v>
      </c>
      <c r="BA70" s="336">
        <f t="shared" si="44"/>
        <v>7763</v>
      </c>
      <c r="BD70" s="166">
        <f t="shared" si="45"/>
        <v>38813</v>
      </c>
      <c r="BE70" s="166">
        <f t="shared" si="46"/>
        <v>31050</v>
      </c>
      <c r="BF70" s="166">
        <f t="shared" si="46"/>
        <v>13506.75</v>
      </c>
      <c r="BG70" s="166">
        <f t="shared" si="46"/>
        <v>0</v>
      </c>
      <c r="BH70" s="166">
        <f t="shared" si="46"/>
        <v>0</v>
      </c>
      <c r="BI70" s="166">
        <f t="shared" si="46"/>
        <v>0</v>
      </c>
      <c r="BJ70" s="166">
        <f t="shared" si="46"/>
        <v>0</v>
      </c>
      <c r="BK70" s="166">
        <f t="shared" si="46"/>
        <v>0</v>
      </c>
      <c r="BL70" s="166">
        <f t="shared" si="46"/>
        <v>0</v>
      </c>
      <c r="BN70" s="135">
        <f t="shared" si="47"/>
        <v>19876965</v>
      </c>
      <c r="BO70" s="166">
        <f t="shared" si="48"/>
        <v>19894508.25</v>
      </c>
      <c r="BP70" s="166">
        <f t="shared" si="49"/>
        <v>19908015</v>
      </c>
      <c r="BQ70" s="166">
        <f t="shared" si="49"/>
        <v>19908015</v>
      </c>
      <c r="BR70" s="166">
        <f t="shared" si="49"/>
        <v>19908015</v>
      </c>
      <c r="BS70" s="166">
        <f t="shared" si="49"/>
        <v>19908015</v>
      </c>
      <c r="BT70" s="166">
        <f t="shared" si="49"/>
        <v>19908015</v>
      </c>
      <c r="BU70" s="166">
        <f t="shared" si="49"/>
        <v>19908015</v>
      </c>
      <c r="BV70" s="135">
        <f t="shared" si="50"/>
        <v>19908015</v>
      </c>
      <c r="BX70" s="166">
        <f t="shared" si="51"/>
        <v>19876965</v>
      </c>
      <c r="BY70" s="166">
        <f t="shared" si="54"/>
        <v>19894508.25</v>
      </c>
      <c r="BZ70" s="166">
        <f t="shared" si="55"/>
        <v>19908015</v>
      </c>
      <c r="CA70" s="166">
        <f t="shared" si="56"/>
        <v>19908015</v>
      </c>
      <c r="CB70" s="166">
        <f t="shared" si="57"/>
        <v>19908015</v>
      </c>
      <c r="CC70" s="166">
        <f t="shared" si="58"/>
        <v>19908015</v>
      </c>
      <c r="CD70" s="166">
        <f t="shared" si="59"/>
        <v>19908015</v>
      </c>
      <c r="CE70" s="166">
        <f t="shared" si="60"/>
        <v>19908015</v>
      </c>
      <c r="CF70" s="166">
        <f t="shared" si="52"/>
        <v>19908015</v>
      </c>
    </row>
    <row r="71" spans="1:84" ht="15" x14ac:dyDescent="0.2">
      <c r="A71" s="129" t="s">
        <v>333</v>
      </c>
      <c r="B71" s="129"/>
      <c r="C71" s="147"/>
      <c r="D71" s="147" t="str">
        <f t="shared" si="26"/>
        <v>No</v>
      </c>
      <c r="E71" s="147"/>
      <c r="F71" s="147"/>
      <c r="G71" s="1">
        <v>4</v>
      </c>
      <c r="H71" s="332">
        <v>81</v>
      </c>
      <c r="I71" s="129">
        <v>45</v>
      </c>
      <c r="J71" s="1" t="s">
        <v>376</v>
      </c>
      <c r="K71" s="156"/>
      <c r="L71" s="266">
        <v>2479.33</v>
      </c>
      <c r="M71" s="265"/>
      <c r="N71">
        <v>599</v>
      </c>
      <c r="O71" s="266">
        <f t="shared" si="27"/>
        <v>179.7</v>
      </c>
      <c r="P71" s="266">
        <f t="shared" si="28"/>
        <v>1487.6</v>
      </c>
      <c r="Q71" s="266">
        <f t="shared" si="29"/>
        <v>0</v>
      </c>
      <c r="R71" s="266">
        <f t="shared" si="30"/>
        <v>0</v>
      </c>
      <c r="S71" s="159">
        <f t="shared" si="31"/>
        <v>0.24</v>
      </c>
      <c r="T71" s="159">
        <f t="shared" si="7"/>
        <v>0</v>
      </c>
      <c r="U71" s="158">
        <f t="shared" si="8"/>
        <v>0</v>
      </c>
      <c r="V71" s="158">
        <f t="shared" si="32"/>
        <v>0</v>
      </c>
      <c r="W71" s="267">
        <v>106</v>
      </c>
      <c r="X71" s="266">
        <f t="shared" si="33"/>
        <v>26.5</v>
      </c>
      <c r="Y71" s="136">
        <f t="shared" si="9"/>
        <v>179.7</v>
      </c>
      <c r="Z71" s="4">
        <f t="shared" si="34"/>
        <v>2685.5299999999997</v>
      </c>
      <c r="AA71" s="266">
        <v>3627246953.6700001</v>
      </c>
      <c r="AB71" s="267">
        <v>18693</v>
      </c>
      <c r="AC71" s="136">
        <f t="shared" si="10"/>
        <v>194043.06</v>
      </c>
      <c r="AD71" s="131">
        <f t="shared" si="11"/>
        <v>0.90895800000000004</v>
      </c>
      <c r="AE71" s="267">
        <v>96023</v>
      </c>
      <c r="AF71" s="131">
        <f t="shared" si="12"/>
        <v>0.77246899999999996</v>
      </c>
      <c r="AG71" s="131">
        <f t="shared" si="53"/>
        <v>0.131989</v>
      </c>
      <c r="AH71" s="161">
        <f t="shared" si="13"/>
        <v>0.131989</v>
      </c>
      <c r="AI71" s="162">
        <f t="shared" si="14"/>
        <v>0</v>
      </c>
      <c r="AJ71" s="163">
        <f t="shared" si="35"/>
        <v>0.131989</v>
      </c>
      <c r="AK71" s="267">
        <v>0</v>
      </c>
      <c r="AL71" s="267">
        <v>0</v>
      </c>
      <c r="AM71" s="135">
        <f t="shared" si="36"/>
        <v>0</v>
      </c>
      <c r="AN71" s="267">
        <v>0</v>
      </c>
      <c r="AO71"/>
      <c r="AP71" s="135">
        <f t="shared" si="37"/>
        <v>0</v>
      </c>
      <c r="AQ71" s="135">
        <f t="shared" si="15"/>
        <v>4085156</v>
      </c>
      <c r="AR71" s="135">
        <f t="shared" si="38"/>
        <v>4085156</v>
      </c>
      <c r="AS71" s="160">
        <v>6918462</v>
      </c>
      <c r="AT71" s="160">
        <f t="shared" si="16"/>
        <v>4085156</v>
      </c>
      <c r="AU71" s="333">
        <v>6076507</v>
      </c>
      <c r="AV71" s="135">
        <f t="shared" si="39"/>
        <v>1991351</v>
      </c>
      <c r="AW71" s="164" t="str">
        <f t="shared" si="40"/>
        <v>No</v>
      </c>
      <c r="AX71" s="160">
        <f t="shared" si="41"/>
        <v>0</v>
      </c>
      <c r="AY71" s="334">
        <f t="shared" si="42"/>
        <v>6076507</v>
      </c>
      <c r="AZ71" s="335">
        <f t="shared" si="43"/>
        <v>6076507</v>
      </c>
      <c r="BA71" s="336">
        <f t="shared" si="44"/>
        <v>0</v>
      </c>
      <c r="BD71" s="166">
        <f t="shared" si="45"/>
        <v>-1991351</v>
      </c>
      <c r="BE71" s="166">
        <f t="shared" si="46"/>
        <v>-1991351</v>
      </c>
      <c r="BF71" s="166">
        <f t="shared" si="46"/>
        <v>-1991351</v>
      </c>
      <c r="BG71" s="166">
        <f t="shared" si="46"/>
        <v>-1706786.9420999996</v>
      </c>
      <c r="BH71" s="166">
        <f t="shared" si="46"/>
        <v>-1422265.5588519294</v>
      </c>
      <c r="BI71" s="166">
        <f t="shared" si="46"/>
        <v>-1137812.4470815435</v>
      </c>
      <c r="BJ71" s="166">
        <f t="shared" si="46"/>
        <v>-853359.33531115763</v>
      </c>
      <c r="BK71" s="166">
        <f t="shared" si="46"/>
        <v>-568934.66885194927</v>
      </c>
      <c r="BL71" s="166">
        <f t="shared" si="46"/>
        <v>-284467.33442597464</v>
      </c>
      <c r="BN71" s="135">
        <f t="shared" si="47"/>
        <v>6076507</v>
      </c>
      <c r="BO71" s="166">
        <f t="shared" si="48"/>
        <v>6076507</v>
      </c>
      <c r="BP71" s="166">
        <f t="shared" si="49"/>
        <v>5791942.9420999996</v>
      </c>
      <c r="BQ71" s="166">
        <f t="shared" si="49"/>
        <v>5507421.5588519294</v>
      </c>
      <c r="BR71" s="166">
        <f t="shared" si="49"/>
        <v>5222968.4470815435</v>
      </c>
      <c r="BS71" s="166">
        <f t="shared" si="49"/>
        <v>4938515.3353111576</v>
      </c>
      <c r="BT71" s="166">
        <f t="shared" si="49"/>
        <v>4654090.6688519493</v>
      </c>
      <c r="BU71" s="166">
        <f t="shared" si="49"/>
        <v>4369623.3344259746</v>
      </c>
      <c r="BV71" s="135">
        <f t="shared" si="50"/>
        <v>4085156</v>
      </c>
      <c r="BX71" s="166">
        <f t="shared" si="51"/>
        <v>6076507</v>
      </c>
      <c r="BY71" s="166">
        <f t="shared" si="54"/>
        <v>6076507</v>
      </c>
      <c r="BZ71" s="166">
        <f t="shared" si="55"/>
        <v>5791942.9420999996</v>
      </c>
      <c r="CA71" s="166">
        <f t="shared" si="56"/>
        <v>5507421.5588519294</v>
      </c>
      <c r="CB71" s="166">
        <f t="shared" si="57"/>
        <v>5222968.4470815435</v>
      </c>
      <c r="CC71" s="166">
        <f t="shared" si="58"/>
        <v>4938515.3353111576</v>
      </c>
      <c r="CD71" s="166">
        <f t="shared" si="59"/>
        <v>4654090.6688519493</v>
      </c>
      <c r="CE71" s="166">
        <f t="shared" si="60"/>
        <v>4369623.3344259746</v>
      </c>
      <c r="CF71" s="166">
        <f t="shared" si="52"/>
        <v>4085156</v>
      </c>
    </row>
    <row r="72" spans="1:84" ht="15" x14ac:dyDescent="0.2">
      <c r="A72" s="129" t="s">
        <v>365</v>
      </c>
      <c r="B72" s="129"/>
      <c r="C72" s="147"/>
      <c r="D72" s="147" t="str">
        <f t="shared" si="26"/>
        <v>No</v>
      </c>
      <c r="E72" s="147"/>
      <c r="F72" s="147"/>
      <c r="G72" s="1">
        <v>1</v>
      </c>
      <c r="H72" s="332">
        <v>147</v>
      </c>
      <c r="I72" s="129">
        <v>46</v>
      </c>
      <c r="J72" s="1" t="s">
        <v>377</v>
      </c>
      <c r="K72" s="156"/>
      <c r="L72" s="266">
        <v>1298.8599999999999</v>
      </c>
      <c r="M72" s="265"/>
      <c r="N72">
        <v>121</v>
      </c>
      <c r="O72" s="266">
        <f t="shared" si="27"/>
        <v>36.299999999999997</v>
      </c>
      <c r="P72" s="266">
        <f t="shared" si="28"/>
        <v>779.32</v>
      </c>
      <c r="Q72" s="266">
        <f t="shared" si="29"/>
        <v>0</v>
      </c>
      <c r="R72" s="266">
        <f t="shared" si="30"/>
        <v>0</v>
      </c>
      <c r="S72" s="159">
        <f t="shared" si="31"/>
        <v>0.09</v>
      </c>
      <c r="T72" s="159">
        <f t="shared" si="7"/>
        <v>0</v>
      </c>
      <c r="U72" s="158">
        <f t="shared" si="8"/>
        <v>0</v>
      </c>
      <c r="V72" s="158">
        <f t="shared" si="32"/>
        <v>0</v>
      </c>
      <c r="W72" s="267">
        <v>27</v>
      </c>
      <c r="X72" s="266">
        <f t="shared" si="33"/>
        <v>6.75</v>
      </c>
      <c r="Y72" s="136">
        <f t="shared" si="9"/>
        <v>36.299999999999997</v>
      </c>
      <c r="Z72" s="4">
        <f t="shared" si="34"/>
        <v>1341.9099999999999</v>
      </c>
      <c r="AA72" s="266">
        <v>1913184401</v>
      </c>
      <c r="AB72" s="267">
        <v>7605</v>
      </c>
      <c r="AC72" s="136">
        <f t="shared" si="10"/>
        <v>251569.28</v>
      </c>
      <c r="AD72" s="131">
        <f t="shared" si="11"/>
        <v>1.1784289999999999</v>
      </c>
      <c r="AE72" s="267">
        <v>166875</v>
      </c>
      <c r="AF72" s="131">
        <f t="shared" si="12"/>
        <v>1.342446</v>
      </c>
      <c r="AG72" s="131">
        <f t="shared" si="53"/>
        <v>-0.227634</v>
      </c>
      <c r="AH72" s="161">
        <f t="shared" si="13"/>
        <v>0.01</v>
      </c>
      <c r="AI72" s="162">
        <f t="shared" si="14"/>
        <v>0</v>
      </c>
      <c r="AJ72" s="163">
        <f t="shared" si="35"/>
        <v>0.01</v>
      </c>
      <c r="AK72" s="267">
        <v>425</v>
      </c>
      <c r="AL72" s="267">
        <v>4</v>
      </c>
      <c r="AM72" s="135">
        <f t="shared" si="36"/>
        <v>170000</v>
      </c>
      <c r="AN72" s="267">
        <v>0</v>
      </c>
      <c r="AO72"/>
      <c r="AP72" s="135">
        <f t="shared" si="37"/>
        <v>0</v>
      </c>
      <c r="AQ72" s="135">
        <f t="shared" si="15"/>
        <v>154655</v>
      </c>
      <c r="AR72" s="135">
        <f t="shared" si="38"/>
        <v>324655</v>
      </c>
      <c r="AS72" s="160">
        <v>177907</v>
      </c>
      <c r="AT72" s="160">
        <f t="shared" si="16"/>
        <v>324655</v>
      </c>
      <c r="AU72" s="333">
        <v>210419</v>
      </c>
      <c r="AV72" s="135">
        <f t="shared" si="39"/>
        <v>114236</v>
      </c>
      <c r="AW72" s="164" t="str">
        <f t="shared" si="40"/>
        <v>Yes</v>
      </c>
      <c r="AX72" s="160">
        <f t="shared" si="41"/>
        <v>22847</v>
      </c>
      <c r="AY72" s="334">
        <f t="shared" si="42"/>
        <v>233266</v>
      </c>
      <c r="AZ72" s="335">
        <f t="shared" si="43"/>
        <v>233266</v>
      </c>
      <c r="BA72" s="336">
        <f t="shared" si="44"/>
        <v>22847</v>
      </c>
      <c r="BD72" s="166">
        <f t="shared" si="45"/>
        <v>114236</v>
      </c>
      <c r="BE72" s="166">
        <f t="shared" si="46"/>
        <v>91389</v>
      </c>
      <c r="BF72" s="166">
        <f t="shared" si="46"/>
        <v>39754.215000000026</v>
      </c>
      <c r="BG72" s="166">
        <f t="shared" si="46"/>
        <v>0</v>
      </c>
      <c r="BH72" s="166">
        <f t="shared" si="46"/>
        <v>0</v>
      </c>
      <c r="BI72" s="166">
        <f t="shared" si="46"/>
        <v>0</v>
      </c>
      <c r="BJ72" s="166">
        <f t="shared" si="46"/>
        <v>0</v>
      </c>
      <c r="BK72" s="166">
        <f t="shared" si="46"/>
        <v>0</v>
      </c>
      <c r="BL72" s="166">
        <f t="shared" si="46"/>
        <v>0</v>
      </c>
      <c r="BN72" s="135">
        <f t="shared" si="47"/>
        <v>233266</v>
      </c>
      <c r="BO72" s="166">
        <f t="shared" si="48"/>
        <v>284900.78499999997</v>
      </c>
      <c r="BP72" s="166">
        <f t="shared" si="49"/>
        <v>324655</v>
      </c>
      <c r="BQ72" s="166">
        <f t="shared" si="49"/>
        <v>324655</v>
      </c>
      <c r="BR72" s="166">
        <f t="shared" si="49"/>
        <v>324655</v>
      </c>
      <c r="BS72" s="166">
        <f t="shared" si="49"/>
        <v>324655</v>
      </c>
      <c r="BT72" s="166">
        <f t="shared" si="49"/>
        <v>324655</v>
      </c>
      <c r="BU72" s="166">
        <f t="shared" si="49"/>
        <v>324655</v>
      </c>
      <c r="BV72" s="135">
        <f t="shared" si="50"/>
        <v>324655</v>
      </c>
      <c r="BX72" s="166">
        <f t="shared" si="51"/>
        <v>233266</v>
      </c>
      <c r="BY72" s="166">
        <f t="shared" si="54"/>
        <v>284900.78499999997</v>
      </c>
      <c r="BZ72" s="166">
        <f t="shared" si="55"/>
        <v>324655</v>
      </c>
      <c r="CA72" s="166">
        <f t="shared" si="56"/>
        <v>324655</v>
      </c>
      <c r="CB72" s="166">
        <f t="shared" si="57"/>
        <v>324655</v>
      </c>
      <c r="CC72" s="166">
        <f t="shared" si="58"/>
        <v>324655</v>
      </c>
      <c r="CD72" s="166">
        <f t="shared" si="59"/>
        <v>324655</v>
      </c>
      <c r="CE72" s="166">
        <f t="shared" si="60"/>
        <v>324655</v>
      </c>
      <c r="CF72" s="166">
        <f t="shared" si="52"/>
        <v>324655</v>
      </c>
    </row>
    <row r="73" spans="1:84" ht="15" x14ac:dyDescent="0.2">
      <c r="A73" s="129" t="s">
        <v>351</v>
      </c>
      <c r="B73" s="129"/>
      <c r="C73" s="147">
        <v>1</v>
      </c>
      <c r="D73" s="147" t="str">
        <f t="shared" si="26"/>
        <v>Yes</v>
      </c>
      <c r="E73" s="147">
        <v>1</v>
      </c>
      <c r="F73" s="147"/>
      <c r="G73" s="1">
        <v>8</v>
      </c>
      <c r="H73" s="332">
        <v>43</v>
      </c>
      <c r="I73" s="129">
        <v>47</v>
      </c>
      <c r="J73" s="1" t="s">
        <v>378</v>
      </c>
      <c r="K73" s="156"/>
      <c r="L73" s="266">
        <v>1087.1099999999999</v>
      </c>
      <c r="M73" s="269"/>
      <c r="N73">
        <v>539</v>
      </c>
      <c r="O73" s="266">
        <f t="shared" si="27"/>
        <v>161.69999999999999</v>
      </c>
      <c r="P73" s="266">
        <f t="shared" si="28"/>
        <v>652.27</v>
      </c>
      <c r="Q73" s="266">
        <f t="shared" si="29"/>
        <v>0</v>
      </c>
      <c r="R73" s="266">
        <f t="shared" si="30"/>
        <v>0</v>
      </c>
      <c r="S73" s="159">
        <f t="shared" si="31"/>
        <v>0.5</v>
      </c>
      <c r="T73" s="159">
        <f t="shared" si="7"/>
        <v>0</v>
      </c>
      <c r="U73" s="158">
        <f t="shared" si="8"/>
        <v>0</v>
      </c>
      <c r="V73" s="158">
        <f t="shared" si="32"/>
        <v>0</v>
      </c>
      <c r="W73" s="267">
        <v>72</v>
      </c>
      <c r="X73" s="266">
        <f t="shared" si="33"/>
        <v>18</v>
      </c>
      <c r="Y73" s="136">
        <f t="shared" si="9"/>
        <v>161.69999999999999</v>
      </c>
      <c r="Z73" s="4">
        <f t="shared" si="34"/>
        <v>1266.81</v>
      </c>
      <c r="AA73" s="266">
        <v>1562440347.3299999</v>
      </c>
      <c r="AB73" s="267">
        <v>11190</v>
      </c>
      <c r="AC73" s="136">
        <f t="shared" si="10"/>
        <v>139628.26999999999</v>
      </c>
      <c r="AD73" s="131">
        <f t="shared" si="11"/>
        <v>0.65406200000000003</v>
      </c>
      <c r="AE73" s="267">
        <v>78667</v>
      </c>
      <c r="AF73" s="131">
        <f t="shared" si="12"/>
        <v>0.63284600000000002</v>
      </c>
      <c r="AG73" s="131">
        <f t="shared" si="53"/>
        <v>0.35230299999999998</v>
      </c>
      <c r="AH73" s="161">
        <f t="shared" si="13"/>
        <v>0.35230299999999998</v>
      </c>
      <c r="AI73" s="162">
        <f t="shared" si="14"/>
        <v>0</v>
      </c>
      <c r="AJ73" s="163">
        <f t="shared" si="35"/>
        <v>0.35230299999999998</v>
      </c>
      <c r="AK73" s="267">
        <v>0</v>
      </c>
      <c r="AL73" s="267">
        <v>0</v>
      </c>
      <c r="AM73" s="135">
        <f t="shared" si="36"/>
        <v>0</v>
      </c>
      <c r="AN73" s="267">
        <v>0</v>
      </c>
      <c r="AO73"/>
      <c r="AP73" s="135">
        <f t="shared" si="37"/>
        <v>0</v>
      </c>
      <c r="AQ73" s="135">
        <f t="shared" si="15"/>
        <v>5143619</v>
      </c>
      <c r="AR73" s="135">
        <f t="shared" si="38"/>
        <v>5143619</v>
      </c>
      <c r="AS73" s="160">
        <v>5669122</v>
      </c>
      <c r="AT73" s="160">
        <f t="shared" si="16"/>
        <v>5669122</v>
      </c>
      <c r="AU73" s="333">
        <v>5669122</v>
      </c>
      <c r="AV73" s="135">
        <f t="shared" si="39"/>
        <v>525503</v>
      </c>
      <c r="AW73" s="164" t="str">
        <f t="shared" si="40"/>
        <v>No</v>
      </c>
      <c r="AX73" s="160">
        <f t="shared" si="41"/>
        <v>0</v>
      </c>
      <c r="AY73" s="334">
        <f t="shared" si="42"/>
        <v>5669122</v>
      </c>
      <c r="AZ73" s="335">
        <f t="shared" si="43"/>
        <v>5669122</v>
      </c>
      <c r="BA73" s="336">
        <f t="shared" si="44"/>
        <v>0</v>
      </c>
      <c r="BD73" s="166">
        <f t="shared" si="45"/>
        <v>-525503</v>
      </c>
      <c r="BE73" s="166">
        <f t="shared" ref="BE73:BL104" si="61">$AR73-BX73</f>
        <v>-525503</v>
      </c>
      <c r="BF73" s="166">
        <f t="shared" si="61"/>
        <v>-525503</v>
      </c>
      <c r="BG73" s="166">
        <f t="shared" si="61"/>
        <v>-525503</v>
      </c>
      <c r="BH73" s="166">
        <f t="shared" si="61"/>
        <v>-525503</v>
      </c>
      <c r="BI73" s="166">
        <f t="shared" si="61"/>
        <v>-525503</v>
      </c>
      <c r="BJ73" s="166">
        <f t="shared" si="61"/>
        <v>-525503</v>
      </c>
      <c r="BK73" s="166">
        <f t="shared" si="61"/>
        <v>-525503</v>
      </c>
      <c r="BL73" s="166">
        <f t="shared" si="61"/>
        <v>-525503</v>
      </c>
      <c r="BN73" s="135">
        <f t="shared" si="47"/>
        <v>5669122</v>
      </c>
      <c r="BO73" s="166">
        <f t="shared" si="48"/>
        <v>5669122</v>
      </c>
      <c r="BP73" s="166">
        <f t="shared" si="49"/>
        <v>5594027.6212999998</v>
      </c>
      <c r="BQ73" s="166">
        <f t="shared" si="49"/>
        <v>5581520.6498999996</v>
      </c>
      <c r="BR73" s="166">
        <f t="shared" si="49"/>
        <v>5564021.4000000004</v>
      </c>
      <c r="BS73" s="166">
        <f t="shared" si="49"/>
        <v>5537746.25</v>
      </c>
      <c r="BT73" s="166">
        <f t="shared" si="49"/>
        <v>5493971.8501000004</v>
      </c>
      <c r="BU73" s="166">
        <f t="shared" si="49"/>
        <v>5406370.5</v>
      </c>
      <c r="BV73" s="135">
        <f t="shared" si="50"/>
        <v>5143619</v>
      </c>
      <c r="BX73" s="166">
        <f t="shared" si="51"/>
        <v>5669122</v>
      </c>
      <c r="BY73" s="166">
        <f t="shared" si="54"/>
        <v>5669122</v>
      </c>
      <c r="BZ73" s="166">
        <f t="shared" si="55"/>
        <v>5669122</v>
      </c>
      <c r="CA73" s="166">
        <f t="shared" si="56"/>
        <v>5669122</v>
      </c>
      <c r="CB73" s="166">
        <f t="shared" si="57"/>
        <v>5669122</v>
      </c>
      <c r="CC73" s="166">
        <f t="shared" si="58"/>
        <v>5669122</v>
      </c>
      <c r="CD73" s="166">
        <f t="shared" si="59"/>
        <v>5669122</v>
      </c>
      <c r="CE73" s="166">
        <f t="shared" si="60"/>
        <v>5669122</v>
      </c>
      <c r="CF73" s="166">
        <f t="shared" si="52"/>
        <v>5669122</v>
      </c>
    </row>
    <row r="74" spans="1:84" ht="15" x14ac:dyDescent="0.2">
      <c r="A74" s="129" t="s">
        <v>323</v>
      </c>
      <c r="B74" s="129"/>
      <c r="C74" s="147"/>
      <c r="D74" s="147" t="str">
        <f t="shared" si="26"/>
        <v>No</v>
      </c>
      <c r="E74" s="147"/>
      <c r="F74" s="147"/>
      <c r="G74" s="1">
        <v>7</v>
      </c>
      <c r="H74" s="332">
        <v>84</v>
      </c>
      <c r="I74" s="129">
        <v>48</v>
      </c>
      <c r="J74" s="1" t="s">
        <v>379</v>
      </c>
      <c r="K74" s="156"/>
      <c r="L74" s="266">
        <v>2582.84</v>
      </c>
      <c r="M74" s="265"/>
      <c r="N74">
        <v>414</v>
      </c>
      <c r="O74" s="266">
        <f t="shared" si="27"/>
        <v>124.2</v>
      </c>
      <c r="P74" s="266">
        <f t="shared" si="28"/>
        <v>1549.7</v>
      </c>
      <c r="Q74" s="266">
        <f t="shared" si="29"/>
        <v>0</v>
      </c>
      <c r="R74" s="266">
        <f t="shared" si="30"/>
        <v>0</v>
      </c>
      <c r="S74" s="159">
        <f t="shared" si="31"/>
        <v>0.16</v>
      </c>
      <c r="T74" s="159">
        <f t="shared" si="7"/>
        <v>0</v>
      </c>
      <c r="U74" s="158">
        <f t="shared" si="8"/>
        <v>0</v>
      </c>
      <c r="V74" s="158">
        <f t="shared" si="32"/>
        <v>0</v>
      </c>
      <c r="W74" s="267">
        <v>46</v>
      </c>
      <c r="X74" s="266">
        <f t="shared" si="33"/>
        <v>11.5</v>
      </c>
      <c r="Y74" s="136">
        <f t="shared" si="9"/>
        <v>124.2</v>
      </c>
      <c r="Z74" s="4">
        <f t="shared" si="34"/>
        <v>2718.54</v>
      </c>
      <c r="AA74" s="266">
        <v>2117041006</v>
      </c>
      <c r="AB74" s="267">
        <v>16426</v>
      </c>
      <c r="AC74" s="136">
        <f t="shared" si="10"/>
        <v>128883.54</v>
      </c>
      <c r="AD74" s="131">
        <f t="shared" si="11"/>
        <v>0.60373100000000002</v>
      </c>
      <c r="AE74" s="267">
        <v>89645</v>
      </c>
      <c r="AF74" s="131">
        <f t="shared" si="12"/>
        <v>0.72116000000000002</v>
      </c>
      <c r="AG74" s="131">
        <f t="shared" si="53"/>
        <v>0.36104000000000003</v>
      </c>
      <c r="AH74" s="161">
        <f t="shared" si="13"/>
        <v>0.36104000000000003</v>
      </c>
      <c r="AI74" s="162">
        <f t="shared" si="14"/>
        <v>0</v>
      </c>
      <c r="AJ74" s="163">
        <f t="shared" si="35"/>
        <v>0.36104000000000003</v>
      </c>
      <c r="AK74" s="267">
        <v>0</v>
      </c>
      <c r="AL74" s="267">
        <v>0</v>
      </c>
      <c r="AM74" s="135">
        <f t="shared" si="36"/>
        <v>0</v>
      </c>
      <c r="AN74" s="267">
        <v>0</v>
      </c>
      <c r="AO74"/>
      <c r="AP74" s="135">
        <f t="shared" si="37"/>
        <v>0</v>
      </c>
      <c r="AQ74" s="135">
        <f t="shared" si="15"/>
        <v>11311807</v>
      </c>
      <c r="AR74" s="135">
        <f t="shared" si="38"/>
        <v>11311807</v>
      </c>
      <c r="AS74" s="160">
        <v>9684435</v>
      </c>
      <c r="AT74" s="160">
        <f t="shared" si="16"/>
        <v>11311807</v>
      </c>
      <c r="AU74" s="333">
        <v>10099106</v>
      </c>
      <c r="AV74" s="135">
        <f t="shared" si="39"/>
        <v>1212701</v>
      </c>
      <c r="AW74" s="164" t="str">
        <f t="shared" si="40"/>
        <v>Yes</v>
      </c>
      <c r="AX74" s="160">
        <f t="shared" si="41"/>
        <v>242540</v>
      </c>
      <c r="AY74" s="334">
        <f t="shared" si="42"/>
        <v>10341646</v>
      </c>
      <c r="AZ74" s="335">
        <f t="shared" si="43"/>
        <v>10341646</v>
      </c>
      <c r="BA74" s="336">
        <f t="shared" si="44"/>
        <v>242540</v>
      </c>
      <c r="BD74" s="166">
        <f t="shared" si="45"/>
        <v>1212701</v>
      </c>
      <c r="BE74" s="166">
        <f t="shared" si="61"/>
        <v>970161</v>
      </c>
      <c r="BF74" s="166">
        <f t="shared" si="61"/>
        <v>422020.03500000015</v>
      </c>
      <c r="BG74" s="166">
        <f t="shared" si="61"/>
        <v>0</v>
      </c>
      <c r="BH74" s="166">
        <f t="shared" si="61"/>
        <v>0</v>
      </c>
      <c r="BI74" s="166">
        <f t="shared" si="61"/>
        <v>0</v>
      </c>
      <c r="BJ74" s="166">
        <f t="shared" si="61"/>
        <v>0</v>
      </c>
      <c r="BK74" s="166">
        <f t="shared" si="61"/>
        <v>0</v>
      </c>
      <c r="BL74" s="166">
        <f t="shared" si="61"/>
        <v>0</v>
      </c>
      <c r="BN74" s="135">
        <f t="shared" si="47"/>
        <v>10341646</v>
      </c>
      <c r="BO74" s="166">
        <f t="shared" si="48"/>
        <v>10889786.965</v>
      </c>
      <c r="BP74" s="166">
        <f t="shared" si="49"/>
        <v>11311807</v>
      </c>
      <c r="BQ74" s="166">
        <f t="shared" si="49"/>
        <v>11311807</v>
      </c>
      <c r="BR74" s="166">
        <f t="shared" si="49"/>
        <v>11311807</v>
      </c>
      <c r="BS74" s="166">
        <f t="shared" si="49"/>
        <v>11311807</v>
      </c>
      <c r="BT74" s="166">
        <f t="shared" si="49"/>
        <v>11311807</v>
      </c>
      <c r="BU74" s="166">
        <f t="shared" si="49"/>
        <v>11311807</v>
      </c>
      <c r="BV74" s="135">
        <f t="shared" si="50"/>
        <v>11311807</v>
      </c>
      <c r="BX74" s="166">
        <f t="shared" si="51"/>
        <v>10341646</v>
      </c>
      <c r="BY74" s="166">
        <f t="shared" si="54"/>
        <v>10889786.965</v>
      </c>
      <c r="BZ74" s="166">
        <f t="shared" si="55"/>
        <v>11311807</v>
      </c>
      <c r="CA74" s="166">
        <f t="shared" si="56"/>
        <v>11311807</v>
      </c>
      <c r="CB74" s="166">
        <f t="shared" si="57"/>
        <v>11311807</v>
      </c>
      <c r="CC74" s="166">
        <f t="shared" si="58"/>
        <v>11311807</v>
      </c>
      <c r="CD74" s="166">
        <f t="shared" si="59"/>
        <v>11311807</v>
      </c>
      <c r="CE74" s="166">
        <f t="shared" si="60"/>
        <v>11311807</v>
      </c>
      <c r="CF74" s="166">
        <f t="shared" si="52"/>
        <v>11311807</v>
      </c>
    </row>
    <row r="75" spans="1:84" ht="15" x14ac:dyDescent="0.2">
      <c r="A75" s="129" t="s">
        <v>351</v>
      </c>
      <c r="B75" s="129"/>
      <c r="C75" s="340">
        <v>1</v>
      </c>
      <c r="D75" s="147" t="str">
        <f t="shared" si="26"/>
        <v>Yes</v>
      </c>
      <c r="E75" s="340">
        <v>1</v>
      </c>
      <c r="F75" s="147"/>
      <c r="G75" s="1">
        <v>9</v>
      </c>
      <c r="H75" s="337">
        <v>31</v>
      </c>
      <c r="I75" s="129">
        <v>49</v>
      </c>
      <c r="J75" s="1" t="s">
        <v>380</v>
      </c>
      <c r="K75" s="156"/>
      <c r="L75" s="266">
        <v>5091.49</v>
      </c>
      <c r="M75" s="269"/>
      <c r="N75">
        <v>2289</v>
      </c>
      <c r="O75" s="266">
        <f t="shared" si="27"/>
        <v>686.7</v>
      </c>
      <c r="P75" s="266">
        <f t="shared" si="28"/>
        <v>3054.89</v>
      </c>
      <c r="Q75" s="266">
        <f t="shared" si="29"/>
        <v>0</v>
      </c>
      <c r="R75" s="266">
        <f t="shared" si="30"/>
        <v>0</v>
      </c>
      <c r="S75" s="159">
        <f t="shared" si="31"/>
        <v>0.45</v>
      </c>
      <c r="T75" s="159">
        <f t="shared" si="7"/>
        <v>0</v>
      </c>
      <c r="U75" s="158">
        <f t="shared" si="8"/>
        <v>0</v>
      </c>
      <c r="V75" s="158">
        <f t="shared" si="32"/>
        <v>0</v>
      </c>
      <c r="W75" s="267">
        <v>154</v>
      </c>
      <c r="X75" s="266">
        <f t="shared" si="33"/>
        <v>38.5</v>
      </c>
      <c r="Y75" s="136">
        <f t="shared" si="9"/>
        <v>686.7</v>
      </c>
      <c r="Z75" s="4">
        <f t="shared" si="34"/>
        <v>5816.69</v>
      </c>
      <c r="AA75" s="266">
        <v>4736388411</v>
      </c>
      <c r="AB75" s="267">
        <v>42141</v>
      </c>
      <c r="AC75" s="136">
        <f t="shared" si="10"/>
        <v>112393.83</v>
      </c>
      <c r="AD75" s="131">
        <f t="shared" si="11"/>
        <v>0.52648799999999996</v>
      </c>
      <c r="AE75" s="267">
        <v>83232</v>
      </c>
      <c r="AF75" s="131">
        <f t="shared" si="12"/>
        <v>0.66957</v>
      </c>
      <c r="AG75" s="131">
        <f t="shared" si="53"/>
        <v>0.430587</v>
      </c>
      <c r="AH75" s="161">
        <f t="shared" si="13"/>
        <v>0.430587</v>
      </c>
      <c r="AI75" s="162">
        <f t="shared" si="14"/>
        <v>0</v>
      </c>
      <c r="AJ75" s="163">
        <f t="shared" si="35"/>
        <v>0.430587</v>
      </c>
      <c r="AK75" s="267">
        <v>0</v>
      </c>
      <c r="AL75" s="267">
        <v>0</v>
      </c>
      <c r="AM75" s="135">
        <f t="shared" si="36"/>
        <v>0</v>
      </c>
      <c r="AN75" s="267">
        <v>0</v>
      </c>
      <c r="AO75"/>
      <c r="AP75" s="135">
        <f t="shared" si="37"/>
        <v>0</v>
      </c>
      <c r="AQ75" s="135">
        <f t="shared" si="15"/>
        <v>28865412</v>
      </c>
      <c r="AR75" s="135">
        <f t="shared" si="38"/>
        <v>28865412</v>
      </c>
      <c r="AS75" s="160">
        <v>28585010</v>
      </c>
      <c r="AT75" s="160">
        <f t="shared" si="16"/>
        <v>29823645</v>
      </c>
      <c r="AU75" s="333">
        <v>29823645</v>
      </c>
      <c r="AV75" s="135">
        <f t="shared" si="39"/>
        <v>958233</v>
      </c>
      <c r="AW75" s="164" t="str">
        <f t="shared" si="40"/>
        <v>No</v>
      </c>
      <c r="AX75" s="160">
        <f t="shared" si="41"/>
        <v>0</v>
      </c>
      <c r="AY75" s="334">
        <f t="shared" si="42"/>
        <v>29823645</v>
      </c>
      <c r="AZ75" s="335">
        <f t="shared" si="43"/>
        <v>29823645</v>
      </c>
      <c r="BA75" s="336">
        <f t="shared" si="44"/>
        <v>0</v>
      </c>
      <c r="BD75" s="166">
        <f t="shared" si="45"/>
        <v>-958233</v>
      </c>
      <c r="BE75" s="166">
        <f t="shared" si="61"/>
        <v>-958233</v>
      </c>
      <c r="BF75" s="166">
        <f t="shared" si="61"/>
        <v>-958233</v>
      </c>
      <c r="BG75" s="166">
        <f t="shared" si="61"/>
        <v>-958233</v>
      </c>
      <c r="BH75" s="166">
        <f t="shared" si="61"/>
        <v>-958233</v>
      </c>
      <c r="BI75" s="166">
        <f t="shared" si="61"/>
        <v>-958233</v>
      </c>
      <c r="BJ75" s="166">
        <f t="shared" si="61"/>
        <v>-958233</v>
      </c>
      <c r="BK75" s="166">
        <f t="shared" si="61"/>
        <v>-958233</v>
      </c>
      <c r="BL75" s="166">
        <f t="shared" si="61"/>
        <v>-958233</v>
      </c>
      <c r="BN75" s="135">
        <f t="shared" si="47"/>
        <v>29823645</v>
      </c>
      <c r="BO75" s="166">
        <f t="shared" si="48"/>
        <v>29823645</v>
      </c>
      <c r="BP75" s="166">
        <f t="shared" si="49"/>
        <v>29686713.504299998</v>
      </c>
      <c r="BQ75" s="166">
        <f t="shared" si="49"/>
        <v>29663907.558899999</v>
      </c>
      <c r="BR75" s="166">
        <f t="shared" si="49"/>
        <v>29631998.399999999</v>
      </c>
      <c r="BS75" s="166">
        <f t="shared" si="49"/>
        <v>29584086.75</v>
      </c>
      <c r="BT75" s="166">
        <f t="shared" si="49"/>
        <v>29504265.941100001</v>
      </c>
      <c r="BU75" s="166">
        <f t="shared" si="49"/>
        <v>29344528.5</v>
      </c>
      <c r="BV75" s="135">
        <f t="shared" si="50"/>
        <v>28865412</v>
      </c>
      <c r="BX75" s="166">
        <f t="shared" si="51"/>
        <v>29823645</v>
      </c>
      <c r="BY75" s="166">
        <f t="shared" si="54"/>
        <v>29823645</v>
      </c>
      <c r="BZ75" s="166">
        <f t="shared" si="55"/>
        <v>29823645</v>
      </c>
      <c r="CA75" s="166">
        <f t="shared" si="56"/>
        <v>29823645</v>
      </c>
      <c r="CB75" s="166">
        <f t="shared" si="57"/>
        <v>29823645</v>
      </c>
      <c r="CC75" s="166">
        <f t="shared" si="58"/>
        <v>29823645</v>
      </c>
      <c r="CD75" s="166">
        <f t="shared" si="59"/>
        <v>29823645</v>
      </c>
      <c r="CE75" s="166">
        <f t="shared" si="60"/>
        <v>29823645</v>
      </c>
      <c r="CF75" s="166">
        <f t="shared" si="52"/>
        <v>29823645</v>
      </c>
    </row>
    <row r="76" spans="1:84" ht="15" x14ac:dyDescent="0.2">
      <c r="A76" s="129" t="s">
        <v>323</v>
      </c>
      <c r="B76" s="129"/>
      <c r="C76" s="147"/>
      <c r="D76" s="147" t="str">
        <f t="shared" si="26"/>
        <v>No</v>
      </c>
      <c r="E76" s="147"/>
      <c r="F76" s="147"/>
      <c r="G76" s="1">
        <v>2</v>
      </c>
      <c r="H76" s="332">
        <v>152</v>
      </c>
      <c r="I76" s="129">
        <v>50</v>
      </c>
      <c r="J76" s="1" t="s">
        <v>381</v>
      </c>
      <c r="K76" s="156"/>
      <c r="L76" s="266">
        <v>583.20000000000005</v>
      </c>
      <c r="M76" s="265"/>
      <c r="N76">
        <v>131</v>
      </c>
      <c r="O76" s="266">
        <f t="shared" si="27"/>
        <v>39.299999999999997</v>
      </c>
      <c r="P76" s="266">
        <f t="shared" si="28"/>
        <v>349.92</v>
      </c>
      <c r="Q76" s="266">
        <f t="shared" si="29"/>
        <v>0</v>
      </c>
      <c r="R76" s="266">
        <f t="shared" si="30"/>
        <v>0</v>
      </c>
      <c r="S76" s="159">
        <f t="shared" si="31"/>
        <v>0.22</v>
      </c>
      <c r="T76" s="159">
        <f t="shared" si="7"/>
        <v>0</v>
      </c>
      <c r="U76" s="158">
        <f t="shared" si="8"/>
        <v>0</v>
      </c>
      <c r="V76" s="158">
        <f t="shared" si="32"/>
        <v>0</v>
      </c>
      <c r="W76" s="267">
        <v>21</v>
      </c>
      <c r="X76" s="266">
        <f t="shared" si="33"/>
        <v>5.25</v>
      </c>
      <c r="Y76" s="136">
        <f t="shared" si="9"/>
        <v>39.299999999999997</v>
      </c>
      <c r="Z76" s="4">
        <f t="shared" si="34"/>
        <v>627.75</v>
      </c>
      <c r="AA76" s="266">
        <v>1665319302.3299999</v>
      </c>
      <c r="AB76" s="267">
        <v>6733</v>
      </c>
      <c r="AC76" s="136">
        <f t="shared" si="10"/>
        <v>247336.89</v>
      </c>
      <c r="AD76" s="131">
        <f t="shared" si="11"/>
        <v>1.158603</v>
      </c>
      <c r="AE76" s="267">
        <v>102243</v>
      </c>
      <c r="AF76" s="131">
        <f t="shared" si="12"/>
        <v>0.82250599999999996</v>
      </c>
      <c r="AG76" s="131">
        <f t="shared" si="53"/>
        <v>-5.7773999999999999E-2</v>
      </c>
      <c r="AH76" s="161">
        <f t="shared" si="13"/>
        <v>0.01</v>
      </c>
      <c r="AI76" s="162">
        <f t="shared" si="14"/>
        <v>0</v>
      </c>
      <c r="AJ76" s="163">
        <f t="shared" si="35"/>
        <v>0.01</v>
      </c>
      <c r="AK76" s="267">
        <v>305</v>
      </c>
      <c r="AL76" s="267">
        <v>6</v>
      </c>
      <c r="AM76" s="135">
        <f t="shared" si="36"/>
        <v>183000</v>
      </c>
      <c r="AN76" s="267">
        <v>0</v>
      </c>
      <c r="AO76"/>
      <c r="AP76" s="135">
        <f t="shared" si="37"/>
        <v>0</v>
      </c>
      <c r="AQ76" s="135">
        <f t="shared" si="15"/>
        <v>72348</v>
      </c>
      <c r="AR76" s="135">
        <f t="shared" si="38"/>
        <v>255348</v>
      </c>
      <c r="AS76" s="160">
        <v>105052</v>
      </c>
      <c r="AT76" s="160">
        <f t="shared" si="16"/>
        <v>255348</v>
      </c>
      <c r="AU76" s="333">
        <v>150685</v>
      </c>
      <c r="AV76" s="135">
        <f t="shared" si="39"/>
        <v>104663</v>
      </c>
      <c r="AW76" s="164" t="str">
        <f t="shared" si="40"/>
        <v>Yes</v>
      </c>
      <c r="AX76" s="160">
        <f t="shared" si="41"/>
        <v>20933</v>
      </c>
      <c r="AY76" s="334">
        <f t="shared" si="42"/>
        <v>171618</v>
      </c>
      <c r="AZ76" s="335">
        <f t="shared" si="43"/>
        <v>171618</v>
      </c>
      <c r="BA76" s="336">
        <f t="shared" si="44"/>
        <v>20933</v>
      </c>
      <c r="BD76" s="166">
        <f t="shared" si="45"/>
        <v>104663</v>
      </c>
      <c r="BE76" s="166">
        <f t="shared" si="61"/>
        <v>83730</v>
      </c>
      <c r="BF76" s="166">
        <f t="shared" si="61"/>
        <v>36422.549999999988</v>
      </c>
      <c r="BG76" s="166">
        <f t="shared" si="61"/>
        <v>0</v>
      </c>
      <c r="BH76" s="166">
        <f t="shared" si="61"/>
        <v>0</v>
      </c>
      <c r="BI76" s="166">
        <f t="shared" si="61"/>
        <v>0</v>
      </c>
      <c r="BJ76" s="166">
        <f t="shared" si="61"/>
        <v>0</v>
      </c>
      <c r="BK76" s="166">
        <f t="shared" si="61"/>
        <v>0</v>
      </c>
      <c r="BL76" s="166">
        <f t="shared" si="61"/>
        <v>0</v>
      </c>
      <c r="BN76" s="135">
        <f t="shared" si="47"/>
        <v>171618</v>
      </c>
      <c r="BO76" s="166">
        <f t="shared" si="48"/>
        <v>218925.45</v>
      </c>
      <c r="BP76" s="166">
        <f t="shared" si="49"/>
        <v>255348</v>
      </c>
      <c r="BQ76" s="166">
        <f t="shared" si="49"/>
        <v>255348</v>
      </c>
      <c r="BR76" s="166">
        <f t="shared" si="49"/>
        <v>255348</v>
      </c>
      <c r="BS76" s="166">
        <f t="shared" si="49"/>
        <v>255348</v>
      </c>
      <c r="BT76" s="166">
        <f t="shared" si="49"/>
        <v>255348</v>
      </c>
      <c r="BU76" s="166">
        <f t="shared" si="49"/>
        <v>255348</v>
      </c>
      <c r="BV76" s="135">
        <f t="shared" si="50"/>
        <v>255348</v>
      </c>
      <c r="BX76" s="166">
        <f t="shared" si="51"/>
        <v>171618</v>
      </c>
      <c r="BY76" s="166">
        <f t="shared" si="54"/>
        <v>218925.45</v>
      </c>
      <c r="BZ76" s="166">
        <f t="shared" si="55"/>
        <v>255348</v>
      </c>
      <c r="CA76" s="166">
        <f t="shared" si="56"/>
        <v>255348</v>
      </c>
      <c r="CB76" s="166">
        <f t="shared" si="57"/>
        <v>255348</v>
      </c>
      <c r="CC76" s="166">
        <f t="shared" si="58"/>
        <v>255348</v>
      </c>
      <c r="CD76" s="166">
        <f t="shared" si="59"/>
        <v>255348</v>
      </c>
      <c r="CE76" s="166">
        <f t="shared" si="60"/>
        <v>255348</v>
      </c>
      <c r="CF76" s="166">
        <f t="shared" si="52"/>
        <v>255348</v>
      </c>
    </row>
    <row r="77" spans="1:84" ht="15" x14ac:dyDescent="0.2">
      <c r="A77" s="129" t="s">
        <v>329</v>
      </c>
      <c r="B77" s="129"/>
      <c r="C77" s="147"/>
      <c r="D77" s="147" t="str">
        <f t="shared" si="26"/>
        <v>No</v>
      </c>
      <c r="E77" s="147"/>
      <c r="F77" s="147"/>
      <c r="G77" s="1">
        <v>2</v>
      </c>
      <c r="H77" s="332">
        <v>151</v>
      </c>
      <c r="I77" s="129">
        <v>51</v>
      </c>
      <c r="J77" s="1" t="s">
        <v>382</v>
      </c>
      <c r="K77" s="156"/>
      <c r="L77" s="266">
        <v>9360.1</v>
      </c>
      <c r="M77" s="265"/>
      <c r="N77">
        <v>1603</v>
      </c>
      <c r="O77" s="266">
        <f t="shared" si="27"/>
        <v>480.9</v>
      </c>
      <c r="P77" s="266">
        <f t="shared" si="28"/>
        <v>5616.06</v>
      </c>
      <c r="Q77" s="266">
        <f t="shared" si="29"/>
        <v>0</v>
      </c>
      <c r="R77" s="266">
        <f t="shared" si="30"/>
        <v>0</v>
      </c>
      <c r="S77" s="159">
        <f t="shared" si="31"/>
        <v>0.17</v>
      </c>
      <c r="T77" s="159">
        <f t="shared" si="7"/>
        <v>0</v>
      </c>
      <c r="U77" s="158">
        <f t="shared" si="8"/>
        <v>0</v>
      </c>
      <c r="V77" s="158">
        <f t="shared" si="32"/>
        <v>0</v>
      </c>
      <c r="W77" s="267">
        <v>259</v>
      </c>
      <c r="X77" s="266">
        <f t="shared" si="33"/>
        <v>64.75</v>
      </c>
      <c r="Y77" s="136">
        <f t="shared" si="9"/>
        <v>480.9</v>
      </c>
      <c r="Z77" s="4">
        <f t="shared" si="34"/>
        <v>9905.75</v>
      </c>
      <c r="AA77" s="266">
        <v>16572705748.33</v>
      </c>
      <c r="AB77" s="267">
        <v>61512</v>
      </c>
      <c r="AC77" s="136">
        <f t="shared" si="10"/>
        <v>269422.32</v>
      </c>
      <c r="AD77" s="131">
        <f t="shared" si="11"/>
        <v>1.2620579999999999</v>
      </c>
      <c r="AE77" s="267">
        <v>140308</v>
      </c>
      <c r="AF77" s="131">
        <f t="shared" si="12"/>
        <v>1.128725</v>
      </c>
      <c r="AG77" s="131">
        <f t="shared" si="53"/>
        <v>-0.22205800000000001</v>
      </c>
      <c r="AH77" s="161">
        <f t="shared" si="13"/>
        <v>0.01</v>
      </c>
      <c r="AI77" s="162">
        <f t="shared" si="14"/>
        <v>0</v>
      </c>
      <c r="AJ77" s="163">
        <f t="shared" si="35"/>
        <v>0.01</v>
      </c>
      <c r="AK77" s="267">
        <v>0</v>
      </c>
      <c r="AL77" s="267">
        <v>0</v>
      </c>
      <c r="AM77" s="135">
        <f t="shared" si="36"/>
        <v>0</v>
      </c>
      <c r="AN77" s="267">
        <v>0</v>
      </c>
      <c r="AO77"/>
      <c r="AP77" s="135">
        <f t="shared" si="37"/>
        <v>0</v>
      </c>
      <c r="AQ77" s="135">
        <f t="shared" si="15"/>
        <v>1141638</v>
      </c>
      <c r="AR77" s="135">
        <f t="shared" si="38"/>
        <v>1141638</v>
      </c>
      <c r="AS77" s="160">
        <v>1087165</v>
      </c>
      <c r="AT77" s="160">
        <f t="shared" si="16"/>
        <v>1141638</v>
      </c>
      <c r="AU77" s="333">
        <v>1120360</v>
      </c>
      <c r="AV77" s="135">
        <f t="shared" si="39"/>
        <v>21278</v>
      </c>
      <c r="AW77" s="164" t="str">
        <f t="shared" si="40"/>
        <v>Yes</v>
      </c>
      <c r="AX77" s="160">
        <f t="shared" si="41"/>
        <v>4256</v>
      </c>
      <c r="AY77" s="334">
        <f t="shared" si="42"/>
        <v>1124616</v>
      </c>
      <c r="AZ77" s="335">
        <f t="shared" si="43"/>
        <v>1124616</v>
      </c>
      <c r="BA77" s="336">
        <f t="shared" si="44"/>
        <v>4256</v>
      </c>
      <c r="BD77" s="166">
        <f t="shared" si="45"/>
        <v>21278</v>
      </c>
      <c r="BE77" s="166">
        <f t="shared" si="61"/>
        <v>17022</v>
      </c>
      <c r="BF77" s="166">
        <f t="shared" si="61"/>
        <v>7404.5700000000652</v>
      </c>
      <c r="BG77" s="166">
        <f t="shared" si="61"/>
        <v>0</v>
      </c>
      <c r="BH77" s="166">
        <f t="shared" si="61"/>
        <v>0</v>
      </c>
      <c r="BI77" s="166">
        <f t="shared" si="61"/>
        <v>0</v>
      </c>
      <c r="BJ77" s="166">
        <f t="shared" si="61"/>
        <v>0</v>
      </c>
      <c r="BK77" s="166">
        <f t="shared" si="61"/>
        <v>0</v>
      </c>
      <c r="BL77" s="166">
        <f t="shared" si="61"/>
        <v>0</v>
      </c>
      <c r="BN77" s="135">
        <f t="shared" si="47"/>
        <v>1124616</v>
      </c>
      <c r="BO77" s="166">
        <f t="shared" si="48"/>
        <v>1134233.43</v>
      </c>
      <c r="BP77" s="166">
        <f t="shared" si="49"/>
        <v>1141638</v>
      </c>
      <c r="BQ77" s="166">
        <f t="shared" si="49"/>
        <v>1141638</v>
      </c>
      <c r="BR77" s="166">
        <f t="shared" si="49"/>
        <v>1141638</v>
      </c>
      <c r="BS77" s="166">
        <f t="shared" si="49"/>
        <v>1141638</v>
      </c>
      <c r="BT77" s="166">
        <f t="shared" si="49"/>
        <v>1141638</v>
      </c>
      <c r="BU77" s="166">
        <f t="shared" si="49"/>
        <v>1141638</v>
      </c>
      <c r="BV77" s="135">
        <f t="shared" si="50"/>
        <v>1141638</v>
      </c>
      <c r="BX77" s="166">
        <f t="shared" si="51"/>
        <v>1124616</v>
      </c>
      <c r="BY77" s="166">
        <f t="shared" si="54"/>
        <v>1134233.43</v>
      </c>
      <c r="BZ77" s="166">
        <f t="shared" si="55"/>
        <v>1141638</v>
      </c>
      <c r="CA77" s="166">
        <f t="shared" si="56"/>
        <v>1141638</v>
      </c>
      <c r="CB77" s="166">
        <f t="shared" si="57"/>
        <v>1141638</v>
      </c>
      <c r="CC77" s="166">
        <f t="shared" si="58"/>
        <v>1141638</v>
      </c>
      <c r="CD77" s="166">
        <f t="shared" si="59"/>
        <v>1141638</v>
      </c>
      <c r="CE77" s="166">
        <f t="shared" si="60"/>
        <v>1141638</v>
      </c>
      <c r="CF77" s="166">
        <f t="shared" si="52"/>
        <v>1141638</v>
      </c>
    </row>
    <row r="78" spans="1:84" ht="15" x14ac:dyDescent="0.2">
      <c r="A78" s="129" t="s">
        <v>329</v>
      </c>
      <c r="B78" s="129"/>
      <c r="C78" s="147"/>
      <c r="D78" s="147" t="str">
        <f t="shared" si="26"/>
        <v>No</v>
      </c>
      <c r="E78" s="147"/>
      <c r="F78" s="147"/>
      <c r="G78" s="1">
        <v>3</v>
      </c>
      <c r="H78" s="332">
        <v>140</v>
      </c>
      <c r="I78" s="129">
        <v>52</v>
      </c>
      <c r="J78" s="1" t="s">
        <v>383</v>
      </c>
      <c r="K78" s="156"/>
      <c r="L78" s="266">
        <v>4103.58</v>
      </c>
      <c r="M78" s="265"/>
      <c r="N78">
        <v>593</v>
      </c>
      <c r="O78" s="266">
        <f t="shared" si="27"/>
        <v>177.9</v>
      </c>
      <c r="P78" s="266">
        <f t="shared" si="28"/>
        <v>2462.15</v>
      </c>
      <c r="Q78" s="266">
        <f t="shared" si="29"/>
        <v>0</v>
      </c>
      <c r="R78" s="266">
        <f t="shared" si="30"/>
        <v>0</v>
      </c>
      <c r="S78" s="159">
        <f t="shared" si="31"/>
        <v>0.14000000000000001</v>
      </c>
      <c r="T78" s="159">
        <f t="shared" si="7"/>
        <v>0</v>
      </c>
      <c r="U78" s="158">
        <f t="shared" si="8"/>
        <v>0</v>
      </c>
      <c r="V78" s="158">
        <f t="shared" si="32"/>
        <v>0</v>
      </c>
      <c r="W78" s="267">
        <v>185</v>
      </c>
      <c r="X78" s="266">
        <f t="shared" si="33"/>
        <v>46.25</v>
      </c>
      <c r="Y78" s="136">
        <f t="shared" si="9"/>
        <v>177.9</v>
      </c>
      <c r="Z78" s="4">
        <f t="shared" si="34"/>
        <v>4327.7299999999996</v>
      </c>
      <c r="AA78" s="266">
        <v>5804307397</v>
      </c>
      <c r="AB78" s="267">
        <v>26712</v>
      </c>
      <c r="AC78" s="136">
        <f t="shared" si="10"/>
        <v>217292.13</v>
      </c>
      <c r="AD78" s="131">
        <f t="shared" si="11"/>
        <v>1.0178640000000001</v>
      </c>
      <c r="AE78" s="267">
        <v>97262</v>
      </c>
      <c r="AF78" s="131">
        <f t="shared" si="12"/>
        <v>0.78243600000000002</v>
      </c>
      <c r="AG78" s="131">
        <f t="shared" si="53"/>
        <v>5.2763999999999998E-2</v>
      </c>
      <c r="AH78" s="161">
        <f t="shared" si="13"/>
        <v>5.2763999999999998E-2</v>
      </c>
      <c r="AI78" s="162">
        <f t="shared" si="14"/>
        <v>0</v>
      </c>
      <c r="AJ78" s="163">
        <f t="shared" si="35"/>
        <v>5.2763999999999998E-2</v>
      </c>
      <c r="AK78" s="267">
        <v>0</v>
      </c>
      <c r="AL78" s="267">
        <v>0</v>
      </c>
      <c r="AM78" s="135">
        <f t="shared" si="36"/>
        <v>0</v>
      </c>
      <c r="AN78" s="267">
        <v>0</v>
      </c>
      <c r="AO78"/>
      <c r="AP78" s="135">
        <f t="shared" si="37"/>
        <v>0</v>
      </c>
      <c r="AQ78" s="135">
        <f t="shared" si="15"/>
        <v>2631715</v>
      </c>
      <c r="AR78" s="135">
        <f t="shared" si="38"/>
        <v>2631715</v>
      </c>
      <c r="AS78" s="160">
        <v>1095080</v>
      </c>
      <c r="AT78" s="160">
        <f t="shared" si="16"/>
        <v>2631715</v>
      </c>
      <c r="AU78" s="333">
        <v>907576</v>
      </c>
      <c r="AV78" s="135">
        <f t="shared" si="39"/>
        <v>1724139</v>
      </c>
      <c r="AW78" s="164" t="str">
        <f t="shared" si="40"/>
        <v>Yes</v>
      </c>
      <c r="AX78" s="160">
        <f t="shared" si="41"/>
        <v>344828</v>
      </c>
      <c r="AY78" s="334">
        <f t="shared" si="42"/>
        <v>1252404</v>
      </c>
      <c r="AZ78" s="335">
        <f t="shared" si="43"/>
        <v>1252404</v>
      </c>
      <c r="BA78" s="336">
        <f t="shared" si="44"/>
        <v>344828</v>
      </c>
      <c r="BD78" s="166">
        <f t="shared" si="45"/>
        <v>1724139</v>
      </c>
      <c r="BE78" s="166">
        <f t="shared" si="61"/>
        <v>1379311</v>
      </c>
      <c r="BF78" s="166">
        <f t="shared" si="61"/>
        <v>600000.28500000015</v>
      </c>
      <c r="BG78" s="166">
        <f t="shared" si="61"/>
        <v>0</v>
      </c>
      <c r="BH78" s="166">
        <f t="shared" si="61"/>
        <v>0</v>
      </c>
      <c r="BI78" s="166">
        <f t="shared" si="61"/>
        <v>0</v>
      </c>
      <c r="BJ78" s="166">
        <f t="shared" si="61"/>
        <v>0</v>
      </c>
      <c r="BK78" s="166">
        <f t="shared" si="61"/>
        <v>0</v>
      </c>
      <c r="BL78" s="166">
        <f t="shared" si="61"/>
        <v>0</v>
      </c>
      <c r="BN78" s="135">
        <f t="shared" si="47"/>
        <v>1252404</v>
      </c>
      <c r="BO78" s="166">
        <f t="shared" si="48"/>
        <v>2031714.7149999999</v>
      </c>
      <c r="BP78" s="166">
        <f t="shared" si="49"/>
        <v>2631715</v>
      </c>
      <c r="BQ78" s="166">
        <f t="shared" si="49"/>
        <v>2631715</v>
      </c>
      <c r="BR78" s="166">
        <f t="shared" si="49"/>
        <v>2631715</v>
      </c>
      <c r="BS78" s="166">
        <f t="shared" si="49"/>
        <v>2631715</v>
      </c>
      <c r="BT78" s="166">
        <f t="shared" si="49"/>
        <v>2631715</v>
      </c>
      <c r="BU78" s="166">
        <f t="shared" si="49"/>
        <v>2631715</v>
      </c>
      <c r="BV78" s="135">
        <f t="shared" si="50"/>
        <v>2631715</v>
      </c>
      <c r="BX78" s="166">
        <f t="shared" si="51"/>
        <v>1252404</v>
      </c>
      <c r="BY78" s="166">
        <f t="shared" si="54"/>
        <v>2031714.7149999999</v>
      </c>
      <c r="BZ78" s="166">
        <f t="shared" si="55"/>
        <v>2631715</v>
      </c>
      <c r="CA78" s="166">
        <f t="shared" si="56"/>
        <v>2631715</v>
      </c>
      <c r="CB78" s="166">
        <f t="shared" si="57"/>
        <v>2631715</v>
      </c>
      <c r="CC78" s="166">
        <f t="shared" si="58"/>
        <v>2631715</v>
      </c>
      <c r="CD78" s="166">
        <f t="shared" si="59"/>
        <v>2631715</v>
      </c>
      <c r="CE78" s="166">
        <f t="shared" si="60"/>
        <v>2631715</v>
      </c>
      <c r="CF78" s="166">
        <f t="shared" si="52"/>
        <v>2631715</v>
      </c>
    </row>
    <row r="79" spans="1:84" ht="15" x14ac:dyDescent="0.2">
      <c r="A79" s="129" t="s">
        <v>327</v>
      </c>
      <c r="B79" s="129"/>
      <c r="C79" s="147"/>
      <c r="D79" s="147" t="str">
        <f t="shared" si="26"/>
        <v>No</v>
      </c>
      <c r="E79" s="147"/>
      <c r="F79" s="147"/>
      <c r="G79" s="1">
        <v>5</v>
      </c>
      <c r="H79" s="332">
        <v>98</v>
      </c>
      <c r="I79" s="129">
        <v>53</v>
      </c>
      <c r="J79" s="1" t="s">
        <v>384</v>
      </c>
      <c r="K79" s="156"/>
      <c r="L79" s="266">
        <v>236.02</v>
      </c>
      <c r="M79" s="265"/>
      <c r="N79">
        <v>43</v>
      </c>
      <c r="O79" s="266">
        <f t="shared" si="27"/>
        <v>12.9</v>
      </c>
      <c r="P79" s="266">
        <f t="shared" si="28"/>
        <v>141.61000000000001</v>
      </c>
      <c r="Q79" s="266">
        <f t="shared" si="29"/>
        <v>0</v>
      </c>
      <c r="R79" s="266">
        <f t="shared" si="30"/>
        <v>0</v>
      </c>
      <c r="S79" s="159">
        <f t="shared" si="31"/>
        <v>0.18</v>
      </c>
      <c r="T79" s="159">
        <f t="shared" si="7"/>
        <v>0</v>
      </c>
      <c r="U79" s="158">
        <f t="shared" si="8"/>
        <v>0</v>
      </c>
      <c r="V79" s="158">
        <f t="shared" si="32"/>
        <v>0</v>
      </c>
      <c r="W79" s="267">
        <v>0</v>
      </c>
      <c r="X79" s="266">
        <f t="shared" si="33"/>
        <v>0</v>
      </c>
      <c r="Y79" s="136">
        <f t="shared" si="9"/>
        <v>12.9</v>
      </c>
      <c r="Z79" s="4">
        <f t="shared" si="34"/>
        <v>248.92000000000002</v>
      </c>
      <c r="AA79" s="266">
        <v>353268317.67000002</v>
      </c>
      <c r="AB79" s="267">
        <v>1863</v>
      </c>
      <c r="AC79" s="136">
        <f t="shared" si="10"/>
        <v>189623.36</v>
      </c>
      <c r="AD79" s="131">
        <f t="shared" si="11"/>
        <v>0.88825500000000002</v>
      </c>
      <c r="AE79" s="267">
        <v>91875</v>
      </c>
      <c r="AF79" s="131">
        <f t="shared" si="12"/>
        <v>0.73909999999999998</v>
      </c>
      <c r="AG79" s="131">
        <f t="shared" si="53"/>
        <v>0.15649199999999999</v>
      </c>
      <c r="AH79" s="161">
        <f t="shared" si="13"/>
        <v>0.15649199999999999</v>
      </c>
      <c r="AI79" s="162">
        <f t="shared" si="14"/>
        <v>0</v>
      </c>
      <c r="AJ79" s="163">
        <f t="shared" si="35"/>
        <v>0.15649199999999999</v>
      </c>
      <c r="AK79" s="267">
        <v>0</v>
      </c>
      <c r="AL79" s="339">
        <v>0</v>
      </c>
      <c r="AM79" s="135">
        <f t="shared" si="36"/>
        <v>0</v>
      </c>
      <c r="AN79" s="267">
        <v>47</v>
      </c>
      <c r="AO79">
        <v>4</v>
      </c>
      <c r="AP79" s="135">
        <f t="shared" si="37"/>
        <v>18800</v>
      </c>
      <c r="AQ79" s="135">
        <f t="shared" si="15"/>
        <v>448945</v>
      </c>
      <c r="AR79" s="135">
        <f t="shared" si="38"/>
        <v>467745</v>
      </c>
      <c r="AS79" s="160">
        <v>923278</v>
      </c>
      <c r="AT79" s="160">
        <f t="shared" si="16"/>
        <v>467745</v>
      </c>
      <c r="AU79" s="333">
        <v>736256</v>
      </c>
      <c r="AV79" s="135">
        <f t="shared" si="39"/>
        <v>268511</v>
      </c>
      <c r="AW79" s="164" t="str">
        <f t="shared" si="40"/>
        <v>No</v>
      </c>
      <c r="AX79" s="160">
        <f t="shared" si="41"/>
        <v>0</v>
      </c>
      <c r="AY79" s="334">
        <f t="shared" si="42"/>
        <v>736256</v>
      </c>
      <c r="AZ79" s="335">
        <f t="shared" si="43"/>
        <v>736256</v>
      </c>
      <c r="BA79" s="336">
        <f t="shared" si="44"/>
        <v>0</v>
      </c>
      <c r="BD79" s="166">
        <f t="shared" si="45"/>
        <v>-268511</v>
      </c>
      <c r="BE79" s="166">
        <f t="shared" si="61"/>
        <v>-268511</v>
      </c>
      <c r="BF79" s="166">
        <f t="shared" si="61"/>
        <v>-268511</v>
      </c>
      <c r="BG79" s="166">
        <f t="shared" si="61"/>
        <v>-230140.7781</v>
      </c>
      <c r="BH79" s="166">
        <f t="shared" si="61"/>
        <v>-191776.31039073004</v>
      </c>
      <c r="BI79" s="166">
        <f t="shared" si="61"/>
        <v>-153421.04831258405</v>
      </c>
      <c r="BJ79" s="166">
        <f t="shared" si="61"/>
        <v>-115065.78623443807</v>
      </c>
      <c r="BK79" s="166">
        <f t="shared" si="61"/>
        <v>-76714.359682499897</v>
      </c>
      <c r="BL79" s="166">
        <f t="shared" si="61"/>
        <v>-38357.179841249948</v>
      </c>
      <c r="BN79" s="135">
        <f t="shared" si="47"/>
        <v>736256</v>
      </c>
      <c r="BO79" s="166">
        <f t="shared" si="48"/>
        <v>736256</v>
      </c>
      <c r="BP79" s="166">
        <f t="shared" si="49"/>
        <v>697885.7781</v>
      </c>
      <c r="BQ79" s="166">
        <f t="shared" si="49"/>
        <v>659521.31039073004</v>
      </c>
      <c r="BR79" s="166">
        <f t="shared" si="49"/>
        <v>621166.04831258405</v>
      </c>
      <c r="BS79" s="166">
        <f t="shared" si="49"/>
        <v>582810.78623443807</v>
      </c>
      <c r="BT79" s="166">
        <f t="shared" si="49"/>
        <v>544459.3596824999</v>
      </c>
      <c r="BU79" s="166">
        <f t="shared" si="49"/>
        <v>506102.17984124995</v>
      </c>
      <c r="BV79" s="135">
        <f t="shared" si="50"/>
        <v>467745</v>
      </c>
      <c r="BX79" s="166">
        <f t="shared" si="51"/>
        <v>736256</v>
      </c>
      <c r="BY79" s="166">
        <f t="shared" si="54"/>
        <v>736256</v>
      </c>
      <c r="BZ79" s="166">
        <f t="shared" si="55"/>
        <v>697885.7781</v>
      </c>
      <c r="CA79" s="166">
        <f t="shared" si="56"/>
        <v>659521.31039073004</v>
      </c>
      <c r="CB79" s="166">
        <f t="shared" si="57"/>
        <v>621166.04831258405</v>
      </c>
      <c r="CC79" s="166">
        <f t="shared" si="58"/>
        <v>582810.78623443807</v>
      </c>
      <c r="CD79" s="166">
        <f t="shared" si="59"/>
        <v>544459.3596824999</v>
      </c>
      <c r="CE79" s="166">
        <f t="shared" si="60"/>
        <v>506102.17984124995</v>
      </c>
      <c r="CF79" s="166">
        <f t="shared" si="52"/>
        <v>467745</v>
      </c>
    </row>
    <row r="80" spans="1:84" ht="15" x14ac:dyDescent="0.2">
      <c r="A80" s="129" t="s">
        <v>329</v>
      </c>
      <c r="B80" s="129"/>
      <c r="C80" s="147"/>
      <c r="D80" s="147" t="str">
        <f t="shared" si="26"/>
        <v>No</v>
      </c>
      <c r="E80" s="147"/>
      <c r="F80" s="147"/>
      <c r="G80" s="1">
        <v>3</v>
      </c>
      <c r="H80" s="332">
        <v>131</v>
      </c>
      <c r="I80" s="129">
        <v>54</v>
      </c>
      <c r="J80" s="1" t="s">
        <v>385</v>
      </c>
      <c r="K80" s="156"/>
      <c r="L80" s="266">
        <v>5705.66</v>
      </c>
      <c r="M80" s="265"/>
      <c r="N80">
        <v>741</v>
      </c>
      <c r="O80" s="266">
        <f t="shared" si="27"/>
        <v>222.3</v>
      </c>
      <c r="P80" s="266">
        <f t="shared" si="28"/>
        <v>3423.4</v>
      </c>
      <c r="Q80" s="266">
        <f t="shared" si="29"/>
        <v>0</v>
      </c>
      <c r="R80" s="266">
        <f t="shared" si="30"/>
        <v>0</v>
      </c>
      <c r="S80" s="159">
        <f t="shared" si="31"/>
        <v>0.13</v>
      </c>
      <c r="T80" s="159">
        <f t="shared" si="7"/>
        <v>0</v>
      </c>
      <c r="U80" s="158">
        <f t="shared" si="8"/>
        <v>0</v>
      </c>
      <c r="V80" s="158">
        <f t="shared" si="32"/>
        <v>0</v>
      </c>
      <c r="W80" s="267">
        <v>192</v>
      </c>
      <c r="X80" s="266">
        <f t="shared" si="33"/>
        <v>48</v>
      </c>
      <c r="Y80" s="136">
        <f t="shared" si="9"/>
        <v>222.3</v>
      </c>
      <c r="Z80" s="4">
        <f t="shared" si="34"/>
        <v>5975.96</v>
      </c>
      <c r="AA80" s="266">
        <v>6548805852</v>
      </c>
      <c r="AB80" s="267">
        <v>35159</v>
      </c>
      <c r="AC80" s="136">
        <f t="shared" si="10"/>
        <v>186262.57</v>
      </c>
      <c r="AD80" s="131">
        <f t="shared" si="11"/>
        <v>0.87251199999999995</v>
      </c>
      <c r="AE80" s="267">
        <v>120605</v>
      </c>
      <c r="AF80" s="131">
        <f t="shared" si="12"/>
        <v>0.97022200000000003</v>
      </c>
      <c r="AG80" s="131">
        <f t="shared" si="53"/>
        <v>9.8174999999999998E-2</v>
      </c>
      <c r="AH80" s="161">
        <f t="shared" si="13"/>
        <v>9.8174999999999998E-2</v>
      </c>
      <c r="AI80" s="162">
        <f t="shared" si="14"/>
        <v>0</v>
      </c>
      <c r="AJ80" s="163">
        <f t="shared" si="35"/>
        <v>9.8174999999999998E-2</v>
      </c>
      <c r="AK80" s="267">
        <v>0</v>
      </c>
      <c r="AL80" s="267">
        <v>0</v>
      </c>
      <c r="AM80" s="135">
        <f t="shared" si="36"/>
        <v>0</v>
      </c>
      <c r="AN80" s="267">
        <v>0</v>
      </c>
      <c r="AO80"/>
      <c r="AP80" s="135">
        <f t="shared" si="37"/>
        <v>0</v>
      </c>
      <c r="AQ80" s="135">
        <f t="shared" si="15"/>
        <v>6761601</v>
      </c>
      <c r="AR80" s="135">
        <f t="shared" si="38"/>
        <v>6761601</v>
      </c>
      <c r="AS80" s="160">
        <v>6654380</v>
      </c>
      <c r="AT80" s="160">
        <f t="shared" si="16"/>
        <v>6761601</v>
      </c>
      <c r="AU80" s="333">
        <v>5379255</v>
      </c>
      <c r="AV80" s="135">
        <f t="shared" si="39"/>
        <v>1382346</v>
      </c>
      <c r="AW80" s="164" t="str">
        <f t="shared" si="40"/>
        <v>Yes</v>
      </c>
      <c r="AX80" s="160">
        <f t="shared" si="41"/>
        <v>276469</v>
      </c>
      <c r="AY80" s="334">
        <f t="shared" si="42"/>
        <v>5655724</v>
      </c>
      <c r="AZ80" s="335">
        <f t="shared" si="43"/>
        <v>5655724</v>
      </c>
      <c r="BA80" s="336">
        <f t="shared" si="44"/>
        <v>276469</v>
      </c>
      <c r="BD80" s="166">
        <f t="shared" si="45"/>
        <v>1382346</v>
      </c>
      <c r="BE80" s="166">
        <f t="shared" si="61"/>
        <v>1105877</v>
      </c>
      <c r="BF80" s="166">
        <f t="shared" si="61"/>
        <v>481056.49500000011</v>
      </c>
      <c r="BG80" s="166">
        <f t="shared" si="61"/>
        <v>0</v>
      </c>
      <c r="BH80" s="166">
        <f t="shared" si="61"/>
        <v>0</v>
      </c>
      <c r="BI80" s="166">
        <f t="shared" si="61"/>
        <v>0</v>
      </c>
      <c r="BJ80" s="166">
        <f t="shared" si="61"/>
        <v>0</v>
      </c>
      <c r="BK80" s="166">
        <f t="shared" si="61"/>
        <v>0</v>
      </c>
      <c r="BL80" s="166">
        <f t="shared" si="61"/>
        <v>0</v>
      </c>
      <c r="BN80" s="135">
        <f t="shared" si="47"/>
        <v>5655724</v>
      </c>
      <c r="BO80" s="166">
        <f t="shared" si="48"/>
        <v>6280544.5049999999</v>
      </c>
      <c r="BP80" s="166">
        <f t="shared" si="49"/>
        <v>6761601</v>
      </c>
      <c r="BQ80" s="166">
        <f t="shared" si="49"/>
        <v>6761601</v>
      </c>
      <c r="BR80" s="166">
        <f t="shared" si="49"/>
        <v>6761601</v>
      </c>
      <c r="BS80" s="166">
        <f t="shared" si="49"/>
        <v>6761601</v>
      </c>
      <c r="BT80" s="166">
        <f t="shared" si="49"/>
        <v>6761601</v>
      </c>
      <c r="BU80" s="166">
        <f t="shared" si="49"/>
        <v>6761601</v>
      </c>
      <c r="BV80" s="135">
        <f t="shared" si="50"/>
        <v>6761601</v>
      </c>
      <c r="BX80" s="166">
        <f t="shared" si="51"/>
        <v>5655724</v>
      </c>
      <c r="BY80" s="166">
        <f t="shared" si="54"/>
        <v>6280544.5049999999</v>
      </c>
      <c r="BZ80" s="166">
        <f t="shared" si="55"/>
        <v>6761601</v>
      </c>
      <c r="CA80" s="166">
        <f t="shared" si="56"/>
        <v>6761601</v>
      </c>
      <c r="CB80" s="166">
        <f t="shared" si="57"/>
        <v>6761601</v>
      </c>
      <c r="CC80" s="166">
        <f t="shared" si="58"/>
        <v>6761601</v>
      </c>
      <c r="CD80" s="166">
        <f t="shared" si="59"/>
        <v>6761601</v>
      </c>
      <c r="CE80" s="166">
        <f t="shared" si="60"/>
        <v>6761601</v>
      </c>
      <c r="CF80" s="166">
        <f t="shared" si="52"/>
        <v>6761601</v>
      </c>
    </row>
    <row r="81" spans="1:84" ht="15" x14ac:dyDescent="0.2">
      <c r="A81" s="129" t="s">
        <v>327</v>
      </c>
      <c r="B81" s="129"/>
      <c r="C81" s="147"/>
      <c r="D81" s="147" t="str">
        <f t="shared" si="26"/>
        <v>No</v>
      </c>
      <c r="E81" s="147"/>
      <c r="F81" s="147"/>
      <c r="G81" s="1">
        <v>2</v>
      </c>
      <c r="H81" s="332">
        <v>150</v>
      </c>
      <c r="I81" s="129">
        <v>55</v>
      </c>
      <c r="J81" s="1" t="s">
        <v>386</v>
      </c>
      <c r="K81" s="156"/>
      <c r="L81" s="266">
        <v>302.02</v>
      </c>
      <c r="M81" s="265"/>
      <c r="N81">
        <v>79</v>
      </c>
      <c r="O81" s="266">
        <f t="shared" si="27"/>
        <v>23.7</v>
      </c>
      <c r="P81" s="266">
        <f t="shared" si="28"/>
        <v>181.21</v>
      </c>
      <c r="Q81" s="266">
        <f t="shared" si="29"/>
        <v>0</v>
      </c>
      <c r="R81" s="266">
        <f t="shared" si="30"/>
        <v>0</v>
      </c>
      <c r="S81" s="159">
        <f t="shared" si="31"/>
        <v>0.26</v>
      </c>
      <c r="T81" s="159">
        <f t="shared" si="7"/>
        <v>0</v>
      </c>
      <c r="U81" s="158">
        <f t="shared" si="8"/>
        <v>0</v>
      </c>
      <c r="V81" s="158">
        <f t="shared" si="32"/>
        <v>0</v>
      </c>
      <c r="W81" s="267">
        <v>4</v>
      </c>
      <c r="X81" s="266">
        <f t="shared" si="33"/>
        <v>1</v>
      </c>
      <c r="Y81" s="136">
        <f t="shared" si="9"/>
        <v>23.7</v>
      </c>
      <c r="Z81" s="4">
        <f t="shared" si="34"/>
        <v>326.71999999999997</v>
      </c>
      <c r="AA81" s="266">
        <v>860084657</v>
      </c>
      <c r="AB81" s="267">
        <v>3150</v>
      </c>
      <c r="AC81" s="136">
        <f t="shared" si="10"/>
        <v>273042.75</v>
      </c>
      <c r="AD81" s="131">
        <f t="shared" si="11"/>
        <v>1.2790170000000001</v>
      </c>
      <c r="AE81" s="267">
        <v>117438</v>
      </c>
      <c r="AF81" s="131">
        <f t="shared" si="12"/>
        <v>0.94474400000000003</v>
      </c>
      <c r="AG81" s="131">
        <f t="shared" si="53"/>
        <v>-0.178735</v>
      </c>
      <c r="AH81" s="161">
        <f t="shared" si="13"/>
        <v>0.01</v>
      </c>
      <c r="AI81" s="162">
        <f t="shared" si="14"/>
        <v>0</v>
      </c>
      <c r="AJ81" s="163">
        <f t="shared" si="35"/>
        <v>0.01</v>
      </c>
      <c r="AK81" s="267">
        <v>302</v>
      </c>
      <c r="AL81" s="267">
        <v>13</v>
      </c>
      <c r="AM81" s="135">
        <f t="shared" si="36"/>
        <v>392600</v>
      </c>
      <c r="AN81" s="267">
        <v>0</v>
      </c>
      <c r="AO81"/>
      <c r="AP81" s="135">
        <f t="shared" si="37"/>
        <v>0</v>
      </c>
      <c r="AQ81" s="135">
        <f t="shared" si="15"/>
        <v>37654</v>
      </c>
      <c r="AR81" s="135">
        <f t="shared" si="38"/>
        <v>430254</v>
      </c>
      <c r="AS81" s="160">
        <v>82025</v>
      </c>
      <c r="AT81" s="160">
        <f t="shared" si="16"/>
        <v>430254</v>
      </c>
      <c r="AU81" s="333">
        <v>182146</v>
      </c>
      <c r="AV81" s="135">
        <f t="shared" si="39"/>
        <v>248108</v>
      </c>
      <c r="AW81" s="164" t="str">
        <f t="shared" si="40"/>
        <v>Yes</v>
      </c>
      <c r="AX81" s="160">
        <f t="shared" si="41"/>
        <v>49622</v>
      </c>
      <c r="AY81" s="334">
        <f t="shared" si="42"/>
        <v>231768</v>
      </c>
      <c r="AZ81" s="335">
        <f t="shared" si="43"/>
        <v>231768</v>
      </c>
      <c r="BA81" s="336">
        <f t="shared" si="44"/>
        <v>49622</v>
      </c>
      <c r="BD81" s="166">
        <f t="shared" si="45"/>
        <v>248108</v>
      </c>
      <c r="BE81" s="166">
        <f t="shared" si="61"/>
        <v>198486</v>
      </c>
      <c r="BF81" s="166">
        <f t="shared" si="61"/>
        <v>86341.410000000033</v>
      </c>
      <c r="BG81" s="166">
        <f t="shared" si="61"/>
        <v>0</v>
      </c>
      <c r="BH81" s="166">
        <f t="shared" si="61"/>
        <v>0</v>
      </c>
      <c r="BI81" s="166">
        <f t="shared" si="61"/>
        <v>0</v>
      </c>
      <c r="BJ81" s="166">
        <f t="shared" si="61"/>
        <v>0</v>
      </c>
      <c r="BK81" s="166">
        <f t="shared" si="61"/>
        <v>0</v>
      </c>
      <c r="BL81" s="166">
        <f t="shared" si="61"/>
        <v>0</v>
      </c>
      <c r="BN81" s="135">
        <f t="shared" si="47"/>
        <v>231768</v>
      </c>
      <c r="BO81" s="166">
        <f t="shared" si="48"/>
        <v>343912.58999999997</v>
      </c>
      <c r="BP81" s="166">
        <f t="shared" si="49"/>
        <v>430254</v>
      </c>
      <c r="BQ81" s="166">
        <f t="shared" si="49"/>
        <v>430254</v>
      </c>
      <c r="BR81" s="166">
        <f t="shared" si="49"/>
        <v>430254</v>
      </c>
      <c r="BS81" s="166">
        <f t="shared" si="49"/>
        <v>430254</v>
      </c>
      <c r="BT81" s="166">
        <f t="shared" si="49"/>
        <v>430254</v>
      </c>
      <c r="BU81" s="166">
        <f t="shared" si="49"/>
        <v>430254</v>
      </c>
      <c r="BV81" s="135">
        <f t="shared" si="50"/>
        <v>430254</v>
      </c>
      <c r="BX81" s="166">
        <f t="shared" si="51"/>
        <v>231768</v>
      </c>
      <c r="BY81" s="166">
        <f t="shared" si="54"/>
        <v>343912.58999999997</v>
      </c>
      <c r="BZ81" s="166">
        <f t="shared" si="55"/>
        <v>430254</v>
      </c>
      <c r="CA81" s="166">
        <f t="shared" si="56"/>
        <v>430254</v>
      </c>
      <c r="CB81" s="166">
        <f t="shared" si="57"/>
        <v>430254</v>
      </c>
      <c r="CC81" s="166">
        <f t="shared" si="58"/>
        <v>430254</v>
      </c>
      <c r="CD81" s="166">
        <f t="shared" si="59"/>
        <v>430254</v>
      </c>
      <c r="CE81" s="166">
        <f t="shared" si="60"/>
        <v>430254</v>
      </c>
      <c r="CF81" s="166">
        <f t="shared" si="52"/>
        <v>430254</v>
      </c>
    </row>
    <row r="82" spans="1:84" ht="15" x14ac:dyDescent="0.2">
      <c r="A82" s="129" t="s">
        <v>329</v>
      </c>
      <c r="B82" s="129"/>
      <c r="C82" s="147"/>
      <c r="D82" s="147" t="str">
        <f t="shared" si="26"/>
        <v>No</v>
      </c>
      <c r="E82" s="147"/>
      <c r="F82" s="147"/>
      <c r="G82" s="1">
        <v>5</v>
      </c>
      <c r="H82" s="332">
        <v>113</v>
      </c>
      <c r="I82" s="129">
        <v>56</v>
      </c>
      <c r="J82" s="1" t="s">
        <v>387</v>
      </c>
      <c r="K82" s="156"/>
      <c r="L82" s="266">
        <v>1689.97</v>
      </c>
      <c r="M82" s="265"/>
      <c r="N82">
        <v>216</v>
      </c>
      <c r="O82" s="266">
        <f t="shared" si="27"/>
        <v>64.8</v>
      </c>
      <c r="P82" s="266">
        <f t="shared" si="28"/>
        <v>1013.98</v>
      </c>
      <c r="Q82" s="266">
        <f t="shared" si="29"/>
        <v>0</v>
      </c>
      <c r="R82" s="266">
        <f t="shared" si="30"/>
        <v>0</v>
      </c>
      <c r="S82" s="159">
        <f t="shared" si="31"/>
        <v>0.13</v>
      </c>
      <c r="T82" s="159">
        <f t="shared" si="7"/>
        <v>0</v>
      </c>
      <c r="U82" s="158">
        <f t="shared" si="8"/>
        <v>0</v>
      </c>
      <c r="V82" s="158">
        <f t="shared" si="32"/>
        <v>0</v>
      </c>
      <c r="W82" s="267">
        <v>14</v>
      </c>
      <c r="X82" s="266">
        <f t="shared" si="33"/>
        <v>3.5</v>
      </c>
      <c r="Y82" s="136">
        <f t="shared" si="9"/>
        <v>64.8</v>
      </c>
      <c r="Z82" s="4">
        <f t="shared" si="34"/>
        <v>1758.27</v>
      </c>
      <c r="AA82" s="266">
        <v>1624966676</v>
      </c>
      <c r="AB82" s="267">
        <v>10903</v>
      </c>
      <c r="AC82" s="136">
        <f t="shared" si="10"/>
        <v>149038.49</v>
      </c>
      <c r="AD82" s="131">
        <f t="shared" si="11"/>
        <v>0.69814299999999996</v>
      </c>
      <c r="AE82" s="267">
        <v>111347</v>
      </c>
      <c r="AF82" s="131">
        <f t="shared" si="12"/>
        <v>0.89574500000000001</v>
      </c>
      <c r="AG82" s="131">
        <f t="shared" si="53"/>
        <v>0.24257600000000001</v>
      </c>
      <c r="AH82" s="161">
        <f t="shared" si="13"/>
        <v>0.24257600000000001</v>
      </c>
      <c r="AI82" s="162">
        <f t="shared" si="14"/>
        <v>0</v>
      </c>
      <c r="AJ82" s="163">
        <f t="shared" si="35"/>
        <v>0.24257600000000001</v>
      </c>
      <c r="AK82" s="267">
        <v>0</v>
      </c>
      <c r="AL82" s="267">
        <v>0</v>
      </c>
      <c r="AM82" s="135">
        <f t="shared" si="36"/>
        <v>0</v>
      </c>
      <c r="AN82" s="267">
        <v>0</v>
      </c>
      <c r="AO82"/>
      <c r="AP82" s="135">
        <f t="shared" si="37"/>
        <v>0</v>
      </c>
      <c r="AQ82" s="135">
        <f t="shared" si="15"/>
        <v>4915575</v>
      </c>
      <c r="AR82" s="135">
        <f t="shared" si="38"/>
        <v>4915575</v>
      </c>
      <c r="AS82" s="160">
        <v>5510220</v>
      </c>
      <c r="AT82" s="160">
        <f t="shared" si="16"/>
        <v>4915575</v>
      </c>
      <c r="AU82" s="333">
        <v>5278314</v>
      </c>
      <c r="AV82" s="135">
        <f t="shared" si="39"/>
        <v>362739</v>
      </c>
      <c r="AW82" s="164" t="str">
        <f t="shared" si="40"/>
        <v>No</v>
      </c>
      <c r="AX82" s="160">
        <f t="shared" si="41"/>
        <v>0</v>
      </c>
      <c r="AY82" s="334">
        <f t="shared" si="42"/>
        <v>5278314</v>
      </c>
      <c r="AZ82" s="335">
        <f t="shared" si="43"/>
        <v>5278314</v>
      </c>
      <c r="BA82" s="336">
        <f t="shared" si="44"/>
        <v>0</v>
      </c>
      <c r="BD82" s="166">
        <f t="shared" si="45"/>
        <v>-362739</v>
      </c>
      <c r="BE82" s="166">
        <f t="shared" si="61"/>
        <v>-362739</v>
      </c>
      <c r="BF82" s="166">
        <f t="shared" si="61"/>
        <v>-362739</v>
      </c>
      <c r="BG82" s="166">
        <f t="shared" si="61"/>
        <v>-310903.59690000024</v>
      </c>
      <c r="BH82" s="166">
        <f t="shared" si="61"/>
        <v>-259075.96729676984</v>
      </c>
      <c r="BI82" s="166">
        <f t="shared" si="61"/>
        <v>-207260.7738374155</v>
      </c>
      <c r="BJ82" s="166">
        <f t="shared" si="61"/>
        <v>-155445.58037806116</v>
      </c>
      <c r="BK82" s="166">
        <f t="shared" si="61"/>
        <v>-103635.56843805313</v>
      </c>
      <c r="BL82" s="166">
        <f t="shared" si="61"/>
        <v>-51817.784219026566</v>
      </c>
      <c r="BN82" s="135">
        <f t="shared" si="47"/>
        <v>5278314</v>
      </c>
      <c r="BO82" s="166">
        <f t="shared" si="48"/>
        <v>5278314</v>
      </c>
      <c r="BP82" s="166">
        <f t="shared" si="49"/>
        <v>5226478.5969000002</v>
      </c>
      <c r="BQ82" s="166">
        <f t="shared" si="49"/>
        <v>5174650.9672967698</v>
      </c>
      <c r="BR82" s="166">
        <f t="shared" si="49"/>
        <v>5122835.7738374155</v>
      </c>
      <c r="BS82" s="166">
        <f t="shared" si="49"/>
        <v>5071020.5803780612</v>
      </c>
      <c r="BT82" s="166">
        <f t="shared" si="49"/>
        <v>5019210.5684380531</v>
      </c>
      <c r="BU82" s="166">
        <f t="shared" si="49"/>
        <v>4967392.7842190266</v>
      </c>
      <c r="BV82" s="135">
        <f t="shared" si="50"/>
        <v>4915575</v>
      </c>
      <c r="BX82" s="166">
        <f t="shared" si="51"/>
        <v>5278314</v>
      </c>
      <c r="BY82" s="166">
        <f t="shared" si="54"/>
        <v>5278314</v>
      </c>
      <c r="BZ82" s="166">
        <f t="shared" si="55"/>
        <v>5226478.5969000002</v>
      </c>
      <c r="CA82" s="166">
        <f t="shared" si="56"/>
        <v>5174650.9672967698</v>
      </c>
      <c r="CB82" s="166">
        <f t="shared" si="57"/>
        <v>5122835.7738374155</v>
      </c>
      <c r="CC82" s="166">
        <f t="shared" si="58"/>
        <v>5071020.5803780612</v>
      </c>
      <c r="CD82" s="166">
        <f t="shared" si="59"/>
        <v>5019210.5684380531</v>
      </c>
      <c r="CE82" s="166">
        <f t="shared" si="60"/>
        <v>4967392.7842190266</v>
      </c>
      <c r="CF82" s="166">
        <f t="shared" si="52"/>
        <v>4915575</v>
      </c>
    </row>
    <row r="83" spans="1:84" ht="15" x14ac:dyDescent="0.2">
      <c r="A83" s="129" t="s">
        <v>329</v>
      </c>
      <c r="B83" s="129"/>
      <c r="C83" s="147"/>
      <c r="D83" s="147" t="str">
        <f t="shared" si="26"/>
        <v>No</v>
      </c>
      <c r="E83" s="147"/>
      <c r="F83" s="147"/>
      <c r="G83" s="1">
        <v>1</v>
      </c>
      <c r="H83" s="332">
        <v>169</v>
      </c>
      <c r="I83" s="129">
        <v>57</v>
      </c>
      <c r="J83" s="1" t="s">
        <v>388</v>
      </c>
      <c r="K83" s="156"/>
      <c r="L83" s="266">
        <v>8323.34</v>
      </c>
      <c r="M83" s="265"/>
      <c r="N83">
        <v>1565</v>
      </c>
      <c r="O83" s="266">
        <f t="shared" si="27"/>
        <v>469.5</v>
      </c>
      <c r="P83" s="266">
        <f t="shared" si="28"/>
        <v>4994</v>
      </c>
      <c r="Q83" s="266">
        <f t="shared" si="29"/>
        <v>0</v>
      </c>
      <c r="R83" s="266">
        <f t="shared" si="30"/>
        <v>0</v>
      </c>
      <c r="S83" s="159">
        <f t="shared" si="31"/>
        <v>0.19</v>
      </c>
      <c r="T83" s="159">
        <f t="shared" si="7"/>
        <v>0</v>
      </c>
      <c r="U83" s="158">
        <f t="shared" si="8"/>
        <v>0</v>
      </c>
      <c r="V83" s="158">
        <f t="shared" si="32"/>
        <v>0</v>
      </c>
      <c r="W83" s="267">
        <v>407</v>
      </c>
      <c r="X83" s="266">
        <f t="shared" si="33"/>
        <v>101.75</v>
      </c>
      <c r="Y83" s="136">
        <f t="shared" si="9"/>
        <v>469.5</v>
      </c>
      <c r="Z83" s="4">
        <f t="shared" si="34"/>
        <v>8894.59</v>
      </c>
      <c r="AA83" s="266">
        <v>50612339709.330002</v>
      </c>
      <c r="AB83" s="267">
        <v>63518</v>
      </c>
      <c r="AC83" s="136">
        <f t="shared" si="10"/>
        <v>796818.85</v>
      </c>
      <c r="AD83" s="131">
        <f t="shared" si="11"/>
        <v>3.732548</v>
      </c>
      <c r="AE83" s="267">
        <v>167537</v>
      </c>
      <c r="AF83" s="131">
        <f t="shared" si="12"/>
        <v>1.347772</v>
      </c>
      <c r="AG83" s="131">
        <f t="shared" si="53"/>
        <v>-2.017115</v>
      </c>
      <c r="AH83" s="161">
        <f t="shared" si="13"/>
        <v>0.01</v>
      </c>
      <c r="AI83" s="162">
        <f t="shared" si="14"/>
        <v>0</v>
      </c>
      <c r="AJ83" s="163">
        <f t="shared" si="35"/>
        <v>0.01</v>
      </c>
      <c r="AK83" s="267">
        <v>0</v>
      </c>
      <c r="AL83" s="267">
        <v>0</v>
      </c>
      <c r="AM83" s="135">
        <f t="shared" si="36"/>
        <v>0</v>
      </c>
      <c r="AN83" s="267">
        <v>0</v>
      </c>
      <c r="AO83"/>
      <c r="AP83" s="135">
        <f t="shared" si="37"/>
        <v>0</v>
      </c>
      <c r="AQ83" s="135">
        <f t="shared" si="15"/>
        <v>1025101</v>
      </c>
      <c r="AR83" s="135">
        <f t="shared" si="38"/>
        <v>1025101</v>
      </c>
      <c r="AS83" s="160">
        <v>136859</v>
      </c>
      <c r="AT83" s="160">
        <f t="shared" si="16"/>
        <v>1025101</v>
      </c>
      <c r="AU83" s="333">
        <v>569418</v>
      </c>
      <c r="AV83" s="135">
        <f t="shared" si="39"/>
        <v>455683</v>
      </c>
      <c r="AW83" s="164" t="str">
        <f t="shared" si="40"/>
        <v>Yes</v>
      </c>
      <c r="AX83" s="160">
        <f t="shared" si="41"/>
        <v>91137</v>
      </c>
      <c r="AY83" s="334">
        <f t="shared" si="42"/>
        <v>660555</v>
      </c>
      <c r="AZ83" s="335">
        <f t="shared" si="43"/>
        <v>660555</v>
      </c>
      <c r="BA83" s="336">
        <f t="shared" si="44"/>
        <v>91137</v>
      </c>
      <c r="BD83" s="166">
        <f t="shared" si="45"/>
        <v>455683</v>
      </c>
      <c r="BE83" s="166">
        <f t="shared" si="61"/>
        <v>364546</v>
      </c>
      <c r="BF83" s="166">
        <f t="shared" si="61"/>
        <v>158577.51</v>
      </c>
      <c r="BG83" s="166">
        <f t="shared" si="61"/>
        <v>0</v>
      </c>
      <c r="BH83" s="166">
        <f t="shared" si="61"/>
        <v>0</v>
      </c>
      <c r="BI83" s="166">
        <f t="shared" si="61"/>
        <v>0</v>
      </c>
      <c r="BJ83" s="166">
        <f t="shared" si="61"/>
        <v>0</v>
      </c>
      <c r="BK83" s="166">
        <f t="shared" si="61"/>
        <v>0</v>
      </c>
      <c r="BL83" s="166">
        <f t="shared" si="61"/>
        <v>0</v>
      </c>
      <c r="BN83" s="135">
        <f t="shared" si="47"/>
        <v>660555</v>
      </c>
      <c r="BO83" s="166">
        <f t="shared" si="48"/>
        <v>866523.49</v>
      </c>
      <c r="BP83" s="166">
        <f t="shared" ref="BP83:BU125" si="62">IF(BF83&gt;0,$AR83,BY83+(BF83*BP$18))</f>
        <v>1025101</v>
      </c>
      <c r="BQ83" s="166">
        <f t="shared" si="62"/>
        <v>1025101</v>
      </c>
      <c r="BR83" s="166">
        <f t="shared" si="62"/>
        <v>1025101</v>
      </c>
      <c r="BS83" s="166">
        <f t="shared" si="62"/>
        <v>1025101</v>
      </c>
      <c r="BT83" s="166">
        <f t="shared" si="62"/>
        <v>1025101</v>
      </c>
      <c r="BU83" s="166">
        <f t="shared" si="62"/>
        <v>1025101</v>
      </c>
      <c r="BV83" s="135">
        <f t="shared" si="50"/>
        <v>1025101</v>
      </c>
      <c r="BX83" s="166">
        <f t="shared" si="51"/>
        <v>660555</v>
      </c>
      <c r="BY83" s="166">
        <f t="shared" si="54"/>
        <v>866523.49</v>
      </c>
      <c r="BZ83" s="166">
        <f t="shared" si="55"/>
        <v>1025101</v>
      </c>
      <c r="CA83" s="166">
        <f t="shared" si="56"/>
        <v>1025101</v>
      </c>
      <c r="CB83" s="166">
        <f t="shared" si="57"/>
        <v>1025101</v>
      </c>
      <c r="CC83" s="166">
        <f t="shared" si="58"/>
        <v>1025101</v>
      </c>
      <c r="CD83" s="166">
        <f t="shared" si="59"/>
        <v>1025101</v>
      </c>
      <c r="CE83" s="166">
        <f t="shared" si="60"/>
        <v>1025101</v>
      </c>
      <c r="CF83" s="166">
        <f t="shared" si="52"/>
        <v>1025101</v>
      </c>
    </row>
    <row r="84" spans="1:84" ht="15" x14ac:dyDescent="0.2">
      <c r="A84" s="129" t="s">
        <v>351</v>
      </c>
      <c r="B84" s="129"/>
      <c r="C84" s="147"/>
      <c r="D84" s="147" t="str">
        <f t="shared" si="26"/>
        <v>No</v>
      </c>
      <c r="E84" s="147"/>
      <c r="F84" s="147"/>
      <c r="G84" s="1">
        <v>9</v>
      </c>
      <c r="H84" s="337">
        <v>23</v>
      </c>
      <c r="I84" s="129">
        <v>58</v>
      </c>
      <c r="J84" s="1" t="s">
        <v>389</v>
      </c>
      <c r="K84" s="156"/>
      <c r="L84" s="266">
        <v>1584.33</v>
      </c>
      <c r="M84" s="269"/>
      <c r="N84">
        <v>791</v>
      </c>
      <c r="O84" s="266">
        <f t="shared" si="27"/>
        <v>237.3</v>
      </c>
      <c r="P84" s="266">
        <f t="shared" si="28"/>
        <v>950.6</v>
      </c>
      <c r="Q84" s="266">
        <f t="shared" si="29"/>
        <v>0</v>
      </c>
      <c r="R84" s="266">
        <f t="shared" si="30"/>
        <v>0</v>
      </c>
      <c r="S84" s="159">
        <f t="shared" si="31"/>
        <v>0.5</v>
      </c>
      <c r="T84" s="159">
        <f t="shared" si="7"/>
        <v>0</v>
      </c>
      <c r="U84" s="158">
        <f t="shared" si="8"/>
        <v>0</v>
      </c>
      <c r="V84" s="158">
        <f t="shared" si="32"/>
        <v>0</v>
      </c>
      <c r="W84" s="267">
        <v>18</v>
      </c>
      <c r="X84" s="266">
        <f t="shared" si="33"/>
        <v>4.5</v>
      </c>
      <c r="Y84" s="136">
        <f t="shared" si="9"/>
        <v>237.3</v>
      </c>
      <c r="Z84" s="4">
        <f t="shared" si="34"/>
        <v>1826.1299999999999</v>
      </c>
      <c r="AA84" s="266">
        <v>1206488839</v>
      </c>
      <c r="AB84" s="267">
        <v>11402</v>
      </c>
      <c r="AC84" s="136">
        <f t="shared" si="10"/>
        <v>105813.79</v>
      </c>
      <c r="AD84" s="131">
        <f t="shared" si="11"/>
        <v>0.49566500000000002</v>
      </c>
      <c r="AE84" s="267">
        <v>62361</v>
      </c>
      <c r="AF84" s="131">
        <f t="shared" si="12"/>
        <v>0.50167099999999998</v>
      </c>
      <c r="AG84" s="131">
        <f t="shared" si="53"/>
        <v>0.50253300000000001</v>
      </c>
      <c r="AH84" s="161">
        <f t="shared" si="13"/>
        <v>0.50253300000000001</v>
      </c>
      <c r="AI84" s="162">
        <f t="shared" si="14"/>
        <v>0</v>
      </c>
      <c r="AJ84" s="163">
        <f t="shared" si="35"/>
        <v>0.50253300000000001</v>
      </c>
      <c r="AK84" s="267">
        <v>0</v>
      </c>
      <c r="AL84" s="267">
        <v>0</v>
      </c>
      <c r="AM84" s="135">
        <f t="shared" si="36"/>
        <v>0</v>
      </c>
      <c r="AN84" s="267">
        <v>2</v>
      </c>
      <c r="AO84">
        <v>4</v>
      </c>
      <c r="AP84" s="135">
        <f t="shared" si="37"/>
        <v>800</v>
      </c>
      <c r="AQ84" s="135">
        <f t="shared" si="15"/>
        <v>10576384</v>
      </c>
      <c r="AR84" s="135">
        <f t="shared" si="38"/>
        <v>10577184</v>
      </c>
      <c r="AS84" s="160">
        <v>10775767</v>
      </c>
      <c r="AT84" s="160">
        <f t="shared" si="16"/>
        <v>10577184</v>
      </c>
      <c r="AU84" s="333">
        <v>10925151</v>
      </c>
      <c r="AV84" s="135">
        <f t="shared" si="39"/>
        <v>347967</v>
      </c>
      <c r="AW84" s="164" t="str">
        <f t="shared" si="40"/>
        <v>No</v>
      </c>
      <c r="AX84" s="160">
        <f t="shared" si="41"/>
        <v>0</v>
      </c>
      <c r="AY84" s="334">
        <f t="shared" si="42"/>
        <v>10925151</v>
      </c>
      <c r="AZ84" s="335">
        <f t="shared" si="43"/>
        <v>10925151</v>
      </c>
      <c r="BA84" s="336">
        <f t="shared" si="44"/>
        <v>0</v>
      </c>
      <c r="BD84" s="166">
        <f t="shared" si="45"/>
        <v>-347967</v>
      </c>
      <c r="BE84" s="166">
        <f t="shared" si="61"/>
        <v>-347967</v>
      </c>
      <c r="BF84" s="166">
        <f t="shared" si="61"/>
        <v>-347967</v>
      </c>
      <c r="BG84" s="166">
        <f t="shared" si="61"/>
        <v>-298242.51569999941</v>
      </c>
      <c r="BH84" s="166">
        <f t="shared" si="61"/>
        <v>-248525.48833280988</v>
      </c>
      <c r="BI84" s="166">
        <f t="shared" si="61"/>
        <v>-198820.39066624828</v>
      </c>
      <c r="BJ84" s="166">
        <f t="shared" si="61"/>
        <v>-149115.29299968667</v>
      </c>
      <c r="BK84" s="166">
        <f t="shared" si="61"/>
        <v>-99415.165842890739</v>
      </c>
      <c r="BL84" s="166">
        <f t="shared" si="61"/>
        <v>-49707.58292144537</v>
      </c>
      <c r="BN84" s="135">
        <f t="shared" si="47"/>
        <v>10925151</v>
      </c>
      <c r="BO84" s="166">
        <f t="shared" si="48"/>
        <v>10925151</v>
      </c>
      <c r="BP84" s="166">
        <f t="shared" si="62"/>
        <v>10875426.515699999</v>
      </c>
      <c r="BQ84" s="166">
        <f t="shared" si="62"/>
        <v>10825709.48833281</v>
      </c>
      <c r="BR84" s="166">
        <f t="shared" si="62"/>
        <v>10776004.390666248</v>
      </c>
      <c r="BS84" s="166">
        <f t="shared" si="62"/>
        <v>10726299.292999687</v>
      </c>
      <c r="BT84" s="166">
        <f t="shared" si="62"/>
        <v>10676599.165842891</v>
      </c>
      <c r="BU84" s="166">
        <f t="shared" si="62"/>
        <v>10626891.582921445</v>
      </c>
      <c r="BV84" s="135">
        <f t="shared" si="50"/>
        <v>10577184</v>
      </c>
      <c r="BX84" s="166">
        <f t="shared" si="51"/>
        <v>10925151</v>
      </c>
      <c r="BY84" s="166">
        <f t="shared" si="54"/>
        <v>10925151</v>
      </c>
      <c r="BZ84" s="166">
        <f t="shared" si="55"/>
        <v>10875426.515699999</v>
      </c>
      <c r="CA84" s="166">
        <f t="shared" si="56"/>
        <v>10825709.48833281</v>
      </c>
      <c r="CB84" s="166">
        <f t="shared" si="57"/>
        <v>10776004.390666248</v>
      </c>
      <c r="CC84" s="166">
        <f t="shared" si="58"/>
        <v>10726299.292999687</v>
      </c>
      <c r="CD84" s="166">
        <f t="shared" si="59"/>
        <v>10676599.165842891</v>
      </c>
      <c r="CE84" s="166">
        <f t="shared" si="60"/>
        <v>10626891.582921445</v>
      </c>
      <c r="CF84" s="166">
        <f t="shared" si="52"/>
        <v>10577184</v>
      </c>
    </row>
    <row r="85" spans="1:84" ht="15" x14ac:dyDescent="0.2">
      <c r="A85" s="129" t="s">
        <v>338</v>
      </c>
      <c r="B85" s="129"/>
      <c r="C85" s="340">
        <v>1</v>
      </c>
      <c r="D85" s="147" t="str">
        <f t="shared" si="26"/>
        <v>Yes</v>
      </c>
      <c r="E85" s="340">
        <v>1</v>
      </c>
      <c r="F85" s="147"/>
      <c r="G85" s="1">
        <v>8</v>
      </c>
      <c r="H85" s="338">
        <v>61</v>
      </c>
      <c r="I85" s="129">
        <v>59</v>
      </c>
      <c r="J85" s="1" t="s">
        <v>390</v>
      </c>
      <c r="K85" s="156"/>
      <c r="L85" s="266">
        <v>4411.47</v>
      </c>
      <c r="M85" s="265"/>
      <c r="N85">
        <v>2026</v>
      </c>
      <c r="O85" s="266">
        <f t="shared" si="27"/>
        <v>607.79999999999995</v>
      </c>
      <c r="P85" s="266">
        <f t="shared" si="28"/>
        <v>2646.88</v>
      </c>
      <c r="Q85" s="266">
        <f t="shared" si="29"/>
        <v>0</v>
      </c>
      <c r="R85" s="266">
        <f t="shared" si="30"/>
        <v>0</v>
      </c>
      <c r="S85" s="159">
        <f t="shared" si="31"/>
        <v>0.46</v>
      </c>
      <c r="T85" s="159">
        <f t="shared" si="7"/>
        <v>0</v>
      </c>
      <c r="U85" s="158">
        <f t="shared" si="8"/>
        <v>0</v>
      </c>
      <c r="V85" s="158">
        <f t="shared" si="32"/>
        <v>0</v>
      </c>
      <c r="W85" s="267">
        <v>177</v>
      </c>
      <c r="X85" s="266">
        <f t="shared" si="33"/>
        <v>44.25</v>
      </c>
      <c r="Y85" s="136">
        <f t="shared" si="9"/>
        <v>607.79999999999995</v>
      </c>
      <c r="Z85" s="4">
        <f t="shared" si="34"/>
        <v>5063.5200000000004</v>
      </c>
      <c r="AA85" s="266">
        <v>6406503118</v>
      </c>
      <c r="AB85" s="267">
        <v>38411</v>
      </c>
      <c r="AC85" s="136">
        <f t="shared" si="10"/>
        <v>166788.24</v>
      </c>
      <c r="AD85" s="131">
        <f t="shared" si="11"/>
        <v>0.78128799999999998</v>
      </c>
      <c r="AE85" s="267">
        <v>68849</v>
      </c>
      <c r="AF85" s="131">
        <f t="shared" si="12"/>
        <v>0.55386400000000002</v>
      </c>
      <c r="AG85" s="131">
        <f t="shared" si="53"/>
        <v>0.286939</v>
      </c>
      <c r="AH85" s="161">
        <f t="shared" si="13"/>
        <v>0.286939</v>
      </c>
      <c r="AI85" s="162">
        <f t="shared" si="14"/>
        <v>0</v>
      </c>
      <c r="AJ85" s="163">
        <f t="shared" si="35"/>
        <v>0.286939</v>
      </c>
      <c r="AK85" s="267">
        <v>0</v>
      </c>
      <c r="AL85" s="267">
        <v>0</v>
      </c>
      <c r="AM85" s="135">
        <f t="shared" si="36"/>
        <v>0</v>
      </c>
      <c r="AN85" s="267">
        <v>0</v>
      </c>
      <c r="AO85"/>
      <c r="AP85" s="135">
        <f t="shared" si="37"/>
        <v>0</v>
      </c>
      <c r="AQ85" s="135">
        <f t="shared" si="15"/>
        <v>16744919</v>
      </c>
      <c r="AR85" s="135">
        <f t="shared" si="38"/>
        <v>16744919</v>
      </c>
      <c r="AS85" s="160">
        <v>25040045</v>
      </c>
      <c r="AT85" s="160">
        <f t="shared" si="16"/>
        <v>25040045</v>
      </c>
      <c r="AU85" s="333">
        <v>25040045</v>
      </c>
      <c r="AV85" s="135">
        <f t="shared" si="39"/>
        <v>8295126</v>
      </c>
      <c r="AW85" s="164" t="str">
        <f t="shared" si="40"/>
        <v>No</v>
      </c>
      <c r="AX85" s="160">
        <f t="shared" si="41"/>
        <v>0</v>
      </c>
      <c r="AY85" s="334">
        <f t="shared" si="42"/>
        <v>25040045</v>
      </c>
      <c r="AZ85" s="335">
        <f t="shared" si="43"/>
        <v>25040045</v>
      </c>
      <c r="BA85" s="336">
        <f t="shared" si="44"/>
        <v>0</v>
      </c>
      <c r="BD85" s="166">
        <f t="shared" si="45"/>
        <v>-8295126</v>
      </c>
      <c r="BE85" s="166">
        <f t="shared" si="61"/>
        <v>-8295126</v>
      </c>
      <c r="BF85" s="166">
        <f t="shared" si="61"/>
        <v>-8295126</v>
      </c>
      <c r="BG85" s="166">
        <f t="shared" si="61"/>
        <v>-8295126</v>
      </c>
      <c r="BH85" s="166">
        <f t="shared" si="61"/>
        <v>-8295126</v>
      </c>
      <c r="BI85" s="166">
        <f t="shared" si="61"/>
        <v>-8295126</v>
      </c>
      <c r="BJ85" s="166">
        <f t="shared" si="61"/>
        <v>-8295126</v>
      </c>
      <c r="BK85" s="166">
        <f t="shared" si="61"/>
        <v>-8295126</v>
      </c>
      <c r="BL85" s="166">
        <f t="shared" si="61"/>
        <v>-8295126</v>
      </c>
      <c r="BN85" s="135">
        <f t="shared" si="47"/>
        <v>25040045</v>
      </c>
      <c r="BO85" s="166">
        <f t="shared" si="48"/>
        <v>25040045</v>
      </c>
      <c r="BP85" s="166">
        <f t="shared" si="62"/>
        <v>23854671.494600002</v>
      </c>
      <c r="BQ85" s="166">
        <f t="shared" si="62"/>
        <v>23657247.4958</v>
      </c>
      <c r="BR85" s="166">
        <f t="shared" si="62"/>
        <v>23381019.800000001</v>
      </c>
      <c r="BS85" s="166">
        <f t="shared" si="62"/>
        <v>22966263.5</v>
      </c>
      <c r="BT85" s="166">
        <f t="shared" si="62"/>
        <v>22275279.5042</v>
      </c>
      <c r="BU85" s="166">
        <f t="shared" si="62"/>
        <v>20892482</v>
      </c>
      <c r="BV85" s="135">
        <f t="shared" si="50"/>
        <v>16744919</v>
      </c>
      <c r="BX85" s="166">
        <f t="shared" si="51"/>
        <v>25040045</v>
      </c>
      <c r="BY85" s="166">
        <f t="shared" si="54"/>
        <v>25040045</v>
      </c>
      <c r="BZ85" s="166">
        <f t="shared" si="55"/>
        <v>25040045</v>
      </c>
      <c r="CA85" s="166">
        <f t="shared" si="56"/>
        <v>25040045</v>
      </c>
      <c r="CB85" s="166">
        <f t="shared" si="57"/>
        <v>25040045</v>
      </c>
      <c r="CC85" s="166">
        <f t="shared" si="58"/>
        <v>25040045</v>
      </c>
      <c r="CD85" s="166">
        <f t="shared" si="59"/>
        <v>25040045</v>
      </c>
      <c r="CE85" s="166">
        <f t="shared" si="60"/>
        <v>25040045</v>
      </c>
      <c r="CF85" s="166">
        <f t="shared" si="52"/>
        <v>25040045</v>
      </c>
    </row>
    <row r="86" spans="1:84" ht="15" x14ac:dyDescent="0.2">
      <c r="A86" s="129" t="s">
        <v>329</v>
      </c>
      <c r="B86" s="129"/>
      <c r="C86" s="147"/>
      <c r="D86" s="147" t="str">
        <f t="shared" si="26"/>
        <v>No</v>
      </c>
      <c r="E86" s="147"/>
      <c r="F86" s="147"/>
      <c r="G86" s="1">
        <v>2</v>
      </c>
      <c r="H86" s="332">
        <v>149</v>
      </c>
      <c r="I86" s="129">
        <v>60</v>
      </c>
      <c r="J86" s="1" t="s">
        <v>391</v>
      </c>
      <c r="K86" s="156"/>
      <c r="L86" s="266">
        <v>3154.65</v>
      </c>
      <c r="M86" s="265"/>
      <c r="N86">
        <v>386</v>
      </c>
      <c r="O86" s="266">
        <f t="shared" si="27"/>
        <v>115.8</v>
      </c>
      <c r="P86" s="266">
        <f t="shared" si="28"/>
        <v>1892.79</v>
      </c>
      <c r="Q86" s="266">
        <f t="shared" si="29"/>
        <v>0</v>
      </c>
      <c r="R86" s="266">
        <f t="shared" si="30"/>
        <v>0</v>
      </c>
      <c r="S86" s="159">
        <f t="shared" si="31"/>
        <v>0.12</v>
      </c>
      <c r="T86" s="159">
        <f t="shared" si="7"/>
        <v>0</v>
      </c>
      <c r="U86" s="158">
        <f t="shared" si="8"/>
        <v>0</v>
      </c>
      <c r="V86" s="158">
        <f t="shared" si="32"/>
        <v>0</v>
      </c>
      <c r="W86" s="267">
        <v>47</v>
      </c>
      <c r="X86" s="266">
        <f t="shared" si="33"/>
        <v>11.75</v>
      </c>
      <c r="Y86" s="136">
        <f t="shared" si="9"/>
        <v>115.8</v>
      </c>
      <c r="Z86" s="4">
        <f t="shared" si="34"/>
        <v>3282.2000000000003</v>
      </c>
      <c r="AA86" s="266">
        <v>5042939690.6700001</v>
      </c>
      <c r="AB86" s="267">
        <v>22073</v>
      </c>
      <c r="AC86" s="136">
        <f t="shared" si="10"/>
        <v>228466.44</v>
      </c>
      <c r="AD86" s="131">
        <f t="shared" si="11"/>
        <v>1.070208</v>
      </c>
      <c r="AE86" s="267">
        <v>108243</v>
      </c>
      <c r="AF86" s="131">
        <f t="shared" si="12"/>
        <v>0.87077400000000005</v>
      </c>
      <c r="AG86" s="131">
        <f t="shared" si="53"/>
        <v>-1.0378E-2</v>
      </c>
      <c r="AH86" s="161">
        <f t="shared" si="13"/>
        <v>0.01</v>
      </c>
      <c r="AI86" s="162">
        <f t="shared" si="14"/>
        <v>0</v>
      </c>
      <c r="AJ86" s="163">
        <f t="shared" si="35"/>
        <v>0.01</v>
      </c>
      <c r="AK86" s="267">
        <v>0</v>
      </c>
      <c r="AL86" s="267">
        <v>0</v>
      </c>
      <c r="AM86" s="135">
        <f t="shared" si="36"/>
        <v>0</v>
      </c>
      <c r="AN86" s="267">
        <v>0</v>
      </c>
      <c r="AO86"/>
      <c r="AP86" s="135">
        <f t="shared" si="37"/>
        <v>0</v>
      </c>
      <c r="AQ86" s="135">
        <f t="shared" si="15"/>
        <v>378274</v>
      </c>
      <c r="AR86" s="135">
        <f t="shared" si="38"/>
        <v>378274</v>
      </c>
      <c r="AS86" s="160">
        <v>2740394</v>
      </c>
      <c r="AT86" s="160">
        <f t="shared" si="16"/>
        <v>378274</v>
      </c>
      <c r="AU86" s="333">
        <v>1766084</v>
      </c>
      <c r="AV86" s="135">
        <f t="shared" si="39"/>
        <v>1387810</v>
      </c>
      <c r="AW86" s="164" t="str">
        <f t="shared" si="40"/>
        <v>No</v>
      </c>
      <c r="AX86" s="160">
        <f t="shared" si="41"/>
        <v>0</v>
      </c>
      <c r="AY86" s="334">
        <f t="shared" si="42"/>
        <v>1766084</v>
      </c>
      <c r="AZ86" s="335">
        <f t="shared" si="43"/>
        <v>1766084</v>
      </c>
      <c r="BA86" s="336">
        <f t="shared" si="44"/>
        <v>0</v>
      </c>
      <c r="BD86" s="166">
        <f t="shared" si="45"/>
        <v>-1387810</v>
      </c>
      <c r="BE86" s="166">
        <f t="shared" si="61"/>
        <v>-1387810</v>
      </c>
      <c r="BF86" s="166">
        <f t="shared" si="61"/>
        <v>-1387810</v>
      </c>
      <c r="BG86" s="166">
        <f t="shared" si="61"/>
        <v>-1189491.9509999999</v>
      </c>
      <c r="BH86" s="166">
        <f t="shared" si="61"/>
        <v>-991203.64276829991</v>
      </c>
      <c r="BI86" s="166">
        <f t="shared" si="61"/>
        <v>-792962.91421463992</v>
      </c>
      <c r="BJ86" s="166">
        <f t="shared" si="61"/>
        <v>-594722.18566097994</v>
      </c>
      <c r="BK86" s="166">
        <f t="shared" si="61"/>
        <v>-396501.28118017537</v>
      </c>
      <c r="BL86" s="166">
        <f t="shared" si="61"/>
        <v>-198250.64059008774</v>
      </c>
      <c r="BN86" s="135">
        <f t="shared" si="47"/>
        <v>1766084</v>
      </c>
      <c r="BO86" s="166">
        <f t="shared" si="48"/>
        <v>1766084</v>
      </c>
      <c r="BP86" s="166">
        <f t="shared" si="62"/>
        <v>1567765.9509999999</v>
      </c>
      <c r="BQ86" s="166">
        <f t="shared" si="62"/>
        <v>1369477.6427682999</v>
      </c>
      <c r="BR86" s="166">
        <f t="shared" si="62"/>
        <v>1171236.9142146399</v>
      </c>
      <c r="BS86" s="166">
        <f t="shared" si="62"/>
        <v>972996.18566097994</v>
      </c>
      <c r="BT86" s="166">
        <f t="shared" si="62"/>
        <v>774775.28118017537</v>
      </c>
      <c r="BU86" s="166">
        <f t="shared" si="62"/>
        <v>576524.64059008774</v>
      </c>
      <c r="BV86" s="135">
        <f t="shared" si="50"/>
        <v>378274</v>
      </c>
      <c r="BX86" s="166">
        <f t="shared" si="51"/>
        <v>1766084</v>
      </c>
      <c r="BY86" s="166">
        <f t="shared" si="54"/>
        <v>1766084</v>
      </c>
      <c r="BZ86" s="166">
        <f t="shared" si="55"/>
        <v>1567765.9509999999</v>
      </c>
      <c r="CA86" s="166">
        <f t="shared" si="56"/>
        <v>1369477.6427682999</v>
      </c>
      <c r="CB86" s="166">
        <f t="shared" si="57"/>
        <v>1171236.9142146399</v>
      </c>
      <c r="CC86" s="166">
        <f t="shared" si="58"/>
        <v>972996.18566097994</v>
      </c>
      <c r="CD86" s="166">
        <f t="shared" si="59"/>
        <v>774775.28118017537</v>
      </c>
      <c r="CE86" s="166">
        <f t="shared" si="60"/>
        <v>576524.64059008774</v>
      </c>
      <c r="CF86" s="166">
        <f t="shared" si="52"/>
        <v>378274</v>
      </c>
    </row>
    <row r="87" spans="1:84" ht="15" x14ac:dyDescent="0.2">
      <c r="A87" s="129" t="s">
        <v>323</v>
      </c>
      <c r="B87" s="129"/>
      <c r="C87" s="147"/>
      <c r="D87" s="147" t="str">
        <f t="shared" si="26"/>
        <v>No</v>
      </c>
      <c r="E87" s="147"/>
      <c r="F87" s="147"/>
      <c r="G87" s="1">
        <v>4</v>
      </c>
      <c r="H87" s="332">
        <v>117</v>
      </c>
      <c r="I87" s="129">
        <v>61</v>
      </c>
      <c r="J87" s="1" t="s">
        <v>392</v>
      </c>
      <c r="K87" s="156"/>
      <c r="L87" s="266">
        <v>1119.9100000000001</v>
      </c>
      <c r="M87" s="265"/>
      <c r="N87">
        <v>191</v>
      </c>
      <c r="O87" s="266">
        <f t="shared" si="27"/>
        <v>57.3</v>
      </c>
      <c r="P87" s="266">
        <f t="shared" si="28"/>
        <v>671.95</v>
      </c>
      <c r="Q87" s="266">
        <f t="shared" si="29"/>
        <v>0</v>
      </c>
      <c r="R87" s="266">
        <f t="shared" si="30"/>
        <v>0</v>
      </c>
      <c r="S87" s="159">
        <f t="shared" si="31"/>
        <v>0.17</v>
      </c>
      <c r="T87" s="159">
        <f t="shared" si="7"/>
        <v>0</v>
      </c>
      <c r="U87" s="158">
        <f t="shared" si="8"/>
        <v>0</v>
      </c>
      <c r="V87" s="158">
        <f t="shared" si="32"/>
        <v>0</v>
      </c>
      <c r="W87" s="267">
        <v>7</v>
      </c>
      <c r="X87" s="266">
        <f t="shared" si="33"/>
        <v>1.75</v>
      </c>
      <c r="Y87" s="136">
        <f t="shared" si="9"/>
        <v>57.3</v>
      </c>
      <c r="Z87" s="4">
        <f t="shared" si="34"/>
        <v>1178.96</v>
      </c>
      <c r="AA87" s="266">
        <v>1379178713.6700001</v>
      </c>
      <c r="AB87" s="267">
        <v>8452</v>
      </c>
      <c r="AC87" s="136">
        <f t="shared" si="10"/>
        <v>163177.79</v>
      </c>
      <c r="AD87" s="131">
        <f t="shared" si="11"/>
        <v>0.76437600000000006</v>
      </c>
      <c r="AE87" s="267">
        <v>107073</v>
      </c>
      <c r="AF87" s="131">
        <f t="shared" si="12"/>
        <v>0.86136199999999996</v>
      </c>
      <c r="AG87" s="131">
        <f t="shared" si="53"/>
        <v>0.20652799999999999</v>
      </c>
      <c r="AH87" s="161">
        <f t="shared" si="13"/>
        <v>0.20652799999999999</v>
      </c>
      <c r="AI87" s="162">
        <f t="shared" si="14"/>
        <v>0</v>
      </c>
      <c r="AJ87" s="163">
        <f t="shared" si="35"/>
        <v>0.20652799999999999</v>
      </c>
      <c r="AK87" s="267">
        <v>1125</v>
      </c>
      <c r="AL87" s="267">
        <v>13</v>
      </c>
      <c r="AM87" s="135">
        <f t="shared" si="36"/>
        <v>1462500</v>
      </c>
      <c r="AN87" s="267">
        <v>0</v>
      </c>
      <c r="AO87"/>
      <c r="AP87" s="135">
        <f t="shared" si="37"/>
        <v>0</v>
      </c>
      <c r="AQ87" s="135">
        <f t="shared" si="15"/>
        <v>2806202</v>
      </c>
      <c r="AR87" s="135">
        <f t="shared" si="38"/>
        <v>4268702</v>
      </c>
      <c r="AS87" s="160">
        <v>1971482</v>
      </c>
      <c r="AT87" s="160">
        <f t="shared" si="16"/>
        <v>4268702</v>
      </c>
      <c r="AU87" s="333">
        <v>2368269</v>
      </c>
      <c r="AV87" s="135">
        <f t="shared" si="39"/>
        <v>1900433</v>
      </c>
      <c r="AW87" s="164" t="str">
        <f t="shared" si="40"/>
        <v>Yes</v>
      </c>
      <c r="AX87" s="160">
        <f t="shared" si="41"/>
        <v>380087</v>
      </c>
      <c r="AY87" s="334">
        <f t="shared" si="42"/>
        <v>2748356</v>
      </c>
      <c r="AZ87" s="335">
        <f t="shared" si="43"/>
        <v>2748356</v>
      </c>
      <c r="BA87" s="336">
        <f t="shared" si="44"/>
        <v>380087</v>
      </c>
      <c r="BD87" s="166">
        <f t="shared" si="45"/>
        <v>1900433</v>
      </c>
      <c r="BE87" s="166">
        <f t="shared" si="61"/>
        <v>1520346</v>
      </c>
      <c r="BF87" s="166">
        <f t="shared" si="61"/>
        <v>661350.51000000024</v>
      </c>
      <c r="BG87" s="166">
        <f t="shared" si="61"/>
        <v>0</v>
      </c>
      <c r="BH87" s="166">
        <f t="shared" si="61"/>
        <v>0</v>
      </c>
      <c r="BI87" s="166">
        <f t="shared" si="61"/>
        <v>0</v>
      </c>
      <c r="BJ87" s="166">
        <f t="shared" si="61"/>
        <v>0</v>
      </c>
      <c r="BK87" s="166">
        <f t="shared" si="61"/>
        <v>0</v>
      </c>
      <c r="BL87" s="166">
        <f t="shared" si="61"/>
        <v>0</v>
      </c>
      <c r="BN87" s="135">
        <f t="shared" si="47"/>
        <v>2748356</v>
      </c>
      <c r="BO87" s="166">
        <f t="shared" si="48"/>
        <v>3607351.4899999998</v>
      </c>
      <c r="BP87" s="166">
        <f t="shared" si="62"/>
        <v>4268702</v>
      </c>
      <c r="BQ87" s="166">
        <f t="shared" si="62"/>
        <v>4268702</v>
      </c>
      <c r="BR87" s="166">
        <f t="shared" si="62"/>
        <v>4268702</v>
      </c>
      <c r="BS87" s="166">
        <f t="shared" si="62"/>
        <v>4268702</v>
      </c>
      <c r="BT87" s="166">
        <f t="shared" si="62"/>
        <v>4268702</v>
      </c>
      <c r="BU87" s="166">
        <f t="shared" si="62"/>
        <v>4268702</v>
      </c>
      <c r="BV87" s="135">
        <f t="shared" si="50"/>
        <v>4268702</v>
      </c>
      <c r="BX87" s="166">
        <f t="shared" si="51"/>
        <v>2748356</v>
      </c>
      <c r="BY87" s="166">
        <f t="shared" si="54"/>
        <v>3607351.4899999998</v>
      </c>
      <c r="BZ87" s="166">
        <f t="shared" si="55"/>
        <v>4268702</v>
      </c>
      <c r="CA87" s="166">
        <f t="shared" si="56"/>
        <v>4268702</v>
      </c>
      <c r="CB87" s="166">
        <f t="shared" si="57"/>
        <v>4268702</v>
      </c>
      <c r="CC87" s="166">
        <f t="shared" si="58"/>
        <v>4268702</v>
      </c>
      <c r="CD87" s="166">
        <f t="shared" si="59"/>
        <v>4268702</v>
      </c>
      <c r="CE87" s="166">
        <f t="shared" si="60"/>
        <v>4268702</v>
      </c>
      <c r="CF87" s="166">
        <f t="shared" si="52"/>
        <v>4268702</v>
      </c>
    </row>
    <row r="88" spans="1:84" ht="15" x14ac:dyDescent="0.2">
      <c r="A88" s="129" t="s">
        <v>338</v>
      </c>
      <c r="B88" s="129"/>
      <c r="C88" s="147">
        <v>1</v>
      </c>
      <c r="D88" s="147" t="str">
        <f t="shared" si="26"/>
        <v>Yes</v>
      </c>
      <c r="E88" s="147">
        <v>1</v>
      </c>
      <c r="F88" s="147"/>
      <c r="G88" s="1">
        <v>9</v>
      </c>
      <c r="H88" s="337">
        <v>19</v>
      </c>
      <c r="I88" s="129">
        <v>62</v>
      </c>
      <c r="J88" s="1" t="s">
        <v>393</v>
      </c>
      <c r="K88" s="156"/>
      <c r="L88" s="266">
        <v>6256.06</v>
      </c>
      <c r="M88" s="269"/>
      <c r="N88">
        <v>2654</v>
      </c>
      <c r="O88" s="266">
        <f t="shared" si="27"/>
        <v>796.2</v>
      </c>
      <c r="P88" s="266">
        <f t="shared" si="28"/>
        <v>3753.64</v>
      </c>
      <c r="Q88" s="266">
        <f t="shared" si="29"/>
        <v>0</v>
      </c>
      <c r="R88" s="266">
        <f t="shared" si="30"/>
        <v>0</v>
      </c>
      <c r="S88" s="159">
        <f t="shared" si="31"/>
        <v>0.42</v>
      </c>
      <c r="T88" s="159">
        <f t="shared" si="7"/>
        <v>0</v>
      </c>
      <c r="U88" s="158">
        <f t="shared" si="8"/>
        <v>0</v>
      </c>
      <c r="V88" s="158">
        <f t="shared" si="32"/>
        <v>0</v>
      </c>
      <c r="W88" s="267">
        <v>422</v>
      </c>
      <c r="X88" s="266">
        <f t="shared" si="33"/>
        <v>105.5</v>
      </c>
      <c r="Y88" s="136">
        <f t="shared" si="9"/>
        <v>796.2</v>
      </c>
      <c r="Z88" s="4">
        <f t="shared" si="34"/>
        <v>7157.76</v>
      </c>
      <c r="AA88" s="266">
        <v>5959997335.3299999</v>
      </c>
      <c r="AB88" s="267">
        <v>61169</v>
      </c>
      <c r="AC88" s="136">
        <f t="shared" si="10"/>
        <v>97434.93</v>
      </c>
      <c r="AD88" s="131">
        <f t="shared" si="11"/>
        <v>0.45641599999999999</v>
      </c>
      <c r="AE88" s="267">
        <v>78602</v>
      </c>
      <c r="AF88" s="131">
        <f t="shared" si="12"/>
        <v>0.63232299999999997</v>
      </c>
      <c r="AG88" s="131">
        <f t="shared" si="53"/>
        <v>0.49081200000000003</v>
      </c>
      <c r="AH88" s="161">
        <f t="shared" si="13"/>
        <v>0.49081200000000003</v>
      </c>
      <c r="AI88" s="162">
        <f t="shared" si="14"/>
        <v>0.03</v>
      </c>
      <c r="AJ88" s="163">
        <f t="shared" si="35"/>
        <v>0.52081200000000005</v>
      </c>
      <c r="AK88" s="267">
        <v>0</v>
      </c>
      <c r="AL88" s="267">
        <v>0</v>
      </c>
      <c r="AM88" s="135">
        <f t="shared" si="36"/>
        <v>0</v>
      </c>
      <c r="AN88" s="267">
        <v>0</v>
      </c>
      <c r="AO88"/>
      <c r="AP88" s="135">
        <f t="shared" si="37"/>
        <v>0</v>
      </c>
      <c r="AQ88" s="135">
        <f t="shared" si="15"/>
        <v>42963440</v>
      </c>
      <c r="AR88" s="135">
        <f t="shared" si="38"/>
        <v>42963440</v>
      </c>
      <c r="AS88" s="160">
        <v>26945481</v>
      </c>
      <c r="AT88" s="160">
        <f t="shared" si="16"/>
        <v>42963440</v>
      </c>
      <c r="AU88" s="333">
        <v>32878103</v>
      </c>
      <c r="AV88" s="135">
        <f t="shared" si="39"/>
        <v>10085337</v>
      </c>
      <c r="AW88" s="164" t="str">
        <f t="shared" si="40"/>
        <v>Yes</v>
      </c>
      <c r="AX88" s="160">
        <f t="shared" si="41"/>
        <v>2017067</v>
      </c>
      <c r="AY88" s="334">
        <f t="shared" si="42"/>
        <v>34895170</v>
      </c>
      <c r="AZ88" s="335">
        <f t="shared" si="43"/>
        <v>34895170</v>
      </c>
      <c r="BA88" s="336">
        <f t="shared" si="44"/>
        <v>2017067</v>
      </c>
      <c r="BD88" s="166">
        <f t="shared" si="45"/>
        <v>10085337</v>
      </c>
      <c r="BE88" s="166">
        <f t="shared" si="61"/>
        <v>8068270</v>
      </c>
      <c r="BF88" s="166">
        <f t="shared" si="61"/>
        <v>3509697.450000003</v>
      </c>
      <c r="BG88" s="166">
        <f t="shared" si="61"/>
        <v>0</v>
      </c>
      <c r="BH88" s="166">
        <f t="shared" si="61"/>
        <v>0</v>
      </c>
      <c r="BI88" s="166">
        <f t="shared" si="61"/>
        <v>0</v>
      </c>
      <c r="BJ88" s="166">
        <f t="shared" si="61"/>
        <v>0</v>
      </c>
      <c r="BK88" s="166">
        <f t="shared" si="61"/>
        <v>0</v>
      </c>
      <c r="BL88" s="166">
        <f t="shared" si="61"/>
        <v>0</v>
      </c>
      <c r="BN88" s="135">
        <f t="shared" si="47"/>
        <v>34895170</v>
      </c>
      <c r="BO88" s="166">
        <f t="shared" si="48"/>
        <v>39453742.549999997</v>
      </c>
      <c r="BP88" s="166">
        <f t="shared" si="62"/>
        <v>42963440</v>
      </c>
      <c r="BQ88" s="166">
        <f t="shared" si="62"/>
        <v>42963440</v>
      </c>
      <c r="BR88" s="166">
        <f t="shared" si="62"/>
        <v>42963440</v>
      </c>
      <c r="BS88" s="166">
        <f t="shared" si="62"/>
        <v>42963440</v>
      </c>
      <c r="BT88" s="166">
        <f t="shared" si="62"/>
        <v>42963440</v>
      </c>
      <c r="BU88" s="166">
        <f t="shared" si="62"/>
        <v>42963440</v>
      </c>
      <c r="BV88" s="135">
        <f t="shared" si="50"/>
        <v>42963440</v>
      </c>
      <c r="BX88" s="166">
        <f t="shared" si="51"/>
        <v>34895170</v>
      </c>
      <c r="BY88" s="166">
        <f t="shared" si="54"/>
        <v>39453742.549999997</v>
      </c>
      <c r="BZ88" s="166">
        <f t="shared" si="55"/>
        <v>42963440</v>
      </c>
      <c r="CA88" s="166">
        <f t="shared" si="56"/>
        <v>42963440</v>
      </c>
      <c r="CB88" s="166">
        <f t="shared" si="57"/>
        <v>42963440</v>
      </c>
      <c r="CC88" s="166">
        <f t="shared" si="58"/>
        <v>42963440</v>
      </c>
      <c r="CD88" s="166">
        <f t="shared" si="59"/>
        <v>42963440</v>
      </c>
      <c r="CE88" s="166">
        <f t="shared" si="60"/>
        <v>42963440</v>
      </c>
      <c r="CF88" s="166">
        <f t="shared" si="52"/>
        <v>42963440</v>
      </c>
    </row>
    <row r="89" spans="1:84" ht="15" x14ac:dyDescent="0.2">
      <c r="A89" s="129" t="s">
        <v>327</v>
      </c>
      <c r="B89" s="129"/>
      <c r="C89" s="147"/>
      <c r="D89" s="147" t="str">
        <f t="shared" si="26"/>
        <v>No</v>
      </c>
      <c r="E89" s="147"/>
      <c r="F89" s="147"/>
      <c r="G89" s="1">
        <v>7</v>
      </c>
      <c r="H89" s="332">
        <v>64</v>
      </c>
      <c r="I89" s="129">
        <v>63</v>
      </c>
      <c r="J89" s="1" t="s">
        <v>394</v>
      </c>
      <c r="K89" s="156"/>
      <c r="L89" s="266">
        <v>119.84</v>
      </c>
      <c r="M89" s="265"/>
      <c r="N89">
        <v>40</v>
      </c>
      <c r="O89" s="266">
        <f t="shared" si="27"/>
        <v>12</v>
      </c>
      <c r="P89" s="266">
        <f t="shared" si="28"/>
        <v>71.900000000000006</v>
      </c>
      <c r="Q89" s="266">
        <f t="shared" si="29"/>
        <v>0</v>
      </c>
      <c r="R89" s="266">
        <f t="shared" si="30"/>
        <v>0</v>
      </c>
      <c r="S89" s="159">
        <f t="shared" si="31"/>
        <v>0.33</v>
      </c>
      <c r="T89" s="159">
        <f t="shared" si="7"/>
        <v>0</v>
      </c>
      <c r="U89" s="158">
        <f t="shared" si="8"/>
        <v>0</v>
      </c>
      <c r="V89" s="158">
        <f t="shared" si="32"/>
        <v>0</v>
      </c>
      <c r="W89" s="267">
        <v>0</v>
      </c>
      <c r="X89" s="266">
        <f t="shared" si="33"/>
        <v>0</v>
      </c>
      <c r="Y89" s="136">
        <f t="shared" si="9"/>
        <v>12</v>
      </c>
      <c r="Z89" s="4">
        <f t="shared" si="34"/>
        <v>131.84</v>
      </c>
      <c r="AA89" s="266">
        <v>253351736</v>
      </c>
      <c r="AB89" s="267">
        <v>1728</v>
      </c>
      <c r="AC89" s="136">
        <f t="shared" si="10"/>
        <v>146615.59</v>
      </c>
      <c r="AD89" s="131">
        <f t="shared" si="11"/>
        <v>0.68679299999999999</v>
      </c>
      <c r="AE89" s="267">
        <v>76364</v>
      </c>
      <c r="AF89" s="131">
        <f t="shared" si="12"/>
        <v>0.61431999999999998</v>
      </c>
      <c r="AG89" s="131">
        <f t="shared" si="53"/>
        <v>0.334949</v>
      </c>
      <c r="AH89" s="161">
        <f t="shared" si="13"/>
        <v>0.334949</v>
      </c>
      <c r="AI89" s="162">
        <f t="shared" si="14"/>
        <v>0</v>
      </c>
      <c r="AJ89" s="163">
        <f t="shared" si="35"/>
        <v>0.334949</v>
      </c>
      <c r="AK89" s="267">
        <v>52</v>
      </c>
      <c r="AL89" s="267">
        <v>6</v>
      </c>
      <c r="AM89" s="135">
        <f t="shared" si="36"/>
        <v>31200</v>
      </c>
      <c r="AN89" s="267">
        <v>0</v>
      </c>
      <c r="AO89"/>
      <c r="AP89" s="135">
        <f t="shared" si="37"/>
        <v>0</v>
      </c>
      <c r="AQ89" s="135">
        <f t="shared" si="15"/>
        <v>508940</v>
      </c>
      <c r="AR89" s="135">
        <f t="shared" si="38"/>
        <v>540140</v>
      </c>
      <c r="AS89" s="160">
        <v>1312383</v>
      </c>
      <c r="AT89" s="160">
        <f t="shared" si="16"/>
        <v>540140</v>
      </c>
      <c r="AU89" s="333">
        <v>1058408</v>
      </c>
      <c r="AV89" s="135">
        <f t="shared" si="39"/>
        <v>518268</v>
      </c>
      <c r="AW89" s="164" t="str">
        <f t="shared" si="40"/>
        <v>No</v>
      </c>
      <c r="AX89" s="160">
        <f t="shared" si="41"/>
        <v>0</v>
      </c>
      <c r="AY89" s="334">
        <f t="shared" si="42"/>
        <v>1058408</v>
      </c>
      <c r="AZ89" s="335">
        <f t="shared" si="43"/>
        <v>1058408</v>
      </c>
      <c r="BA89" s="336">
        <f t="shared" si="44"/>
        <v>0</v>
      </c>
      <c r="BD89" s="166">
        <f t="shared" si="45"/>
        <v>-518268</v>
      </c>
      <c r="BE89" s="166">
        <f t="shared" si="61"/>
        <v>-518268</v>
      </c>
      <c r="BF89" s="166">
        <f t="shared" si="61"/>
        <v>-518268</v>
      </c>
      <c r="BG89" s="166">
        <f t="shared" si="61"/>
        <v>-444207.50280000002</v>
      </c>
      <c r="BH89" s="166">
        <f t="shared" si="61"/>
        <v>-370158.11208324006</v>
      </c>
      <c r="BI89" s="166">
        <f t="shared" si="61"/>
        <v>-296126.4896665921</v>
      </c>
      <c r="BJ89" s="166">
        <f t="shared" si="61"/>
        <v>-222094.86724994401</v>
      </c>
      <c r="BK89" s="166">
        <f t="shared" si="61"/>
        <v>-148070.64799553761</v>
      </c>
      <c r="BL89" s="166">
        <f t="shared" si="61"/>
        <v>-74035.323997768806</v>
      </c>
      <c r="BN89" s="135">
        <f t="shared" si="47"/>
        <v>1058408</v>
      </c>
      <c r="BO89" s="166">
        <f t="shared" si="48"/>
        <v>1058408</v>
      </c>
      <c r="BP89" s="166">
        <f t="shared" si="62"/>
        <v>984347.50280000002</v>
      </c>
      <c r="BQ89" s="166">
        <f t="shared" si="62"/>
        <v>910298.11208324006</v>
      </c>
      <c r="BR89" s="166">
        <f t="shared" si="62"/>
        <v>836266.4896665921</v>
      </c>
      <c r="BS89" s="166">
        <f t="shared" si="62"/>
        <v>762234.86724994401</v>
      </c>
      <c r="BT89" s="166">
        <f t="shared" si="62"/>
        <v>688210.64799553761</v>
      </c>
      <c r="BU89" s="166">
        <f t="shared" si="62"/>
        <v>614175.32399776881</v>
      </c>
      <c r="BV89" s="135">
        <f t="shared" si="50"/>
        <v>540140</v>
      </c>
      <c r="BX89" s="166">
        <f t="shared" si="51"/>
        <v>1058408</v>
      </c>
      <c r="BY89" s="166">
        <f t="shared" si="54"/>
        <v>1058408</v>
      </c>
      <c r="BZ89" s="166">
        <f t="shared" si="55"/>
        <v>984347.50280000002</v>
      </c>
      <c r="CA89" s="166">
        <f t="shared" si="56"/>
        <v>910298.11208324006</v>
      </c>
      <c r="CB89" s="166">
        <f t="shared" si="57"/>
        <v>836266.4896665921</v>
      </c>
      <c r="CC89" s="166">
        <f t="shared" si="58"/>
        <v>762234.86724994401</v>
      </c>
      <c r="CD89" s="166">
        <f t="shared" si="59"/>
        <v>688210.64799553761</v>
      </c>
      <c r="CE89" s="166">
        <f t="shared" si="60"/>
        <v>614175.32399776881</v>
      </c>
      <c r="CF89" s="166">
        <f t="shared" si="52"/>
        <v>540140</v>
      </c>
    </row>
    <row r="90" spans="1:84" ht="15" x14ac:dyDescent="0.2">
      <c r="A90" s="129" t="s">
        <v>343</v>
      </c>
      <c r="B90" s="129">
        <v>1</v>
      </c>
      <c r="C90" s="147">
        <v>1</v>
      </c>
      <c r="D90" s="147" t="str">
        <f t="shared" si="26"/>
        <v>Yes</v>
      </c>
      <c r="E90" s="147">
        <v>0</v>
      </c>
      <c r="F90" s="147">
        <v>1</v>
      </c>
      <c r="G90" s="1">
        <v>10</v>
      </c>
      <c r="H90" s="337">
        <v>1</v>
      </c>
      <c r="I90" s="129">
        <v>64</v>
      </c>
      <c r="J90" s="1" t="s">
        <v>395</v>
      </c>
      <c r="K90" s="156"/>
      <c r="L90" s="266">
        <v>18609.080000000002</v>
      </c>
      <c r="M90" s="269"/>
      <c r="N90">
        <v>16451</v>
      </c>
      <c r="O90" s="266">
        <f t="shared" si="27"/>
        <v>4935.3</v>
      </c>
      <c r="P90" s="266">
        <f t="shared" si="28"/>
        <v>11165.45</v>
      </c>
      <c r="Q90" s="266">
        <f t="shared" si="29"/>
        <v>5285.5499999999993</v>
      </c>
      <c r="R90" s="266">
        <f t="shared" si="30"/>
        <v>792.83</v>
      </c>
      <c r="S90" s="159">
        <f t="shared" si="31"/>
        <v>0.88</v>
      </c>
      <c r="T90" s="159">
        <f t="shared" si="7"/>
        <v>0.28000000000000003</v>
      </c>
      <c r="U90" s="158">
        <f t="shared" si="8"/>
        <v>5210.54</v>
      </c>
      <c r="V90" s="158">
        <f t="shared" si="32"/>
        <v>781.58</v>
      </c>
      <c r="W90" s="267">
        <v>4607</v>
      </c>
      <c r="X90" s="266">
        <f t="shared" si="33"/>
        <v>1151.75</v>
      </c>
      <c r="Y90" s="136">
        <f t="shared" si="9"/>
        <v>4935.3</v>
      </c>
      <c r="Z90" s="4">
        <f t="shared" si="34"/>
        <v>25488.960000000003</v>
      </c>
      <c r="AA90" s="266">
        <v>7720997555.3299999</v>
      </c>
      <c r="AB90" s="267">
        <v>121054</v>
      </c>
      <c r="AC90" s="136">
        <f t="shared" si="10"/>
        <v>63781.43</v>
      </c>
      <c r="AD90" s="131">
        <f t="shared" si="11"/>
        <v>0.29877199999999998</v>
      </c>
      <c r="AE90" s="267">
        <v>36154</v>
      </c>
      <c r="AF90" s="131">
        <f t="shared" si="12"/>
        <v>0.29084500000000002</v>
      </c>
      <c r="AG90" s="131">
        <f t="shared" si="53"/>
        <v>0.70360599999999995</v>
      </c>
      <c r="AH90" s="161">
        <f t="shared" si="13"/>
        <v>0.70360599999999995</v>
      </c>
      <c r="AI90" s="162">
        <f t="shared" si="14"/>
        <v>0.06</v>
      </c>
      <c r="AJ90" s="163">
        <f t="shared" si="35"/>
        <v>0.76360600000000001</v>
      </c>
      <c r="AK90" s="267">
        <v>0</v>
      </c>
      <c r="AL90" s="267">
        <v>0</v>
      </c>
      <c r="AM90" s="135">
        <f t="shared" si="36"/>
        <v>0</v>
      </c>
      <c r="AN90" s="267">
        <v>0</v>
      </c>
      <c r="AO90"/>
      <c r="AP90" s="135">
        <f t="shared" si="37"/>
        <v>0</v>
      </c>
      <c r="AQ90" s="135">
        <f t="shared" si="15"/>
        <v>224317100</v>
      </c>
      <c r="AR90" s="135">
        <f t="shared" si="38"/>
        <v>224317100</v>
      </c>
      <c r="AS90" s="160">
        <v>200518244</v>
      </c>
      <c r="AT90" s="160">
        <f t="shared" si="16"/>
        <v>224317100</v>
      </c>
      <c r="AU90" s="333">
        <v>213879452</v>
      </c>
      <c r="AV90" s="135">
        <f t="shared" si="39"/>
        <v>10437648</v>
      </c>
      <c r="AW90" s="164" t="str">
        <f t="shared" si="40"/>
        <v>Yes</v>
      </c>
      <c r="AX90" s="160">
        <f t="shared" si="41"/>
        <v>2087530</v>
      </c>
      <c r="AY90" s="334">
        <f t="shared" si="42"/>
        <v>215966982</v>
      </c>
      <c r="AZ90" s="335">
        <f t="shared" si="43"/>
        <v>215966982</v>
      </c>
      <c r="BA90" s="336">
        <f t="shared" si="44"/>
        <v>2087530</v>
      </c>
      <c r="BD90" s="166">
        <f t="shared" si="45"/>
        <v>10437648</v>
      </c>
      <c r="BE90" s="166">
        <f t="shared" si="61"/>
        <v>8350118</v>
      </c>
      <c r="BF90" s="166">
        <f t="shared" si="61"/>
        <v>3632301.3300000131</v>
      </c>
      <c r="BG90" s="166">
        <f t="shared" si="61"/>
        <v>0</v>
      </c>
      <c r="BH90" s="166">
        <f t="shared" si="61"/>
        <v>0</v>
      </c>
      <c r="BI90" s="166">
        <f t="shared" si="61"/>
        <v>0</v>
      </c>
      <c r="BJ90" s="166">
        <f t="shared" si="61"/>
        <v>0</v>
      </c>
      <c r="BK90" s="166">
        <f t="shared" si="61"/>
        <v>0</v>
      </c>
      <c r="BL90" s="166">
        <f t="shared" si="61"/>
        <v>0</v>
      </c>
      <c r="BN90" s="135">
        <f t="shared" si="47"/>
        <v>215966982</v>
      </c>
      <c r="BO90" s="166">
        <f t="shared" si="48"/>
        <v>220684798.66999999</v>
      </c>
      <c r="BP90" s="166">
        <f t="shared" si="62"/>
        <v>224317100</v>
      </c>
      <c r="BQ90" s="166">
        <f t="shared" si="62"/>
        <v>224317100</v>
      </c>
      <c r="BR90" s="166">
        <f t="shared" si="62"/>
        <v>224317100</v>
      </c>
      <c r="BS90" s="166">
        <f t="shared" si="62"/>
        <v>224317100</v>
      </c>
      <c r="BT90" s="166">
        <f t="shared" si="62"/>
        <v>224317100</v>
      </c>
      <c r="BU90" s="166">
        <f t="shared" si="62"/>
        <v>224317100</v>
      </c>
      <c r="BV90" s="135">
        <f t="shared" si="50"/>
        <v>224317100</v>
      </c>
      <c r="BX90" s="166">
        <f t="shared" si="51"/>
        <v>215966982</v>
      </c>
      <c r="BY90" s="166">
        <f t="shared" si="54"/>
        <v>220684798.66999999</v>
      </c>
      <c r="BZ90" s="166">
        <f t="shared" si="55"/>
        <v>224317100</v>
      </c>
      <c r="CA90" s="166">
        <f t="shared" si="56"/>
        <v>224317100</v>
      </c>
      <c r="CB90" s="166">
        <f t="shared" si="57"/>
        <v>224317100</v>
      </c>
      <c r="CC90" s="166">
        <f t="shared" si="58"/>
        <v>224317100</v>
      </c>
      <c r="CD90" s="166">
        <f t="shared" si="59"/>
        <v>224317100</v>
      </c>
      <c r="CE90" s="166">
        <f t="shared" si="60"/>
        <v>224317100</v>
      </c>
      <c r="CF90" s="166">
        <f t="shared" si="52"/>
        <v>224317100</v>
      </c>
    </row>
    <row r="91" spans="1:84" ht="15" x14ac:dyDescent="0.2">
      <c r="A91" s="129" t="s">
        <v>327</v>
      </c>
      <c r="B91" s="129"/>
      <c r="C91" s="147"/>
      <c r="D91" s="147" t="str">
        <f t="shared" si="26"/>
        <v>No</v>
      </c>
      <c r="E91" s="147"/>
      <c r="F91" s="147"/>
      <c r="G91" s="1">
        <v>6</v>
      </c>
      <c r="H91" s="332">
        <v>133</v>
      </c>
      <c r="I91" s="129">
        <v>65</v>
      </c>
      <c r="J91" s="1" t="s">
        <v>396</v>
      </c>
      <c r="K91" s="156"/>
      <c r="L91" s="266">
        <v>194.67</v>
      </c>
      <c r="M91" s="265"/>
      <c r="N91">
        <v>37</v>
      </c>
      <c r="O91" s="266">
        <f t="shared" si="27"/>
        <v>11.1</v>
      </c>
      <c r="P91" s="266">
        <f t="shared" si="28"/>
        <v>116.8</v>
      </c>
      <c r="Q91" s="266">
        <f t="shared" si="29"/>
        <v>0</v>
      </c>
      <c r="R91" s="266">
        <f t="shared" si="30"/>
        <v>0</v>
      </c>
      <c r="S91" s="159">
        <f t="shared" si="31"/>
        <v>0.19</v>
      </c>
      <c r="T91" s="159">
        <f t="shared" ref="T91:T154" si="63">IF(S91&gt;0.6,+S91-0.6,0)</f>
        <v>0</v>
      </c>
      <c r="U91" s="158">
        <f t="shared" ref="U91:U154" si="64">ROUND(T91*L91,2)</f>
        <v>0</v>
      </c>
      <c r="V91" s="158">
        <f t="shared" si="32"/>
        <v>0</v>
      </c>
      <c r="W91" s="267">
        <v>1</v>
      </c>
      <c r="X91" s="266">
        <f t="shared" si="33"/>
        <v>0.25</v>
      </c>
      <c r="Y91" s="136">
        <f t="shared" ref="Y91:Y154" si="65">ROUND(N91*$Y$2,2)</f>
        <v>11.1</v>
      </c>
      <c r="Z91" s="4">
        <f t="shared" si="34"/>
        <v>206.01999999999998</v>
      </c>
      <c r="AA91" s="266">
        <v>297606735.67000002</v>
      </c>
      <c r="AB91" s="267">
        <v>1901</v>
      </c>
      <c r="AC91" s="136">
        <f t="shared" ref="AC91:AC154" si="66">ROUND(AA91/AB91,2)</f>
        <v>156552.73000000001</v>
      </c>
      <c r="AD91" s="131">
        <f t="shared" ref="AD91:AD154" si="67">(ROUND(AC91/$AD$21,6))</f>
        <v>0.73334200000000005</v>
      </c>
      <c r="AE91" s="267">
        <v>97850</v>
      </c>
      <c r="AF91" s="131">
        <f t="shared" ref="AF91:AF154" si="68">(ROUND(AE91/$AF$21,6))</f>
        <v>0.78716600000000003</v>
      </c>
      <c r="AG91" s="131">
        <f t="shared" si="53"/>
        <v>0.25051099999999998</v>
      </c>
      <c r="AH91" s="161">
        <f t="shared" ref="AH91:AH154" si="69">IF(OR(B91=1,C91=1),MAX($M$7,AG91),MAX($M$6,AG91))</f>
        <v>0.25051099999999998</v>
      </c>
      <c r="AI91" s="162">
        <f t="shared" ref="AI91:AI154" si="70">IF(H91&gt;=1,IF(H91&lt;=5,0.06,IF(H91&lt;=10,0.05,IF(H91&lt;=15,0.04,IF(H91&lt;=19,0.03,0)))),0)</f>
        <v>0</v>
      </c>
      <c r="AJ91" s="163">
        <f t="shared" si="35"/>
        <v>0.25051099999999998</v>
      </c>
      <c r="AK91" s="267">
        <v>0</v>
      </c>
      <c r="AL91" s="267">
        <v>0</v>
      </c>
      <c r="AM91" s="135">
        <f t="shared" si="36"/>
        <v>0</v>
      </c>
      <c r="AN91" s="267">
        <v>0</v>
      </c>
      <c r="AO91">
        <v>6</v>
      </c>
      <c r="AP91" s="135">
        <f t="shared" si="37"/>
        <v>0</v>
      </c>
      <c r="AQ91" s="135">
        <f t="shared" ref="AQ91:AQ154" si="71">ROUND(Z91*AJ91*$AQ$21,0)</f>
        <v>594808</v>
      </c>
      <c r="AR91" s="135">
        <f t="shared" si="38"/>
        <v>594808</v>
      </c>
      <c r="AS91" s="160">
        <v>1327652</v>
      </c>
      <c r="AT91" s="160">
        <f t="shared" ref="AT91:AT154" si="72">IF(C91=1, MAX(AS91, AR91, AU91), AR91)</f>
        <v>594808</v>
      </c>
      <c r="AU91" s="333">
        <v>1071722</v>
      </c>
      <c r="AV91" s="135">
        <f t="shared" si="39"/>
        <v>476914</v>
      </c>
      <c r="AW91" s="164" t="str">
        <f t="shared" si="40"/>
        <v>No</v>
      </c>
      <c r="AX91" s="160">
        <f t="shared" si="41"/>
        <v>0</v>
      </c>
      <c r="AY91" s="334">
        <f t="shared" si="42"/>
        <v>1071722</v>
      </c>
      <c r="AZ91" s="335">
        <f t="shared" si="43"/>
        <v>1071722</v>
      </c>
      <c r="BA91" s="336">
        <f t="shared" si="44"/>
        <v>0</v>
      </c>
      <c r="BD91" s="166">
        <f t="shared" si="45"/>
        <v>-476914</v>
      </c>
      <c r="BE91" s="166">
        <f t="shared" si="61"/>
        <v>-476914</v>
      </c>
      <c r="BF91" s="166">
        <f t="shared" si="61"/>
        <v>-476914</v>
      </c>
      <c r="BG91" s="166">
        <f t="shared" si="61"/>
        <v>-408762.98939999996</v>
      </c>
      <c r="BH91" s="166">
        <f t="shared" si="61"/>
        <v>-340622.19906701997</v>
      </c>
      <c r="BI91" s="166">
        <f t="shared" si="61"/>
        <v>-272497.75925361598</v>
      </c>
      <c r="BJ91" s="166">
        <f t="shared" si="61"/>
        <v>-204373.31944021198</v>
      </c>
      <c r="BK91" s="166">
        <f t="shared" si="61"/>
        <v>-136255.69207078929</v>
      </c>
      <c r="BL91" s="166">
        <f t="shared" si="61"/>
        <v>-68127.846035394585</v>
      </c>
      <c r="BN91" s="135">
        <f t="shared" si="47"/>
        <v>1071722</v>
      </c>
      <c r="BO91" s="166">
        <f t="shared" si="48"/>
        <v>1071722</v>
      </c>
      <c r="BP91" s="166">
        <f t="shared" si="62"/>
        <v>1003570.9894</v>
      </c>
      <c r="BQ91" s="166">
        <f t="shared" si="62"/>
        <v>935430.19906701997</v>
      </c>
      <c r="BR91" s="166">
        <f t="shared" si="62"/>
        <v>867305.75925361598</v>
      </c>
      <c r="BS91" s="166">
        <f t="shared" si="62"/>
        <v>799181.31944021198</v>
      </c>
      <c r="BT91" s="166">
        <f t="shared" si="62"/>
        <v>731063.69207078929</v>
      </c>
      <c r="BU91" s="166">
        <f t="shared" si="62"/>
        <v>662935.84603539458</v>
      </c>
      <c r="BV91" s="135">
        <f t="shared" si="50"/>
        <v>594808</v>
      </c>
      <c r="BX91" s="166">
        <f t="shared" si="51"/>
        <v>1071722</v>
      </c>
      <c r="BY91" s="166">
        <f t="shared" ref="BY91:BY122" si="73">IF($C91=1,MAX($AS91,BO91,BX91),BO91)</f>
        <v>1071722</v>
      </c>
      <c r="BZ91" s="166">
        <f t="shared" ref="BZ91:BZ122" si="74">IF($C91=1,MAX($AS91,BP91,BY91),BP91)</f>
        <v>1003570.9894</v>
      </c>
      <c r="CA91" s="166">
        <f t="shared" ref="CA91:CA122" si="75">IF($C91=1,MAX($AS91,BQ91,BZ91),BQ91)</f>
        <v>935430.19906701997</v>
      </c>
      <c r="CB91" s="166">
        <f t="shared" ref="CB91:CB122" si="76">IF($C91=1,MAX($AS91,BR91,CA91),BR91)</f>
        <v>867305.75925361598</v>
      </c>
      <c r="CC91" s="166">
        <f t="shared" ref="CC91:CC122" si="77">IF($C91=1,MAX($AS91,BS91,CB91),BS91)</f>
        <v>799181.31944021198</v>
      </c>
      <c r="CD91" s="166">
        <f t="shared" ref="CD91:CD122" si="78">IF($C91=1,MAX($AS91,BT91,CC91),BT91)</f>
        <v>731063.69207078929</v>
      </c>
      <c r="CE91" s="166">
        <f t="shared" ref="CE91:CE122" si="79">IF($C91=1,MAX($AS91,BU91,CD91),BU91)</f>
        <v>662935.84603539458</v>
      </c>
      <c r="CF91" s="166">
        <f t="shared" si="52"/>
        <v>594808</v>
      </c>
    </row>
    <row r="92" spans="1:84" ht="15" x14ac:dyDescent="0.2">
      <c r="A92" s="129" t="s">
        <v>323</v>
      </c>
      <c r="B92" s="129"/>
      <c r="C92" s="147"/>
      <c r="D92" s="147" t="str">
        <f t="shared" ref="D92:D155" si="80">IF(C92=1,"Yes","No")</f>
        <v>No</v>
      </c>
      <c r="E92" s="147"/>
      <c r="F92" s="147"/>
      <c r="G92" s="1">
        <v>5</v>
      </c>
      <c r="H92" s="332">
        <v>126</v>
      </c>
      <c r="I92" s="129">
        <v>66</v>
      </c>
      <c r="J92" s="1" t="s">
        <v>397</v>
      </c>
      <c r="K92" s="156"/>
      <c r="L92" s="266">
        <v>732.57</v>
      </c>
      <c r="M92" s="265"/>
      <c r="N92">
        <v>142</v>
      </c>
      <c r="O92" s="266">
        <f t="shared" ref="O92:O155" si="81">ROUND(N92*0.3,2)</f>
        <v>42.6</v>
      </c>
      <c r="P92" s="266">
        <f t="shared" ref="P92:P155" si="82">ROUND(L92*0.6,2)</f>
        <v>439.54</v>
      </c>
      <c r="Q92" s="266">
        <f t="shared" ref="Q92:Q155" si="83">MAX(N92-P92,0)</f>
        <v>0</v>
      </c>
      <c r="R92" s="266">
        <f t="shared" ref="R92:R155" si="84">ROUND(Q92*0.15,2)</f>
        <v>0</v>
      </c>
      <c r="S92" s="159">
        <f t="shared" ref="S92:S155" si="85">ROUND(N92/L92,2)</f>
        <v>0.19</v>
      </c>
      <c r="T92" s="159">
        <f t="shared" si="63"/>
        <v>0</v>
      </c>
      <c r="U92" s="158">
        <f t="shared" si="64"/>
        <v>0</v>
      </c>
      <c r="V92" s="158">
        <f t="shared" ref="V92:V155" si="86">ROUND(U92*0.15,2)</f>
        <v>0</v>
      </c>
      <c r="W92" s="267">
        <v>6</v>
      </c>
      <c r="X92" s="266">
        <f t="shared" ref="X92:X155" si="87">ROUND(W92*0.25,2)</f>
        <v>1.5</v>
      </c>
      <c r="Y92" s="136">
        <f t="shared" si="65"/>
        <v>42.6</v>
      </c>
      <c r="Z92" s="4">
        <f t="shared" ref="Z92:Z155" si="88">+L92+O92+R92+X92</f>
        <v>776.67000000000007</v>
      </c>
      <c r="AA92" s="266">
        <v>894127023.33000004</v>
      </c>
      <c r="AB92" s="267">
        <v>5484</v>
      </c>
      <c r="AC92" s="136">
        <f t="shared" si="66"/>
        <v>163042.85999999999</v>
      </c>
      <c r="AD92" s="131">
        <f t="shared" si="67"/>
        <v>0.76374399999999998</v>
      </c>
      <c r="AE92" s="267">
        <v>110652</v>
      </c>
      <c r="AF92" s="131">
        <f t="shared" si="68"/>
        <v>0.890154</v>
      </c>
      <c r="AG92" s="131">
        <f t="shared" si="53"/>
        <v>0.19833300000000001</v>
      </c>
      <c r="AH92" s="161">
        <f t="shared" si="69"/>
        <v>0.19833300000000001</v>
      </c>
      <c r="AI92" s="162">
        <f t="shared" si="70"/>
        <v>0</v>
      </c>
      <c r="AJ92" s="163">
        <f t="shared" ref="AJ92:AJ155" si="89">+AI92+AH92</f>
        <v>0.19833300000000001</v>
      </c>
      <c r="AK92" s="267">
        <v>732</v>
      </c>
      <c r="AL92" s="267">
        <v>13</v>
      </c>
      <c r="AM92" s="135">
        <f t="shared" ref="AM92:AM155" si="90">ROUND(AK92*AL92*100,0)</f>
        <v>951600</v>
      </c>
      <c r="AN92" s="267">
        <v>0</v>
      </c>
      <c r="AO92"/>
      <c r="AP92" s="135">
        <f t="shared" ref="AP92:AP155" si="91">ROUND(AN92*AO92*100,0)</f>
        <v>0</v>
      </c>
      <c r="AQ92" s="135">
        <f t="shared" si="71"/>
        <v>1775303</v>
      </c>
      <c r="AR92" s="135">
        <f t="shared" ref="AR92:AR155" si="92">SUM(AM92+AP92+AQ92)</f>
        <v>2726903</v>
      </c>
      <c r="AS92" s="160">
        <v>2708774</v>
      </c>
      <c r="AT92" s="160">
        <f t="shared" si="72"/>
        <v>2726903</v>
      </c>
      <c r="AU92" s="333">
        <v>2451411</v>
      </c>
      <c r="AV92" s="135">
        <f t="shared" ref="AV92:AV155" si="93">ABS(SUM(AU92,-AR92))</f>
        <v>275492</v>
      </c>
      <c r="AW92" s="164" t="str">
        <f t="shared" ref="AW92:AW155" si="94">IF(AR92&gt;AU92,"Yes","No")</f>
        <v>Yes</v>
      </c>
      <c r="AX92" s="160">
        <f t="shared" ref="AX92:AX155" si="95">IF(AW92="Yes",ROUND(+AV92*$M$9,0),ROUND(+AV92*$M$10,0))</f>
        <v>55098</v>
      </c>
      <c r="AY92" s="334">
        <f t="shared" ref="AY92:AY155" si="96">IF(AW92="Yes",+AU92+AX92, AU92-AX92)</f>
        <v>2506509</v>
      </c>
      <c r="AZ92" s="335">
        <f t="shared" ref="AZ92:AZ155" si="97">IF(C92=1,MAX(AY92,AS92,AU92),AY92)</f>
        <v>2506509</v>
      </c>
      <c r="BA92" s="336">
        <f t="shared" ref="BA92:BA155" si="98">AZ92-AU92</f>
        <v>55098</v>
      </c>
      <c r="BD92" s="166">
        <f t="shared" ref="BD92:BD155" si="99">$AR92-AU92</f>
        <v>275492</v>
      </c>
      <c r="BE92" s="166">
        <f t="shared" si="61"/>
        <v>220394</v>
      </c>
      <c r="BF92" s="166">
        <f t="shared" si="61"/>
        <v>95871.39000000013</v>
      </c>
      <c r="BG92" s="166">
        <f t="shared" si="61"/>
        <v>0</v>
      </c>
      <c r="BH92" s="166">
        <f t="shared" si="61"/>
        <v>0</v>
      </c>
      <c r="BI92" s="166">
        <f t="shared" si="61"/>
        <v>0</v>
      </c>
      <c r="BJ92" s="166">
        <f t="shared" si="61"/>
        <v>0</v>
      </c>
      <c r="BK92" s="166">
        <f t="shared" si="61"/>
        <v>0</v>
      </c>
      <c r="BL92" s="166">
        <f t="shared" si="61"/>
        <v>0</v>
      </c>
      <c r="BN92" s="135">
        <f t="shared" ref="BN92:BN155" si="100">AY92</f>
        <v>2506509</v>
      </c>
      <c r="BO92" s="166">
        <f t="shared" ref="BO92:BO155" si="101">IF(BE92&gt;0,BX92+(BE92*BO$17),BX92)</f>
        <v>2631031.61</v>
      </c>
      <c r="BP92" s="166">
        <f t="shared" si="62"/>
        <v>2726903</v>
      </c>
      <c r="BQ92" s="166">
        <f t="shared" si="62"/>
        <v>2726903</v>
      </c>
      <c r="BR92" s="166">
        <f t="shared" si="62"/>
        <v>2726903</v>
      </c>
      <c r="BS92" s="166">
        <f t="shared" si="62"/>
        <v>2726903</v>
      </c>
      <c r="BT92" s="166">
        <f t="shared" si="62"/>
        <v>2726903</v>
      </c>
      <c r="BU92" s="166">
        <f t="shared" si="62"/>
        <v>2726903</v>
      </c>
      <c r="BV92" s="135">
        <f t="shared" ref="BV92:BV155" si="102">AR92</f>
        <v>2726903</v>
      </c>
      <c r="BX92" s="166">
        <f t="shared" ref="BX92:BX155" si="103">AZ92</f>
        <v>2506509</v>
      </c>
      <c r="BY92" s="166">
        <f t="shared" si="73"/>
        <v>2631031.61</v>
      </c>
      <c r="BZ92" s="166">
        <f t="shared" si="74"/>
        <v>2726903</v>
      </c>
      <c r="CA92" s="166">
        <f t="shared" si="75"/>
        <v>2726903</v>
      </c>
      <c r="CB92" s="166">
        <f t="shared" si="76"/>
        <v>2726903</v>
      </c>
      <c r="CC92" s="166">
        <f t="shared" si="77"/>
        <v>2726903</v>
      </c>
      <c r="CD92" s="166">
        <f t="shared" si="78"/>
        <v>2726903</v>
      </c>
      <c r="CE92" s="166">
        <f t="shared" si="79"/>
        <v>2726903</v>
      </c>
      <c r="CF92" s="166">
        <f t="shared" ref="CF92:CF155" si="104">AT92</f>
        <v>2726903</v>
      </c>
    </row>
    <row r="93" spans="1:84" ht="15" x14ac:dyDescent="0.2">
      <c r="A93" s="129" t="s">
        <v>323</v>
      </c>
      <c r="B93" s="129"/>
      <c r="C93" s="147"/>
      <c r="D93" s="147" t="str">
        <f t="shared" si="80"/>
        <v>No</v>
      </c>
      <c r="E93" s="147"/>
      <c r="F93" s="147"/>
      <c r="G93" s="1">
        <v>4</v>
      </c>
      <c r="H93" s="332">
        <v>102</v>
      </c>
      <c r="I93" s="129">
        <v>67</v>
      </c>
      <c r="J93" s="1" t="s">
        <v>398</v>
      </c>
      <c r="K93" s="156"/>
      <c r="L93" s="266">
        <v>1266.6500000000001</v>
      </c>
      <c r="M93" s="265"/>
      <c r="N93">
        <v>204</v>
      </c>
      <c r="O93" s="266">
        <f t="shared" si="81"/>
        <v>61.2</v>
      </c>
      <c r="P93" s="266">
        <f t="shared" si="82"/>
        <v>759.99</v>
      </c>
      <c r="Q93" s="266">
        <f t="shared" si="83"/>
        <v>0</v>
      </c>
      <c r="R93" s="266">
        <f t="shared" si="84"/>
        <v>0</v>
      </c>
      <c r="S93" s="159">
        <f t="shared" si="85"/>
        <v>0.16</v>
      </c>
      <c r="T93" s="159">
        <f t="shared" si="63"/>
        <v>0</v>
      </c>
      <c r="U93" s="158">
        <f t="shared" si="64"/>
        <v>0</v>
      </c>
      <c r="V93" s="158">
        <f t="shared" si="86"/>
        <v>0</v>
      </c>
      <c r="W93" s="267">
        <v>6</v>
      </c>
      <c r="X93" s="266">
        <f t="shared" si="87"/>
        <v>1.5</v>
      </c>
      <c r="Y93" s="136">
        <f t="shared" si="65"/>
        <v>61.2</v>
      </c>
      <c r="Z93" s="4">
        <f t="shared" si="88"/>
        <v>1329.3500000000001</v>
      </c>
      <c r="AA93" s="266">
        <v>1271126040.6700001</v>
      </c>
      <c r="AB93" s="267">
        <v>9098</v>
      </c>
      <c r="AC93" s="136">
        <f t="shared" si="66"/>
        <v>139714.89000000001</v>
      </c>
      <c r="AD93" s="131">
        <f t="shared" si="67"/>
        <v>0.65446800000000005</v>
      </c>
      <c r="AE93" s="267">
        <v>126045</v>
      </c>
      <c r="AF93" s="131">
        <f t="shared" si="68"/>
        <v>1.013984</v>
      </c>
      <c r="AG93" s="131">
        <f t="shared" ref="AG93:AG156" si="105">ROUND(1-((AD93*$M$4)+(AF93*$M$5)),6)</f>
        <v>0.237677</v>
      </c>
      <c r="AH93" s="161">
        <f t="shared" si="69"/>
        <v>0.237677</v>
      </c>
      <c r="AI93" s="162">
        <f t="shared" si="70"/>
        <v>0</v>
      </c>
      <c r="AJ93" s="163">
        <f t="shared" si="89"/>
        <v>0.237677</v>
      </c>
      <c r="AK93" s="267">
        <v>621</v>
      </c>
      <c r="AL93" s="267">
        <v>6</v>
      </c>
      <c r="AM93" s="135">
        <f t="shared" si="90"/>
        <v>372600</v>
      </c>
      <c r="AN93" s="267">
        <v>0</v>
      </c>
      <c r="AO93">
        <v>4</v>
      </c>
      <c r="AP93" s="135">
        <f t="shared" si="91"/>
        <v>0</v>
      </c>
      <c r="AQ93" s="135">
        <f t="shared" si="71"/>
        <v>3641392</v>
      </c>
      <c r="AR93" s="135">
        <f t="shared" si="92"/>
        <v>4013992</v>
      </c>
      <c r="AS93" s="160">
        <v>6875123</v>
      </c>
      <c r="AT93" s="160">
        <f t="shared" si="72"/>
        <v>4013992</v>
      </c>
      <c r="AU93" s="333">
        <v>5997693</v>
      </c>
      <c r="AV93" s="135">
        <f t="shared" si="93"/>
        <v>1983701</v>
      </c>
      <c r="AW93" s="164" t="str">
        <f t="shared" si="94"/>
        <v>No</v>
      </c>
      <c r="AX93" s="160">
        <f t="shared" si="95"/>
        <v>0</v>
      </c>
      <c r="AY93" s="334">
        <f t="shared" si="96"/>
        <v>5997693</v>
      </c>
      <c r="AZ93" s="335">
        <f t="shared" si="97"/>
        <v>5997693</v>
      </c>
      <c r="BA93" s="336">
        <f t="shared" si="98"/>
        <v>0</v>
      </c>
      <c r="BD93" s="166">
        <f t="shared" si="99"/>
        <v>-1983701</v>
      </c>
      <c r="BE93" s="166">
        <f t="shared" si="61"/>
        <v>-1983701</v>
      </c>
      <c r="BF93" s="166">
        <f t="shared" si="61"/>
        <v>-1983701</v>
      </c>
      <c r="BG93" s="166">
        <f t="shared" si="61"/>
        <v>-1700230.1271000002</v>
      </c>
      <c r="BH93" s="166">
        <f t="shared" si="61"/>
        <v>-1416801.7649124302</v>
      </c>
      <c r="BI93" s="166">
        <f t="shared" si="61"/>
        <v>-1133441.4119299445</v>
      </c>
      <c r="BJ93" s="166">
        <f t="shared" si="61"/>
        <v>-850081.05894745886</v>
      </c>
      <c r="BK93" s="166">
        <f t="shared" si="61"/>
        <v>-566749.04200027045</v>
      </c>
      <c r="BL93" s="166">
        <f t="shared" si="61"/>
        <v>-283374.52100013569</v>
      </c>
      <c r="BN93" s="135">
        <f t="shared" si="100"/>
        <v>5997693</v>
      </c>
      <c r="BO93" s="166">
        <f t="shared" si="101"/>
        <v>5997693</v>
      </c>
      <c r="BP93" s="166">
        <f t="shared" si="62"/>
        <v>5714222.1271000002</v>
      </c>
      <c r="BQ93" s="166">
        <f t="shared" si="62"/>
        <v>5430793.7649124302</v>
      </c>
      <c r="BR93" s="166">
        <f t="shared" si="62"/>
        <v>5147433.4119299445</v>
      </c>
      <c r="BS93" s="166">
        <f t="shared" si="62"/>
        <v>4864073.0589474589</v>
      </c>
      <c r="BT93" s="166">
        <f t="shared" si="62"/>
        <v>4580741.0420002704</v>
      </c>
      <c r="BU93" s="166">
        <f t="shared" si="62"/>
        <v>4297366.5210001357</v>
      </c>
      <c r="BV93" s="135">
        <f t="shared" si="102"/>
        <v>4013992</v>
      </c>
      <c r="BX93" s="166">
        <f t="shared" si="103"/>
        <v>5997693</v>
      </c>
      <c r="BY93" s="166">
        <f t="shared" si="73"/>
        <v>5997693</v>
      </c>
      <c r="BZ93" s="166">
        <f t="shared" si="74"/>
        <v>5714222.1271000002</v>
      </c>
      <c r="CA93" s="166">
        <f t="shared" si="75"/>
        <v>5430793.7649124302</v>
      </c>
      <c r="CB93" s="166">
        <f t="shared" si="76"/>
        <v>5147433.4119299445</v>
      </c>
      <c r="CC93" s="166">
        <f t="shared" si="77"/>
        <v>4864073.0589474589</v>
      </c>
      <c r="CD93" s="166">
        <f t="shared" si="78"/>
        <v>4580741.0420002704</v>
      </c>
      <c r="CE93" s="166">
        <f t="shared" si="79"/>
        <v>4297366.5210001357</v>
      </c>
      <c r="CF93" s="166">
        <f t="shared" si="104"/>
        <v>4013992</v>
      </c>
    </row>
    <row r="94" spans="1:84" ht="15" x14ac:dyDescent="0.2">
      <c r="A94" s="129" t="s">
        <v>327</v>
      </c>
      <c r="B94" s="129"/>
      <c r="C94" s="147"/>
      <c r="D94" s="147" t="str">
        <f t="shared" si="80"/>
        <v>No</v>
      </c>
      <c r="E94" s="147"/>
      <c r="F94" s="147"/>
      <c r="G94" s="1">
        <v>2</v>
      </c>
      <c r="H94" s="332">
        <v>153</v>
      </c>
      <c r="I94" s="129">
        <v>68</v>
      </c>
      <c r="J94" s="1" t="s">
        <v>399</v>
      </c>
      <c r="K94" s="156"/>
      <c r="L94" s="266">
        <v>194.61</v>
      </c>
      <c r="M94" s="265"/>
      <c r="N94">
        <v>60</v>
      </c>
      <c r="O94" s="266">
        <f t="shared" si="81"/>
        <v>18</v>
      </c>
      <c r="P94" s="266">
        <f t="shared" si="82"/>
        <v>116.77</v>
      </c>
      <c r="Q94" s="266">
        <f t="shared" si="83"/>
        <v>0</v>
      </c>
      <c r="R94" s="266">
        <f t="shared" si="84"/>
        <v>0</v>
      </c>
      <c r="S94" s="159">
        <f t="shared" si="85"/>
        <v>0.31</v>
      </c>
      <c r="T94" s="159">
        <f t="shared" si="63"/>
        <v>0</v>
      </c>
      <c r="U94" s="158">
        <f t="shared" si="64"/>
        <v>0</v>
      </c>
      <c r="V94" s="158">
        <f t="shared" si="86"/>
        <v>0</v>
      </c>
      <c r="W94" s="267">
        <v>3</v>
      </c>
      <c r="X94" s="266">
        <f t="shared" si="87"/>
        <v>0.75</v>
      </c>
      <c r="Y94" s="136">
        <f t="shared" si="65"/>
        <v>18</v>
      </c>
      <c r="Z94" s="4">
        <f t="shared" si="88"/>
        <v>213.36</v>
      </c>
      <c r="AA94" s="266">
        <v>934346594</v>
      </c>
      <c r="AB94" s="267">
        <v>3019</v>
      </c>
      <c r="AC94" s="136">
        <f t="shared" si="66"/>
        <v>309488.77</v>
      </c>
      <c r="AD94" s="131">
        <f t="shared" si="67"/>
        <v>1.4497420000000001</v>
      </c>
      <c r="AE94" s="267">
        <v>77344</v>
      </c>
      <c r="AF94" s="131">
        <f t="shared" si="68"/>
        <v>0.62220299999999995</v>
      </c>
      <c r="AG94" s="131">
        <f t="shared" si="105"/>
        <v>-0.20147999999999999</v>
      </c>
      <c r="AH94" s="161">
        <f t="shared" si="69"/>
        <v>0.01</v>
      </c>
      <c r="AI94" s="162">
        <f t="shared" si="70"/>
        <v>0</v>
      </c>
      <c r="AJ94" s="163">
        <f t="shared" si="89"/>
        <v>0.01</v>
      </c>
      <c r="AK94" s="267">
        <v>39</v>
      </c>
      <c r="AL94" s="267">
        <v>4</v>
      </c>
      <c r="AM94" s="135">
        <f t="shared" si="90"/>
        <v>15600</v>
      </c>
      <c r="AN94" s="267">
        <v>0</v>
      </c>
      <c r="AO94"/>
      <c r="AP94" s="135">
        <f t="shared" si="91"/>
        <v>0</v>
      </c>
      <c r="AQ94" s="135">
        <f t="shared" si="71"/>
        <v>24590</v>
      </c>
      <c r="AR94" s="135">
        <f t="shared" si="92"/>
        <v>40190</v>
      </c>
      <c r="AS94" s="160">
        <v>25634</v>
      </c>
      <c r="AT94" s="160">
        <f t="shared" si="72"/>
        <v>40190</v>
      </c>
      <c r="AU94" s="333">
        <v>32638</v>
      </c>
      <c r="AV94" s="135">
        <f t="shared" si="93"/>
        <v>7552</v>
      </c>
      <c r="AW94" s="164" t="str">
        <f t="shared" si="94"/>
        <v>Yes</v>
      </c>
      <c r="AX94" s="160">
        <f t="shared" si="95"/>
        <v>1510</v>
      </c>
      <c r="AY94" s="334">
        <f t="shared" si="96"/>
        <v>34148</v>
      </c>
      <c r="AZ94" s="335">
        <f t="shared" si="97"/>
        <v>34148</v>
      </c>
      <c r="BA94" s="336">
        <f t="shared" si="98"/>
        <v>1510</v>
      </c>
      <c r="BD94" s="166">
        <f t="shared" si="99"/>
        <v>7552</v>
      </c>
      <c r="BE94" s="166">
        <f t="shared" si="61"/>
        <v>6042</v>
      </c>
      <c r="BF94" s="166">
        <f t="shared" si="61"/>
        <v>2628.2700000000041</v>
      </c>
      <c r="BG94" s="166">
        <f t="shared" si="61"/>
        <v>0</v>
      </c>
      <c r="BH94" s="166">
        <f t="shared" si="61"/>
        <v>0</v>
      </c>
      <c r="BI94" s="166">
        <f t="shared" si="61"/>
        <v>0</v>
      </c>
      <c r="BJ94" s="166">
        <f t="shared" si="61"/>
        <v>0</v>
      </c>
      <c r="BK94" s="166">
        <f t="shared" si="61"/>
        <v>0</v>
      </c>
      <c r="BL94" s="166">
        <f t="shared" si="61"/>
        <v>0</v>
      </c>
      <c r="BN94" s="135">
        <f t="shared" si="100"/>
        <v>34148</v>
      </c>
      <c r="BO94" s="166">
        <f t="shared" si="101"/>
        <v>37561.729999999996</v>
      </c>
      <c r="BP94" s="166">
        <f t="shared" si="62"/>
        <v>40190</v>
      </c>
      <c r="BQ94" s="166">
        <f t="shared" si="62"/>
        <v>40190</v>
      </c>
      <c r="BR94" s="166">
        <f t="shared" si="62"/>
        <v>40190</v>
      </c>
      <c r="BS94" s="166">
        <f t="shared" si="62"/>
        <v>40190</v>
      </c>
      <c r="BT94" s="166">
        <f t="shared" si="62"/>
        <v>40190</v>
      </c>
      <c r="BU94" s="166">
        <f t="shared" si="62"/>
        <v>40190</v>
      </c>
      <c r="BV94" s="135">
        <f t="shared" si="102"/>
        <v>40190</v>
      </c>
      <c r="BX94" s="166">
        <f t="shared" si="103"/>
        <v>34148</v>
      </c>
      <c r="BY94" s="166">
        <f t="shared" si="73"/>
        <v>37561.729999999996</v>
      </c>
      <c r="BZ94" s="166">
        <f t="shared" si="74"/>
        <v>40190</v>
      </c>
      <c r="CA94" s="166">
        <f t="shared" si="75"/>
        <v>40190</v>
      </c>
      <c r="CB94" s="166">
        <f t="shared" si="76"/>
        <v>40190</v>
      </c>
      <c r="CC94" s="166">
        <f t="shared" si="77"/>
        <v>40190</v>
      </c>
      <c r="CD94" s="166">
        <f t="shared" si="78"/>
        <v>40190</v>
      </c>
      <c r="CE94" s="166">
        <f t="shared" si="79"/>
        <v>40190</v>
      </c>
      <c r="CF94" s="166">
        <f t="shared" si="104"/>
        <v>40190</v>
      </c>
    </row>
    <row r="95" spans="1:84" ht="15" x14ac:dyDescent="0.2">
      <c r="A95" s="129" t="s">
        <v>338</v>
      </c>
      <c r="B95" s="129"/>
      <c r="C95" s="147">
        <v>1</v>
      </c>
      <c r="D95" s="147" t="str">
        <f t="shared" si="80"/>
        <v>Yes</v>
      </c>
      <c r="E95" s="147">
        <v>1</v>
      </c>
      <c r="F95" s="147"/>
      <c r="G95" s="1">
        <v>10</v>
      </c>
      <c r="H95" s="337">
        <v>28</v>
      </c>
      <c r="I95" s="129">
        <v>69</v>
      </c>
      <c r="J95" s="1" t="s">
        <v>400</v>
      </c>
      <c r="K95" s="156"/>
      <c r="L95" s="266">
        <v>2222.31</v>
      </c>
      <c r="M95" s="269"/>
      <c r="N95">
        <v>1152</v>
      </c>
      <c r="O95" s="266">
        <f t="shared" si="81"/>
        <v>345.6</v>
      </c>
      <c r="P95" s="266">
        <f t="shared" si="82"/>
        <v>1333.39</v>
      </c>
      <c r="Q95" s="266">
        <f t="shared" si="83"/>
        <v>0</v>
      </c>
      <c r="R95" s="266">
        <f t="shared" si="84"/>
        <v>0</v>
      </c>
      <c r="S95" s="159">
        <f t="shared" si="85"/>
        <v>0.52</v>
      </c>
      <c r="T95" s="159">
        <f t="shared" si="63"/>
        <v>0</v>
      </c>
      <c r="U95" s="158">
        <f t="shared" si="64"/>
        <v>0</v>
      </c>
      <c r="V95" s="158">
        <f t="shared" si="86"/>
        <v>0</v>
      </c>
      <c r="W95" s="267">
        <v>58</v>
      </c>
      <c r="X95" s="266">
        <f t="shared" si="87"/>
        <v>14.5</v>
      </c>
      <c r="Y95" s="136">
        <f t="shared" si="65"/>
        <v>345.6</v>
      </c>
      <c r="Z95" s="4">
        <f t="shared" si="88"/>
        <v>2582.41</v>
      </c>
      <c r="AA95" s="266">
        <v>2091125215.6700001</v>
      </c>
      <c r="AB95" s="267">
        <v>17752</v>
      </c>
      <c r="AC95" s="136">
        <f t="shared" si="66"/>
        <v>117796.6</v>
      </c>
      <c r="AD95" s="131">
        <f t="shared" si="67"/>
        <v>0.55179599999999995</v>
      </c>
      <c r="AE95" s="267">
        <v>66071</v>
      </c>
      <c r="AF95" s="131">
        <f t="shared" si="68"/>
        <v>0.53151599999999999</v>
      </c>
      <c r="AG95" s="131">
        <f t="shared" si="105"/>
        <v>0.45428800000000003</v>
      </c>
      <c r="AH95" s="161">
        <f t="shared" si="69"/>
        <v>0.45428800000000003</v>
      </c>
      <c r="AI95" s="162">
        <f t="shared" si="70"/>
        <v>0</v>
      </c>
      <c r="AJ95" s="163">
        <f t="shared" si="89"/>
        <v>0.45428800000000003</v>
      </c>
      <c r="AK95" s="267">
        <v>0</v>
      </c>
      <c r="AL95" s="267">
        <v>0</v>
      </c>
      <c r="AM95" s="135">
        <f t="shared" si="90"/>
        <v>0</v>
      </c>
      <c r="AN95" s="267">
        <v>0</v>
      </c>
      <c r="AO95"/>
      <c r="AP95" s="135">
        <f t="shared" si="91"/>
        <v>0</v>
      </c>
      <c r="AQ95" s="135">
        <f t="shared" si="71"/>
        <v>13520644</v>
      </c>
      <c r="AR95" s="135">
        <f t="shared" si="92"/>
        <v>13520644</v>
      </c>
      <c r="AS95" s="160">
        <v>15574402</v>
      </c>
      <c r="AT95" s="160">
        <f t="shared" si="72"/>
        <v>15574402</v>
      </c>
      <c r="AU95" s="333">
        <v>15574402</v>
      </c>
      <c r="AV95" s="135">
        <f t="shared" si="93"/>
        <v>2053758</v>
      </c>
      <c r="AW95" s="164" t="str">
        <f t="shared" si="94"/>
        <v>No</v>
      </c>
      <c r="AX95" s="160">
        <f t="shared" si="95"/>
        <v>0</v>
      </c>
      <c r="AY95" s="334">
        <f t="shared" si="96"/>
        <v>15574402</v>
      </c>
      <c r="AZ95" s="335">
        <f t="shared" si="97"/>
        <v>15574402</v>
      </c>
      <c r="BA95" s="336">
        <f t="shared" si="98"/>
        <v>0</v>
      </c>
      <c r="BD95" s="166">
        <f t="shared" si="99"/>
        <v>-2053758</v>
      </c>
      <c r="BE95" s="166">
        <f t="shared" si="61"/>
        <v>-2053758</v>
      </c>
      <c r="BF95" s="166">
        <f t="shared" si="61"/>
        <v>-2053758</v>
      </c>
      <c r="BG95" s="166">
        <f t="shared" si="61"/>
        <v>-2053758</v>
      </c>
      <c r="BH95" s="166">
        <f t="shared" si="61"/>
        <v>-2053758</v>
      </c>
      <c r="BI95" s="166">
        <f t="shared" si="61"/>
        <v>-2053758</v>
      </c>
      <c r="BJ95" s="166">
        <f t="shared" si="61"/>
        <v>-2053758</v>
      </c>
      <c r="BK95" s="166">
        <f t="shared" si="61"/>
        <v>-2053758</v>
      </c>
      <c r="BL95" s="166">
        <f t="shared" si="61"/>
        <v>-2053758</v>
      </c>
      <c r="BN95" s="135">
        <f t="shared" si="100"/>
        <v>15574402</v>
      </c>
      <c r="BO95" s="166">
        <f t="shared" si="101"/>
        <v>15574402</v>
      </c>
      <c r="BP95" s="166">
        <f t="shared" si="62"/>
        <v>15280919.981799999</v>
      </c>
      <c r="BQ95" s="166">
        <f t="shared" si="62"/>
        <v>15232040.5414</v>
      </c>
      <c r="BR95" s="166">
        <f t="shared" si="62"/>
        <v>15163650.4</v>
      </c>
      <c r="BS95" s="166">
        <f t="shared" si="62"/>
        <v>15060962.5</v>
      </c>
      <c r="BT95" s="166">
        <f t="shared" si="62"/>
        <v>14889884.4586</v>
      </c>
      <c r="BU95" s="166">
        <f t="shared" si="62"/>
        <v>14547523</v>
      </c>
      <c r="BV95" s="135">
        <f t="shared" si="102"/>
        <v>13520644</v>
      </c>
      <c r="BX95" s="166">
        <f t="shared" si="103"/>
        <v>15574402</v>
      </c>
      <c r="BY95" s="166">
        <f t="shared" si="73"/>
        <v>15574402</v>
      </c>
      <c r="BZ95" s="166">
        <f t="shared" si="74"/>
        <v>15574402</v>
      </c>
      <c r="CA95" s="166">
        <f t="shared" si="75"/>
        <v>15574402</v>
      </c>
      <c r="CB95" s="166">
        <f t="shared" si="76"/>
        <v>15574402</v>
      </c>
      <c r="CC95" s="166">
        <f t="shared" si="77"/>
        <v>15574402</v>
      </c>
      <c r="CD95" s="166">
        <f t="shared" si="78"/>
        <v>15574402</v>
      </c>
      <c r="CE95" s="166">
        <f t="shared" si="79"/>
        <v>15574402</v>
      </c>
      <c r="CF95" s="166">
        <f t="shared" si="104"/>
        <v>15574402</v>
      </c>
    </row>
    <row r="96" spans="1:84" ht="15" x14ac:dyDescent="0.2">
      <c r="A96" s="129" t="s">
        <v>323</v>
      </c>
      <c r="B96" s="129"/>
      <c r="C96" s="147"/>
      <c r="D96" s="147" t="str">
        <f t="shared" si="80"/>
        <v>No</v>
      </c>
      <c r="E96" s="147"/>
      <c r="F96" s="147"/>
      <c r="G96" s="1">
        <v>3</v>
      </c>
      <c r="H96" s="332">
        <v>139</v>
      </c>
      <c r="I96" s="129">
        <v>70</v>
      </c>
      <c r="J96" s="1" t="s">
        <v>401</v>
      </c>
      <c r="K96" s="156"/>
      <c r="L96" s="266">
        <v>698.34</v>
      </c>
      <c r="M96" s="265"/>
      <c r="N96">
        <v>62</v>
      </c>
      <c r="O96" s="266">
        <f t="shared" si="81"/>
        <v>18.600000000000001</v>
      </c>
      <c r="P96" s="266">
        <f t="shared" si="82"/>
        <v>419</v>
      </c>
      <c r="Q96" s="266">
        <f t="shared" si="83"/>
        <v>0</v>
      </c>
      <c r="R96" s="266">
        <f t="shared" si="84"/>
        <v>0</v>
      </c>
      <c r="S96" s="159">
        <f t="shared" si="85"/>
        <v>0.09</v>
      </c>
      <c r="T96" s="159">
        <f t="shared" si="63"/>
        <v>0</v>
      </c>
      <c r="U96" s="158">
        <f t="shared" si="64"/>
        <v>0</v>
      </c>
      <c r="V96" s="158">
        <f t="shared" si="86"/>
        <v>0</v>
      </c>
      <c r="W96" s="267">
        <v>5</v>
      </c>
      <c r="X96" s="266">
        <f t="shared" si="87"/>
        <v>1.25</v>
      </c>
      <c r="Y96" s="136">
        <f t="shared" si="65"/>
        <v>18.600000000000001</v>
      </c>
      <c r="Z96" s="4">
        <f t="shared" si="88"/>
        <v>718.19</v>
      </c>
      <c r="AA96" s="266">
        <v>1143360242.3299999</v>
      </c>
      <c r="AB96" s="267">
        <v>6174</v>
      </c>
      <c r="AC96" s="136">
        <f t="shared" si="66"/>
        <v>185189.54</v>
      </c>
      <c r="AD96" s="131">
        <f t="shared" si="67"/>
        <v>0.86748599999999998</v>
      </c>
      <c r="AE96" s="267">
        <v>104462</v>
      </c>
      <c r="AF96" s="131">
        <f t="shared" si="68"/>
        <v>0.84035700000000002</v>
      </c>
      <c r="AG96" s="131">
        <f t="shared" si="105"/>
        <v>0.140653</v>
      </c>
      <c r="AH96" s="161">
        <f t="shared" si="69"/>
        <v>0.140653</v>
      </c>
      <c r="AI96" s="162">
        <f t="shared" si="70"/>
        <v>0</v>
      </c>
      <c r="AJ96" s="163">
        <f t="shared" si="89"/>
        <v>0.140653</v>
      </c>
      <c r="AK96" s="267">
        <v>706</v>
      </c>
      <c r="AL96" s="267">
        <v>13</v>
      </c>
      <c r="AM96" s="135">
        <f t="shared" si="90"/>
        <v>917800</v>
      </c>
      <c r="AN96" s="267">
        <v>0</v>
      </c>
      <c r="AO96"/>
      <c r="AP96" s="135">
        <f t="shared" si="91"/>
        <v>0</v>
      </c>
      <c r="AQ96" s="135">
        <f t="shared" si="71"/>
        <v>1164205</v>
      </c>
      <c r="AR96" s="135">
        <f t="shared" si="92"/>
        <v>2082005</v>
      </c>
      <c r="AS96" s="160">
        <v>2173420</v>
      </c>
      <c r="AT96" s="160">
        <f t="shared" si="72"/>
        <v>2082005</v>
      </c>
      <c r="AU96" s="333">
        <v>1743835</v>
      </c>
      <c r="AV96" s="135">
        <f t="shared" si="93"/>
        <v>338170</v>
      </c>
      <c r="AW96" s="164" t="str">
        <f t="shared" si="94"/>
        <v>Yes</v>
      </c>
      <c r="AX96" s="160">
        <f t="shared" si="95"/>
        <v>67634</v>
      </c>
      <c r="AY96" s="334">
        <f t="shared" si="96"/>
        <v>1811469</v>
      </c>
      <c r="AZ96" s="335">
        <f t="shared" si="97"/>
        <v>1811469</v>
      </c>
      <c r="BA96" s="336">
        <f t="shared" si="98"/>
        <v>67634</v>
      </c>
      <c r="BD96" s="166">
        <f t="shared" si="99"/>
        <v>338170</v>
      </c>
      <c r="BE96" s="166">
        <f t="shared" si="61"/>
        <v>270536</v>
      </c>
      <c r="BF96" s="166">
        <f t="shared" si="61"/>
        <v>117683.15999999992</v>
      </c>
      <c r="BG96" s="166">
        <f t="shared" si="61"/>
        <v>0</v>
      </c>
      <c r="BH96" s="166">
        <f t="shared" si="61"/>
        <v>0</v>
      </c>
      <c r="BI96" s="166">
        <f t="shared" si="61"/>
        <v>0</v>
      </c>
      <c r="BJ96" s="166">
        <f t="shared" si="61"/>
        <v>0</v>
      </c>
      <c r="BK96" s="166">
        <f t="shared" si="61"/>
        <v>0</v>
      </c>
      <c r="BL96" s="166">
        <f t="shared" si="61"/>
        <v>0</v>
      </c>
      <c r="BN96" s="135">
        <f t="shared" si="100"/>
        <v>1811469</v>
      </c>
      <c r="BO96" s="166">
        <f t="shared" si="101"/>
        <v>1964321.84</v>
      </c>
      <c r="BP96" s="166">
        <f t="shared" si="62"/>
        <v>2082005</v>
      </c>
      <c r="BQ96" s="166">
        <f t="shared" si="62"/>
        <v>2082005</v>
      </c>
      <c r="BR96" s="166">
        <f t="shared" si="62"/>
        <v>2082005</v>
      </c>
      <c r="BS96" s="166">
        <f t="shared" si="62"/>
        <v>2082005</v>
      </c>
      <c r="BT96" s="166">
        <f t="shared" si="62"/>
        <v>2082005</v>
      </c>
      <c r="BU96" s="166">
        <f t="shared" si="62"/>
        <v>2082005</v>
      </c>
      <c r="BV96" s="135">
        <f t="shared" si="102"/>
        <v>2082005</v>
      </c>
      <c r="BX96" s="166">
        <f t="shared" si="103"/>
        <v>1811469</v>
      </c>
      <c r="BY96" s="166">
        <f t="shared" si="73"/>
        <v>1964321.84</v>
      </c>
      <c r="BZ96" s="166">
        <f t="shared" si="74"/>
        <v>2082005</v>
      </c>
      <c r="CA96" s="166">
        <f t="shared" si="75"/>
        <v>2082005</v>
      </c>
      <c r="CB96" s="166">
        <f t="shared" si="76"/>
        <v>2082005</v>
      </c>
      <c r="CC96" s="166">
        <f t="shared" si="77"/>
        <v>2082005</v>
      </c>
      <c r="CD96" s="166">
        <f t="shared" si="78"/>
        <v>2082005</v>
      </c>
      <c r="CE96" s="166">
        <f t="shared" si="79"/>
        <v>2082005</v>
      </c>
      <c r="CF96" s="166">
        <f t="shared" si="104"/>
        <v>2082005</v>
      </c>
    </row>
    <row r="97" spans="1:84" ht="15" x14ac:dyDescent="0.2">
      <c r="A97" s="129" t="s">
        <v>327</v>
      </c>
      <c r="B97" s="129"/>
      <c r="C97" s="147"/>
      <c r="D97" s="147" t="str">
        <f t="shared" si="80"/>
        <v>No</v>
      </c>
      <c r="E97" s="147"/>
      <c r="F97" s="147"/>
      <c r="G97" s="1">
        <v>7</v>
      </c>
      <c r="H97" s="332">
        <v>54</v>
      </c>
      <c r="I97" s="129">
        <v>71</v>
      </c>
      <c r="J97" s="1" t="s">
        <v>402</v>
      </c>
      <c r="K97" s="156"/>
      <c r="L97" s="266">
        <v>865</v>
      </c>
      <c r="M97" s="265"/>
      <c r="N97">
        <v>250</v>
      </c>
      <c r="O97" s="266">
        <f t="shared" si="81"/>
        <v>75</v>
      </c>
      <c r="P97" s="266">
        <f t="shared" si="82"/>
        <v>519</v>
      </c>
      <c r="Q97" s="266">
        <f t="shared" si="83"/>
        <v>0</v>
      </c>
      <c r="R97" s="266">
        <f t="shared" si="84"/>
        <v>0</v>
      </c>
      <c r="S97" s="159">
        <f t="shared" si="85"/>
        <v>0.28999999999999998</v>
      </c>
      <c r="T97" s="159">
        <f t="shared" si="63"/>
        <v>0</v>
      </c>
      <c r="U97" s="158">
        <f t="shared" si="64"/>
        <v>0</v>
      </c>
      <c r="V97" s="158">
        <f t="shared" si="86"/>
        <v>0</v>
      </c>
      <c r="W97" s="267">
        <v>10</v>
      </c>
      <c r="X97" s="266">
        <f t="shared" si="87"/>
        <v>2.5</v>
      </c>
      <c r="Y97" s="136">
        <f t="shared" si="65"/>
        <v>75</v>
      </c>
      <c r="Z97" s="4">
        <f t="shared" si="88"/>
        <v>942.5</v>
      </c>
      <c r="AA97" s="266">
        <v>1069587830</v>
      </c>
      <c r="AB97" s="267">
        <v>7142</v>
      </c>
      <c r="AC97" s="136">
        <f t="shared" si="66"/>
        <v>149760.26999999999</v>
      </c>
      <c r="AD97" s="131">
        <f t="shared" si="67"/>
        <v>0.70152400000000004</v>
      </c>
      <c r="AE97" s="267">
        <v>97422</v>
      </c>
      <c r="AF97" s="131">
        <f t="shared" si="68"/>
        <v>0.78372299999999995</v>
      </c>
      <c r="AG97" s="131">
        <f t="shared" si="105"/>
        <v>0.273816</v>
      </c>
      <c r="AH97" s="161">
        <f t="shared" si="69"/>
        <v>0.273816</v>
      </c>
      <c r="AI97" s="162">
        <f t="shared" si="70"/>
        <v>0</v>
      </c>
      <c r="AJ97" s="163">
        <f t="shared" si="89"/>
        <v>0.273816</v>
      </c>
      <c r="AK97" s="267">
        <v>0</v>
      </c>
      <c r="AL97" s="267">
        <v>0</v>
      </c>
      <c r="AM97" s="135">
        <f t="shared" si="90"/>
        <v>0</v>
      </c>
      <c r="AN97" s="267">
        <v>0</v>
      </c>
      <c r="AO97"/>
      <c r="AP97" s="135">
        <f t="shared" si="91"/>
        <v>0</v>
      </c>
      <c r="AQ97" s="135">
        <f t="shared" si="71"/>
        <v>2974275</v>
      </c>
      <c r="AR97" s="135">
        <f t="shared" si="92"/>
        <v>2974275</v>
      </c>
      <c r="AS97" s="160">
        <v>5410404</v>
      </c>
      <c r="AT97" s="160">
        <f t="shared" si="72"/>
        <v>2974275</v>
      </c>
      <c r="AU97" s="333">
        <v>4578589</v>
      </c>
      <c r="AV97" s="135">
        <f t="shared" si="93"/>
        <v>1604314</v>
      </c>
      <c r="AW97" s="164" t="str">
        <f t="shared" si="94"/>
        <v>No</v>
      </c>
      <c r="AX97" s="160">
        <f t="shared" si="95"/>
        <v>0</v>
      </c>
      <c r="AY97" s="334">
        <f t="shared" si="96"/>
        <v>4578589</v>
      </c>
      <c r="AZ97" s="335">
        <f t="shared" si="97"/>
        <v>4578589</v>
      </c>
      <c r="BA97" s="336">
        <f t="shared" si="98"/>
        <v>0</v>
      </c>
      <c r="BD97" s="166">
        <f t="shared" si="99"/>
        <v>-1604314</v>
      </c>
      <c r="BE97" s="166">
        <f t="shared" si="61"/>
        <v>-1604314</v>
      </c>
      <c r="BF97" s="166">
        <f t="shared" si="61"/>
        <v>-1604314</v>
      </c>
      <c r="BG97" s="166">
        <f t="shared" si="61"/>
        <v>-1375057.5294000003</v>
      </c>
      <c r="BH97" s="166">
        <f t="shared" si="61"/>
        <v>-1145835.4392490201</v>
      </c>
      <c r="BI97" s="166">
        <f t="shared" si="61"/>
        <v>-916668.35139921587</v>
      </c>
      <c r="BJ97" s="166">
        <f t="shared" si="61"/>
        <v>-687501.26354941167</v>
      </c>
      <c r="BK97" s="166">
        <f t="shared" si="61"/>
        <v>-458357.09240839258</v>
      </c>
      <c r="BL97" s="166">
        <f t="shared" si="61"/>
        <v>-229178.54620419629</v>
      </c>
      <c r="BN97" s="135">
        <f t="shared" si="100"/>
        <v>4578589</v>
      </c>
      <c r="BO97" s="166">
        <f t="shared" si="101"/>
        <v>4578589</v>
      </c>
      <c r="BP97" s="166">
        <f t="shared" si="62"/>
        <v>4349332.5294000003</v>
      </c>
      <c r="BQ97" s="166">
        <f t="shared" si="62"/>
        <v>4120110.4392490201</v>
      </c>
      <c r="BR97" s="166">
        <f t="shared" si="62"/>
        <v>3890943.3513992159</v>
      </c>
      <c r="BS97" s="166">
        <f t="shared" si="62"/>
        <v>3661776.2635494117</v>
      </c>
      <c r="BT97" s="166">
        <f t="shared" si="62"/>
        <v>3432632.0924083926</v>
      </c>
      <c r="BU97" s="166">
        <f t="shared" si="62"/>
        <v>3203453.5462041963</v>
      </c>
      <c r="BV97" s="135">
        <f t="shared" si="102"/>
        <v>2974275</v>
      </c>
      <c r="BX97" s="166">
        <f t="shared" si="103"/>
        <v>4578589</v>
      </c>
      <c r="BY97" s="166">
        <f t="shared" si="73"/>
        <v>4578589</v>
      </c>
      <c r="BZ97" s="166">
        <f t="shared" si="74"/>
        <v>4349332.5294000003</v>
      </c>
      <c r="CA97" s="166">
        <f t="shared" si="75"/>
        <v>4120110.4392490201</v>
      </c>
      <c r="CB97" s="166">
        <f t="shared" si="76"/>
        <v>3890943.3513992159</v>
      </c>
      <c r="CC97" s="166">
        <f t="shared" si="77"/>
        <v>3661776.2635494117</v>
      </c>
      <c r="CD97" s="166">
        <f t="shared" si="78"/>
        <v>3432632.0924083926</v>
      </c>
      <c r="CE97" s="166">
        <f t="shared" si="79"/>
        <v>3203453.5462041963</v>
      </c>
      <c r="CF97" s="166">
        <f t="shared" si="104"/>
        <v>2974275</v>
      </c>
    </row>
    <row r="98" spans="1:84" ht="15" x14ac:dyDescent="0.2">
      <c r="A98" s="129" t="s">
        <v>333</v>
      </c>
      <c r="B98" s="129"/>
      <c r="C98" s="147"/>
      <c r="D98" s="147" t="str">
        <f t="shared" si="80"/>
        <v>No</v>
      </c>
      <c r="E98" s="147"/>
      <c r="F98" s="147"/>
      <c r="G98" s="1">
        <v>7</v>
      </c>
      <c r="H98" s="338">
        <v>45</v>
      </c>
      <c r="I98" s="129">
        <v>72</v>
      </c>
      <c r="J98" s="1" t="s">
        <v>403</v>
      </c>
      <c r="K98" s="156"/>
      <c r="L98" s="266">
        <v>2374.38</v>
      </c>
      <c r="M98" s="265"/>
      <c r="N98">
        <v>570</v>
      </c>
      <c r="O98" s="266">
        <f t="shared" si="81"/>
        <v>171</v>
      </c>
      <c r="P98" s="266">
        <f t="shared" si="82"/>
        <v>1424.63</v>
      </c>
      <c r="Q98" s="266">
        <f t="shared" si="83"/>
        <v>0</v>
      </c>
      <c r="R98" s="266">
        <f t="shared" si="84"/>
        <v>0</v>
      </c>
      <c r="S98" s="159">
        <f t="shared" si="85"/>
        <v>0.24</v>
      </c>
      <c r="T98" s="159">
        <f t="shared" si="63"/>
        <v>0</v>
      </c>
      <c r="U98" s="158">
        <f t="shared" si="64"/>
        <v>0</v>
      </c>
      <c r="V98" s="158">
        <f t="shared" si="86"/>
        <v>0</v>
      </c>
      <c r="W98" s="267">
        <v>42</v>
      </c>
      <c r="X98" s="266">
        <f t="shared" si="87"/>
        <v>10.5</v>
      </c>
      <c r="Y98" s="136">
        <f t="shared" si="65"/>
        <v>171</v>
      </c>
      <c r="Z98" s="4">
        <f t="shared" si="88"/>
        <v>2555.88</v>
      </c>
      <c r="AA98" s="266">
        <v>1712885445</v>
      </c>
      <c r="AB98" s="267">
        <v>15413</v>
      </c>
      <c r="AC98" s="136">
        <f t="shared" si="66"/>
        <v>111132.51</v>
      </c>
      <c r="AD98" s="131">
        <f t="shared" si="67"/>
        <v>0.52057900000000001</v>
      </c>
      <c r="AE98" s="267">
        <v>92439</v>
      </c>
      <c r="AF98" s="131">
        <f t="shared" si="68"/>
        <v>0.74363699999999999</v>
      </c>
      <c r="AG98" s="131">
        <f t="shared" si="105"/>
        <v>0.41250399999999998</v>
      </c>
      <c r="AH98" s="161">
        <f t="shared" si="69"/>
        <v>0.41250399999999998</v>
      </c>
      <c r="AI98" s="162">
        <f t="shared" si="70"/>
        <v>0</v>
      </c>
      <c r="AJ98" s="163">
        <f t="shared" si="89"/>
        <v>0.41250399999999998</v>
      </c>
      <c r="AK98" s="267">
        <v>0</v>
      </c>
      <c r="AL98" s="267">
        <v>0</v>
      </c>
      <c r="AM98" s="135">
        <f t="shared" si="90"/>
        <v>0</v>
      </c>
      <c r="AN98" s="267">
        <v>0</v>
      </c>
      <c r="AO98"/>
      <c r="AP98" s="135">
        <f t="shared" si="91"/>
        <v>0</v>
      </c>
      <c r="AQ98" s="135">
        <f t="shared" si="71"/>
        <v>12150931</v>
      </c>
      <c r="AR98" s="135">
        <f t="shared" si="92"/>
        <v>12150931</v>
      </c>
      <c r="AS98" s="160">
        <v>11977384</v>
      </c>
      <c r="AT98" s="160">
        <f t="shared" si="72"/>
        <v>12150931</v>
      </c>
      <c r="AU98" s="333">
        <v>11492516</v>
      </c>
      <c r="AV98" s="135">
        <f t="shared" si="93"/>
        <v>658415</v>
      </c>
      <c r="AW98" s="164" t="str">
        <f t="shared" si="94"/>
        <v>Yes</v>
      </c>
      <c r="AX98" s="160">
        <f t="shared" si="95"/>
        <v>131683</v>
      </c>
      <c r="AY98" s="334">
        <f t="shared" si="96"/>
        <v>11624199</v>
      </c>
      <c r="AZ98" s="335">
        <f t="shared" si="97"/>
        <v>11624199</v>
      </c>
      <c r="BA98" s="336">
        <f t="shared" si="98"/>
        <v>131683</v>
      </c>
      <c r="BD98" s="166">
        <f t="shared" si="99"/>
        <v>658415</v>
      </c>
      <c r="BE98" s="166">
        <f t="shared" si="61"/>
        <v>526732</v>
      </c>
      <c r="BF98" s="166">
        <f t="shared" si="61"/>
        <v>229128.41999999993</v>
      </c>
      <c r="BG98" s="166">
        <f t="shared" si="61"/>
        <v>0</v>
      </c>
      <c r="BH98" s="166">
        <f t="shared" si="61"/>
        <v>0</v>
      </c>
      <c r="BI98" s="166">
        <f t="shared" si="61"/>
        <v>0</v>
      </c>
      <c r="BJ98" s="166">
        <f t="shared" si="61"/>
        <v>0</v>
      </c>
      <c r="BK98" s="166">
        <f t="shared" si="61"/>
        <v>0</v>
      </c>
      <c r="BL98" s="166">
        <f t="shared" si="61"/>
        <v>0</v>
      </c>
      <c r="BN98" s="135">
        <f t="shared" si="100"/>
        <v>11624199</v>
      </c>
      <c r="BO98" s="166">
        <f t="shared" si="101"/>
        <v>11921802.58</v>
      </c>
      <c r="BP98" s="166">
        <f t="shared" si="62"/>
        <v>12150931</v>
      </c>
      <c r="BQ98" s="166">
        <f t="shared" si="62"/>
        <v>12150931</v>
      </c>
      <c r="BR98" s="166">
        <f t="shared" si="62"/>
        <v>12150931</v>
      </c>
      <c r="BS98" s="166">
        <f t="shared" si="62"/>
        <v>12150931</v>
      </c>
      <c r="BT98" s="166">
        <f t="shared" si="62"/>
        <v>12150931</v>
      </c>
      <c r="BU98" s="166">
        <f t="shared" si="62"/>
        <v>12150931</v>
      </c>
      <c r="BV98" s="135">
        <f t="shared" si="102"/>
        <v>12150931</v>
      </c>
      <c r="BX98" s="166">
        <f t="shared" si="103"/>
        <v>11624199</v>
      </c>
      <c r="BY98" s="166">
        <f t="shared" si="73"/>
        <v>11921802.58</v>
      </c>
      <c r="BZ98" s="166">
        <f t="shared" si="74"/>
        <v>12150931</v>
      </c>
      <c r="CA98" s="166">
        <f t="shared" si="75"/>
        <v>12150931</v>
      </c>
      <c r="CB98" s="166">
        <f t="shared" si="76"/>
        <v>12150931</v>
      </c>
      <c r="CC98" s="166">
        <f t="shared" si="77"/>
        <v>12150931</v>
      </c>
      <c r="CD98" s="166">
        <f t="shared" si="78"/>
        <v>12150931</v>
      </c>
      <c r="CE98" s="166">
        <f t="shared" si="79"/>
        <v>12150931</v>
      </c>
      <c r="CF98" s="166">
        <f t="shared" si="104"/>
        <v>12150931</v>
      </c>
    </row>
    <row r="99" spans="1:84" ht="15" x14ac:dyDescent="0.2">
      <c r="A99" s="129" t="s">
        <v>327</v>
      </c>
      <c r="B99" s="129"/>
      <c r="C99" s="147"/>
      <c r="D99" s="147" t="str">
        <f t="shared" si="80"/>
        <v>No</v>
      </c>
      <c r="E99" s="147"/>
      <c r="F99" s="147"/>
      <c r="G99" s="1">
        <v>7</v>
      </c>
      <c r="H99" s="332">
        <v>55</v>
      </c>
      <c r="I99" s="129">
        <v>73</v>
      </c>
      <c r="J99" s="1" t="s">
        <v>404</v>
      </c>
      <c r="K99" s="156"/>
      <c r="L99" s="266">
        <v>573.12</v>
      </c>
      <c r="M99" s="265"/>
      <c r="N99">
        <v>198</v>
      </c>
      <c r="O99" s="266">
        <f t="shared" si="81"/>
        <v>59.4</v>
      </c>
      <c r="P99" s="266">
        <f t="shared" si="82"/>
        <v>343.87</v>
      </c>
      <c r="Q99" s="266">
        <f t="shared" si="83"/>
        <v>0</v>
      </c>
      <c r="R99" s="266">
        <f t="shared" si="84"/>
        <v>0</v>
      </c>
      <c r="S99" s="159">
        <f t="shared" si="85"/>
        <v>0.35</v>
      </c>
      <c r="T99" s="159">
        <f t="shared" si="63"/>
        <v>0</v>
      </c>
      <c r="U99" s="158">
        <f t="shared" si="64"/>
        <v>0</v>
      </c>
      <c r="V99" s="158">
        <f t="shared" si="86"/>
        <v>0</v>
      </c>
      <c r="W99" s="267">
        <v>8</v>
      </c>
      <c r="X99" s="266">
        <f t="shared" si="87"/>
        <v>2</v>
      </c>
      <c r="Y99" s="136">
        <f t="shared" si="65"/>
        <v>59.4</v>
      </c>
      <c r="Z99" s="4">
        <f t="shared" si="88"/>
        <v>634.52</v>
      </c>
      <c r="AA99" s="266">
        <v>664064375.66999996</v>
      </c>
      <c r="AB99" s="267">
        <v>4195</v>
      </c>
      <c r="AC99" s="136">
        <f t="shared" si="66"/>
        <v>158299.01999999999</v>
      </c>
      <c r="AD99" s="131">
        <f t="shared" si="67"/>
        <v>0.74152200000000001</v>
      </c>
      <c r="AE99" s="267">
        <v>86641</v>
      </c>
      <c r="AF99" s="131">
        <f t="shared" si="68"/>
        <v>0.696994</v>
      </c>
      <c r="AG99" s="131">
        <f t="shared" si="105"/>
        <v>0.27183600000000002</v>
      </c>
      <c r="AH99" s="161">
        <f t="shared" si="69"/>
        <v>0.27183600000000002</v>
      </c>
      <c r="AI99" s="162">
        <f t="shared" si="70"/>
        <v>0</v>
      </c>
      <c r="AJ99" s="163">
        <f t="shared" si="89"/>
        <v>0.27183600000000002</v>
      </c>
      <c r="AK99" s="267">
        <v>0</v>
      </c>
      <c r="AL99" s="339">
        <v>0</v>
      </c>
      <c r="AM99" s="135">
        <f t="shared" si="90"/>
        <v>0</v>
      </c>
      <c r="AN99" s="267">
        <v>110</v>
      </c>
      <c r="AO99">
        <v>4</v>
      </c>
      <c r="AP99" s="135">
        <f t="shared" si="91"/>
        <v>44000</v>
      </c>
      <c r="AQ99" s="135">
        <f t="shared" si="71"/>
        <v>1987894</v>
      </c>
      <c r="AR99" s="135">
        <f t="shared" si="92"/>
        <v>2031894</v>
      </c>
      <c r="AS99" s="160">
        <v>3518715</v>
      </c>
      <c r="AT99" s="160">
        <f t="shared" si="72"/>
        <v>2031894</v>
      </c>
      <c r="AU99" s="333">
        <v>2899516</v>
      </c>
      <c r="AV99" s="135">
        <f t="shared" si="93"/>
        <v>867622</v>
      </c>
      <c r="AW99" s="164" t="str">
        <f t="shared" si="94"/>
        <v>No</v>
      </c>
      <c r="AX99" s="160">
        <f t="shared" si="95"/>
        <v>0</v>
      </c>
      <c r="AY99" s="334">
        <f t="shared" si="96"/>
        <v>2899516</v>
      </c>
      <c r="AZ99" s="335">
        <f t="shared" si="97"/>
        <v>2899516</v>
      </c>
      <c r="BA99" s="336">
        <f t="shared" si="98"/>
        <v>0</v>
      </c>
      <c r="BD99" s="166">
        <f t="shared" si="99"/>
        <v>-867622</v>
      </c>
      <c r="BE99" s="166">
        <f t="shared" si="61"/>
        <v>-867622</v>
      </c>
      <c r="BF99" s="166">
        <f t="shared" si="61"/>
        <v>-867622</v>
      </c>
      <c r="BG99" s="166">
        <f t="shared" si="61"/>
        <v>-743638.81620000023</v>
      </c>
      <c r="BH99" s="166">
        <f t="shared" si="61"/>
        <v>-619674.22553946031</v>
      </c>
      <c r="BI99" s="166">
        <f t="shared" si="61"/>
        <v>-495739.38043156825</v>
      </c>
      <c r="BJ99" s="166">
        <f t="shared" si="61"/>
        <v>-371804.53532367619</v>
      </c>
      <c r="BK99" s="166">
        <f t="shared" si="61"/>
        <v>-247882.08370029507</v>
      </c>
      <c r="BL99" s="166">
        <f t="shared" si="61"/>
        <v>-123941.04185014777</v>
      </c>
      <c r="BN99" s="135">
        <f t="shared" si="100"/>
        <v>2899516</v>
      </c>
      <c r="BO99" s="166">
        <f t="shared" si="101"/>
        <v>2899516</v>
      </c>
      <c r="BP99" s="166">
        <f t="shared" si="62"/>
        <v>2775532.8162000002</v>
      </c>
      <c r="BQ99" s="166">
        <f t="shared" si="62"/>
        <v>2651568.2255394603</v>
      </c>
      <c r="BR99" s="166">
        <f t="shared" si="62"/>
        <v>2527633.3804315683</v>
      </c>
      <c r="BS99" s="166">
        <f t="shared" si="62"/>
        <v>2403698.5353236762</v>
      </c>
      <c r="BT99" s="166">
        <f t="shared" si="62"/>
        <v>2279776.0837002951</v>
      </c>
      <c r="BU99" s="166">
        <f t="shared" si="62"/>
        <v>2155835.0418501478</v>
      </c>
      <c r="BV99" s="135">
        <f t="shared" si="102"/>
        <v>2031894</v>
      </c>
      <c r="BX99" s="166">
        <f t="shared" si="103"/>
        <v>2899516</v>
      </c>
      <c r="BY99" s="166">
        <f t="shared" si="73"/>
        <v>2899516</v>
      </c>
      <c r="BZ99" s="166">
        <f t="shared" si="74"/>
        <v>2775532.8162000002</v>
      </c>
      <c r="CA99" s="166">
        <f t="shared" si="75"/>
        <v>2651568.2255394603</v>
      </c>
      <c r="CB99" s="166">
        <f t="shared" si="76"/>
        <v>2527633.3804315683</v>
      </c>
      <c r="CC99" s="166">
        <f t="shared" si="77"/>
        <v>2403698.5353236762</v>
      </c>
      <c r="CD99" s="166">
        <f t="shared" si="78"/>
        <v>2279776.0837002951</v>
      </c>
      <c r="CE99" s="166">
        <f t="shared" si="79"/>
        <v>2155835.0418501478</v>
      </c>
      <c r="CF99" s="166">
        <f t="shared" si="104"/>
        <v>2031894</v>
      </c>
    </row>
    <row r="100" spans="1:84" ht="15" x14ac:dyDescent="0.2">
      <c r="A100" s="129" t="s">
        <v>327</v>
      </c>
      <c r="B100" s="129"/>
      <c r="C100" s="147"/>
      <c r="D100" s="147" t="str">
        <f t="shared" si="80"/>
        <v>No</v>
      </c>
      <c r="E100" s="147"/>
      <c r="F100" s="147"/>
      <c r="G100" s="1">
        <v>4</v>
      </c>
      <c r="H100" s="332">
        <v>123</v>
      </c>
      <c r="I100" s="129">
        <v>74</v>
      </c>
      <c r="J100" s="1" t="s">
        <v>405</v>
      </c>
      <c r="K100" s="156"/>
      <c r="L100" s="266">
        <v>810.48</v>
      </c>
      <c r="M100" s="265"/>
      <c r="N100">
        <v>150</v>
      </c>
      <c r="O100" s="266">
        <f t="shared" si="81"/>
        <v>45</v>
      </c>
      <c r="P100" s="266">
        <f t="shared" si="82"/>
        <v>486.29</v>
      </c>
      <c r="Q100" s="266">
        <f t="shared" si="83"/>
        <v>0</v>
      </c>
      <c r="R100" s="266">
        <f t="shared" si="84"/>
        <v>0</v>
      </c>
      <c r="S100" s="159">
        <f t="shared" si="85"/>
        <v>0.19</v>
      </c>
      <c r="T100" s="159">
        <f t="shared" si="63"/>
        <v>0</v>
      </c>
      <c r="U100" s="158">
        <f t="shared" si="64"/>
        <v>0</v>
      </c>
      <c r="V100" s="158">
        <f t="shared" si="86"/>
        <v>0</v>
      </c>
      <c r="W100" s="267">
        <v>9</v>
      </c>
      <c r="X100" s="266">
        <f t="shared" si="87"/>
        <v>2.25</v>
      </c>
      <c r="Y100" s="136">
        <f t="shared" si="65"/>
        <v>45</v>
      </c>
      <c r="Z100" s="4">
        <f t="shared" si="88"/>
        <v>857.73</v>
      </c>
      <c r="AA100" s="266">
        <v>1644735795</v>
      </c>
      <c r="AB100" s="267">
        <v>8192</v>
      </c>
      <c r="AC100" s="136">
        <f t="shared" si="66"/>
        <v>200773.41</v>
      </c>
      <c r="AD100" s="131">
        <f t="shared" si="67"/>
        <v>0.94048500000000002</v>
      </c>
      <c r="AE100" s="267">
        <v>87241</v>
      </c>
      <c r="AF100" s="131">
        <f t="shared" si="68"/>
        <v>0.70182100000000003</v>
      </c>
      <c r="AG100" s="131">
        <f t="shared" si="105"/>
        <v>0.13111400000000001</v>
      </c>
      <c r="AH100" s="161">
        <f t="shared" si="69"/>
        <v>0.13111400000000001</v>
      </c>
      <c r="AI100" s="162">
        <f t="shared" si="70"/>
        <v>0</v>
      </c>
      <c r="AJ100" s="163">
        <f t="shared" si="89"/>
        <v>0.13111400000000001</v>
      </c>
      <c r="AK100" s="267">
        <v>0</v>
      </c>
      <c r="AL100" s="267">
        <v>0</v>
      </c>
      <c r="AM100" s="135">
        <f t="shared" si="90"/>
        <v>0</v>
      </c>
      <c r="AN100" s="267">
        <v>0</v>
      </c>
      <c r="AO100"/>
      <c r="AP100" s="135">
        <f t="shared" si="91"/>
        <v>0</v>
      </c>
      <c r="AQ100" s="135">
        <f t="shared" si="71"/>
        <v>1296106</v>
      </c>
      <c r="AR100" s="135">
        <f t="shared" si="92"/>
        <v>1296106</v>
      </c>
      <c r="AS100" s="160">
        <v>1446598</v>
      </c>
      <c r="AT100" s="160">
        <f t="shared" si="72"/>
        <v>1296106</v>
      </c>
      <c r="AU100" s="333">
        <v>1309880</v>
      </c>
      <c r="AV100" s="135">
        <f t="shared" si="93"/>
        <v>13774</v>
      </c>
      <c r="AW100" s="164" t="str">
        <f t="shared" si="94"/>
        <v>No</v>
      </c>
      <c r="AX100" s="160">
        <f t="shared" si="95"/>
        <v>0</v>
      </c>
      <c r="AY100" s="334">
        <f t="shared" si="96"/>
        <v>1309880</v>
      </c>
      <c r="AZ100" s="335">
        <f t="shared" si="97"/>
        <v>1309880</v>
      </c>
      <c r="BA100" s="336">
        <f t="shared" si="98"/>
        <v>0</v>
      </c>
      <c r="BD100" s="166">
        <f t="shared" si="99"/>
        <v>-13774</v>
      </c>
      <c r="BE100" s="166">
        <f t="shared" si="61"/>
        <v>-13774</v>
      </c>
      <c r="BF100" s="166">
        <f t="shared" si="61"/>
        <v>-13774</v>
      </c>
      <c r="BG100" s="166">
        <f t="shared" si="61"/>
        <v>-11805.695400000084</v>
      </c>
      <c r="BH100" s="166">
        <f t="shared" si="61"/>
        <v>-9837.6859768200666</v>
      </c>
      <c r="BI100" s="166">
        <f t="shared" si="61"/>
        <v>-7870.1487814560533</v>
      </c>
      <c r="BJ100" s="166">
        <f t="shared" si="61"/>
        <v>-5902.6115860920399</v>
      </c>
      <c r="BK100" s="166">
        <f t="shared" si="61"/>
        <v>-3935.2711444476154</v>
      </c>
      <c r="BL100" s="166">
        <f t="shared" si="61"/>
        <v>-1967.6355722239241</v>
      </c>
      <c r="BN100" s="135">
        <f t="shared" si="100"/>
        <v>1309880</v>
      </c>
      <c r="BO100" s="166">
        <f t="shared" si="101"/>
        <v>1309880</v>
      </c>
      <c r="BP100" s="166">
        <f t="shared" si="62"/>
        <v>1307911.6954000001</v>
      </c>
      <c r="BQ100" s="166">
        <f t="shared" si="62"/>
        <v>1305943.6859768201</v>
      </c>
      <c r="BR100" s="166">
        <f t="shared" si="62"/>
        <v>1303976.1487814561</v>
      </c>
      <c r="BS100" s="166">
        <f t="shared" si="62"/>
        <v>1302008.611586092</v>
      </c>
      <c r="BT100" s="166">
        <f t="shared" si="62"/>
        <v>1300041.2711444476</v>
      </c>
      <c r="BU100" s="166">
        <f t="shared" si="62"/>
        <v>1298073.6355722239</v>
      </c>
      <c r="BV100" s="135">
        <f t="shared" si="102"/>
        <v>1296106</v>
      </c>
      <c r="BX100" s="166">
        <f t="shared" si="103"/>
        <v>1309880</v>
      </c>
      <c r="BY100" s="166">
        <f t="shared" si="73"/>
        <v>1309880</v>
      </c>
      <c r="BZ100" s="166">
        <f t="shared" si="74"/>
        <v>1307911.6954000001</v>
      </c>
      <c r="CA100" s="166">
        <f t="shared" si="75"/>
        <v>1305943.6859768201</v>
      </c>
      <c r="CB100" s="166">
        <f t="shared" si="76"/>
        <v>1303976.1487814561</v>
      </c>
      <c r="CC100" s="166">
        <f t="shared" si="77"/>
        <v>1302008.611586092</v>
      </c>
      <c r="CD100" s="166">
        <f t="shared" si="78"/>
        <v>1300041.2711444476</v>
      </c>
      <c r="CE100" s="166">
        <f t="shared" si="79"/>
        <v>1298073.6355722239</v>
      </c>
      <c r="CF100" s="166">
        <f t="shared" si="104"/>
        <v>1296106</v>
      </c>
    </row>
    <row r="101" spans="1:84" ht="15" x14ac:dyDescent="0.2">
      <c r="A101" s="129" t="s">
        <v>323</v>
      </c>
      <c r="B101" s="129"/>
      <c r="C101" s="147"/>
      <c r="D101" s="147" t="str">
        <f t="shared" si="80"/>
        <v>No</v>
      </c>
      <c r="E101" s="147"/>
      <c r="F101" s="147"/>
      <c r="G101" s="1">
        <v>1</v>
      </c>
      <c r="H101" s="332">
        <v>157</v>
      </c>
      <c r="I101" s="129">
        <v>75</v>
      </c>
      <c r="J101" s="1" t="s">
        <v>406</v>
      </c>
      <c r="K101" s="156"/>
      <c r="L101" s="266">
        <v>233.79</v>
      </c>
      <c r="M101" s="265"/>
      <c r="N101">
        <v>28</v>
      </c>
      <c r="O101" s="266">
        <f t="shared" si="81"/>
        <v>8.4</v>
      </c>
      <c r="P101" s="266">
        <f t="shared" si="82"/>
        <v>140.27000000000001</v>
      </c>
      <c r="Q101" s="266">
        <f t="shared" si="83"/>
        <v>0</v>
      </c>
      <c r="R101" s="266">
        <f t="shared" si="84"/>
        <v>0</v>
      </c>
      <c r="S101" s="159">
        <f t="shared" si="85"/>
        <v>0.12</v>
      </c>
      <c r="T101" s="159">
        <f t="shared" si="63"/>
        <v>0</v>
      </c>
      <c r="U101" s="158">
        <f t="shared" si="64"/>
        <v>0</v>
      </c>
      <c r="V101" s="158">
        <f t="shared" si="86"/>
        <v>0</v>
      </c>
      <c r="W101" s="267">
        <v>1</v>
      </c>
      <c r="X101" s="266">
        <f t="shared" si="87"/>
        <v>0.25</v>
      </c>
      <c r="Y101" s="136">
        <f t="shared" si="65"/>
        <v>8.4</v>
      </c>
      <c r="Z101" s="4">
        <f t="shared" si="88"/>
        <v>242.44</v>
      </c>
      <c r="AA101" s="266">
        <v>812755159.33000004</v>
      </c>
      <c r="AB101" s="267">
        <v>2352</v>
      </c>
      <c r="AC101" s="136">
        <f t="shared" si="66"/>
        <v>345559.17</v>
      </c>
      <c r="AD101" s="131">
        <f t="shared" si="67"/>
        <v>1.6187069999999999</v>
      </c>
      <c r="AE101" s="267">
        <v>106667</v>
      </c>
      <c r="AF101" s="131">
        <f t="shared" si="68"/>
        <v>0.85809599999999997</v>
      </c>
      <c r="AG101" s="131">
        <f t="shared" si="105"/>
        <v>-0.39052399999999998</v>
      </c>
      <c r="AH101" s="161">
        <f t="shared" si="69"/>
        <v>0.01</v>
      </c>
      <c r="AI101" s="162">
        <f t="shared" si="70"/>
        <v>0</v>
      </c>
      <c r="AJ101" s="163">
        <f t="shared" si="89"/>
        <v>0.01</v>
      </c>
      <c r="AK101" s="267">
        <v>230</v>
      </c>
      <c r="AL101" s="267">
        <v>13</v>
      </c>
      <c r="AM101" s="135">
        <f t="shared" si="90"/>
        <v>299000</v>
      </c>
      <c r="AN101" s="267">
        <v>0</v>
      </c>
      <c r="AO101"/>
      <c r="AP101" s="135">
        <f t="shared" si="91"/>
        <v>0</v>
      </c>
      <c r="AQ101" s="135">
        <f t="shared" si="71"/>
        <v>27941</v>
      </c>
      <c r="AR101" s="135">
        <f t="shared" si="92"/>
        <v>326941</v>
      </c>
      <c r="AS101" s="160">
        <v>63069</v>
      </c>
      <c r="AT101" s="160">
        <f t="shared" si="72"/>
        <v>326941</v>
      </c>
      <c r="AU101" s="333">
        <v>129597</v>
      </c>
      <c r="AV101" s="135">
        <f t="shared" si="93"/>
        <v>197344</v>
      </c>
      <c r="AW101" s="164" t="str">
        <f t="shared" si="94"/>
        <v>Yes</v>
      </c>
      <c r="AX101" s="160">
        <f t="shared" si="95"/>
        <v>39469</v>
      </c>
      <c r="AY101" s="334">
        <f t="shared" si="96"/>
        <v>169066</v>
      </c>
      <c r="AZ101" s="335">
        <f t="shared" si="97"/>
        <v>169066</v>
      </c>
      <c r="BA101" s="336">
        <f t="shared" si="98"/>
        <v>39469</v>
      </c>
      <c r="BD101" s="166">
        <f t="shared" si="99"/>
        <v>197344</v>
      </c>
      <c r="BE101" s="166">
        <f t="shared" si="61"/>
        <v>157875</v>
      </c>
      <c r="BF101" s="166">
        <f t="shared" si="61"/>
        <v>68675.625</v>
      </c>
      <c r="BG101" s="166">
        <f t="shared" si="61"/>
        <v>0</v>
      </c>
      <c r="BH101" s="166">
        <f t="shared" si="61"/>
        <v>0</v>
      </c>
      <c r="BI101" s="166">
        <f t="shared" si="61"/>
        <v>0</v>
      </c>
      <c r="BJ101" s="166">
        <f t="shared" si="61"/>
        <v>0</v>
      </c>
      <c r="BK101" s="166">
        <f t="shared" si="61"/>
        <v>0</v>
      </c>
      <c r="BL101" s="166">
        <f t="shared" si="61"/>
        <v>0</v>
      </c>
      <c r="BN101" s="135">
        <f t="shared" si="100"/>
        <v>169066</v>
      </c>
      <c r="BO101" s="166">
        <f t="shared" si="101"/>
        <v>258265.375</v>
      </c>
      <c r="BP101" s="166">
        <f t="shared" si="62"/>
        <v>326941</v>
      </c>
      <c r="BQ101" s="166">
        <f t="shared" si="62"/>
        <v>326941</v>
      </c>
      <c r="BR101" s="166">
        <f t="shared" si="62"/>
        <v>326941</v>
      </c>
      <c r="BS101" s="166">
        <f t="shared" si="62"/>
        <v>326941</v>
      </c>
      <c r="BT101" s="166">
        <f t="shared" si="62"/>
        <v>326941</v>
      </c>
      <c r="BU101" s="166">
        <f t="shared" si="62"/>
        <v>326941</v>
      </c>
      <c r="BV101" s="135">
        <f t="shared" si="102"/>
        <v>326941</v>
      </c>
      <c r="BX101" s="166">
        <f t="shared" si="103"/>
        <v>169066</v>
      </c>
      <c r="BY101" s="166">
        <f t="shared" si="73"/>
        <v>258265.375</v>
      </c>
      <c r="BZ101" s="166">
        <f t="shared" si="74"/>
        <v>326941</v>
      </c>
      <c r="CA101" s="166">
        <f t="shared" si="75"/>
        <v>326941</v>
      </c>
      <c r="CB101" s="166">
        <f t="shared" si="76"/>
        <v>326941</v>
      </c>
      <c r="CC101" s="166">
        <f t="shared" si="77"/>
        <v>326941</v>
      </c>
      <c r="CD101" s="166">
        <f t="shared" si="78"/>
        <v>326941</v>
      </c>
      <c r="CE101" s="166">
        <f t="shared" si="79"/>
        <v>326941</v>
      </c>
      <c r="CF101" s="166">
        <f t="shared" si="104"/>
        <v>326941</v>
      </c>
    </row>
    <row r="102" spans="1:84" ht="15" x14ac:dyDescent="0.2">
      <c r="A102" s="129" t="s">
        <v>329</v>
      </c>
      <c r="B102" s="129"/>
      <c r="C102" s="147"/>
      <c r="D102" s="147" t="str">
        <f t="shared" si="80"/>
        <v>No</v>
      </c>
      <c r="E102" s="147"/>
      <c r="F102" s="147"/>
      <c r="G102" s="1">
        <v>2</v>
      </c>
      <c r="H102" s="332">
        <v>145</v>
      </c>
      <c r="I102" s="129">
        <v>76</v>
      </c>
      <c r="J102" s="1" t="s">
        <v>407</v>
      </c>
      <c r="K102" s="156"/>
      <c r="L102" s="266">
        <v>2482.62</v>
      </c>
      <c r="M102" s="265"/>
      <c r="N102">
        <v>93</v>
      </c>
      <c r="O102" s="266">
        <f t="shared" si="81"/>
        <v>27.9</v>
      </c>
      <c r="P102" s="266">
        <f t="shared" si="82"/>
        <v>1489.57</v>
      </c>
      <c r="Q102" s="266">
        <f t="shared" si="83"/>
        <v>0</v>
      </c>
      <c r="R102" s="266">
        <f t="shared" si="84"/>
        <v>0</v>
      </c>
      <c r="S102" s="159">
        <f t="shared" si="85"/>
        <v>0.04</v>
      </c>
      <c r="T102" s="159">
        <f t="shared" si="63"/>
        <v>0</v>
      </c>
      <c r="U102" s="158">
        <f t="shared" si="64"/>
        <v>0</v>
      </c>
      <c r="V102" s="158">
        <f t="shared" si="86"/>
        <v>0</v>
      </c>
      <c r="W102" s="267">
        <v>37</v>
      </c>
      <c r="X102" s="266">
        <f t="shared" si="87"/>
        <v>9.25</v>
      </c>
      <c r="Y102" s="136">
        <f t="shared" si="65"/>
        <v>27.9</v>
      </c>
      <c r="Z102" s="4">
        <f t="shared" si="88"/>
        <v>2519.77</v>
      </c>
      <c r="AA102" s="266">
        <v>4568262514.6700001</v>
      </c>
      <c r="AB102" s="267">
        <v>17691</v>
      </c>
      <c r="AC102" s="136">
        <f t="shared" si="66"/>
        <v>258225.23</v>
      </c>
      <c r="AD102" s="131">
        <f t="shared" si="67"/>
        <v>1.2096070000000001</v>
      </c>
      <c r="AE102" s="267">
        <v>119777</v>
      </c>
      <c r="AF102" s="131">
        <f t="shared" si="68"/>
        <v>0.963561</v>
      </c>
      <c r="AG102" s="131">
        <f t="shared" si="105"/>
        <v>-0.135793</v>
      </c>
      <c r="AH102" s="161">
        <f t="shared" si="69"/>
        <v>0.01</v>
      </c>
      <c r="AI102" s="162">
        <f t="shared" si="70"/>
        <v>0</v>
      </c>
      <c r="AJ102" s="163">
        <f t="shared" si="89"/>
        <v>0.01</v>
      </c>
      <c r="AK102" s="267">
        <v>0</v>
      </c>
      <c r="AL102" s="267">
        <v>0</v>
      </c>
      <c r="AM102" s="135">
        <f t="shared" si="90"/>
        <v>0</v>
      </c>
      <c r="AN102" s="267">
        <v>0</v>
      </c>
      <c r="AO102"/>
      <c r="AP102" s="135">
        <f t="shared" si="91"/>
        <v>0</v>
      </c>
      <c r="AQ102" s="135">
        <f t="shared" si="71"/>
        <v>290403</v>
      </c>
      <c r="AR102" s="135">
        <f t="shared" si="92"/>
        <v>290403</v>
      </c>
      <c r="AS102" s="160">
        <v>446496</v>
      </c>
      <c r="AT102" s="160">
        <f t="shared" si="72"/>
        <v>290403</v>
      </c>
      <c r="AU102" s="333">
        <v>395466</v>
      </c>
      <c r="AV102" s="135">
        <f t="shared" si="93"/>
        <v>105063</v>
      </c>
      <c r="AW102" s="164" t="str">
        <f t="shared" si="94"/>
        <v>No</v>
      </c>
      <c r="AX102" s="160">
        <f t="shared" si="95"/>
        <v>0</v>
      </c>
      <c r="AY102" s="334">
        <f t="shared" si="96"/>
        <v>395466</v>
      </c>
      <c r="AZ102" s="335">
        <f t="shared" si="97"/>
        <v>395466</v>
      </c>
      <c r="BA102" s="336">
        <f t="shared" si="98"/>
        <v>0</v>
      </c>
      <c r="BD102" s="166">
        <f t="shared" si="99"/>
        <v>-105063</v>
      </c>
      <c r="BE102" s="166">
        <f t="shared" si="61"/>
        <v>-105063</v>
      </c>
      <c r="BF102" s="166">
        <f t="shared" si="61"/>
        <v>-105063</v>
      </c>
      <c r="BG102" s="166">
        <f t="shared" si="61"/>
        <v>-90049.497299999988</v>
      </c>
      <c r="BH102" s="166">
        <f t="shared" si="61"/>
        <v>-75038.246100089978</v>
      </c>
      <c r="BI102" s="166">
        <f t="shared" si="61"/>
        <v>-60030.596880071971</v>
      </c>
      <c r="BJ102" s="166">
        <f t="shared" si="61"/>
        <v>-45022.947660053964</v>
      </c>
      <c r="BK102" s="166">
        <f t="shared" si="61"/>
        <v>-30016.799204957963</v>
      </c>
      <c r="BL102" s="166">
        <f t="shared" si="61"/>
        <v>-15008.399602478952</v>
      </c>
      <c r="BN102" s="135">
        <f t="shared" si="100"/>
        <v>395466</v>
      </c>
      <c r="BO102" s="166">
        <f t="shared" si="101"/>
        <v>395466</v>
      </c>
      <c r="BP102" s="166">
        <f t="shared" si="62"/>
        <v>380452.49729999999</v>
      </c>
      <c r="BQ102" s="166">
        <f t="shared" si="62"/>
        <v>365441.24610008998</v>
      </c>
      <c r="BR102" s="166">
        <f t="shared" si="62"/>
        <v>350433.59688007197</v>
      </c>
      <c r="BS102" s="166">
        <f t="shared" si="62"/>
        <v>335425.94766005396</v>
      </c>
      <c r="BT102" s="166">
        <f t="shared" si="62"/>
        <v>320419.79920495796</v>
      </c>
      <c r="BU102" s="166">
        <f t="shared" si="62"/>
        <v>305411.39960247895</v>
      </c>
      <c r="BV102" s="135">
        <f t="shared" si="102"/>
        <v>290403</v>
      </c>
      <c r="BX102" s="166">
        <f t="shared" si="103"/>
        <v>395466</v>
      </c>
      <c r="BY102" s="166">
        <f t="shared" si="73"/>
        <v>395466</v>
      </c>
      <c r="BZ102" s="166">
        <f t="shared" si="74"/>
        <v>380452.49729999999</v>
      </c>
      <c r="CA102" s="166">
        <f t="shared" si="75"/>
        <v>365441.24610008998</v>
      </c>
      <c r="CB102" s="166">
        <f t="shared" si="76"/>
        <v>350433.59688007197</v>
      </c>
      <c r="CC102" s="166">
        <f t="shared" si="77"/>
        <v>335425.94766005396</v>
      </c>
      <c r="CD102" s="166">
        <f t="shared" si="78"/>
        <v>320419.79920495796</v>
      </c>
      <c r="CE102" s="166">
        <f t="shared" si="79"/>
        <v>305411.39960247895</v>
      </c>
      <c r="CF102" s="166">
        <f t="shared" si="104"/>
        <v>290403</v>
      </c>
    </row>
    <row r="103" spans="1:84" ht="15" x14ac:dyDescent="0.2">
      <c r="A103" s="129" t="s">
        <v>338</v>
      </c>
      <c r="B103" s="341">
        <v>1</v>
      </c>
      <c r="C103" s="147">
        <v>1</v>
      </c>
      <c r="D103" s="147" t="str">
        <f t="shared" si="80"/>
        <v>Yes</v>
      </c>
      <c r="E103" s="147">
        <v>0</v>
      </c>
      <c r="F103" s="147">
        <v>1</v>
      </c>
      <c r="G103" s="1">
        <v>9</v>
      </c>
      <c r="H103" s="337">
        <v>18</v>
      </c>
      <c r="I103" s="129">
        <v>77</v>
      </c>
      <c r="J103" s="1" t="s">
        <v>408</v>
      </c>
      <c r="K103" s="156"/>
      <c r="L103" s="266">
        <v>7479.95</v>
      </c>
      <c r="M103" s="269"/>
      <c r="N103">
        <v>3977</v>
      </c>
      <c r="O103" s="266">
        <f t="shared" si="81"/>
        <v>1193.0999999999999</v>
      </c>
      <c r="P103" s="266">
        <f t="shared" si="82"/>
        <v>4487.97</v>
      </c>
      <c r="Q103" s="266">
        <f t="shared" si="83"/>
        <v>0</v>
      </c>
      <c r="R103" s="266">
        <f t="shared" si="84"/>
        <v>0</v>
      </c>
      <c r="S103" s="159">
        <f t="shared" si="85"/>
        <v>0.53</v>
      </c>
      <c r="T103" s="159">
        <f t="shared" si="63"/>
        <v>0</v>
      </c>
      <c r="U103" s="158">
        <f t="shared" si="64"/>
        <v>0</v>
      </c>
      <c r="V103" s="158">
        <f t="shared" si="86"/>
        <v>0</v>
      </c>
      <c r="W103" s="267">
        <v>603</v>
      </c>
      <c r="X103" s="266">
        <f t="shared" si="87"/>
        <v>150.75</v>
      </c>
      <c r="Y103" s="136">
        <f t="shared" si="65"/>
        <v>1193.0999999999999</v>
      </c>
      <c r="Z103" s="4">
        <f t="shared" si="88"/>
        <v>8823.7999999999993</v>
      </c>
      <c r="AA103" s="266">
        <v>6527432399.6700001</v>
      </c>
      <c r="AB103" s="267">
        <v>59713</v>
      </c>
      <c r="AC103" s="136">
        <f t="shared" si="66"/>
        <v>109313.42</v>
      </c>
      <c r="AD103" s="131">
        <f t="shared" si="67"/>
        <v>0.51205800000000001</v>
      </c>
      <c r="AE103" s="267">
        <v>74270</v>
      </c>
      <c r="AF103" s="131">
        <f t="shared" si="68"/>
        <v>0.59747399999999995</v>
      </c>
      <c r="AG103" s="131">
        <f t="shared" si="105"/>
        <v>0.46231699999999998</v>
      </c>
      <c r="AH103" s="161">
        <f t="shared" si="69"/>
        <v>0.46231699999999998</v>
      </c>
      <c r="AI103" s="162">
        <f t="shared" si="70"/>
        <v>0.03</v>
      </c>
      <c r="AJ103" s="163">
        <f t="shared" si="89"/>
        <v>0.492317</v>
      </c>
      <c r="AK103" s="267">
        <v>0</v>
      </c>
      <c r="AL103" s="267">
        <v>0</v>
      </c>
      <c r="AM103" s="135">
        <f t="shared" si="90"/>
        <v>0</v>
      </c>
      <c r="AN103" s="267">
        <v>0</v>
      </c>
      <c r="AO103"/>
      <c r="AP103" s="135">
        <f t="shared" si="91"/>
        <v>0</v>
      </c>
      <c r="AQ103" s="135">
        <f t="shared" si="71"/>
        <v>50065830</v>
      </c>
      <c r="AR103" s="135">
        <f t="shared" si="92"/>
        <v>50065830</v>
      </c>
      <c r="AS103" s="160">
        <v>34440424</v>
      </c>
      <c r="AT103" s="160">
        <f t="shared" si="72"/>
        <v>50065830</v>
      </c>
      <c r="AU103" s="333">
        <v>41134504</v>
      </c>
      <c r="AV103" s="135">
        <f t="shared" si="93"/>
        <v>8931326</v>
      </c>
      <c r="AW103" s="164" t="str">
        <f t="shared" si="94"/>
        <v>Yes</v>
      </c>
      <c r="AX103" s="160">
        <f t="shared" si="95"/>
        <v>1786265</v>
      </c>
      <c r="AY103" s="334">
        <f t="shared" si="96"/>
        <v>42920769</v>
      </c>
      <c r="AZ103" s="335">
        <f t="shared" si="97"/>
        <v>42920769</v>
      </c>
      <c r="BA103" s="336">
        <f t="shared" si="98"/>
        <v>1786265</v>
      </c>
      <c r="BD103" s="166">
        <f t="shared" si="99"/>
        <v>8931326</v>
      </c>
      <c r="BE103" s="166">
        <f t="shared" si="61"/>
        <v>7145061</v>
      </c>
      <c r="BF103" s="166">
        <f t="shared" si="61"/>
        <v>3108101.5349999964</v>
      </c>
      <c r="BG103" s="166">
        <f t="shared" si="61"/>
        <v>0</v>
      </c>
      <c r="BH103" s="166">
        <f t="shared" si="61"/>
        <v>0</v>
      </c>
      <c r="BI103" s="166">
        <f t="shared" si="61"/>
        <v>0</v>
      </c>
      <c r="BJ103" s="166">
        <f t="shared" si="61"/>
        <v>0</v>
      </c>
      <c r="BK103" s="166">
        <f t="shared" si="61"/>
        <v>0</v>
      </c>
      <c r="BL103" s="166">
        <f t="shared" si="61"/>
        <v>0</v>
      </c>
      <c r="BN103" s="135">
        <f t="shared" si="100"/>
        <v>42920769</v>
      </c>
      <c r="BO103" s="166">
        <f t="shared" si="101"/>
        <v>46957728.465000004</v>
      </c>
      <c r="BP103" s="166">
        <f t="shared" si="62"/>
        <v>50065830</v>
      </c>
      <c r="BQ103" s="166">
        <f t="shared" si="62"/>
        <v>50065830</v>
      </c>
      <c r="BR103" s="166">
        <f t="shared" si="62"/>
        <v>50065830</v>
      </c>
      <c r="BS103" s="166">
        <f t="shared" si="62"/>
        <v>50065830</v>
      </c>
      <c r="BT103" s="166">
        <f t="shared" si="62"/>
        <v>50065830</v>
      </c>
      <c r="BU103" s="166">
        <f t="shared" si="62"/>
        <v>50065830</v>
      </c>
      <c r="BV103" s="135">
        <f t="shared" si="102"/>
        <v>50065830</v>
      </c>
      <c r="BX103" s="166">
        <f t="shared" si="103"/>
        <v>42920769</v>
      </c>
      <c r="BY103" s="166">
        <f t="shared" si="73"/>
        <v>46957728.465000004</v>
      </c>
      <c r="BZ103" s="166">
        <f t="shared" si="74"/>
        <v>50065830</v>
      </c>
      <c r="CA103" s="166">
        <f t="shared" si="75"/>
        <v>50065830</v>
      </c>
      <c r="CB103" s="166">
        <f t="shared" si="76"/>
        <v>50065830</v>
      </c>
      <c r="CC103" s="166">
        <f t="shared" si="77"/>
        <v>50065830</v>
      </c>
      <c r="CD103" s="166">
        <f t="shared" si="78"/>
        <v>50065830</v>
      </c>
      <c r="CE103" s="166">
        <f t="shared" si="79"/>
        <v>50065830</v>
      </c>
      <c r="CF103" s="166">
        <f t="shared" si="104"/>
        <v>50065830</v>
      </c>
    </row>
    <row r="104" spans="1:84" ht="15" x14ac:dyDescent="0.2">
      <c r="A104" s="129" t="s">
        <v>323</v>
      </c>
      <c r="B104" s="129"/>
      <c r="C104" s="147"/>
      <c r="D104" s="147" t="str">
        <f t="shared" si="80"/>
        <v>No</v>
      </c>
      <c r="E104" s="147"/>
      <c r="F104" s="147"/>
      <c r="G104" s="1">
        <v>8</v>
      </c>
      <c r="H104" s="337">
        <v>40</v>
      </c>
      <c r="I104" s="129">
        <v>78</v>
      </c>
      <c r="J104" s="1" t="s">
        <v>409</v>
      </c>
      <c r="K104" s="156"/>
      <c r="L104" s="266">
        <v>1612.87</v>
      </c>
      <c r="M104" s="270"/>
      <c r="N104">
        <v>441</v>
      </c>
      <c r="O104" s="266">
        <f t="shared" si="81"/>
        <v>132.30000000000001</v>
      </c>
      <c r="P104" s="266">
        <f t="shared" si="82"/>
        <v>967.72</v>
      </c>
      <c r="Q104" s="266">
        <f t="shared" si="83"/>
        <v>0</v>
      </c>
      <c r="R104" s="266">
        <f t="shared" si="84"/>
        <v>0</v>
      </c>
      <c r="S104" s="159">
        <f t="shared" si="85"/>
        <v>0.27</v>
      </c>
      <c r="T104" s="159">
        <f t="shared" si="63"/>
        <v>0</v>
      </c>
      <c r="U104" s="158">
        <f t="shared" si="64"/>
        <v>0</v>
      </c>
      <c r="V104" s="158">
        <f t="shared" si="86"/>
        <v>0</v>
      </c>
      <c r="W104" s="267">
        <v>78</v>
      </c>
      <c r="X104" s="266">
        <f t="shared" si="87"/>
        <v>19.5</v>
      </c>
      <c r="Y104" s="136">
        <f t="shared" si="65"/>
        <v>132.30000000000001</v>
      </c>
      <c r="Z104" s="4">
        <f t="shared" si="88"/>
        <v>1764.6699999999998</v>
      </c>
      <c r="AA104" s="266">
        <v>1727598067.6700001</v>
      </c>
      <c r="AB104" s="267">
        <v>14206</v>
      </c>
      <c r="AC104" s="136">
        <f t="shared" si="66"/>
        <v>121610.45</v>
      </c>
      <c r="AD104" s="131">
        <f t="shared" si="67"/>
        <v>0.56966099999999997</v>
      </c>
      <c r="AE104" s="267">
        <v>50492</v>
      </c>
      <c r="AF104" s="131">
        <f t="shared" si="68"/>
        <v>0.40618900000000002</v>
      </c>
      <c r="AG104" s="131">
        <f t="shared" si="105"/>
        <v>0.479381</v>
      </c>
      <c r="AH104" s="161">
        <f t="shared" si="69"/>
        <v>0.479381</v>
      </c>
      <c r="AI104" s="162">
        <f t="shared" si="70"/>
        <v>0</v>
      </c>
      <c r="AJ104" s="163">
        <f t="shared" si="89"/>
        <v>0.479381</v>
      </c>
      <c r="AK104" s="267">
        <v>564</v>
      </c>
      <c r="AL104" s="267">
        <v>4</v>
      </c>
      <c r="AM104" s="135">
        <f t="shared" si="90"/>
        <v>225600</v>
      </c>
      <c r="AN104" s="267">
        <v>0</v>
      </c>
      <c r="AO104"/>
      <c r="AP104" s="135">
        <f t="shared" si="91"/>
        <v>0</v>
      </c>
      <c r="AQ104" s="135">
        <f t="shared" si="71"/>
        <v>9749565</v>
      </c>
      <c r="AR104" s="135">
        <f t="shared" si="92"/>
        <v>9975165</v>
      </c>
      <c r="AS104" s="160">
        <v>9947410</v>
      </c>
      <c r="AT104" s="160">
        <f t="shared" si="72"/>
        <v>9975165</v>
      </c>
      <c r="AU104" s="333">
        <v>9459722</v>
      </c>
      <c r="AV104" s="135">
        <f t="shared" si="93"/>
        <v>515443</v>
      </c>
      <c r="AW104" s="164" t="str">
        <f t="shared" si="94"/>
        <v>Yes</v>
      </c>
      <c r="AX104" s="160">
        <f t="shared" si="95"/>
        <v>103089</v>
      </c>
      <c r="AY104" s="334">
        <f t="shared" si="96"/>
        <v>9562811</v>
      </c>
      <c r="AZ104" s="335">
        <f t="shared" si="97"/>
        <v>9562811</v>
      </c>
      <c r="BA104" s="336">
        <f t="shared" si="98"/>
        <v>103089</v>
      </c>
      <c r="BD104" s="166">
        <f t="shared" si="99"/>
        <v>515443</v>
      </c>
      <c r="BE104" s="166">
        <f t="shared" si="61"/>
        <v>412354</v>
      </c>
      <c r="BF104" s="166">
        <f t="shared" si="61"/>
        <v>179373.99000000022</v>
      </c>
      <c r="BG104" s="166">
        <f t="shared" si="61"/>
        <v>0</v>
      </c>
      <c r="BH104" s="166">
        <f t="shared" si="61"/>
        <v>0</v>
      </c>
      <c r="BI104" s="166">
        <f t="shared" si="61"/>
        <v>0</v>
      </c>
      <c r="BJ104" s="166">
        <f t="shared" si="61"/>
        <v>0</v>
      </c>
      <c r="BK104" s="166">
        <f t="shared" si="61"/>
        <v>0</v>
      </c>
      <c r="BL104" s="166">
        <f t="shared" ref="BL104:BL167" si="106">$AR104-CE104</f>
        <v>0</v>
      </c>
      <c r="BN104" s="135">
        <f t="shared" si="100"/>
        <v>9562811</v>
      </c>
      <c r="BO104" s="166">
        <f t="shared" si="101"/>
        <v>9795791.0099999998</v>
      </c>
      <c r="BP104" s="166">
        <f t="shared" si="62"/>
        <v>9975165</v>
      </c>
      <c r="BQ104" s="166">
        <f t="shared" si="62"/>
        <v>9975165</v>
      </c>
      <c r="BR104" s="166">
        <f t="shared" si="62"/>
        <v>9975165</v>
      </c>
      <c r="BS104" s="166">
        <f t="shared" si="62"/>
        <v>9975165</v>
      </c>
      <c r="BT104" s="166">
        <f t="shared" si="62"/>
        <v>9975165</v>
      </c>
      <c r="BU104" s="166">
        <f t="shared" si="62"/>
        <v>9975165</v>
      </c>
      <c r="BV104" s="135">
        <f t="shared" si="102"/>
        <v>9975165</v>
      </c>
      <c r="BX104" s="166">
        <f t="shared" si="103"/>
        <v>9562811</v>
      </c>
      <c r="BY104" s="166">
        <f t="shared" si="73"/>
        <v>9795791.0099999998</v>
      </c>
      <c r="BZ104" s="166">
        <f t="shared" si="74"/>
        <v>9975165</v>
      </c>
      <c r="CA104" s="166">
        <f t="shared" si="75"/>
        <v>9975165</v>
      </c>
      <c r="CB104" s="166">
        <f t="shared" si="76"/>
        <v>9975165</v>
      </c>
      <c r="CC104" s="166">
        <f t="shared" si="77"/>
        <v>9975165</v>
      </c>
      <c r="CD104" s="166">
        <f t="shared" si="78"/>
        <v>9975165</v>
      </c>
      <c r="CE104" s="166">
        <f t="shared" si="79"/>
        <v>9975165</v>
      </c>
      <c r="CF104" s="166">
        <f t="shared" si="104"/>
        <v>9975165</v>
      </c>
    </row>
    <row r="105" spans="1:84" ht="15" x14ac:dyDescent="0.2">
      <c r="A105" s="129" t="s">
        <v>323</v>
      </c>
      <c r="B105" s="129"/>
      <c r="C105" s="147"/>
      <c r="D105" s="147" t="str">
        <f t="shared" si="80"/>
        <v>No</v>
      </c>
      <c r="E105" s="147"/>
      <c r="F105" s="147"/>
      <c r="G105" s="1">
        <v>4</v>
      </c>
      <c r="H105" s="332">
        <v>86</v>
      </c>
      <c r="I105" s="129">
        <v>79</v>
      </c>
      <c r="J105" s="1" t="s">
        <v>410</v>
      </c>
      <c r="K105" s="156"/>
      <c r="L105" s="266">
        <v>911.22</v>
      </c>
      <c r="M105" s="265"/>
      <c r="N105">
        <v>124</v>
      </c>
      <c r="O105" s="266">
        <f t="shared" si="81"/>
        <v>37.200000000000003</v>
      </c>
      <c r="P105" s="266">
        <f t="shared" si="82"/>
        <v>546.73</v>
      </c>
      <c r="Q105" s="266">
        <f t="shared" si="83"/>
        <v>0</v>
      </c>
      <c r="R105" s="266">
        <f t="shared" si="84"/>
        <v>0</v>
      </c>
      <c r="S105" s="159">
        <f t="shared" si="85"/>
        <v>0.14000000000000001</v>
      </c>
      <c r="T105" s="159">
        <f t="shared" si="63"/>
        <v>0</v>
      </c>
      <c r="U105" s="158">
        <f t="shared" si="64"/>
        <v>0</v>
      </c>
      <c r="V105" s="158">
        <f t="shared" si="86"/>
        <v>0</v>
      </c>
      <c r="W105" s="267">
        <v>6</v>
      </c>
      <c r="X105" s="266">
        <f t="shared" si="87"/>
        <v>1.5</v>
      </c>
      <c r="Y105" s="136">
        <f t="shared" si="65"/>
        <v>37.200000000000003</v>
      </c>
      <c r="Z105" s="4">
        <f t="shared" si="88"/>
        <v>949.92000000000007</v>
      </c>
      <c r="AA105" s="266">
        <v>867254131</v>
      </c>
      <c r="AB105" s="267">
        <v>6133</v>
      </c>
      <c r="AC105" s="136">
        <f t="shared" si="66"/>
        <v>141407.82</v>
      </c>
      <c r="AD105" s="131">
        <f t="shared" si="67"/>
        <v>0.66239800000000004</v>
      </c>
      <c r="AE105" s="267">
        <v>113547</v>
      </c>
      <c r="AF105" s="131">
        <f t="shared" si="68"/>
        <v>0.913443</v>
      </c>
      <c r="AG105" s="131">
        <f t="shared" si="105"/>
        <v>0.26228899999999999</v>
      </c>
      <c r="AH105" s="161">
        <f t="shared" si="69"/>
        <v>0.26228899999999999</v>
      </c>
      <c r="AI105" s="162">
        <f t="shared" si="70"/>
        <v>0</v>
      </c>
      <c r="AJ105" s="163">
        <f t="shared" si="89"/>
        <v>0.26228899999999999</v>
      </c>
      <c r="AK105" s="267">
        <v>449</v>
      </c>
      <c r="AL105" s="267">
        <v>6</v>
      </c>
      <c r="AM105" s="135">
        <f t="shared" si="90"/>
        <v>269400</v>
      </c>
      <c r="AN105" s="267">
        <v>0</v>
      </c>
      <c r="AO105"/>
      <c r="AP105" s="135">
        <f t="shared" si="91"/>
        <v>0</v>
      </c>
      <c r="AQ105" s="135">
        <f t="shared" si="71"/>
        <v>2871495</v>
      </c>
      <c r="AR105" s="135">
        <f t="shared" si="92"/>
        <v>3140895</v>
      </c>
      <c r="AS105" s="160">
        <v>3154015</v>
      </c>
      <c r="AT105" s="160">
        <f t="shared" si="72"/>
        <v>3140895</v>
      </c>
      <c r="AU105" s="333">
        <v>2904887</v>
      </c>
      <c r="AV105" s="135">
        <f t="shared" si="93"/>
        <v>236008</v>
      </c>
      <c r="AW105" s="164" t="str">
        <f t="shared" si="94"/>
        <v>Yes</v>
      </c>
      <c r="AX105" s="160">
        <f t="shared" si="95"/>
        <v>47202</v>
      </c>
      <c r="AY105" s="334">
        <f t="shared" si="96"/>
        <v>2952089</v>
      </c>
      <c r="AZ105" s="335">
        <f t="shared" si="97"/>
        <v>2952089</v>
      </c>
      <c r="BA105" s="336">
        <f t="shared" si="98"/>
        <v>47202</v>
      </c>
      <c r="BD105" s="166">
        <f t="shared" si="99"/>
        <v>236008</v>
      </c>
      <c r="BE105" s="166">
        <f t="shared" ref="BE105:BK141" si="107">$AR105-BX105</f>
        <v>188806</v>
      </c>
      <c r="BF105" s="166">
        <f t="shared" si="107"/>
        <v>82130.60999999987</v>
      </c>
      <c r="BG105" s="166">
        <f t="shared" si="107"/>
        <v>0</v>
      </c>
      <c r="BH105" s="166">
        <f t="shared" si="107"/>
        <v>0</v>
      </c>
      <c r="BI105" s="166">
        <f t="shared" si="107"/>
        <v>0</v>
      </c>
      <c r="BJ105" s="166">
        <f t="shared" si="107"/>
        <v>0</v>
      </c>
      <c r="BK105" s="166">
        <f t="shared" si="107"/>
        <v>0</v>
      </c>
      <c r="BL105" s="166">
        <f t="shared" si="106"/>
        <v>0</v>
      </c>
      <c r="BN105" s="135">
        <f t="shared" si="100"/>
        <v>2952089</v>
      </c>
      <c r="BO105" s="166">
        <f t="shared" si="101"/>
        <v>3058764.39</v>
      </c>
      <c r="BP105" s="166">
        <f t="shared" si="62"/>
        <v>3140895</v>
      </c>
      <c r="BQ105" s="166">
        <f t="shared" si="62"/>
        <v>3140895</v>
      </c>
      <c r="BR105" s="166">
        <f t="shared" si="62"/>
        <v>3140895</v>
      </c>
      <c r="BS105" s="166">
        <f t="shared" si="62"/>
        <v>3140895</v>
      </c>
      <c r="BT105" s="166">
        <f t="shared" si="62"/>
        <v>3140895</v>
      </c>
      <c r="BU105" s="166">
        <f t="shared" si="62"/>
        <v>3140895</v>
      </c>
      <c r="BV105" s="135">
        <f t="shared" si="102"/>
        <v>3140895</v>
      </c>
      <c r="BX105" s="166">
        <f t="shared" si="103"/>
        <v>2952089</v>
      </c>
      <c r="BY105" s="166">
        <f t="shared" si="73"/>
        <v>3058764.39</v>
      </c>
      <c r="BZ105" s="166">
        <f t="shared" si="74"/>
        <v>3140895</v>
      </c>
      <c r="CA105" s="166">
        <f t="shared" si="75"/>
        <v>3140895</v>
      </c>
      <c r="CB105" s="166">
        <f t="shared" si="76"/>
        <v>3140895</v>
      </c>
      <c r="CC105" s="166">
        <f t="shared" si="77"/>
        <v>3140895</v>
      </c>
      <c r="CD105" s="166">
        <f t="shared" si="78"/>
        <v>3140895</v>
      </c>
      <c r="CE105" s="166">
        <f t="shared" si="79"/>
        <v>3140895</v>
      </c>
      <c r="CF105" s="166">
        <f t="shared" si="104"/>
        <v>3140895</v>
      </c>
    </row>
    <row r="106" spans="1:84" ht="15" x14ac:dyDescent="0.2">
      <c r="A106" s="129" t="s">
        <v>325</v>
      </c>
      <c r="B106" s="129">
        <v>1</v>
      </c>
      <c r="C106" s="147">
        <v>1</v>
      </c>
      <c r="D106" s="147" t="str">
        <f t="shared" si="80"/>
        <v>Yes</v>
      </c>
      <c r="E106" s="147">
        <v>1</v>
      </c>
      <c r="F106" s="147">
        <v>0</v>
      </c>
      <c r="G106" s="1">
        <v>10</v>
      </c>
      <c r="H106" s="337">
        <v>11</v>
      </c>
      <c r="I106" s="129">
        <v>80</v>
      </c>
      <c r="J106" s="1" t="s">
        <v>411</v>
      </c>
      <c r="K106" s="156"/>
      <c r="L106" s="266">
        <v>8911.85</v>
      </c>
      <c r="M106" s="269"/>
      <c r="N106">
        <v>6819</v>
      </c>
      <c r="O106" s="266">
        <f t="shared" si="81"/>
        <v>2045.7</v>
      </c>
      <c r="P106" s="266">
        <f t="shared" si="82"/>
        <v>5347.11</v>
      </c>
      <c r="Q106" s="266">
        <f t="shared" si="83"/>
        <v>1471.8900000000003</v>
      </c>
      <c r="R106" s="266">
        <f t="shared" si="84"/>
        <v>220.78</v>
      </c>
      <c r="S106" s="159">
        <f t="shared" si="85"/>
        <v>0.77</v>
      </c>
      <c r="T106" s="159">
        <f t="shared" si="63"/>
        <v>0.17000000000000004</v>
      </c>
      <c r="U106" s="158">
        <f t="shared" si="64"/>
        <v>1515.01</v>
      </c>
      <c r="V106" s="158">
        <f t="shared" si="86"/>
        <v>227.25</v>
      </c>
      <c r="W106" s="267">
        <v>1529</v>
      </c>
      <c r="X106" s="266">
        <f t="shared" si="87"/>
        <v>382.25</v>
      </c>
      <c r="Y106" s="136">
        <f t="shared" si="65"/>
        <v>2045.7</v>
      </c>
      <c r="Z106" s="4">
        <f t="shared" si="88"/>
        <v>11560.580000000002</v>
      </c>
      <c r="AA106" s="266">
        <v>5152304035.3299999</v>
      </c>
      <c r="AB106" s="267">
        <v>60850</v>
      </c>
      <c r="AC106" s="136">
        <f t="shared" si="66"/>
        <v>84672.21</v>
      </c>
      <c r="AD106" s="131">
        <f t="shared" si="67"/>
        <v>0.39663100000000001</v>
      </c>
      <c r="AE106" s="267">
        <v>58472</v>
      </c>
      <c r="AF106" s="131">
        <f t="shared" si="68"/>
        <v>0.470385</v>
      </c>
      <c r="AG106" s="131">
        <f t="shared" si="105"/>
        <v>0.58124299999999995</v>
      </c>
      <c r="AH106" s="161">
        <f t="shared" si="69"/>
        <v>0.58124299999999995</v>
      </c>
      <c r="AI106" s="162">
        <f t="shared" si="70"/>
        <v>0.04</v>
      </c>
      <c r="AJ106" s="163">
        <f t="shared" si="89"/>
        <v>0.62124299999999999</v>
      </c>
      <c r="AK106" s="267">
        <v>0</v>
      </c>
      <c r="AL106" s="267">
        <v>0</v>
      </c>
      <c r="AM106" s="135">
        <f t="shared" si="90"/>
        <v>0</v>
      </c>
      <c r="AN106" s="267">
        <v>0</v>
      </c>
      <c r="AO106"/>
      <c r="AP106" s="135">
        <f t="shared" si="91"/>
        <v>0</v>
      </c>
      <c r="AQ106" s="135">
        <f t="shared" si="71"/>
        <v>82771736</v>
      </c>
      <c r="AR106" s="135">
        <f t="shared" si="92"/>
        <v>82771736</v>
      </c>
      <c r="AS106" s="160">
        <v>60258395</v>
      </c>
      <c r="AT106" s="160">
        <f t="shared" si="72"/>
        <v>82771736</v>
      </c>
      <c r="AU106" s="333">
        <v>69151848</v>
      </c>
      <c r="AV106" s="135">
        <f t="shared" si="93"/>
        <v>13619888</v>
      </c>
      <c r="AW106" s="164" t="str">
        <f t="shared" si="94"/>
        <v>Yes</v>
      </c>
      <c r="AX106" s="160">
        <f t="shared" si="95"/>
        <v>2723978</v>
      </c>
      <c r="AY106" s="334">
        <f t="shared" si="96"/>
        <v>71875826</v>
      </c>
      <c r="AZ106" s="335">
        <f t="shared" si="97"/>
        <v>71875826</v>
      </c>
      <c r="BA106" s="336">
        <f t="shared" si="98"/>
        <v>2723978</v>
      </c>
      <c r="BD106" s="166">
        <f t="shared" si="99"/>
        <v>13619888</v>
      </c>
      <c r="BE106" s="166">
        <f t="shared" si="107"/>
        <v>10895910</v>
      </c>
      <c r="BF106" s="166">
        <f t="shared" si="107"/>
        <v>4739720.849999994</v>
      </c>
      <c r="BG106" s="166">
        <f t="shared" si="107"/>
        <v>0</v>
      </c>
      <c r="BH106" s="166">
        <f t="shared" si="107"/>
        <v>0</v>
      </c>
      <c r="BI106" s="166">
        <f t="shared" si="107"/>
        <v>0</v>
      </c>
      <c r="BJ106" s="166">
        <f t="shared" si="107"/>
        <v>0</v>
      </c>
      <c r="BK106" s="166">
        <f t="shared" si="107"/>
        <v>0</v>
      </c>
      <c r="BL106" s="166">
        <f t="shared" si="106"/>
        <v>0</v>
      </c>
      <c r="BN106" s="135">
        <f t="shared" si="100"/>
        <v>71875826</v>
      </c>
      <c r="BO106" s="166">
        <f t="shared" si="101"/>
        <v>78032015.150000006</v>
      </c>
      <c r="BP106" s="166">
        <f t="shared" si="62"/>
        <v>82771736</v>
      </c>
      <c r="BQ106" s="166">
        <f t="shared" si="62"/>
        <v>82771736</v>
      </c>
      <c r="BR106" s="166">
        <f t="shared" si="62"/>
        <v>82771736</v>
      </c>
      <c r="BS106" s="166">
        <f t="shared" si="62"/>
        <v>82771736</v>
      </c>
      <c r="BT106" s="166">
        <f t="shared" si="62"/>
        <v>82771736</v>
      </c>
      <c r="BU106" s="166">
        <f t="shared" si="62"/>
        <v>82771736</v>
      </c>
      <c r="BV106" s="135">
        <f t="shared" si="102"/>
        <v>82771736</v>
      </c>
      <c r="BX106" s="166">
        <f t="shared" si="103"/>
        <v>71875826</v>
      </c>
      <c r="BY106" s="166">
        <f t="shared" si="73"/>
        <v>78032015.150000006</v>
      </c>
      <c r="BZ106" s="166">
        <f t="shared" si="74"/>
        <v>82771736</v>
      </c>
      <c r="CA106" s="166">
        <f t="shared" si="75"/>
        <v>82771736</v>
      </c>
      <c r="CB106" s="166">
        <f t="shared" si="76"/>
        <v>82771736</v>
      </c>
      <c r="CC106" s="166">
        <f t="shared" si="77"/>
        <v>82771736</v>
      </c>
      <c r="CD106" s="166">
        <f t="shared" si="78"/>
        <v>82771736</v>
      </c>
      <c r="CE106" s="166">
        <f t="shared" si="79"/>
        <v>82771736</v>
      </c>
      <c r="CF106" s="166">
        <f t="shared" si="104"/>
        <v>82771736</v>
      </c>
    </row>
    <row r="107" spans="1:84" ht="15" x14ac:dyDescent="0.2">
      <c r="A107" s="129" t="s">
        <v>329</v>
      </c>
      <c r="B107" s="129"/>
      <c r="C107" s="147"/>
      <c r="D107" s="147" t="str">
        <f t="shared" si="80"/>
        <v>No</v>
      </c>
      <c r="E107" s="147"/>
      <c r="F107" s="147"/>
      <c r="G107" s="1">
        <v>3</v>
      </c>
      <c r="H107" s="332">
        <v>121</v>
      </c>
      <c r="I107" s="129">
        <v>81</v>
      </c>
      <c r="J107" s="1" t="s">
        <v>412</v>
      </c>
      <c r="K107" s="156"/>
      <c r="L107" s="266">
        <v>1200.97</v>
      </c>
      <c r="M107" s="265"/>
      <c r="N107">
        <v>201</v>
      </c>
      <c r="O107" s="266">
        <f t="shared" si="81"/>
        <v>60.3</v>
      </c>
      <c r="P107" s="266">
        <f t="shared" si="82"/>
        <v>720.58</v>
      </c>
      <c r="Q107" s="266">
        <f t="shared" si="83"/>
        <v>0</v>
      </c>
      <c r="R107" s="266">
        <f t="shared" si="84"/>
        <v>0</v>
      </c>
      <c r="S107" s="159">
        <f t="shared" si="85"/>
        <v>0.17</v>
      </c>
      <c r="T107" s="159">
        <f t="shared" si="63"/>
        <v>0</v>
      </c>
      <c r="U107" s="158">
        <f t="shared" si="64"/>
        <v>0</v>
      </c>
      <c r="V107" s="158">
        <f t="shared" si="86"/>
        <v>0</v>
      </c>
      <c r="W107" s="267">
        <v>27</v>
      </c>
      <c r="X107" s="266">
        <f t="shared" si="87"/>
        <v>6.75</v>
      </c>
      <c r="Y107" s="136">
        <f t="shared" si="65"/>
        <v>60.3</v>
      </c>
      <c r="Z107" s="4">
        <f t="shared" si="88"/>
        <v>1268.02</v>
      </c>
      <c r="AA107" s="266">
        <v>1530877006.6700001</v>
      </c>
      <c r="AB107" s="267">
        <v>7574</v>
      </c>
      <c r="AC107" s="136">
        <f t="shared" si="66"/>
        <v>202122.66</v>
      </c>
      <c r="AD107" s="131">
        <f t="shared" si="67"/>
        <v>0.94680600000000004</v>
      </c>
      <c r="AE107" s="267">
        <v>120480</v>
      </c>
      <c r="AF107" s="131">
        <f t="shared" si="68"/>
        <v>0.96921599999999997</v>
      </c>
      <c r="AG107" s="131">
        <f t="shared" si="105"/>
        <v>4.6470999999999998E-2</v>
      </c>
      <c r="AH107" s="161">
        <f t="shared" si="69"/>
        <v>4.6470999999999998E-2</v>
      </c>
      <c r="AI107" s="162">
        <f t="shared" si="70"/>
        <v>0</v>
      </c>
      <c r="AJ107" s="163">
        <f t="shared" si="89"/>
        <v>4.6470999999999998E-2</v>
      </c>
      <c r="AK107" s="267">
        <v>1204</v>
      </c>
      <c r="AL107" s="267">
        <v>13</v>
      </c>
      <c r="AM107" s="135">
        <f t="shared" si="90"/>
        <v>1565200</v>
      </c>
      <c r="AN107" s="267">
        <v>0</v>
      </c>
      <c r="AO107"/>
      <c r="AP107" s="135">
        <f t="shared" si="91"/>
        <v>0</v>
      </c>
      <c r="AQ107" s="135">
        <f t="shared" si="71"/>
        <v>679124</v>
      </c>
      <c r="AR107" s="135">
        <f t="shared" si="92"/>
        <v>2244324</v>
      </c>
      <c r="AS107" s="160">
        <v>855086</v>
      </c>
      <c r="AT107" s="160">
        <f t="shared" si="72"/>
        <v>2244324</v>
      </c>
      <c r="AU107" s="333">
        <v>1253060</v>
      </c>
      <c r="AV107" s="135">
        <f t="shared" si="93"/>
        <v>991264</v>
      </c>
      <c r="AW107" s="164" t="str">
        <f t="shared" si="94"/>
        <v>Yes</v>
      </c>
      <c r="AX107" s="160">
        <f t="shared" si="95"/>
        <v>198253</v>
      </c>
      <c r="AY107" s="334">
        <f t="shared" si="96"/>
        <v>1451313</v>
      </c>
      <c r="AZ107" s="335">
        <f t="shared" si="97"/>
        <v>1451313</v>
      </c>
      <c r="BA107" s="336">
        <f t="shared" si="98"/>
        <v>198253</v>
      </c>
      <c r="BD107" s="166">
        <f t="shared" si="99"/>
        <v>991264</v>
      </c>
      <c r="BE107" s="166">
        <f t="shared" si="107"/>
        <v>793011</v>
      </c>
      <c r="BF107" s="166">
        <f t="shared" si="107"/>
        <v>344959.78500000015</v>
      </c>
      <c r="BG107" s="166">
        <f t="shared" si="107"/>
        <v>0</v>
      </c>
      <c r="BH107" s="166">
        <f t="shared" si="107"/>
        <v>0</v>
      </c>
      <c r="BI107" s="166">
        <f t="shared" si="107"/>
        <v>0</v>
      </c>
      <c r="BJ107" s="166">
        <f t="shared" si="107"/>
        <v>0</v>
      </c>
      <c r="BK107" s="166">
        <f t="shared" si="107"/>
        <v>0</v>
      </c>
      <c r="BL107" s="166">
        <f t="shared" si="106"/>
        <v>0</v>
      </c>
      <c r="BN107" s="135">
        <f t="shared" si="100"/>
        <v>1451313</v>
      </c>
      <c r="BO107" s="166">
        <f t="shared" si="101"/>
        <v>1899364.2149999999</v>
      </c>
      <c r="BP107" s="166">
        <f t="shared" si="62"/>
        <v>2244324</v>
      </c>
      <c r="BQ107" s="166">
        <f t="shared" si="62"/>
        <v>2244324</v>
      </c>
      <c r="BR107" s="166">
        <f t="shared" si="62"/>
        <v>2244324</v>
      </c>
      <c r="BS107" s="166">
        <f t="shared" si="62"/>
        <v>2244324</v>
      </c>
      <c r="BT107" s="166">
        <f t="shared" si="62"/>
        <v>2244324</v>
      </c>
      <c r="BU107" s="166">
        <f t="shared" si="62"/>
        <v>2244324</v>
      </c>
      <c r="BV107" s="135">
        <f t="shared" si="102"/>
        <v>2244324</v>
      </c>
      <c r="BX107" s="166">
        <f t="shared" si="103"/>
        <v>1451313</v>
      </c>
      <c r="BY107" s="166">
        <f t="shared" si="73"/>
        <v>1899364.2149999999</v>
      </c>
      <c r="BZ107" s="166">
        <f t="shared" si="74"/>
        <v>2244324</v>
      </c>
      <c r="CA107" s="166">
        <f t="shared" si="75"/>
        <v>2244324</v>
      </c>
      <c r="CB107" s="166">
        <f t="shared" si="76"/>
        <v>2244324</v>
      </c>
      <c r="CC107" s="166">
        <f t="shared" si="77"/>
        <v>2244324</v>
      </c>
      <c r="CD107" s="166">
        <f t="shared" si="78"/>
        <v>2244324</v>
      </c>
      <c r="CE107" s="166">
        <f t="shared" si="79"/>
        <v>2244324</v>
      </c>
      <c r="CF107" s="166">
        <f t="shared" si="104"/>
        <v>2244324</v>
      </c>
    </row>
    <row r="108" spans="1:84" ht="15" x14ac:dyDescent="0.2">
      <c r="A108" s="129" t="s">
        <v>323</v>
      </c>
      <c r="B108" s="129"/>
      <c r="C108" s="147"/>
      <c r="D108" s="147" t="str">
        <f t="shared" si="80"/>
        <v>No</v>
      </c>
      <c r="E108" s="147"/>
      <c r="F108" s="147"/>
      <c r="G108" s="1">
        <v>6</v>
      </c>
      <c r="H108" s="332">
        <v>105</v>
      </c>
      <c r="I108" s="129">
        <v>82</v>
      </c>
      <c r="J108" s="1" t="s">
        <v>413</v>
      </c>
      <c r="K108" s="156"/>
      <c r="L108" s="266">
        <v>479.16</v>
      </c>
      <c r="M108" s="265"/>
      <c r="N108">
        <v>94</v>
      </c>
      <c r="O108" s="266">
        <f t="shared" si="81"/>
        <v>28.2</v>
      </c>
      <c r="P108" s="266">
        <f t="shared" si="82"/>
        <v>287.5</v>
      </c>
      <c r="Q108" s="266">
        <f t="shared" si="83"/>
        <v>0</v>
      </c>
      <c r="R108" s="266">
        <f t="shared" si="84"/>
        <v>0</v>
      </c>
      <c r="S108" s="159">
        <f t="shared" si="85"/>
        <v>0.2</v>
      </c>
      <c r="T108" s="159">
        <f t="shared" si="63"/>
        <v>0</v>
      </c>
      <c r="U108" s="158">
        <f t="shared" si="64"/>
        <v>0</v>
      </c>
      <c r="V108" s="158">
        <f t="shared" si="86"/>
        <v>0</v>
      </c>
      <c r="W108" s="267">
        <v>8</v>
      </c>
      <c r="X108" s="266">
        <f t="shared" si="87"/>
        <v>2</v>
      </c>
      <c r="Y108" s="136">
        <f t="shared" si="65"/>
        <v>28.2</v>
      </c>
      <c r="Z108" s="4">
        <f t="shared" si="88"/>
        <v>509.36</v>
      </c>
      <c r="AA108" s="266">
        <v>686582573</v>
      </c>
      <c r="AB108" s="267">
        <v>4217</v>
      </c>
      <c r="AC108" s="136">
        <f t="shared" si="66"/>
        <v>162813.04</v>
      </c>
      <c r="AD108" s="131">
        <f t="shared" si="67"/>
        <v>0.76266699999999998</v>
      </c>
      <c r="AE108" s="267">
        <v>79042</v>
      </c>
      <c r="AF108" s="131">
        <f t="shared" si="68"/>
        <v>0.63586299999999996</v>
      </c>
      <c r="AG108" s="131">
        <f t="shared" si="105"/>
        <v>0.27537400000000001</v>
      </c>
      <c r="AH108" s="161">
        <f t="shared" si="69"/>
        <v>0.27537400000000001</v>
      </c>
      <c r="AI108" s="162">
        <f t="shared" si="70"/>
        <v>0</v>
      </c>
      <c r="AJ108" s="163">
        <f t="shared" si="89"/>
        <v>0.27537400000000001</v>
      </c>
      <c r="AK108" s="267">
        <v>481</v>
      </c>
      <c r="AL108" s="267">
        <v>13</v>
      </c>
      <c r="AM108" s="135">
        <f t="shared" si="90"/>
        <v>625300</v>
      </c>
      <c r="AN108" s="267">
        <v>0</v>
      </c>
      <c r="AO108"/>
      <c r="AP108" s="135">
        <f t="shared" si="91"/>
        <v>0</v>
      </c>
      <c r="AQ108" s="135">
        <f t="shared" si="71"/>
        <v>1616548</v>
      </c>
      <c r="AR108" s="135">
        <f t="shared" si="92"/>
        <v>2241848</v>
      </c>
      <c r="AS108" s="160">
        <v>2099315</v>
      </c>
      <c r="AT108" s="160">
        <f t="shared" si="72"/>
        <v>2241848</v>
      </c>
      <c r="AU108" s="333">
        <v>1888165</v>
      </c>
      <c r="AV108" s="135">
        <f t="shared" si="93"/>
        <v>353683</v>
      </c>
      <c r="AW108" s="164" t="str">
        <f t="shared" si="94"/>
        <v>Yes</v>
      </c>
      <c r="AX108" s="160">
        <f t="shared" si="95"/>
        <v>70737</v>
      </c>
      <c r="AY108" s="334">
        <f t="shared" si="96"/>
        <v>1958902</v>
      </c>
      <c r="AZ108" s="335">
        <f t="shared" si="97"/>
        <v>1958902</v>
      </c>
      <c r="BA108" s="336">
        <f t="shared" si="98"/>
        <v>70737</v>
      </c>
      <c r="BD108" s="166">
        <f t="shared" si="99"/>
        <v>353683</v>
      </c>
      <c r="BE108" s="166">
        <f t="shared" si="107"/>
        <v>282946</v>
      </c>
      <c r="BF108" s="166">
        <f t="shared" si="107"/>
        <v>123081.50999999978</v>
      </c>
      <c r="BG108" s="166">
        <f t="shared" si="107"/>
        <v>0</v>
      </c>
      <c r="BH108" s="166">
        <f t="shared" si="107"/>
        <v>0</v>
      </c>
      <c r="BI108" s="166">
        <f t="shared" si="107"/>
        <v>0</v>
      </c>
      <c r="BJ108" s="166">
        <f t="shared" si="107"/>
        <v>0</v>
      </c>
      <c r="BK108" s="166">
        <f t="shared" si="107"/>
        <v>0</v>
      </c>
      <c r="BL108" s="166">
        <f t="shared" si="106"/>
        <v>0</v>
      </c>
      <c r="BN108" s="135">
        <f t="shared" si="100"/>
        <v>1958902</v>
      </c>
      <c r="BO108" s="166">
        <f t="shared" si="101"/>
        <v>2118766.4900000002</v>
      </c>
      <c r="BP108" s="166">
        <f t="shared" si="62"/>
        <v>2241848</v>
      </c>
      <c r="BQ108" s="166">
        <f t="shared" si="62"/>
        <v>2241848</v>
      </c>
      <c r="BR108" s="166">
        <f t="shared" si="62"/>
        <v>2241848</v>
      </c>
      <c r="BS108" s="166">
        <f t="shared" si="62"/>
        <v>2241848</v>
      </c>
      <c r="BT108" s="166">
        <f t="shared" si="62"/>
        <v>2241848</v>
      </c>
      <c r="BU108" s="166">
        <f t="shared" si="62"/>
        <v>2241848</v>
      </c>
      <c r="BV108" s="135">
        <f t="shared" si="102"/>
        <v>2241848</v>
      </c>
      <c r="BX108" s="166">
        <f t="shared" si="103"/>
        <v>1958902</v>
      </c>
      <c r="BY108" s="166">
        <f t="shared" si="73"/>
        <v>2118766.4900000002</v>
      </c>
      <c r="BZ108" s="166">
        <f t="shared" si="74"/>
        <v>2241848</v>
      </c>
      <c r="CA108" s="166">
        <f t="shared" si="75"/>
        <v>2241848</v>
      </c>
      <c r="CB108" s="166">
        <f t="shared" si="76"/>
        <v>2241848</v>
      </c>
      <c r="CC108" s="166">
        <f t="shared" si="77"/>
        <v>2241848</v>
      </c>
      <c r="CD108" s="166">
        <f t="shared" si="78"/>
        <v>2241848</v>
      </c>
      <c r="CE108" s="166">
        <f t="shared" si="79"/>
        <v>2241848</v>
      </c>
      <c r="CF108" s="166">
        <f t="shared" si="104"/>
        <v>2241848</v>
      </c>
    </row>
    <row r="109" spans="1:84" ht="15" x14ac:dyDescent="0.2">
      <c r="A109" s="129" t="s">
        <v>338</v>
      </c>
      <c r="B109" s="129"/>
      <c r="C109" s="147">
        <v>1</v>
      </c>
      <c r="D109" s="147" t="str">
        <f t="shared" si="80"/>
        <v>Yes</v>
      </c>
      <c r="E109" s="147">
        <v>1</v>
      </c>
      <c r="F109" s="147"/>
      <c r="G109" s="1">
        <v>9</v>
      </c>
      <c r="H109" s="337">
        <v>24</v>
      </c>
      <c r="I109" s="129">
        <v>83</v>
      </c>
      <c r="J109" s="1" t="s">
        <v>414</v>
      </c>
      <c r="K109" s="156"/>
      <c r="L109" s="266">
        <v>4530.79</v>
      </c>
      <c r="M109" s="269"/>
      <c r="N109">
        <v>2273</v>
      </c>
      <c r="O109" s="266">
        <f t="shared" si="81"/>
        <v>681.9</v>
      </c>
      <c r="P109" s="266">
        <f t="shared" si="82"/>
        <v>2718.47</v>
      </c>
      <c r="Q109" s="266">
        <f t="shared" si="83"/>
        <v>0</v>
      </c>
      <c r="R109" s="266">
        <f t="shared" si="84"/>
        <v>0</v>
      </c>
      <c r="S109" s="159">
        <f t="shared" si="85"/>
        <v>0.5</v>
      </c>
      <c r="T109" s="159">
        <f t="shared" si="63"/>
        <v>0</v>
      </c>
      <c r="U109" s="158">
        <f t="shared" si="64"/>
        <v>0</v>
      </c>
      <c r="V109" s="158">
        <f t="shared" si="86"/>
        <v>0</v>
      </c>
      <c r="W109" s="267">
        <v>218</v>
      </c>
      <c r="X109" s="266">
        <f t="shared" si="87"/>
        <v>54.5</v>
      </c>
      <c r="Y109" s="136">
        <f t="shared" si="65"/>
        <v>681.9</v>
      </c>
      <c r="Z109" s="4">
        <f t="shared" si="88"/>
        <v>5267.19</v>
      </c>
      <c r="AA109" s="266">
        <v>5683377069.3299999</v>
      </c>
      <c r="AB109" s="267">
        <v>47717</v>
      </c>
      <c r="AC109" s="136">
        <f t="shared" si="66"/>
        <v>119105.92</v>
      </c>
      <c r="AD109" s="131">
        <f t="shared" si="67"/>
        <v>0.55792900000000001</v>
      </c>
      <c r="AE109" s="267">
        <v>62022</v>
      </c>
      <c r="AF109" s="131">
        <f t="shared" si="68"/>
        <v>0.498944</v>
      </c>
      <c r="AG109" s="131">
        <f t="shared" si="105"/>
        <v>0.45976699999999998</v>
      </c>
      <c r="AH109" s="161">
        <f t="shared" si="69"/>
        <v>0.45976699999999998</v>
      </c>
      <c r="AI109" s="162">
        <f t="shared" si="70"/>
        <v>0</v>
      </c>
      <c r="AJ109" s="163">
        <f t="shared" si="89"/>
        <v>0.45976699999999998</v>
      </c>
      <c r="AK109" s="267">
        <v>0</v>
      </c>
      <c r="AL109" s="267">
        <v>0</v>
      </c>
      <c r="AM109" s="135">
        <f t="shared" si="90"/>
        <v>0</v>
      </c>
      <c r="AN109" s="267">
        <v>0</v>
      </c>
      <c r="AO109"/>
      <c r="AP109" s="135">
        <f t="shared" si="91"/>
        <v>0</v>
      </c>
      <c r="AQ109" s="135">
        <f t="shared" si="71"/>
        <v>27909864</v>
      </c>
      <c r="AR109" s="135">
        <f t="shared" si="92"/>
        <v>27909864</v>
      </c>
      <c r="AS109" s="160">
        <v>19515825</v>
      </c>
      <c r="AT109" s="160">
        <f t="shared" si="72"/>
        <v>27909864</v>
      </c>
      <c r="AU109" s="333">
        <v>22847375</v>
      </c>
      <c r="AV109" s="135">
        <f t="shared" si="93"/>
        <v>5062489</v>
      </c>
      <c r="AW109" s="164" t="str">
        <f t="shared" si="94"/>
        <v>Yes</v>
      </c>
      <c r="AX109" s="160">
        <f t="shared" si="95"/>
        <v>1012498</v>
      </c>
      <c r="AY109" s="334">
        <f t="shared" si="96"/>
        <v>23859873</v>
      </c>
      <c r="AZ109" s="335">
        <f t="shared" si="97"/>
        <v>23859873</v>
      </c>
      <c r="BA109" s="336">
        <f t="shared" si="98"/>
        <v>1012498</v>
      </c>
      <c r="BD109" s="166">
        <f t="shared" si="99"/>
        <v>5062489</v>
      </c>
      <c r="BE109" s="166">
        <f t="shared" si="107"/>
        <v>4049991</v>
      </c>
      <c r="BF109" s="166">
        <f t="shared" si="107"/>
        <v>1761746.0850000009</v>
      </c>
      <c r="BG109" s="166">
        <f t="shared" si="107"/>
        <v>0</v>
      </c>
      <c r="BH109" s="166">
        <f t="shared" si="107"/>
        <v>0</v>
      </c>
      <c r="BI109" s="166">
        <f t="shared" si="107"/>
        <v>0</v>
      </c>
      <c r="BJ109" s="166">
        <f t="shared" si="107"/>
        <v>0</v>
      </c>
      <c r="BK109" s="166">
        <f t="shared" si="107"/>
        <v>0</v>
      </c>
      <c r="BL109" s="166">
        <f t="shared" si="106"/>
        <v>0</v>
      </c>
      <c r="BN109" s="135">
        <f t="shared" si="100"/>
        <v>23859873</v>
      </c>
      <c r="BO109" s="166">
        <f t="shared" si="101"/>
        <v>26148117.914999999</v>
      </c>
      <c r="BP109" s="166">
        <f t="shared" si="62"/>
        <v>27909864</v>
      </c>
      <c r="BQ109" s="166">
        <f t="shared" si="62"/>
        <v>27909864</v>
      </c>
      <c r="BR109" s="166">
        <f t="shared" si="62"/>
        <v>27909864</v>
      </c>
      <c r="BS109" s="166">
        <f t="shared" si="62"/>
        <v>27909864</v>
      </c>
      <c r="BT109" s="166">
        <f t="shared" si="62"/>
        <v>27909864</v>
      </c>
      <c r="BU109" s="166">
        <f t="shared" si="62"/>
        <v>27909864</v>
      </c>
      <c r="BV109" s="135">
        <f t="shared" si="102"/>
        <v>27909864</v>
      </c>
      <c r="BX109" s="166">
        <f t="shared" si="103"/>
        <v>23859873</v>
      </c>
      <c r="BY109" s="166">
        <f t="shared" si="73"/>
        <v>26148117.914999999</v>
      </c>
      <c r="BZ109" s="166">
        <f t="shared" si="74"/>
        <v>27909864</v>
      </c>
      <c r="CA109" s="166">
        <f t="shared" si="75"/>
        <v>27909864</v>
      </c>
      <c r="CB109" s="166">
        <f t="shared" si="76"/>
        <v>27909864</v>
      </c>
      <c r="CC109" s="166">
        <f t="shared" si="77"/>
        <v>27909864</v>
      </c>
      <c r="CD109" s="166">
        <f t="shared" si="78"/>
        <v>27909864</v>
      </c>
      <c r="CE109" s="166">
        <f t="shared" si="79"/>
        <v>27909864</v>
      </c>
      <c r="CF109" s="166">
        <f t="shared" si="104"/>
        <v>27909864</v>
      </c>
    </row>
    <row r="110" spans="1:84" ht="15" x14ac:dyDescent="0.2">
      <c r="A110" s="129" t="s">
        <v>333</v>
      </c>
      <c r="B110" s="129"/>
      <c r="C110" s="147"/>
      <c r="D110" s="147" t="str">
        <f t="shared" si="80"/>
        <v>No</v>
      </c>
      <c r="E110" s="147"/>
      <c r="F110" s="147"/>
      <c r="G110" s="1">
        <v>6</v>
      </c>
      <c r="H110" s="332">
        <v>108</v>
      </c>
      <c r="I110" s="129">
        <v>84</v>
      </c>
      <c r="J110" s="1" t="s">
        <v>415</v>
      </c>
      <c r="K110" s="156"/>
      <c r="L110" s="266">
        <v>5363.75</v>
      </c>
      <c r="M110" s="265"/>
      <c r="N110">
        <v>1487</v>
      </c>
      <c r="O110" s="266">
        <f t="shared" si="81"/>
        <v>446.1</v>
      </c>
      <c r="P110" s="266">
        <f t="shared" si="82"/>
        <v>3218.25</v>
      </c>
      <c r="Q110" s="266">
        <f t="shared" si="83"/>
        <v>0</v>
      </c>
      <c r="R110" s="266">
        <f t="shared" si="84"/>
        <v>0</v>
      </c>
      <c r="S110" s="159">
        <f t="shared" si="85"/>
        <v>0.28000000000000003</v>
      </c>
      <c r="T110" s="159">
        <f t="shared" si="63"/>
        <v>0</v>
      </c>
      <c r="U110" s="158">
        <f t="shared" si="64"/>
        <v>0</v>
      </c>
      <c r="V110" s="158">
        <f t="shared" si="86"/>
        <v>0</v>
      </c>
      <c r="W110" s="267">
        <v>125</v>
      </c>
      <c r="X110" s="266">
        <f t="shared" si="87"/>
        <v>31.25</v>
      </c>
      <c r="Y110" s="136">
        <f t="shared" si="65"/>
        <v>446.1</v>
      </c>
      <c r="Z110" s="4">
        <f t="shared" si="88"/>
        <v>5841.1</v>
      </c>
      <c r="AA110" s="266">
        <v>10609840949.33</v>
      </c>
      <c r="AB110" s="267">
        <v>52044</v>
      </c>
      <c r="AC110" s="136">
        <f t="shared" si="66"/>
        <v>203862.9</v>
      </c>
      <c r="AD110" s="131">
        <f t="shared" si="67"/>
        <v>0.95495699999999994</v>
      </c>
      <c r="AE110" s="267">
        <v>95627</v>
      </c>
      <c r="AF110" s="131">
        <f t="shared" si="68"/>
        <v>0.76928300000000005</v>
      </c>
      <c r="AG110" s="131">
        <f t="shared" si="105"/>
        <v>0.100745</v>
      </c>
      <c r="AH110" s="161">
        <f t="shared" si="69"/>
        <v>0.100745</v>
      </c>
      <c r="AI110" s="162">
        <f t="shared" si="70"/>
        <v>0</v>
      </c>
      <c r="AJ110" s="163">
        <f t="shared" si="89"/>
        <v>0.100745</v>
      </c>
      <c r="AK110" s="267">
        <v>0</v>
      </c>
      <c r="AL110" s="267">
        <v>0</v>
      </c>
      <c r="AM110" s="135">
        <f t="shared" si="90"/>
        <v>0</v>
      </c>
      <c r="AN110" s="267">
        <v>0</v>
      </c>
      <c r="AO110"/>
      <c r="AP110" s="135">
        <f t="shared" si="91"/>
        <v>0</v>
      </c>
      <c r="AQ110" s="135">
        <f t="shared" si="71"/>
        <v>6782020</v>
      </c>
      <c r="AR110" s="135">
        <f t="shared" si="92"/>
        <v>6782020</v>
      </c>
      <c r="AS110" s="160">
        <v>10849101</v>
      </c>
      <c r="AT110" s="160">
        <f t="shared" si="72"/>
        <v>6782020</v>
      </c>
      <c r="AU110" s="333">
        <v>9673235</v>
      </c>
      <c r="AV110" s="135">
        <f t="shared" si="93"/>
        <v>2891215</v>
      </c>
      <c r="AW110" s="164" t="str">
        <f t="shared" si="94"/>
        <v>No</v>
      </c>
      <c r="AX110" s="160">
        <f t="shared" si="95"/>
        <v>0</v>
      </c>
      <c r="AY110" s="334">
        <f t="shared" si="96"/>
        <v>9673235</v>
      </c>
      <c r="AZ110" s="335">
        <f t="shared" si="97"/>
        <v>9673235</v>
      </c>
      <c r="BA110" s="336">
        <f t="shared" si="98"/>
        <v>0</v>
      </c>
      <c r="BD110" s="166">
        <f t="shared" si="99"/>
        <v>-2891215</v>
      </c>
      <c r="BE110" s="166">
        <f t="shared" si="107"/>
        <v>-2891215</v>
      </c>
      <c r="BF110" s="166">
        <f t="shared" si="107"/>
        <v>-2891215</v>
      </c>
      <c r="BG110" s="166">
        <f t="shared" si="107"/>
        <v>-2478060.3764999993</v>
      </c>
      <c r="BH110" s="166">
        <f t="shared" si="107"/>
        <v>-2064967.7117374502</v>
      </c>
      <c r="BI110" s="166">
        <f t="shared" si="107"/>
        <v>-1651974.1693899594</v>
      </c>
      <c r="BJ110" s="166">
        <f t="shared" si="107"/>
        <v>-1238980.6270424696</v>
      </c>
      <c r="BK110" s="166">
        <f t="shared" si="107"/>
        <v>-826028.38404921442</v>
      </c>
      <c r="BL110" s="166">
        <f t="shared" si="106"/>
        <v>-413014.19202460721</v>
      </c>
      <c r="BN110" s="135">
        <f t="shared" si="100"/>
        <v>9673235</v>
      </c>
      <c r="BO110" s="166">
        <f t="shared" si="101"/>
        <v>9673235</v>
      </c>
      <c r="BP110" s="166">
        <f t="shared" si="62"/>
        <v>9260080.3764999993</v>
      </c>
      <c r="BQ110" s="166">
        <f t="shared" si="62"/>
        <v>8846987.7117374502</v>
      </c>
      <c r="BR110" s="166">
        <f t="shared" si="62"/>
        <v>8433994.1693899594</v>
      </c>
      <c r="BS110" s="166">
        <f t="shared" si="62"/>
        <v>8021000.6270424696</v>
      </c>
      <c r="BT110" s="166">
        <f t="shared" si="62"/>
        <v>7608048.3840492144</v>
      </c>
      <c r="BU110" s="166">
        <f t="shared" si="62"/>
        <v>7195034.1920246072</v>
      </c>
      <c r="BV110" s="135">
        <f t="shared" si="102"/>
        <v>6782020</v>
      </c>
      <c r="BX110" s="166">
        <f t="shared" si="103"/>
        <v>9673235</v>
      </c>
      <c r="BY110" s="166">
        <f t="shared" si="73"/>
        <v>9673235</v>
      </c>
      <c r="BZ110" s="166">
        <f t="shared" si="74"/>
        <v>9260080.3764999993</v>
      </c>
      <c r="CA110" s="166">
        <f t="shared" si="75"/>
        <v>8846987.7117374502</v>
      </c>
      <c r="CB110" s="166">
        <f t="shared" si="76"/>
        <v>8433994.1693899594</v>
      </c>
      <c r="CC110" s="166">
        <f t="shared" si="77"/>
        <v>8021000.6270424696</v>
      </c>
      <c r="CD110" s="166">
        <f t="shared" si="78"/>
        <v>7608048.3840492144</v>
      </c>
      <c r="CE110" s="166">
        <f t="shared" si="79"/>
        <v>7195034.1920246072</v>
      </c>
      <c r="CF110" s="166">
        <f t="shared" si="104"/>
        <v>6782020</v>
      </c>
    </row>
    <row r="111" spans="1:84" ht="15" x14ac:dyDescent="0.2">
      <c r="A111" s="129" t="s">
        <v>329</v>
      </c>
      <c r="B111" s="129"/>
      <c r="C111" s="147"/>
      <c r="D111" s="147" t="str">
        <f t="shared" si="80"/>
        <v>No</v>
      </c>
      <c r="E111" s="147"/>
      <c r="F111" s="147"/>
      <c r="G111" s="1">
        <v>3</v>
      </c>
      <c r="H111" s="332">
        <v>78</v>
      </c>
      <c r="I111" s="129">
        <v>85</v>
      </c>
      <c r="J111" s="1" t="s">
        <v>416</v>
      </c>
      <c r="K111" s="156"/>
      <c r="L111" s="266">
        <v>3416.88</v>
      </c>
      <c r="M111" s="265"/>
      <c r="N111">
        <v>396</v>
      </c>
      <c r="O111" s="266">
        <f t="shared" si="81"/>
        <v>118.8</v>
      </c>
      <c r="P111" s="266">
        <f t="shared" si="82"/>
        <v>2050.13</v>
      </c>
      <c r="Q111" s="266">
        <f t="shared" si="83"/>
        <v>0</v>
      </c>
      <c r="R111" s="266">
        <f t="shared" si="84"/>
        <v>0</v>
      </c>
      <c r="S111" s="159">
        <f t="shared" si="85"/>
        <v>0.12</v>
      </c>
      <c r="T111" s="159">
        <f t="shared" si="63"/>
        <v>0</v>
      </c>
      <c r="U111" s="158">
        <f t="shared" si="64"/>
        <v>0</v>
      </c>
      <c r="V111" s="158">
        <f t="shared" si="86"/>
        <v>0</v>
      </c>
      <c r="W111" s="267">
        <v>64</v>
      </c>
      <c r="X111" s="266">
        <f t="shared" si="87"/>
        <v>16</v>
      </c>
      <c r="Y111" s="136">
        <f t="shared" si="65"/>
        <v>118.8</v>
      </c>
      <c r="Z111" s="4">
        <f t="shared" si="88"/>
        <v>3551.6800000000003</v>
      </c>
      <c r="AA111" s="266">
        <v>3411365388.6700001</v>
      </c>
      <c r="AB111" s="267">
        <v>18825</v>
      </c>
      <c r="AC111" s="136">
        <f t="shared" si="66"/>
        <v>181214.63</v>
      </c>
      <c r="AD111" s="131">
        <f t="shared" si="67"/>
        <v>0.84886600000000001</v>
      </c>
      <c r="AE111" s="267">
        <v>121847</v>
      </c>
      <c r="AF111" s="131">
        <f t="shared" si="68"/>
        <v>0.980213</v>
      </c>
      <c r="AG111" s="131">
        <f t="shared" si="105"/>
        <v>0.11173</v>
      </c>
      <c r="AH111" s="161">
        <f t="shared" si="69"/>
        <v>0.11173</v>
      </c>
      <c r="AI111" s="162">
        <f t="shared" si="70"/>
        <v>0</v>
      </c>
      <c r="AJ111" s="163">
        <f t="shared" si="89"/>
        <v>0.11173</v>
      </c>
      <c r="AK111" s="267">
        <v>0</v>
      </c>
      <c r="AL111" s="267">
        <v>0</v>
      </c>
      <c r="AM111" s="135">
        <f t="shared" si="90"/>
        <v>0</v>
      </c>
      <c r="AN111" s="267">
        <v>0</v>
      </c>
      <c r="AO111"/>
      <c r="AP111" s="135">
        <f t="shared" si="91"/>
        <v>0</v>
      </c>
      <c r="AQ111" s="135">
        <f t="shared" si="71"/>
        <v>4573457</v>
      </c>
      <c r="AR111" s="135">
        <f t="shared" si="92"/>
        <v>4573457</v>
      </c>
      <c r="AS111" s="160">
        <v>6394518</v>
      </c>
      <c r="AT111" s="160">
        <f t="shared" si="72"/>
        <v>4573457</v>
      </c>
      <c r="AU111" s="333">
        <v>5272935</v>
      </c>
      <c r="AV111" s="135">
        <f t="shared" si="93"/>
        <v>699478</v>
      </c>
      <c r="AW111" s="164" t="str">
        <f t="shared" si="94"/>
        <v>No</v>
      </c>
      <c r="AX111" s="160">
        <f t="shared" si="95"/>
        <v>0</v>
      </c>
      <c r="AY111" s="334">
        <f t="shared" si="96"/>
        <v>5272935</v>
      </c>
      <c r="AZ111" s="335">
        <f t="shared" si="97"/>
        <v>5272935</v>
      </c>
      <c r="BA111" s="336">
        <f t="shared" si="98"/>
        <v>0</v>
      </c>
      <c r="BD111" s="166">
        <f t="shared" si="99"/>
        <v>-699478</v>
      </c>
      <c r="BE111" s="166">
        <f t="shared" si="107"/>
        <v>-699478</v>
      </c>
      <c r="BF111" s="166">
        <f t="shared" si="107"/>
        <v>-699478</v>
      </c>
      <c r="BG111" s="166">
        <f t="shared" si="107"/>
        <v>-599522.59379999992</v>
      </c>
      <c r="BH111" s="166">
        <f t="shared" si="107"/>
        <v>-499582.17741353996</v>
      </c>
      <c r="BI111" s="166">
        <f t="shared" si="107"/>
        <v>-399665.74193083216</v>
      </c>
      <c r="BJ111" s="166">
        <f t="shared" si="107"/>
        <v>-299749.30644812435</v>
      </c>
      <c r="BK111" s="166">
        <f t="shared" si="107"/>
        <v>-199842.86260896455</v>
      </c>
      <c r="BL111" s="166">
        <f t="shared" si="106"/>
        <v>-99921.431304482743</v>
      </c>
      <c r="BN111" s="135">
        <f t="shared" si="100"/>
        <v>5272935</v>
      </c>
      <c r="BO111" s="166">
        <f t="shared" si="101"/>
        <v>5272935</v>
      </c>
      <c r="BP111" s="166">
        <f t="shared" si="62"/>
        <v>5172979.5937999999</v>
      </c>
      <c r="BQ111" s="166">
        <f t="shared" si="62"/>
        <v>5073039.17741354</v>
      </c>
      <c r="BR111" s="166">
        <f t="shared" si="62"/>
        <v>4973122.7419308322</v>
      </c>
      <c r="BS111" s="166">
        <f t="shared" si="62"/>
        <v>4873206.3064481243</v>
      </c>
      <c r="BT111" s="166">
        <f t="shared" si="62"/>
        <v>4773299.8626089646</v>
      </c>
      <c r="BU111" s="166">
        <f t="shared" si="62"/>
        <v>4673378.4313044827</v>
      </c>
      <c r="BV111" s="135">
        <f t="shared" si="102"/>
        <v>4573457</v>
      </c>
      <c r="BX111" s="166">
        <f t="shared" si="103"/>
        <v>5272935</v>
      </c>
      <c r="BY111" s="166">
        <f t="shared" si="73"/>
        <v>5272935</v>
      </c>
      <c r="BZ111" s="166">
        <f t="shared" si="74"/>
        <v>5172979.5937999999</v>
      </c>
      <c r="CA111" s="166">
        <f t="shared" si="75"/>
        <v>5073039.17741354</v>
      </c>
      <c r="CB111" s="166">
        <f t="shared" si="76"/>
        <v>4973122.7419308322</v>
      </c>
      <c r="CC111" s="166">
        <f t="shared" si="77"/>
        <v>4873206.3064481243</v>
      </c>
      <c r="CD111" s="166">
        <f t="shared" si="78"/>
        <v>4773299.8626089646</v>
      </c>
      <c r="CE111" s="166">
        <f t="shared" si="79"/>
        <v>4673378.4313044827</v>
      </c>
      <c r="CF111" s="166">
        <f t="shared" si="104"/>
        <v>4573457</v>
      </c>
    </row>
    <row r="112" spans="1:84" ht="15" x14ac:dyDescent="0.2">
      <c r="A112" s="129" t="s">
        <v>351</v>
      </c>
      <c r="B112" s="129"/>
      <c r="C112" s="147"/>
      <c r="D112" s="147" t="str">
        <f t="shared" si="80"/>
        <v>No</v>
      </c>
      <c r="E112" s="147"/>
      <c r="F112" s="147"/>
      <c r="G112" s="1">
        <v>8</v>
      </c>
      <c r="H112" s="337">
        <v>30</v>
      </c>
      <c r="I112" s="129">
        <v>86</v>
      </c>
      <c r="J112" s="1" t="s">
        <v>417</v>
      </c>
      <c r="K112" s="156"/>
      <c r="L112" s="266">
        <v>2175.7399999999998</v>
      </c>
      <c r="M112" s="269"/>
      <c r="N112">
        <v>937</v>
      </c>
      <c r="O112" s="266">
        <f t="shared" si="81"/>
        <v>281.10000000000002</v>
      </c>
      <c r="P112" s="266">
        <f t="shared" si="82"/>
        <v>1305.44</v>
      </c>
      <c r="Q112" s="266">
        <f t="shared" si="83"/>
        <v>0</v>
      </c>
      <c r="R112" s="266">
        <f t="shared" si="84"/>
        <v>0</v>
      </c>
      <c r="S112" s="159">
        <f t="shared" si="85"/>
        <v>0.43</v>
      </c>
      <c r="T112" s="159">
        <f t="shared" si="63"/>
        <v>0</v>
      </c>
      <c r="U112" s="158">
        <f t="shared" si="64"/>
        <v>0</v>
      </c>
      <c r="V112" s="158">
        <f t="shared" si="86"/>
        <v>0</v>
      </c>
      <c r="W112" s="267">
        <v>100</v>
      </c>
      <c r="X112" s="266">
        <f t="shared" si="87"/>
        <v>25</v>
      </c>
      <c r="Y112" s="136">
        <f t="shared" si="65"/>
        <v>281.10000000000002</v>
      </c>
      <c r="Z112" s="4">
        <f t="shared" si="88"/>
        <v>2481.8399999999997</v>
      </c>
      <c r="AA112" s="266">
        <v>2128301087.6700001</v>
      </c>
      <c r="AB112" s="267">
        <v>18387</v>
      </c>
      <c r="AC112" s="136">
        <f t="shared" si="66"/>
        <v>115750.32</v>
      </c>
      <c r="AD112" s="131">
        <f t="shared" si="67"/>
        <v>0.542211</v>
      </c>
      <c r="AE112" s="267">
        <v>80765</v>
      </c>
      <c r="AF112" s="131">
        <f t="shared" si="68"/>
        <v>0.64972399999999997</v>
      </c>
      <c r="AG112" s="131">
        <f t="shared" si="105"/>
        <v>0.425535</v>
      </c>
      <c r="AH112" s="161">
        <f t="shared" si="69"/>
        <v>0.425535</v>
      </c>
      <c r="AI112" s="162">
        <f t="shared" si="70"/>
        <v>0</v>
      </c>
      <c r="AJ112" s="163">
        <f t="shared" si="89"/>
        <v>0.425535</v>
      </c>
      <c r="AK112" s="267">
        <v>0</v>
      </c>
      <c r="AL112" s="267">
        <v>0</v>
      </c>
      <c r="AM112" s="135">
        <f t="shared" si="90"/>
        <v>0</v>
      </c>
      <c r="AN112" s="267">
        <v>2</v>
      </c>
      <c r="AO112">
        <v>4</v>
      </c>
      <c r="AP112" s="135">
        <f t="shared" si="91"/>
        <v>800</v>
      </c>
      <c r="AQ112" s="135">
        <f t="shared" si="71"/>
        <v>12171665</v>
      </c>
      <c r="AR112" s="135">
        <f t="shared" si="92"/>
        <v>12172465</v>
      </c>
      <c r="AS112" s="160">
        <v>12589621</v>
      </c>
      <c r="AT112" s="160">
        <f t="shared" si="72"/>
        <v>12172465</v>
      </c>
      <c r="AU112" s="333">
        <v>12802864</v>
      </c>
      <c r="AV112" s="135">
        <f t="shared" si="93"/>
        <v>630399</v>
      </c>
      <c r="AW112" s="164" t="str">
        <f t="shared" si="94"/>
        <v>No</v>
      </c>
      <c r="AX112" s="160">
        <f t="shared" si="95"/>
        <v>0</v>
      </c>
      <c r="AY112" s="334">
        <f t="shared" si="96"/>
        <v>12802864</v>
      </c>
      <c r="AZ112" s="335">
        <f t="shared" si="97"/>
        <v>12802864</v>
      </c>
      <c r="BA112" s="336">
        <f t="shared" si="98"/>
        <v>0</v>
      </c>
      <c r="BD112" s="166">
        <f t="shared" si="99"/>
        <v>-630399</v>
      </c>
      <c r="BE112" s="166">
        <f t="shared" si="107"/>
        <v>-630399</v>
      </c>
      <c r="BF112" s="166">
        <f t="shared" si="107"/>
        <v>-630399</v>
      </c>
      <c r="BG112" s="166">
        <f t="shared" si="107"/>
        <v>-540314.98289999925</v>
      </c>
      <c r="BH112" s="166">
        <f t="shared" si="107"/>
        <v>-450244.4752505701</v>
      </c>
      <c r="BI112" s="166">
        <f t="shared" si="107"/>
        <v>-360195.58020045608</v>
      </c>
      <c r="BJ112" s="166">
        <f t="shared" si="107"/>
        <v>-270146.68515034206</v>
      </c>
      <c r="BK112" s="166">
        <f t="shared" si="107"/>
        <v>-180106.79498973303</v>
      </c>
      <c r="BL112" s="166">
        <f t="shared" si="106"/>
        <v>-90053.397494867444</v>
      </c>
      <c r="BN112" s="135">
        <f t="shared" si="100"/>
        <v>12802864</v>
      </c>
      <c r="BO112" s="166">
        <f t="shared" si="101"/>
        <v>12802864</v>
      </c>
      <c r="BP112" s="166">
        <f t="shared" si="62"/>
        <v>12712779.982899999</v>
      </c>
      <c r="BQ112" s="166">
        <f t="shared" si="62"/>
        <v>12622709.47525057</v>
      </c>
      <c r="BR112" s="166">
        <f t="shared" si="62"/>
        <v>12532660.580200456</v>
      </c>
      <c r="BS112" s="166">
        <f t="shared" si="62"/>
        <v>12442611.685150342</v>
      </c>
      <c r="BT112" s="166">
        <f t="shared" si="62"/>
        <v>12352571.794989733</v>
      </c>
      <c r="BU112" s="166">
        <f t="shared" si="62"/>
        <v>12262518.397494867</v>
      </c>
      <c r="BV112" s="135">
        <f t="shared" si="102"/>
        <v>12172465</v>
      </c>
      <c r="BX112" s="166">
        <f t="shared" si="103"/>
        <v>12802864</v>
      </c>
      <c r="BY112" s="166">
        <f t="shared" si="73"/>
        <v>12802864</v>
      </c>
      <c r="BZ112" s="166">
        <f t="shared" si="74"/>
        <v>12712779.982899999</v>
      </c>
      <c r="CA112" s="166">
        <f t="shared" si="75"/>
        <v>12622709.47525057</v>
      </c>
      <c r="CB112" s="166">
        <f t="shared" si="76"/>
        <v>12532660.580200456</v>
      </c>
      <c r="CC112" s="166">
        <f t="shared" si="77"/>
        <v>12442611.685150342</v>
      </c>
      <c r="CD112" s="166">
        <f t="shared" si="78"/>
        <v>12352571.794989733</v>
      </c>
      <c r="CE112" s="166">
        <f t="shared" si="79"/>
        <v>12262518.397494867</v>
      </c>
      <c r="CF112" s="166">
        <f t="shared" si="104"/>
        <v>12172465</v>
      </c>
    </row>
    <row r="113" spans="1:84" ht="15" x14ac:dyDescent="0.2">
      <c r="A113" s="129" t="s">
        <v>327</v>
      </c>
      <c r="B113" s="129"/>
      <c r="C113" s="147"/>
      <c r="D113" s="147" t="str">
        <f t="shared" si="80"/>
        <v>No</v>
      </c>
      <c r="E113" s="147"/>
      <c r="F113" s="147"/>
      <c r="G113" s="1">
        <v>3</v>
      </c>
      <c r="H113" s="332">
        <v>141</v>
      </c>
      <c r="I113" s="129">
        <v>87</v>
      </c>
      <c r="J113" s="1" t="s">
        <v>418</v>
      </c>
      <c r="K113" s="156"/>
      <c r="L113" s="266">
        <v>220.77</v>
      </c>
      <c r="M113" s="265"/>
      <c r="N113">
        <v>54</v>
      </c>
      <c r="O113" s="266">
        <f t="shared" si="81"/>
        <v>16.2</v>
      </c>
      <c r="P113" s="266">
        <f t="shared" si="82"/>
        <v>132.46</v>
      </c>
      <c r="Q113" s="266">
        <f t="shared" si="83"/>
        <v>0</v>
      </c>
      <c r="R113" s="266">
        <f t="shared" si="84"/>
        <v>0</v>
      </c>
      <c r="S113" s="159">
        <f t="shared" si="85"/>
        <v>0.24</v>
      </c>
      <c r="T113" s="159">
        <f t="shared" si="63"/>
        <v>0</v>
      </c>
      <c r="U113" s="158">
        <f t="shared" si="64"/>
        <v>0</v>
      </c>
      <c r="V113" s="158">
        <f t="shared" si="86"/>
        <v>0</v>
      </c>
      <c r="W113" s="267">
        <v>7</v>
      </c>
      <c r="X113" s="266">
        <f t="shared" si="87"/>
        <v>1.75</v>
      </c>
      <c r="Y113" s="136">
        <f t="shared" si="65"/>
        <v>16.2</v>
      </c>
      <c r="Z113" s="4">
        <f t="shared" si="88"/>
        <v>238.72</v>
      </c>
      <c r="AA113" s="266">
        <v>560136060.33000004</v>
      </c>
      <c r="AB113" s="267">
        <v>2256</v>
      </c>
      <c r="AC113" s="136">
        <f t="shared" si="66"/>
        <v>248287.26</v>
      </c>
      <c r="AD113" s="131">
        <f t="shared" si="67"/>
        <v>1.1630549999999999</v>
      </c>
      <c r="AE113" s="267">
        <v>82240</v>
      </c>
      <c r="AF113" s="131">
        <f t="shared" si="68"/>
        <v>0.66159000000000001</v>
      </c>
      <c r="AG113" s="131">
        <f t="shared" si="105"/>
        <v>-1.2614999999999999E-2</v>
      </c>
      <c r="AH113" s="161">
        <f t="shared" si="69"/>
        <v>0.01</v>
      </c>
      <c r="AI113" s="162">
        <f t="shared" si="70"/>
        <v>0</v>
      </c>
      <c r="AJ113" s="163">
        <f t="shared" si="89"/>
        <v>0.01</v>
      </c>
      <c r="AK113" s="267">
        <v>222</v>
      </c>
      <c r="AL113" s="267">
        <v>13</v>
      </c>
      <c r="AM113" s="135">
        <f t="shared" si="90"/>
        <v>288600</v>
      </c>
      <c r="AN113" s="267">
        <v>0</v>
      </c>
      <c r="AO113"/>
      <c r="AP113" s="135">
        <f t="shared" si="91"/>
        <v>0</v>
      </c>
      <c r="AQ113" s="135">
        <f t="shared" si="71"/>
        <v>27512</v>
      </c>
      <c r="AR113" s="135">
        <f t="shared" si="92"/>
        <v>316112</v>
      </c>
      <c r="AS113" s="160">
        <v>102178</v>
      </c>
      <c r="AT113" s="160">
        <f t="shared" si="72"/>
        <v>316112</v>
      </c>
      <c r="AU113" s="333">
        <v>163736</v>
      </c>
      <c r="AV113" s="135">
        <f t="shared" si="93"/>
        <v>152376</v>
      </c>
      <c r="AW113" s="164" t="str">
        <f t="shared" si="94"/>
        <v>Yes</v>
      </c>
      <c r="AX113" s="160">
        <f t="shared" si="95"/>
        <v>30475</v>
      </c>
      <c r="AY113" s="334">
        <f t="shared" si="96"/>
        <v>194211</v>
      </c>
      <c r="AZ113" s="335">
        <f t="shared" si="97"/>
        <v>194211</v>
      </c>
      <c r="BA113" s="336">
        <f t="shared" si="98"/>
        <v>30475</v>
      </c>
      <c r="BD113" s="166">
        <f t="shared" si="99"/>
        <v>152376</v>
      </c>
      <c r="BE113" s="166">
        <f t="shared" si="107"/>
        <v>121901</v>
      </c>
      <c r="BF113" s="166">
        <f t="shared" si="107"/>
        <v>53026.934999999998</v>
      </c>
      <c r="BG113" s="166">
        <f t="shared" si="107"/>
        <v>0</v>
      </c>
      <c r="BH113" s="166">
        <f t="shared" si="107"/>
        <v>0</v>
      </c>
      <c r="BI113" s="166">
        <f t="shared" si="107"/>
        <v>0</v>
      </c>
      <c r="BJ113" s="166">
        <f t="shared" si="107"/>
        <v>0</v>
      </c>
      <c r="BK113" s="166">
        <f t="shared" si="107"/>
        <v>0</v>
      </c>
      <c r="BL113" s="166">
        <f t="shared" si="106"/>
        <v>0</v>
      </c>
      <c r="BN113" s="135">
        <f t="shared" si="100"/>
        <v>194211</v>
      </c>
      <c r="BO113" s="166">
        <f t="shared" si="101"/>
        <v>263085.065</v>
      </c>
      <c r="BP113" s="166">
        <f t="shared" si="62"/>
        <v>316112</v>
      </c>
      <c r="BQ113" s="166">
        <f t="shared" si="62"/>
        <v>316112</v>
      </c>
      <c r="BR113" s="166">
        <f t="shared" si="62"/>
        <v>316112</v>
      </c>
      <c r="BS113" s="166">
        <f t="shared" si="62"/>
        <v>316112</v>
      </c>
      <c r="BT113" s="166">
        <f t="shared" si="62"/>
        <v>316112</v>
      </c>
      <c r="BU113" s="166">
        <f t="shared" si="62"/>
        <v>316112</v>
      </c>
      <c r="BV113" s="135">
        <f t="shared" si="102"/>
        <v>316112</v>
      </c>
      <c r="BX113" s="166">
        <f t="shared" si="103"/>
        <v>194211</v>
      </c>
      <c r="BY113" s="166">
        <f t="shared" si="73"/>
        <v>263085.065</v>
      </c>
      <c r="BZ113" s="166">
        <f t="shared" si="74"/>
        <v>316112</v>
      </c>
      <c r="CA113" s="166">
        <f t="shared" si="75"/>
        <v>316112</v>
      </c>
      <c r="CB113" s="166">
        <f t="shared" si="76"/>
        <v>316112</v>
      </c>
      <c r="CC113" s="166">
        <f t="shared" si="77"/>
        <v>316112</v>
      </c>
      <c r="CD113" s="166">
        <f t="shared" si="78"/>
        <v>316112</v>
      </c>
      <c r="CE113" s="166">
        <f t="shared" si="79"/>
        <v>316112</v>
      </c>
      <c r="CF113" s="166">
        <f t="shared" si="104"/>
        <v>316112</v>
      </c>
    </row>
    <row r="114" spans="1:84" ht="15" x14ac:dyDescent="0.2">
      <c r="A114" s="129" t="s">
        <v>338</v>
      </c>
      <c r="B114" s="129"/>
      <c r="C114" s="147">
        <v>1</v>
      </c>
      <c r="D114" s="147" t="str">
        <f t="shared" si="80"/>
        <v>Yes</v>
      </c>
      <c r="E114" s="147">
        <v>1</v>
      </c>
      <c r="F114" s="147"/>
      <c r="G114" s="1">
        <v>10</v>
      </c>
      <c r="H114" s="337">
        <v>15</v>
      </c>
      <c r="I114" s="129">
        <v>88</v>
      </c>
      <c r="J114" s="1" t="s">
        <v>419</v>
      </c>
      <c r="K114" s="156"/>
      <c r="L114" s="266">
        <v>4669.37</v>
      </c>
      <c r="M114" s="269"/>
      <c r="N114">
        <v>2550</v>
      </c>
      <c r="O114" s="266">
        <f t="shared" si="81"/>
        <v>765</v>
      </c>
      <c r="P114" s="266">
        <f t="shared" si="82"/>
        <v>2801.62</v>
      </c>
      <c r="Q114" s="266">
        <f t="shared" si="83"/>
        <v>0</v>
      </c>
      <c r="R114" s="266">
        <f t="shared" si="84"/>
        <v>0</v>
      </c>
      <c r="S114" s="159">
        <f t="shared" si="85"/>
        <v>0.55000000000000004</v>
      </c>
      <c r="T114" s="159">
        <f t="shared" si="63"/>
        <v>0</v>
      </c>
      <c r="U114" s="158">
        <f t="shared" si="64"/>
        <v>0</v>
      </c>
      <c r="V114" s="158">
        <f t="shared" si="86"/>
        <v>0</v>
      </c>
      <c r="W114" s="267">
        <v>487</v>
      </c>
      <c r="X114" s="266">
        <f t="shared" si="87"/>
        <v>121.75</v>
      </c>
      <c r="Y114" s="136">
        <f t="shared" si="65"/>
        <v>765</v>
      </c>
      <c r="Z114" s="4">
        <f t="shared" si="88"/>
        <v>5556.12</v>
      </c>
      <c r="AA114" s="266">
        <v>2775014026.3299999</v>
      </c>
      <c r="AB114" s="267">
        <v>31519</v>
      </c>
      <c r="AC114" s="136">
        <f t="shared" si="66"/>
        <v>88042.58</v>
      </c>
      <c r="AD114" s="131">
        <f t="shared" si="67"/>
        <v>0.41241899999999998</v>
      </c>
      <c r="AE114" s="267">
        <v>77967</v>
      </c>
      <c r="AF114" s="131">
        <f t="shared" si="68"/>
        <v>0.62721499999999997</v>
      </c>
      <c r="AG114" s="131">
        <f t="shared" si="105"/>
        <v>0.523142</v>
      </c>
      <c r="AH114" s="161">
        <f t="shared" si="69"/>
        <v>0.523142</v>
      </c>
      <c r="AI114" s="162">
        <f t="shared" si="70"/>
        <v>0.04</v>
      </c>
      <c r="AJ114" s="163">
        <f t="shared" si="89"/>
        <v>0.56314200000000003</v>
      </c>
      <c r="AK114" s="267">
        <v>0</v>
      </c>
      <c r="AL114" s="267">
        <v>0</v>
      </c>
      <c r="AM114" s="135">
        <f t="shared" si="90"/>
        <v>0</v>
      </c>
      <c r="AN114" s="267">
        <v>0</v>
      </c>
      <c r="AO114"/>
      <c r="AP114" s="135">
        <f t="shared" si="91"/>
        <v>0</v>
      </c>
      <c r="AQ114" s="135">
        <f t="shared" si="71"/>
        <v>36060394</v>
      </c>
      <c r="AR114" s="135">
        <f t="shared" si="92"/>
        <v>36060394</v>
      </c>
      <c r="AS114" s="160">
        <v>30280380</v>
      </c>
      <c r="AT114" s="160">
        <f t="shared" si="72"/>
        <v>36060394</v>
      </c>
      <c r="AU114" s="333">
        <v>33213827</v>
      </c>
      <c r="AV114" s="135">
        <f t="shared" si="93"/>
        <v>2846567</v>
      </c>
      <c r="AW114" s="164" t="str">
        <f t="shared" si="94"/>
        <v>Yes</v>
      </c>
      <c r="AX114" s="160">
        <f t="shared" si="95"/>
        <v>569313</v>
      </c>
      <c r="AY114" s="334">
        <f t="shared" si="96"/>
        <v>33783140</v>
      </c>
      <c r="AZ114" s="335">
        <f t="shared" si="97"/>
        <v>33783140</v>
      </c>
      <c r="BA114" s="336">
        <f t="shared" si="98"/>
        <v>569313</v>
      </c>
      <c r="BD114" s="166">
        <f t="shared" si="99"/>
        <v>2846567</v>
      </c>
      <c r="BE114" s="166">
        <f t="shared" si="107"/>
        <v>2277254</v>
      </c>
      <c r="BF114" s="166">
        <f t="shared" si="107"/>
        <v>990605.49000000209</v>
      </c>
      <c r="BG114" s="166">
        <f t="shared" si="107"/>
        <v>0</v>
      </c>
      <c r="BH114" s="166">
        <f t="shared" si="107"/>
        <v>0</v>
      </c>
      <c r="BI114" s="166">
        <f t="shared" si="107"/>
        <v>0</v>
      </c>
      <c r="BJ114" s="166">
        <f t="shared" si="107"/>
        <v>0</v>
      </c>
      <c r="BK114" s="166">
        <f t="shared" si="107"/>
        <v>0</v>
      </c>
      <c r="BL114" s="166">
        <f t="shared" si="106"/>
        <v>0</v>
      </c>
      <c r="BN114" s="135">
        <f t="shared" si="100"/>
        <v>33783140</v>
      </c>
      <c r="BO114" s="166">
        <f t="shared" si="101"/>
        <v>35069788.509999998</v>
      </c>
      <c r="BP114" s="166">
        <f t="shared" si="62"/>
        <v>36060394</v>
      </c>
      <c r="BQ114" s="166">
        <f t="shared" si="62"/>
        <v>36060394</v>
      </c>
      <c r="BR114" s="166">
        <f t="shared" si="62"/>
        <v>36060394</v>
      </c>
      <c r="BS114" s="166">
        <f t="shared" si="62"/>
        <v>36060394</v>
      </c>
      <c r="BT114" s="166">
        <f t="shared" si="62"/>
        <v>36060394</v>
      </c>
      <c r="BU114" s="166">
        <f t="shared" si="62"/>
        <v>36060394</v>
      </c>
      <c r="BV114" s="135">
        <f t="shared" si="102"/>
        <v>36060394</v>
      </c>
      <c r="BX114" s="166">
        <f t="shared" si="103"/>
        <v>33783140</v>
      </c>
      <c r="BY114" s="166">
        <f t="shared" si="73"/>
        <v>35069788.509999998</v>
      </c>
      <c r="BZ114" s="166">
        <f t="shared" si="74"/>
        <v>36060394</v>
      </c>
      <c r="CA114" s="166">
        <f t="shared" si="75"/>
        <v>36060394</v>
      </c>
      <c r="CB114" s="166">
        <f t="shared" si="76"/>
        <v>36060394</v>
      </c>
      <c r="CC114" s="166">
        <f t="shared" si="77"/>
        <v>36060394</v>
      </c>
      <c r="CD114" s="166">
        <f t="shared" si="78"/>
        <v>36060394</v>
      </c>
      <c r="CE114" s="166">
        <f t="shared" si="79"/>
        <v>36060394</v>
      </c>
      <c r="CF114" s="166">
        <f t="shared" si="104"/>
        <v>36060394</v>
      </c>
    </row>
    <row r="115" spans="1:84" ht="15" x14ac:dyDescent="0.2">
      <c r="A115" s="129" t="s">
        <v>343</v>
      </c>
      <c r="B115" s="129">
        <v>1</v>
      </c>
      <c r="C115" s="147">
        <v>1</v>
      </c>
      <c r="D115" s="147" t="str">
        <f t="shared" si="80"/>
        <v>Yes</v>
      </c>
      <c r="E115" s="147">
        <v>0</v>
      </c>
      <c r="F115" s="147">
        <v>1</v>
      </c>
      <c r="G115" s="1">
        <v>10</v>
      </c>
      <c r="H115" s="337">
        <v>3</v>
      </c>
      <c r="I115" s="129">
        <v>89</v>
      </c>
      <c r="J115" s="1" t="s">
        <v>420</v>
      </c>
      <c r="K115" s="156"/>
      <c r="L115" s="266">
        <v>11057.86</v>
      </c>
      <c r="M115" s="269"/>
      <c r="N115">
        <v>8279</v>
      </c>
      <c r="O115" s="266">
        <f t="shared" si="81"/>
        <v>2483.6999999999998</v>
      </c>
      <c r="P115" s="266">
        <f t="shared" si="82"/>
        <v>6634.72</v>
      </c>
      <c r="Q115" s="266">
        <f t="shared" si="83"/>
        <v>1644.2799999999997</v>
      </c>
      <c r="R115" s="266">
        <f t="shared" si="84"/>
        <v>246.64</v>
      </c>
      <c r="S115" s="159">
        <f t="shared" si="85"/>
        <v>0.75</v>
      </c>
      <c r="T115" s="159">
        <f t="shared" si="63"/>
        <v>0.15000000000000002</v>
      </c>
      <c r="U115" s="158">
        <f t="shared" si="64"/>
        <v>1658.68</v>
      </c>
      <c r="V115" s="158">
        <f t="shared" si="86"/>
        <v>248.8</v>
      </c>
      <c r="W115" s="267">
        <v>1876</v>
      </c>
      <c r="X115" s="266">
        <f t="shared" si="87"/>
        <v>469</v>
      </c>
      <c r="Y115" s="136">
        <f t="shared" si="65"/>
        <v>2483.6999999999998</v>
      </c>
      <c r="Z115" s="4">
        <f t="shared" si="88"/>
        <v>14257.2</v>
      </c>
      <c r="AA115" s="266">
        <v>4612166872.3299999</v>
      </c>
      <c r="AB115" s="267">
        <v>74135</v>
      </c>
      <c r="AC115" s="136">
        <f t="shared" si="66"/>
        <v>62213.08</v>
      </c>
      <c r="AD115" s="131">
        <f t="shared" si="67"/>
        <v>0.29142499999999999</v>
      </c>
      <c r="AE115" s="267">
        <v>47393</v>
      </c>
      <c r="AF115" s="131">
        <f t="shared" si="68"/>
        <v>0.38125900000000001</v>
      </c>
      <c r="AG115" s="131">
        <f t="shared" si="105"/>
        <v>0.68162500000000004</v>
      </c>
      <c r="AH115" s="161">
        <f t="shared" si="69"/>
        <v>0.68162500000000004</v>
      </c>
      <c r="AI115" s="162">
        <f t="shared" si="70"/>
        <v>0.06</v>
      </c>
      <c r="AJ115" s="163">
        <f t="shared" si="89"/>
        <v>0.74162499999999998</v>
      </c>
      <c r="AK115" s="267">
        <v>0</v>
      </c>
      <c r="AL115" s="267">
        <v>0</v>
      </c>
      <c r="AM115" s="135">
        <f t="shared" si="90"/>
        <v>0</v>
      </c>
      <c r="AN115" s="267">
        <v>0</v>
      </c>
      <c r="AO115"/>
      <c r="AP115" s="135">
        <f t="shared" si="91"/>
        <v>0</v>
      </c>
      <c r="AQ115" s="135">
        <f t="shared" si="71"/>
        <v>121859541</v>
      </c>
      <c r="AR115" s="135">
        <f t="shared" si="92"/>
        <v>121859541</v>
      </c>
      <c r="AS115" s="160">
        <v>86195269</v>
      </c>
      <c r="AT115" s="160">
        <f t="shared" si="72"/>
        <v>121859541</v>
      </c>
      <c r="AU115" s="333">
        <v>103550543</v>
      </c>
      <c r="AV115" s="135">
        <f t="shared" si="93"/>
        <v>18308998</v>
      </c>
      <c r="AW115" s="164" t="str">
        <f t="shared" si="94"/>
        <v>Yes</v>
      </c>
      <c r="AX115" s="160">
        <f t="shared" si="95"/>
        <v>3661800</v>
      </c>
      <c r="AY115" s="334">
        <f t="shared" si="96"/>
        <v>107212343</v>
      </c>
      <c r="AZ115" s="335">
        <f t="shared" si="97"/>
        <v>107212343</v>
      </c>
      <c r="BA115" s="336">
        <f t="shared" si="98"/>
        <v>3661800</v>
      </c>
      <c r="BD115" s="166">
        <f t="shared" si="99"/>
        <v>18308998</v>
      </c>
      <c r="BE115" s="166">
        <f t="shared" si="107"/>
        <v>14647198</v>
      </c>
      <c r="BF115" s="166">
        <f t="shared" si="107"/>
        <v>6371531.1299999952</v>
      </c>
      <c r="BG115" s="166">
        <f t="shared" si="107"/>
        <v>0</v>
      </c>
      <c r="BH115" s="166">
        <f t="shared" si="107"/>
        <v>0</v>
      </c>
      <c r="BI115" s="166">
        <f t="shared" si="107"/>
        <v>0</v>
      </c>
      <c r="BJ115" s="166">
        <f t="shared" si="107"/>
        <v>0</v>
      </c>
      <c r="BK115" s="166">
        <f t="shared" si="107"/>
        <v>0</v>
      </c>
      <c r="BL115" s="166">
        <f t="shared" si="106"/>
        <v>0</v>
      </c>
      <c r="BN115" s="135">
        <f t="shared" si="100"/>
        <v>107212343</v>
      </c>
      <c r="BO115" s="166">
        <f t="shared" si="101"/>
        <v>115488009.87</v>
      </c>
      <c r="BP115" s="166">
        <f t="shared" si="62"/>
        <v>121859541</v>
      </c>
      <c r="BQ115" s="166">
        <f t="shared" si="62"/>
        <v>121859541</v>
      </c>
      <c r="BR115" s="166">
        <f t="shared" si="62"/>
        <v>121859541</v>
      </c>
      <c r="BS115" s="166">
        <f t="shared" si="62"/>
        <v>121859541</v>
      </c>
      <c r="BT115" s="166">
        <f t="shared" si="62"/>
        <v>121859541</v>
      </c>
      <c r="BU115" s="166">
        <f t="shared" si="62"/>
        <v>121859541</v>
      </c>
      <c r="BV115" s="135">
        <f t="shared" si="102"/>
        <v>121859541</v>
      </c>
      <c r="BX115" s="166">
        <f t="shared" si="103"/>
        <v>107212343</v>
      </c>
      <c r="BY115" s="166">
        <f t="shared" si="73"/>
        <v>115488009.87</v>
      </c>
      <c r="BZ115" s="166">
        <f t="shared" si="74"/>
        <v>121859541</v>
      </c>
      <c r="CA115" s="166">
        <f t="shared" si="75"/>
        <v>121859541</v>
      </c>
      <c r="CB115" s="166">
        <f t="shared" si="76"/>
        <v>121859541</v>
      </c>
      <c r="CC115" s="166">
        <f t="shared" si="77"/>
        <v>121859541</v>
      </c>
      <c r="CD115" s="166">
        <f t="shared" si="78"/>
        <v>121859541</v>
      </c>
      <c r="CE115" s="166">
        <f t="shared" si="79"/>
        <v>121859541</v>
      </c>
      <c r="CF115" s="166">
        <f t="shared" si="104"/>
        <v>121859541</v>
      </c>
    </row>
    <row r="116" spans="1:84" ht="15" x14ac:dyDescent="0.2">
      <c r="A116" s="129" t="s">
        <v>365</v>
      </c>
      <c r="B116" s="129"/>
      <c r="C116" s="147"/>
      <c r="D116" s="147" t="str">
        <f t="shared" si="80"/>
        <v>No</v>
      </c>
      <c r="E116" s="147"/>
      <c r="F116" s="147"/>
      <c r="G116" s="1">
        <v>1</v>
      </c>
      <c r="H116" s="332">
        <v>167</v>
      </c>
      <c r="I116" s="129">
        <v>90</v>
      </c>
      <c r="J116" s="1" t="s">
        <v>421</v>
      </c>
      <c r="K116" s="156"/>
      <c r="L116" s="266">
        <v>4186.8500000000004</v>
      </c>
      <c r="M116" s="265"/>
      <c r="N116">
        <v>5</v>
      </c>
      <c r="O116" s="266">
        <f t="shared" si="81"/>
        <v>1.5</v>
      </c>
      <c r="P116" s="266">
        <f t="shared" si="82"/>
        <v>2512.11</v>
      </c>
      <c r="Q116" s="266">
        <f t="shared" si="83"/>
        <v>0</v>
      </c>
      <c r="R116" s="266">
        <f t="shared" si="84"/>
        <v>0</v>
      </c>
      <c r="S116" s="159">
        <f t="shared" si="85"/>
        <v>0</v>
      </c>
      <c r="T116" s="159">
        <f t="shared" si="63"/>
        <v>0</v>
      </c>
      <c r="U116" s="158">
        <f t="shared" si="64"/>
        <v>0</v>
      </c>
      <c r="V116" s="158">
        <f t="shared" si="86"/>
        <v>0</v>
      </c>
      <c r="W116" s="267">
        <v>36</v>
      </c>
      <c r="X116" s="266">
        <f t="shared" si="87"/>
        <v>9</v>
      </c>
      <c r="Y116" s="136">
        <f t="shared" si="65"/>
        <v>1.5</v>
      </c>
      <c r="Z116" s="4">
        <f t="shared" si="88"/>
        <v>4197.3500000000004</v>
      </c>
      <c r="AA116" s="266">
        <v>11279658037</v>
      </c>
      <c r="AB116" s="267">
        <v>20622</v>
      </c>
      <c r="AC116" s="136">
        <f t="shared" si="66"/>
        <v>546972.06999999995</v>
      </c>
      <c r="AD116" s="131">
        <f t="shared" si="67"/>
        <v>2.5621879999999999</v>
      </c>
      <c r="AE116" s="267">
        <v>200203</v>
      </c>
      <c r="AF116" s="131">
        <f t="shared" si="68"/>
        <v>1.610557</v>
      </c>
      <c r="AG116" s="131">
        <f t="shared" si="105"/>
        <v>-1.276699</v>
      </c>
      <c r="AH116" s="161">
        <f t="shared" si="69"/>
        <v>0.01</v>
      </c>
      <c r="AI116" s="162">
        <f t="shared" si="70"/>
        <v>0</v>
      </c>
      <c r="AJ116" s="163">
        <f t="shared" si="89"/>
        <v>0.01</v>
      </c>
      <c r="AK116" s="267">
        <v>0</v>
      </c>
      <c r="AL116" s="267">
        <v>0</v>
      </c>
      <c r="AM116" s="135">
        <f t="shared" si="90"/>
        <v>0</v>
      </c>
      <c r="AN116" s="267">
        <v>0</v>
      </c>
      <c r="AO116"/>
      <c r="AP116" s="135">
        <f t="shared" si="91"/>
        <v>0</v>
      </c>
      <c r="AQ116" s="135">
        <f t="shared" si="71"/>
        <v>483745</v>
      </c>
      <c r="AR116" s="135">
        <f t="shared" si="92"/>
        <v>483745</v>
      </c>
      <c r="AS116" s="160">
        <v>339590</v>
      </c>
      <c r="AT116" s="160">
        <f t="shared" si="72"/>
        <v>483745</v>
      </c>
      <c r="AU116" s="333">
        <v>407264</v>
      </c>
      <c r="AV116" s="135">
        <f t="shared" si="93"/>
        <v>76481</v>
      </c>
      <c r="AW116" s="164" t="str">
        <f t="shared" si="94"/>
        <v>Yes</v>
      </c>
      <c r="AX116" s="160">
        <f t="shared" si="95"/>
        <v>15296</v>
      </c>
      <c r="AY116" s="334">
        <f t="shared" si="96"/>
        <v>422560</v>
      </c>
      <c r="AZ116" s="335">
        <f t="shared" si="97"/>
        <v>422560</v>
      </c>
      <c r="BA116" s="336">
        <f t="shared" si="98"/>
        <v>15296</v>
      </c>
      <c r="BD116" s="166">
        <f t="shared" si="99"/>
        <v>76481</v>
      </c>
      <c r="BE116" s="166">
        <f t="shared" si="107"/>
        <v>61185</v>
      </c>
      <c r="BF116" s="166">
        <f t="shared" si="107"/>
        <v>26615.474999999977</v>
      </c>
      <c r="BG116" s="166">
        <f t="shared" si="107"/>
        <v>0</v>
      </c>
      <c r="BH116" s="166">
        <f t="shared" si="107"/>
        <v>0</v>
      </c>
      <c r="BI116" s="166">
        <f t="shared" si="107"/>
        <v>0</v>
      </c>
      <c r="BJ116" s="166">
        <f t="shared" si="107"/>
        <v>0</v>
      </c>
      <c r="BK116" s="166">
        <f t="shared" si="107"/>
        <v>0</v>
      </c>
      <c r="BL116" s="166">
        <f t="shared" si="106"/>
        <v>0</v>
      </c>
      <c r="BN116" s="135">
        <f t="shared" si="100"/>
        <v>422560</v>
      </c>
      <c r="BO116" s="166">
        <f t="shared" si="101"/>
        <v>457129.52500000002</v>
      </c>
      <c r="BP116" s="166">
        <f t="shared" si="62"/>
        <v>483745</v>
      </c>
      <c r="BQ116" s="166">
        <f t="shared" si="62"/>
        <v>483745</v>
      </c>
      <c r="BR116" s="166">
        <f t="shared" si="62"/>
        <v>483745</v>
      </c>
      <c r="BS116" s="166">
        <f t="shared" si="62"/>
        <v>483745</v>
      </c>
      <c r="BT116" s="166">
        <f t="shared" si="62"/>
        <v>483745</v>
      </c>
      <c r="BU116" s="166">
        <f t="shared" si="62"/>
        <v>483745</v>
      </c>
      <c r="BV116" s="135">
        <f t="shared" si="102"/>
        <v>483745</v>
      </c>
      <c r="BX116" s="166">
        <f t="shared" si="103"/>
        <v>422560</v>
      </c>
      <c r="BY116" s="166">
        <f t="shared" si="73"/>
        <v>457129.52500000002</v>
      </c>
      <c r="BZ116" s="166">
        <f t="shared" si="74"/>
        <v>483745</v>
      </c>
      <c r="CA116" s="166">
        <f t="shared" si="75"/>
        <v>483745</v>
      </c>
      <c r="CB116" s="166">
        <f t="shared" si="76"/>
        <v>483745</v>
      </c>
      <c r="CC116" s="166">
        <f t="shared" si="77"/>
        <v>483745</v>
      </c>
      <c r="CD116" s="166">
        <f t="shared" si="78"/>
        <v>483745</v>
      </c>
      <c r="CE116" s="166">
        <f t="shared" si="79"/>
        <v>483745</v>
      </c>
      <c r="CF116" s="166">
        <f t="shared" si="104"/>
        <v>483745</v>
      </c>
    </row>
    <row r="117" spans="1:84" ht="15" x14ac:dyDescent="0.2">
      <c r="A117" s="129" t="s">
        <v>329</v>
      </c>
      <c r="B117" s="129"/>
      <c r="C117" s="147"/>
      <c r="D117" s="147" t="str">
        <f t="shared" si="80"/>
        <v>No</v>
      </c>
      <c r="E117" s="147"/>
      <c r="F117" s="147"/>
      <c r="G117" s="1">
        <v>3</v>
      </c>
      <c r="H117" s="332">
        <v>120</v>
      </c>
      <c r="I117" s="129">
        <v>91</v>
      </c>
      <c r="J117" s="1" t="s">
        <v>422</v>
      </c>
      <c r="K117" s="156"/>
      <c r="L117" s="266">
        <v>2097.11</v>
      </c>
      <c r="M117" s="265"/>
      <c r="N117">
        <v>346</v>
      </c>
      <c r="O117" s="266">
        <f t="shared" si="81"/>
        <v>103.8</v>
      </c>
      <c r="P117" s="266">
        <f t="shared" si="82"/>
        <v>1258.27</v>
      </c>
      <c r="Q117" s="266">
        <f t="shared" si="83"/>
        <v>0</v>
      </c>
      <c r="R117" s="266">
        <f t="shared" si="84"/>
        <v>0</v>
      </c>
      <c r="S117" s="159">
        <f t="shared" si="85"/>
        <v>0.16</v>
      </c>
      <c r="T117" s="159">
        <f t="shared" si="63"/>
        <v>0</v>
      </c>
      <c r="U117" s="158">
        <f t="shared" si="64"/>
        <v>0</v>
      </c>
      <c r="V117" s="158">
        <f t="shared" si="86"/>
        <v>0</v>
      </c>
      <c r="W117" s="267">
        <v>82</v>
      </c>
      <c r="X117" s="266">
        <f t="shared" si="87"/>
        <v>20.5</v>
      </c>
      <c r="Y117" s="136">
        <f t="shared" si="65"/>
        <v>103.8</v>
      </c>
      <c r="Z117" s="4">
        <f t="shared" si="88"/>
        <v>2221.4100000000003</v>
      </c>
      <c r="AA117" s="266">
        <v>2663220347</v>
      </c>
      <c r="AB117" s="267">
        <v>13579</v>
      </c>
      <c r="AC117" s="136">
        <f t="shared" si="66"/>
        <v>196127.87</v>
      </c>
      <c r="AD117" s="131">
        <f t="shared" si="67"/>
        <v>0.91872399999999999</v>
      </c>
      <c r="AE117" s="267">
        <v>114583</v>
      </c>
      <c r="AF117" s="131">
        <f t="shared" si="68"/>
        <v>0.92177699999999996</v>
      </c>
      <c r="AG117" s="131">
        <f t="shared" si="105"/>
        <v>8.0360000000000001E-2</v>
      </c>
      <c r="AH117" s="161">
        <f t="shared" si="69"/>
        <v>8.0360000000000001E-2</v>
      </c>
      <c r="AI117" s="162">
        <f t="shared" si="70"/>
        <v>0</v>
      </c>
      <c r="AJ117" s="163">
        <f t="shared" si="89"/>
        <v>8.0360000000000001E-2</v>
      </c>
      <c r="AK117" s="267">
        <v>0</v>
      </c>
      <c r="AL117" s="267">
        <v>0</v>
      </c>
      <c r="AM117" s="135">
        <f t="shared" si="90"/>
        <v>0</v>
      </c>
      <c r="AN117" s="267">
        <v>0</v>
      </c>
      <c r="AO117"/>
      <c r="AP117" s="135">
        <f t="shared" si="91"/>
        <v>0</v>
      </c>
      <c r="AQ117" s="135">
        <f t="shared" si="71"/>
        <v>2057357</v>
      </c>
      <c r="AR117" s="135">
        <f t="shared" si="92"/>
        <v>2057357</v>
      </c>
      <c r="AS117" s="160">
        <v>4338569</v>
      </c>
      <c r="AT117" s="160">
        <f t="shared" si="72"/>
        <v>2057357</v>
      </c>
      <c r="AU117" s="333">
        <v>3481120</v>
      </c>
      <c r="AV117" s="135">
        <f t="shared" si="93"/>
        <v>1423763</v>
      </c>
      <c r="AW117" s="164" t="str">
        <f t="shared" si="94"/>
        <v>No</v>
      </c>
      <c r="AX117" s="160">
        <f t="shared" si="95"/>
        <v>0</v>
      </c>
      <c r="AY117" s="334">
        <f t="shared" si="96"/>
        <v>3481120</v>
      </c>
      <c r="AZ117" s="335">
        <f t="shared" si="97"/>
        <v>3481120</v>
      </c>
      <c r="BA117" s="336">
        <f t="shared" si="98"/>
        <v>0</v>
      </c>
      <c r="BD117" s="166">
        <f t="shared" si="99"/>
        <v>-1423763</v>
      </c>
      <c r="BE117" s="166">
        <f t="shared" si="107"/>
        <v>-1423763</v>
      </c>
      <c r="BF117" s="166">
        <f t="shared" si="107"/>
        <v>-1423763</v>
      </c>
      <c r="BG117" s="166">
        <f t="shared" si="107"/>
        <v>-1220307.2672999999</v>
      </c>
      <c r="BH117" s="166">
        <f t="shared" si="107"/>
        <v>-1016882.0458410899</v>
      </c>
      <c r="BI117" s="166">
        <f t="shared" si="107"/>
        <v>-813505.63667287212</v>
      </c>
      <c r="BJ117" s="166">
        <f t="shared" si="107"/>
        <v>-610129.22750465386</v>
      </c>
      <c r="BK117" s="166">
        <f t="shared" si="107"/>
        <v>-406773.15597735252</v>
      </c>
      <c r="BL117" s="166">
        <f t="shared" si="106"/>
        <v>-203386.57798867626</v>
      </c>
      <c r="BN117" s="135">
        <f t="shared" si="100"/>
        <v>3481120</v>
      </c>
      <c r="BO117" s="166">
        <f t="shared" si="101"/>
        <v>3481120</v>
      </c>
      <c r="BP117" s="166">
        <f t="shared" si="62"/>
        <v>3277664.2672999999</v>
      </c>
      <c r="BQ117" s="166">
        <f t="shared" si="62"/>
        <v>3074239.0458410899</v>
      </c>
      <c r="BR117" s="166">
        <f t="shared" si="62"/>
        <v>2870862.6366728721</v>
      </c>
      <c r="BS117" s="166">
        <f t="shared" si="62"/>
        <v>2667486.2275046539</v>
      </c>
      <c r="BT117" s="166">
        <f t="shared" si="62"/>
        <v>2464130.1559773525</v>
      </c>
      <c r="BU117" s="166">
        <f t="shared" si="62"/>
        <v>2260743.5779886763</v>
      </c>
      <c r="BV117" s="135">
        <f t="shared" si="102"/>
        <v>2057357</v>
      </c>
      <c r="BX117" s="166">
        <f t="shared" si="103"/>
        <v>3481120</v>
      </c>
      <c r="BY117" s="166">
        <f t="shared" si="73"/>
        <v>3481120</v>
      </c>
      <c r="BZ117" s="166">
        <f t="shared" si="74"/>
        <v>3277664.2672999999</v>
      </c>
      <c r="CA117" s="166">
        <f t="shared" si="75"/>
        <v>3074239.0458410899</v>
      </c>
      <c r="CB117" s="166">
        <f t="shared" si="76"/>
        <v>2870862.6366728721</v>
      </c>
      <c r="CC117" s="166">
        <f t="shared" si="77"/>
        <v>2667486.2275046539</v>
      </c>
      <c r="CD117" s="166">
        <f t="shared" si="78"/>
        <v>2464130.1559773525</v>
      </c>
      <c r="CE117" s="166">
        <f t="shared" si="79"/>
        <v>2260743.5779886763</v>
      </c>
      <c r="CF117" s="166">
        <f t="shared" si="104"/>
        <v>2057357</v>
      </c>
    </row>
    <row r="118" spans="1:84" ht="15" x14ac:dyDescent="0.2">
      <c r="A118" s="129" t="s">
        <v>323</v>
      </c>
      <c r="B118" s="129"/>
      <c r="C118" s="147"/>
      <c r="D118" s="147" t="str">
        <f t="shared" si="80"/>
        <v>No</v>
      </c>
      <c r="E118" s="147"/>
      <c r="F118" s="147"/>
      <c r="G118" s="1">
        <v>5</v>
      </c>
      <c r="H118" s="332">
        <v>110</v>
      </c>
      <c r="I118" s="129">
        <v>92</v>
      </c>
      <c r="J118" s="1" t="s">
        <v>423</v>
      </c>
      <c r="K118" s="156"/>
      <c r="L118" s="266">
        <v>855.32</v>
      </c>
      <c r="M118" s="265"/>
      <c r="N118">
        <v>166</v>
      </c>
      <c r="O118" s="266">
        <f t="shared" si="81"/>
        <v>49.8</v>
      </c>
      <c r="P118" s="266">
        <f t="shared" si="82"/>
        <v>513.19000000000005</v>
      </c>
      <c r="Q118" s="266">
        <f t="shared" si="83"/>
        <v>0</v>
      </c>
      <c r="R118" s="266">
        <f t="shared" si="84"/>
        <v>0</v>
      </c>
      <c r="S118" s="159">
        <f t="shared" si="85"/>
        <v>0.19</v>
      </c>
      <c r="T118" s="159">
        <f t="shared" si="63"/>
        <v>0</v>
      </c>
      <c r="U118" s="158">
        <f t="shared" si="64"/>
        <v>0</v>
      </c>
      <c r="V118" s="158">
        <f t="shared" si="86"/>
        <v>0</v>
      </c>
      <c r="W118" s="267">
        <v>7</v>
      </c>
      <c r="X118" s="266">
        <f t="shared" si="87"/>
        <v>1.75</v>
      </c>
      <c r="Y118" s="136">
        <f t="shared" si="65"/>
        <v>49.8</v>
      </c>
      <c r="Z118" s="4">
        <f t="shared" si="88"/>
        <v>906.87</v>
      </c>
      <c r="AA118" s="266">
        <v>1041593605.33</v>
      </c>
      <c r="AB118" s="267">
        <v>6658</v>
      </c>
      <c r="AC118" s="136">
        <f t="shared" si="66"/>
        <v>156442.42000000001</v>
      </c>
      <c r="AD118" s="131">
        <f t="shared" si="67"/>
        <v>0.73282499999999995</v>
      </c>
      <c r="AE118" s="267">
        <v>103400</v>
      </c>
      <c r="AF118" s="131">
        <f t="shared" si="68"/>
        <v>0.83181400000000005</v>
      </c>
      <c r="AG118" s="131">
        <f t="shared" si="105"/>
        <v>0.23747799999999999</v>
      </c>
      <c r="AH118" s="161">
        <f t="shared" si="69"/>
        <v>0.23747799999999999</v>
      </c>
      <c r="AI118" s="162">
        <f t="shared" si="70"/>
        <v>0</v>
      </c>
      <c r="AJ118" s="163">
        <f t="shared" si="89"/>
        <v>0.23747799999999999</v>
      </c>
      <c r="AK118" s="267">
        <v>416</v>
      </c>
      <c r="AL118" s="267">
        <v>6</v>
      </c>
      <c r="AM118" s="135">
        <f t="shared" si="90"/>
        <v>249600</v>
      </c>
      <c r="AN118" s="267">
        <v>0</v>
      </c>
      <c r="AO118"/>
      <c r="AP118" s="135">
        <f t="shared" si="91"/>
        <v>0</v>
      </c>
      <c r="AQ118" s="135">
        <f t="shared" si="71"/>
        <v>2482043</v>
      </c>
      <c r="AR118" s="135">
        <f t="shared" si="92"/>
        <v>2731643</v>
      </c>
      <c r="AS118" s="160">
        <v>3113169</v>
      </c>
      <c r="AT118" s="160">
        <f t="shared" si="72"/>
        <v>2731643</v>
      </c>
      <c r="AU118" s="333">
        <v>2913010</v>
      </c>
      <c r="AV118" s="135">
        <f t="shared" si="93"/>
        <v>181367</v>
      </c>
      <c r="AW118" s="164" t="str">
        <f t="shared" si="94"/>
        <v>No</v>
      </c>
      <c r="AX118" s="160">
        <f t="shared" si="95"/>
        <v>0</v>
      </c>
      <c r="AY118" s="334">
        <f t="shared" si="96"/>
        <v>2913010</v>
      </c>
      <c r="AZ118" s="335">
        <f t="shared" si="97"/>
        <v>2913010</v>
      </c>
      <c r="BA118" s="336">
        <f t="shared" si="98"/>
        <v>0</v>
      </c>
      <c r="BD118" s="166">
        <f t="shared" si="99"/>
        <v>-181367</v>
      </c>
      <c r="BE118" s="166">
        <f t="shared" si="107"/>
        <v>-181367</v>
      </c>
      <c r="BF118" s="166">
        <f t="shared" si="107"/>
        <v>-181367</v>
      </c>
      <c r="BG118" s="166">
        <f t="shared" si="107"/>
        <v>-155449.6557</v>
      </c>
      <c r="BH118" s="166">
        <f t="shared" si="107"/>
        <v>-129536.19809480989</v>
      </c>
      <c r="BI118" s="166">
        <f t="shared" si="107"/>
        <v>-103628.95847584773</v>
      </c>
      <c r="BJ118" s="166">
        <f t="shared" si="107"/>
        <v>-77721.718856886029</v>
      </c>
      <c r="BK118" s="166">
        <f t="shared" si="107"/>
        <v>-51817.069961885922</v>
      </c>
      <c r="BL118" s="166">
        <f t="shared" si="106"/>
        <v>-25908.534980942961</v>
      </c>
      <c r="BN118" s="135">
        <f t="shared" si="100"/>
        <v>2913010</v>
      </c>
      <c r="BO118" s="166">
        <f t="shared" si="101"/>
        <v>2913010</v>
      </c>
      <c r="BP118" s="166">
        <f t="shared" si="62"/>
        <v>2887092.6557</v>
      </c>
      <c r="BQ118" s="166">
        <f t="shared" si="62"/>
        <v>2861179.1980948099</v>
      </c>
      <c r="BR118" s="166">
        <f t="shared" si="62"/>
        <v>2835271.9584758477</v>
      </c>
      <c r="BS118" s="166">
        <f t="shared" si="62"/>
        <v>2809364.718856886</v>
      </c>
      <c r="BT118" s="166">
        <f t="shared" si="62"/>
        <v>2783460.0699618859</v>
      </c>
      <c r="BU118" s="166">
        <f t="shared" si="62"/>
        <v>2757551.534980943</v>
      </c>
      <c r="BV118" s="135">
        <f t="shared" si="102"/>
        <v>2731643</v>
      </c>
      <c r="BX118" s="166">
        <f t="shared" si="103"/>
        <v>2913010</v>
      </c>
      <c r="BY118" s="166">
        <f t="shared" si="73"/>
        <v>2913010</v>
      </c>
      <c r="BZ118" s="166">
        <f t="shared" si="74"/>
        <v>2887092.6557</v>
      </c>
      <c r="CA118" s="166">
        <f t="shared" si="75"/>
        <v>2861179.1980948099</v>
      </c>
      <c r="CB118" s="166">
        <f t="shared" si="76"/>
        <v>2835271.9584758477</v>
      </c>
      <c r="CC118" s="166">
        <f t="shared" si="77"/>
        <v>2809364.718856886</v>
      </c>
      <c r="CD118" s="166">
        <f t="shared" si="78"/>
        <v>2783460.0699618859</v>
      </c>
      <c r="CE118" s="166">
        <f t="shared" si="79"/>
        <v>2757551.534980943</v>
      </c>
      <c r="CF118" s="166">
        <f t="shared" si="104"/>
        <v>2731643</v>
      </c>
    </row>
    <row r="119" spans="1:84" ht="15" x14ac:dyDescent="0.2">
      <c r="A119" s="129" t="s">
        <v>343</v>
      </c>
      <c r="B119" s="129">
        <v>1</v>
      </c>
      <c r="C119" s="147">
        <v>1</v>
      </c>
      <c r="D119" s="147" t="str">
        <f t="shared" si="80"/>
        <v>Yes</v>
      </c>
      <c r="E119" s="147">
        <v>0</v>
      </c>
      <c r="F119" s="147">
        <v>1</v>
      </c>
      <c r="G119" s="1">
        <v>10</v>
      </c>
      <c r="H119" s="337">
        <v>5</v>
      </c>
      <c r="I119" s="129">
        <v>93</v>
      </c>
      <c r="J119" s="1" t="s">
        <v>424</v>
      </c>
      <c r="K119" s="156"/>
      <c r="L119" s="266">
        <v>17312.47</v>
      </c>
      <c r="M119" s="269"/>
      <c r="N119">
        <v>13394</v>
      </c>
      <c r="O119" s="266">
        <f t="shared" si="81"/>
        <v>4018.2</v>
      </c>
      <c r="P119" s="266">
        <f t="shared" si="82"/>
        <v>10387.48</v>
      </c>
      <c r="Q119" s="266">
        <f t="shared" si="83"/>
        <v>3006.5200000000004</v>
      </c>
      <c r="R119" s="266">
        <f t="shared" si="84"/>
        <v>450.98</v>
      </c>
      <c r="S119" s="159">
        <f t="shared" si="85"/>
        <v>0.77</v>
      </c>
      <c r="T119" s="159">
        <f t="shared" si="63"/>
        <v>0.17000000000000004</v>
      </c>
      <c r="U119" s="158">
        <f t="shared" si="64"/>
        <v>2943.12</v>
      </c>
      <c r="V119" s="158">
        <f t="shared" si="86"/>
        <v>441.47</v>
      </c>
      <c r="W119" s="267">
        <v>3807</v>
      </c>
      <c r="X119" s="266">
        <f t="shared" si="87"/>
        <v>951.75</v>
      </c>
      <c r="Y119" s="136">
        <f t="shared" si="65"/>
        <v>4018.2</v>
      </c>
      <c r="Z119" s="4">
        <f t="shared" si="88"/>
        <v>22733.4</v>
      </c>
      <c r="AA119" s="266">
        <v>11965532169</v>
      </c>
      <c r="AB119" s="267">
        <v>134023</v>
      </c>
      <c r="AC119" s="136">
        <f t="shared" si="66"/>
        <v>89279.69</v>
      </c>
      <c r="AD119" s="131">
        <f t="shared" si="67"/>
        <v>0.41821399999999997</v>
      </c>
      <c r="AE119" s="267">
        <v>44507</v>
      </c>
      <c r="AF119" s="131">
        <f t="shared" si="68"/>
        <v>0.35804200000000003</v>
      </c>
      <c r="AG119" s="131">
        <f t="shared" si="105"/>
        <v>0.59983799999999998</v>
      </c>
      <c r="AH119" s="161">
        <f t="shared" si="69"/>
        <v>0.59983799999999998</v>
      </c>
      <c r="AI119" s="162">
        <f t="shared" si="70"/>
        <v>0.06</v>
      </c>
      <c r="AJ119" s="163">
        <f t="shared" si="89"/>
        <v>0.65983799999999992</v>
      </c>
      <c r="AK119" s="267">
        <v>0</v>
      </c>
      <c r="AL119" s="267">
        <v>0</v>
      </c>
      <c r="AM119" s="135">
        <f t="shared" si="90"/>
        <v>0</v>
      </c>
      <c r="AN119" s="267">
        <v>0</v>
      </c>
      <c r="AO119"/>
      <c r="AP119" s="135">
        <f t="shared" si="91"/>
        <v>0</v>
      </c>
      <c r="AQ119" s="135">
        <f t="shared" si="71"/>
        <v>172879163</v>
      </c>
      <c r="AR119" s="135">
        <f t="shared" si="92"/>
        <v>172879163</v>
      </c>
      <c r="AS119" s="160">
        <v>154301977</v>
      </c>
      <c r="AT119" s="160">
        <f t="shared" si="72"/>
        <v>172879163</v>
      </c>
      <c r="AU119" s="333">
        <v>163413696</v>
      </c>
      <c r="AV119" s="135">
        <f t="shared" si="93"/>
        <v>9465467</v>
      </c>
      <c r="AW119" s="164" t="str">
        <f t="shared" si="94"/>
        <v>Yes</v>
      </c>
      <c r="AX119" s="160">
        <f t="shared" si="95"/>
        <v>1893093</v>
      </c>
      <c r="AY119" s="334">
        <f t="shared" si="96"/>
        <v>165306789</v>
      </c>
      <c r="AZ119" s="335">
        <f t="shared" si="97"/>
        <v>165306789</v>
      </c>
      <c r="BA119" s="336">
        <f t="shared" si="98"/>
        <v>1893093</v>
      </c>
      <c r="BD119" s="166">
        <f t="shared" si="99"/>
        <v>9465467</v>
      </c>
      <c r="BE119" s="166">
        <f t="shared" si="107"/>
        <v>7572374</v>
      </c>
      <c r="BF119" s="166">
        <f t="shared" si="107"/>
        <v>3293982.6899999976</v>
      </c>
      <c r="BG119" s="166">
        <f t="shared" si="107"/>
        <v>0</v>
      </c>
      <c r="BH119" s="166">
        <f t="shared" si="107"/>
        <v>0</v>
      </c>
      <c r="BI119" s="166">
        <f t="shared" si="107"/>
        <v>0</v>
      </c>
      <c r="BJ119" s="166">
        <f t="shared" si="107"/>
        <v>0</v>
      </c>
      <c r="BK119" s="166">
        <f t="shared" si="107"/>
        <v>0</v>
      </c>
      <c r="BL119" s="166">
        <f t="shared" si="106"/>
        <v>0</v>
      </c>
      <c r="BN119" s="135">
        <f t="shared" si="100"/>
        <v>165306789</v>
      </c>
      <c r="BO119" s="166">
        <f t="shared" si="101"/>
        <v>169585180.31</v>
      </c>
      <c r="BP119" s="166">
        <f t="shared" si="62"/>
        <v>172879163</v>
      </c>
      <c r="BQ119" s="166">
        <f t="shared" si="62"/>
        <v>172879163</v>
      </c>
      <c r="BR119" s="166">
        <f t="shared" si="62"/>
        <v>172879163</v>
      </c>
      <c r="BS119" s="166">
        <f t="shared" si="62"/>
        <v>172879163</v>
      </c>
      <c r="BT119" s="166">
        <f t="shared" si="62"/>
        <v>172879163</v>
      </c>
      <c r="BU119" s="166">
        <f t="shared" si="62"/>
        <v>172879163</v>
      </c>
      <c r="BV119" s="135">
        <f t="shared" si="102"/>
        <v>172879163</v>
      </c>
      <c r="BX119" s="166">
        <f t="shared" si="103"/>
        <v>165306789</v>
      </c>
      <c r="BY119" s="166">
        <f t="shared" si="73"/>
        <v>169585180.31</v>
      </c>
      <c r="BZ119" s="166">
        <f t="shared" si="74"/>
        <v>172879163</v>
      </c>
      <c r="CA119" s="166">
        <f t="shared" si="75"/>
        <v>172879163</v>
      </c>
      <c r="CB119" s="166">
        <f t="shared" si="76"/>
        <v>172879163</v>
      </c>
      <c r="CC119" s="166">
        <f t="shared" si="77"/>
        <v>172879163</v>
      </c>
      <c r="CD119" s="166">
        <f t="shared" si="78"/>
        <v>172879163</v>
      </c>
      <c r="CE119" s="166">
        <f t="shared" si="79"/>
        <v>172879163</v>
      </c>
      <c r="CF119" s="166">
        <f t="shared" si="104"/>
        <v>172879163</v>
      </c>
    </row>
    <row r="120" spans="1:84" ht="15" x14ac:dyDescent="0.2">
      <c r="A120" s="129" t="s">
        <v>333</v>
      </c>
      <c r="B120" s="129"/>
      <c r="C120" s="147"/>
      <c r="D120" s="147" t="str">
        <f t="shared" si="80"/>
        <v>No</v>
      </c>
      <c r="E120" s="147"/>
      <c r="F120" s="147"/>
      <c r="G120" s="1">
        <v>7</v>
      </c>
      <c r="H120" s="332">
        <v>46</v>
      </c>
      <c r="I120" s="129">
        <v>94</v>
      </c>
      <c r="J120" s="1" t="s">
        <v>425</v>
      </c>
      <c r="K120" s="156"/>
      <c r="L120" s="266">
        <v>3996.95</v>
      </c>
      <c r="M120" s="265"/>
      <c r="N120">
        <v>1296</v>
      </c>
      <c r="O120" s="266">
        <f t="shared" si="81"/>
        <v>388.8</v>
      </c>
      <c r="P120" s="266">
        <f t="shared" si="82"/>
        <v>2398.17</v>
      </c>
      <c r="Q120" s="266">
        <f t="shared" si="83"/>
        <v>0</v>
      </c>
      <c r="R120" s="266">
        <f t="shared" si="84"/>
        <v>0</v>
      </c>
      <c r="S120" s="159">
        <f t="shared" si="85"/>
        <v>0.32</v>
      </c>
      <c r="T120" s="159">
        <f t="shared" si="63"/>
        <v>0</v>
      </c>
      <c r="U120" s="158">
        <f t="shared" si="64"/>
        <v>0</v>
      </c>
      <c r="V120" s="158">
        <f t="shared" si="86"/>
        <v>0</v>
      </c>
      <c r="W120" s="267">
        <v>331</v>
      </c>
      <c r="X120" s="266">
        <f t="shared" si="87"/>
        <v>82.75</v>
      </c>
      <c r="Y120" s="136">
        <f t="shared" si="65"/>
        <v>388.8</v>
      </c>
      <c r="Z120" s="4">
        <f t="shared" si="88"/>
        <v>4468.5</v>
      </c>
      <c r="AA120" s="266">
        <v>4051354057</v>
      </c>
      <c r="AB120" s="267">
        <v>30536</v>
      </c>
      <c r="AC120" s="136">
        <f t="shared" si="66"/>
        <v>132674.68</v>
      </c>
      <c r="AD120" s="131">
        <f t="shared" si="67"/>
        <v>0.62148999999999999</v>
      </c>
      <c r="AE120" s="267">
        <v>82721</v>
      </c>
      <c r="AF120" s="131">
        <f t="shared" si="68"/>
        <v>0.66545900000000002</v>
      </c>
      <c r="AG120" s="131">
        <f t="shared" si="105"/>
        <v>0.365319</v>
      </c>
      <c r="AH120" s="161">
        <f t="shared" si="69"/>
        <v>0.365319</v>
      </c>
      <c r="AI120" s="162">
        <f t="shared" si="70"/>
        <v>0</v>
      </c>
      <c r="AJ120" s="163">
        <f t="shared" si="89"/>
        <v>0.365319</v>
      </c>
      <c r="AK120" s="267">
        <v>0</v>
      </c>
      <c r="AL120" s="267">
        <v>0</v>
      </c>
      <c r="AM120" s="135">
        <f t="shared" si="90"/>
        <v>0</v>
      </c>
      <c r="AN120" s="267">
        <v>0</v>
      </c>
      <c r="AO120"/>
      <c r="AP120" s="135">
        <f t="shared" si="91"/>
        <v>0</v>
      </c>
      <c r="AQ120" s="135">
        <f t="shared" si="71"/>
        <v>18813732</v>
      </c>
      <c r="AR120" s="135">
        <f t="shared" si="92"/>
        <v>18813732</v>
      </c>
      <c r="AS120" s="160">
        <v>12983806</v>
      </c>
      <c r="AT120" s="160">
        <f t="shared" si="72"/>
        <v>18813732</v>
      </c>
      <c r="AU120" s="333">
        <v>14436217</v>
      </c>
      <c r="AV120" s="135">
        <f t="shared" si="93"/>
        <v>4377515</v>
      </c>
      <c r="AW120" s="164" t="str">
        <f t="shared" si="94"/>
        <v>Yes</v>
      </c>
      <c r="AX120" s="160">
        <f t="shared" si="95"/>
        <v>875503</v>
      </c>
      <c r="AY120" s="334">
        <f t="shared" si="96"/>
        <v>15311720</v>
      </c>
      <c r="AZ120" s="335">
        <f t="shared" si="97"/>
        <v>15311720</v>
      </c>
      <c r="BA120" s="336">
        <f t="shared" si="98"/>
        <v>875503</v>
      </c>
      <c r="BD120" s="166">
        <f t="shared" si="99"/>
        <v>4377515</v>
      </c>
      <c r="BE120" s="166">
        <f t="shared" si="107"/>
        <v>3502012</v>
      </c>
      <c r="BF120" s="166">
        <f t="shared" si="107"/>
        <v>1523375.2199999988</v>
      </c>
      <c r="BG120" s="166">
        <f t="shared" si="107"/>
        <v>0</v>
      </c>
      <c r="BH120" s="166">
        <f t="shared" si="107"/>
        <v>0</v>
      </c>
      <c r="BI120" s="166">
        <f t="shared" si="107"/>
        <v>0</v>
      </c>
      <c r="BJ120" s="166">
        <f t="shared" si="107"/>
        <v>0</v>
      </c>
      <c r="BK120" s="166">
        <f t="shared" si="107"/>
        <v>0</v>
      </c>
      <c r="BL120" s="166">
        <f t="shared" si="106"/>
        <v>0</v>
      </c>
      <c r="BN120" s="135">
        <f t="shared" si="100"/>
        <v>15311720</v>
      </c>
      <c r="BO120" s="166">
        <f t="shared" si="101"/>
        <v>17290356.780000001</v>
      </c>
      <c r="BP120" s="166">
        <f t="shared" si="62"/>
        <v>18813732</v>
      </c>
      <c r="BQ120" s="166">
        <f t="shared" si="62"/>
        <v>18813732</v>
      </c>
      <c r="BR120" s="166">
        <f t="shared" si="62"/>
        <v>18813732</v>
      </c>
      <c r="BS120" s="166">
        <f t="shared" si="62"/>
        <v>18813732</v>
      </c>
      <c r="BT120" s="166">
        <f t="shared" si="62"/>
        <v>18813732</v>
      </c>
      <c r="BU120" s="166">
        <f t="shared" si="62"/>
        <v>18813732</v>
      </c>
      <c r="BV120" s="135">
        <f t="shared" si="102"/>
        <v>18813732</v>
      </c>
      <c r="BX120" s="166">
        <f t="shared" si="103"/>
        <v>15311720</v>
      </c>
      <c r="BY120" s="166">
        <f t="shared" si="73"/>
        <v>17290356.780000001</v>
      </c>
      <c r="BZ120" s="166">
        <f t="shared" si="74"/>
        <v>18813732</v>
      </c>
      <c r="CA120" s="166">
        <f t="shared" si="75"/>
        <v>18813732</v>
      </c>
      <c r="CB120" s="166">
        <f t="shared" si="76"/>
        <v>18813732</v>
      </c>
      <c r="CC120" s="166">
        <f t="shared" si="77"/>
        <v>18813732</v>
      </c>
      <c r="CD120" s="166">
        <f t="shared" si="78"/>
        <v>18813732</v>
      </c>
      <c r="CE120" s="166">
        <f t="shared" si="79"/>
        <v>18813732</v>
      </c>
      <c r="CF120" s="166">
        <f t="shared" si="104"/>
        <v>18813732</v>
      </c>
    </row>
    <row r="121" spans="1:84" ht="15" x14ac:dyDescent="0.2">
      <c r="A121" s="129" t="s">
        <v>343</v>
      </c>
      <c r="B121" s="129">
        <v>1</v>
      </c>
      <c r="C121" s="147">
        <v>1</v>
      </c>
      <c r="D121" s="147" t="str">
        <f t="shared" si="80"/>
        <v>Yes</v>
      </c>
      <c r="E121" s="147">
        <v>0</v>
      </c>
      <c r="F121" s="147">
        <v>1</v>
      </c>
      <c r="G121" s="1">
        <v>10</v>
      </c>
      <c r="H121" s="337">
        <v>6</v>
      </c>
      <c r="I121" s="129">
        <v>95</v>
      </c>
      <c r="J121" s="1" t="s">
        <v>426</v>
      </c>
      <c r="K121" s="156"/>
      <c r="L121" s="266">
        <v>3163.72</v>
      </c>
      <c r="M121" s="269"/>
      <c r="N121">
        <v>2774</v>
      </c>
      <c r="O121" s="266">
        <f t="shared" si="81"/>
        <v>832.2</v>
      </c>
      <c r="P121" s="266">
        <f t="shared" si="82"/>
        <v>1898.23</v>
      </c>
      <c r="Q121" s="266">
        <f t="shared" si="83"/>
        <v>875.77</v>
      </c>
      <c r="R121" s="266">
        <f t="shared" si="84"/>
        <v>131.37</v>
      </c>
      <c r="S121" s="159">
        <f t="shared" si="85"/>
        <v>0.88</v>
      </c>
      <c r="T121" s="159">
        <f t="shared" si="63"/>
        <v>0.28000000000000003</v>
      </c>
      <c r="U121" s="158">
        <f t="shared" si="64"/>
        <v>885.84</v>
      </c>
      <c r="V121" s="158">
        <f t="shared" si="86"/>
        <v>132.88</v>
      </c>
      <c r="W121" s="267">
        <v>919</v>
      </c>
      <c r="X121" s="266">
        <f t="shared" si="87"/>
        <v>229.75</v>
      </c>
      <c r="Y121" s="136">
        <f t="shared" si="65"/>
        <v>832.2</v>
      </c>
      <c r="Z121" s="4">
        <f t="shared" si="88"/>
        <v>4357.04</v>
      </c>
      <c r="AA121" s="266">
        <v>2360626139</v>
      </c>
      <c r="AB121" s="267">
        <v>27367</v>
      </c>
      <c r="AC121" s="136">
        <f t="shared" si="66"/>
        <v>86258.13</v>
      </c>
      <c r="AD121" s="131">
        <f t="shared" si="67"/>
        <v>0.40405999999999997</v>
      </c>
      <c r="AE121" s="267">
        <v>47424</v>
      </c>
      <c r="AF121" s="131">
        <f t="shared" si="68"/>
        <v>0.38150800000000001</v>
      </c>
      <c r="AG121" s="131">
        <f t="shared" si="105"/>
        <v>0.60270599999999996</v>
      </c>
      <c r="AH121" s="161">
        <f t="shared" si="69"/>
        <v>0.60270599999999996</v>
      </c>
      <c r="AI121" s="162">
        <f t="shared" si="70"/>
        <v>0.05</v>
      </c>
      <c r="AJ121" s="163">
        <f t="shared" si="89"/>
        <v>0.65270600000000001</v>
      </c>
      <c r="AK121" s="267">
        <v>0</v>
      </c>
      <c r="AL121" s="267">
        <v>0</v>
      </c>
      <c r="AM121" s="135">
        <f t="shared" si="90"/>
        <v>0</v>
      </c>
      <c r="AN121" s="267">
        <v>0</v>
      </c>
      <c r="AO121"/>
      <c r="AP121" s="135">
        <f t="shared" si="91"/>
        <v>0</v>
      </c>
      <c r="AQ121" s="135">
        <f t="shared" si="71"/>
        <v>32775557</v>
      </c>
      <c r="AR121" s="135">
        <f t="shared" si="92"/>
        <v>32775557</v>
      </c>
      <c r="AS121" s="160">
        <v>25806077</v>
      </c>
      <c r="AT121" s="160">
        <f t="shared" si="72"/>
        <v>32775557</v>
      </c>
      <c r="AU121" s="333">
        <v>30485534</v>
      </c>
      <c r="AV121" s="135">
        <f t="shared" si="93"/>
        <v>2290023</v>
      </c>
      <c r="AW121" s="164" t="str">
        <f t="shared" si="94"/>
        <v>Yes</v>
      </c>
      <c r="AX121" s="160">
        <f t="shared" si="95"/>
        <v>458005</v>
      </c>
      <c r="AY121" s="334">
        <f t="shared" si="96"/>
        <v>30943539</v>
      </c>
      <c r="AZ121" s="335">
        <f t="shared" si="97"/>
        <v>30943539</v>
      </c>
      <c r="BA121" s="336">
        <f t="shared" si="98"/>
        <v>458005</v>
      </c>
      <c r="BD121" s="166">
        <f t="shared" si="99"/>
        <v>2290023</v>
      </c>
      <c r="BE121" s="166">
        <f t="shared" si="107"/>
        <v>1832018</v>
      </c>
      <c r="BF121" s="166">
        <f t="shared" si="107"/>
        <v>796927.82999999821</v>
      </c>
      <c r="BG121" s="166">
        <f t="shared" si="107"/>
        <v>0</v>
      </c>
      <c r="BH121" s="166">
        <f t="shared" si="107"/>
        <v>0</v>
      </c>
      <c r="BI121" s="166">
        <f t="shared" si="107"/>
        <v>0</v>
      </c>
      <c r="BJ121" s="166">
        <f t="shared" si="107"/>
        <v>0</v>
      </c>
      <c r="BK121" s="166">
        <f t="shared" si="107"/>
        <v>0</v>
      </c>
      <c r="BL121" s="166">
        <f t="shared" si="106"/>
        <v>0</v>
      </c>
      <c r="BN121" s="135">
        <f t="shared" si="100"/>
        <v>30943539</v>
      </c>
      <c r="BO121" s="166">
        <f t="shared" si="101"/>
        <v>31978629.170000002</v>
      </c>
      <c r="BP121" s="166">
        <f t="shared" si="62"/>
        <v>32775557</v>
      </c>
      <c r="BQ121" s="166">
        <f t="shared" si="62"/>
        <v>32775557</v>
      </c>
      <c r="BR121" s="166">
        <f t="shared" si="62"/>
        <v>32775557</v>
      </c>
      <c r="BS121" s="166">
        <f t="shared" si="62"/>
        <v>32775557</v>
      </c>
      <c r="BT121" s="166">
        <f t="shared" si="62"/>
        <v>32775557</v>
      </c>
      <c r="BU121" s="166">
        <f t="shared" si="62"/>
        <v>32775557</v>
      </c>
      <c r="BV121" s="135">
        <f t="shared" si="102"/>
        <v>32775557</v>
      </c>
      <c r="BX121" s="166">
        <f t="shared" si="103"/>
        <v>30943539</v>
      </c>
      <c r="BY121" s="166">
        <f t="shared" si="73"/>
        <v>31978629.170000002</v>
      </c>
      <c r="BZ121" s="166">
        <f t="shared" si="74"/>
        <v>32775557</v>
      </c>
      <c r="CA121" s="166">
        <f t="shared" si="75"/>
        <v>32775557</v>
      </c>
      <c r="CB121" s="166">
        <f t="shared" si="76"/>
        <v>32775557</v>
      </c>
      <c r="CC121" s="166">
        <f t="shared" si="77"/>
        <v>32775557</v>
      </c>
      <c r="CD121" s="166">
        <f t="shared" si="78"/>
        <v>32775557</v>
      </c>
      <c r="CE121" s="166">
        <f t="shared" si="79"/>
        <v>32775557</v>
      </c>
      <c r="CF121" s="166">
        <f t="shared" si="104"/>
        <v>32775557</v>
      </c>
    </row>
    <row r="122" spans="1:84" ht="15" x14ac:dyDescent="0.2">
      <c r="A122" s="129" t="s">
        <v>333</v>
      </c>
      <c r="B122" s="129"/>
      <c r="C122" s="147"/>
      <c r="D122" s="147" t="str">
        <f t="shared" si="80"/>
        <v>No</v>
      </c>
      <c r="E122" s="147"/>
      <c r="F122" s="147"/>
      <c r="G122" s="1">
        <v>5</v>
      </c>
      <c r="H122" s="332">
        <v>79</v>
      </c>
      <c r="I122" s="129">
        <v>96</v>
      </c>
      <c r="J122" s="1" t="s">
        <v>427</v>
      </c>
      <c r="K122" s="156"/>
      <c r="L122" s="266">
        <v>3666.88</v>
      </c>
      <c r="M122" s="265"/>
      <c r="N122">
        <v>1342</v>
      </c>
      <c r="O122" s="266">
        <f t="shared" si="81"/>
        <v>402.6</v>
      </c>
      <c r="P122" s="266">
        <f t="shared" si="82"/>
        <v>2200.13</v>
      </c>
      <c r="Q122" s="266">
        <f t="shared" si="83"/>
        <v>0</v>
      </c>
      <c r="R122" s="266">
        <f t="shared" si="84"/>
        <v>0</v>
      </c>
      <c r="S122" s="159">
        <f t="shared" si="85"/>
        <v>0.37</v>
      </c>
      <c r="T122" s="159">
        <f t="shared" si="63"/>
        <v>0</v>
      </c>
      <c r="U122" s="158">
        <f t="shared" si="64"/>
        <v>0</v>
      </c>
      <c r="V122" s="158">
        <f t="shared" si="86"/>
        <v>0</v>
      </c>
      <c r="W122" s="267">
        <v>263</v>
      </c>
      <c r="X122" s="266">
        <f t="shared" si="87"/>
        <v>65.75</v>
      </c>
      <c r="Y122" s="136">
        <f t="shared" si="65"/>
        <v>402.6</v>
      </c>
      <c r="Z122" s="4">
        <f t="shared" si="88"/>
        <v>4135.2299999999996</v>
      </c>
      <c r="AA122" s="266">
        <v>4503200931</v>
      </c>
      <c r="AB122" s="267">
        <v>28115</v>
      </c>
      <c r="AC122" s="136">
        <f t="shared" si="66"/>
        <v>160170.76</v>
      </c>
      <c r="AD122" s="131">
        <f t="shared" si="67"/>
        <v>0.75029000000000001</v>
      </c>
      <c r="AE122" s="267">
        <v>93815</v>
      </c>
      <c r="AF122" s="131">
        <f t="shared" si="68"/>
        <v>0.75470599999999999</v>
      </c>
      <c r="AG122" s="131">
        <f t="shared" si="105"/>
        <v>0.24838499999999999</v>
      </c>
      <c r="AH122" s="161">
        <f t="shared" si="69"/>
        <v>0.24838499999999999</v>
      </c>
      <c r="AI122" s="162">
        <f t="shared" si="70"/>
        <v>0</v>
      </c>
      <c r="AJ122" s="163">
        <f t="shared" si="89"/>
        <v>0.24838499999999999</v>
      </c>
      <c r="AK122" s="267">
        <v>0</v>
      </c>
      <c r="AL122" s="267">
        <v>0</v>
      </c>
      <c r="AM122" s="135">
        <f t="shared" si="90"/>
        <v>0</v>
      </c>
      <c r="AN122" s="267">
        <v>0</v>
      </c>
      <c r="AO122"/>
      <c r="AP122" s="135">
        <f t="shared" si="91"/>
        <v>0</v>
      </c>
      <c r="AQ122" s="135">
        <f t="shared" si="71"/>
        <v>11837663</v>
      </c>
      <c r="AR122" s="135">
        <f t="shared" si="92"/>
        <v>11837663</v>
      </c>
      <c r="AS122" s="160">
        <v>11832806</v>
      </c>
      <c r="AT122" s="160">
        <f t="shared" si="72"/>
        <v>11837663</v>
      </c>
      <c r="AU122" s="333">
        <v>11124188</v>
      </c>
      <c r="AV122" s="135">
        <f t="shared" si="93"/>
        <v>713475</v>
      </c>
      <c r="AW122" s="164" t="str">
        <f t="shared" si="94"/>
        <v>Yes</v>
      </c>
      <c r="AX122" s="160">
        <f t="shared" si="95"/>
        <v>142695</v>
      </c>
      <c r="AY122" s="334">
        <f t="shared" si="96"/>
        <v>11266883</v>
      </c>
      <c r="AZ122" s="335">
        <f t="shared" si="97"/>
        <v>11266883</v>
      </c>
      <c r="BA122" s="336">
        <f t="shared" si="98"/>
        <v>142695</v>
      </c>
      <c r="BD122" s="166">
        <f t="shared" si="99"/>
        <v>713475</v>
      </c>
      <c r="BE122" s="166">
        <f t="shared" si="107"/>
        <v>570780</v>
      </c>
      <c r="BF122" s="166">
        <f t="shared" si="107"/>
        <v>248289.30000000075</v>
      </c>
      <c r="BG122" s="166">
        <f t="shared" si="107"/>
        <v>0</v>
      </c>
      <c r="BH122" s="166">
        <f t="shared" si="107"/>
        <v>0</v>
      </c>
      <c r="BI122" s="166">
        <f t="shared" si="107"/>
        <v>0</v>
      </c>
      <c r="BJ122" s="166">
        <f t="shared" si="107"/>
        <v>0</v>
      </c>
      <c r="BK122" s="166">
        <f t="shared" si="107"/>
        <v>0</v>
      </c>
      <c r="BL122" s="166">
        <f t="shared" si="106"/>
        <v>0</v>
      </c>
      <c r="BN122" s="135">
        <f t="shared" si="100"/>
        <v>11266883</v>
      </c>
      <c r="BO122" s="166">
        <f t="shared" si="101"/>
        <v>11589373.699999999</v>
      </c>
      <c r="BP122" s="166">
        <f t="shared" si="62"/>
        <v>11837663</v>
      </c>
      <c r="BQ122" s="166">
        <f t="shared" si="62"/>
        <v>11837663</v>
      </c>
      <c r="BR122" s="166">
        <f t="shared" si="62"/>
        <v>11837663</v>
      </c>
      <c r="BS122" s="166">
        <f t="shared" si="62"/>
        <v>11837663</v>
      </c>
      <c r="BT122" s="166">
        <f t="shared" si="62"/>
        <v>11837663</v>
      </c>
      <c r="BU122" s="166">
        <f t="shared" si="62"/>
        <v>11837663</v>
      </c>
      <c r="BV122" s="135">
        <f t="shared" si="102"/>
        <v>11837663</v>
      </c>
      <c r="BX122" s="166">
        <f t="shared" si="103"/>
        <v>11266883</v>
      </c>
      <c r="BY122" s="166">
        <f t="shared" si="73"/>
        <v>11589373.699999999</v>
      </c>
      <c r="BZ122" s="166">
        <f t="shared" si="74"/>
        <v>11837663</v>
      </c>
      <c r="CA122" s="166">
        <f t="shared" si="75"/>
        <v>11837663</v>
      </c>
      <c r="CB122" s="166">
        <f t="shared" si="76"/>
        <v>11837663</v>
      </c>
      <c r="CC122" s="166">
        <f t="shared" si="77"/>
        <v>11837663</v>
      </c>
      <c r="CD122" s="166">
        <f t="shared" si="78"/>
        <v>11837663</v>
      </c>
      <c r="CE122" s="166">
        <f t="shared" si="79"/>
        <v>11837663</v>
      </c>
      <c r="CF122" s="166">
        <f t="shared" si="104"/>
        <v>11837663</v>
      </c>
    </row>
    <row r="123" spans="1:84" ht="15" x14ac:dyDescent="0.2">
      <c r="A123" s="129" t="s">
        <v>329</v>
      </c>
      <c r="B123" s="129"/>
      <c r="C123" s="147"/>
      <c r="D123" s="147" t="str">
        <f t="shared" si="80"/>
        <v>No</v>
      </c>
      <c r="E123" s="147"/>
      <c r="F123" s="147"/>
      <c r="G123" s="1">
        <v>3</v>
      </c>
      <c r="H123" s="332">
        <v>112</v>
      </c>
      <c r="I123" s="129">
        <v>97</v>
      </c>
      <c r="J123" s="1" t="s">
        <v>428</v>
      </c>
      <c r="K123" s="156"/>
      <c r="L123" s="266">
        <v>4021.49</v>
      </c>
      <c r="M123" s="265"/>
      <c r="N123">
        <v>546</v>
      </c>
      <c r="O123" s="266">
        <f t="shared" si="81"/>
        <v>163.80000000000001</v>
      </c>
      <c r="P123" s="266">
        <f t="shared" si="82"/>
        <v>2412.89</v>
      </c>
      <c r="Q123" s="266">
        <f t="shared" si="83"/>
        <v>0</v>
      </c>
      <c r="R123" s="266">
        <f t="shared" si="84"/>
        <v>0</v>
      </c>
      <c r="S123" s="159">
        <f t="shared" si="85"/>
        <v>0.14000000000000001</v>
      </c>
      <c r="T123" s="159">
        <f t="shared" si="63"/>
        <v>0</v>
      </c>
      <c r="U123" s="158">
        <f t="shared" si="64"/>
        <v>0</v>
      </c>
      <c r="V123" s="158">
        <f t="shared" si="86"/>
        <v>0</v>
      </c>
      <c r="W123" s="267">
        <v>57</v>
      </c>
      <c r="X123" s="266">
        <f t="shared" si="87"/>
        <v>14.25</v>
      </c>
      <c r="Y123" s="136">
        <f t="shared" si="65"/>
        <v>163.80000000000001</v>
      </c>
      <c r="Z123" s="4">
        <f t="shared" si="88"/>
        <v>4199.54</v>
      </c>
      <c r="AA123" s="266">
        <v>5246142176.6700001</v>
      </c>
      <c r="AB123" s="267">
        <v>27173</v>
      </c>
      <c r="AC123" s="136">
        <f t="shared" si="66"/>
        <v>193064.52</v>
      </c>
      <c r="AD123" s="131">
        <f t="shared" si="67"/>
        <v>0.90437400000000001</v>
      </c>
      <c r="AE123" s="267">
        <v>125028</v>
      </c>
      <c r="AF123" s="131">
        <f t="shared" si="68"/>
        <v>1.005803</v>
      </c>
      <c r="AG123" s="131">
        <f t="shared" si="105"/>
        <v>6.5197000000000005E-2</v>
      </c>
      <c r="AH123" s="161">
        <f t="shared" si="69"/>
        <v>6.5197000000000005E-2</v>
      </c>
      <c r="AI123" s="162">
        <f t="shared" si="70"/>
        <v>0</v>
      </c>
      <c r="AJ123" s="163">
        <f t="shared" si="89"/>
        <v>6.5197000000000005E-2</v>
      </c>
      <c r="AK123" s="267">
        <v>0</v>
      </c>
      <c r="AL123" s="267">
        <v>0</v>
      </c>
      <c r="AM123" s="135">
        <f t="shared" si="90"/>
        <v>0</v>
      </c>
      <c r="AN123" s="267">
        <v>0</v>
      </c>
      <c r="AO123"/>
      <c r="AP123" s="135">
        <f t="shared" si="91"/>
        <v>0</v>
      </c>
      <c r="AQ123" s="135">
        <f t="shared" si="71"/>
        <v>3155515</v>
      </c>
      <c r="AR123" s="135">
        <f t="shared" si="92"/>
        <v>3155515</v>
      </c>
      <c r="AS123" s="160">
        <v>4893944</v>
      </c>
      <c r="AT123" s="160">
        <f t="shared" si="72"/>
        <v>3155515</v>
      </c>
      <c r="AU123" s="333">
        <v>4495691</v>
      </c>
      <c r="AV123" s="135">
        <f t="shared" si="93"/>
        <v>1340176</v>
      </c>
      <c r="AW123" s="164" t="str">
        <f t="shared" si="94"/>
        <v>No</v>
      </c>
      <c r="AX123" s="160">
        <f t="shared" si="95"/>
        <v>0</v>
      </c>
      <c r="AY123" s="334">
        <f t="shared" si="96"/>
        <v>4495691</v>
      </c>
      <c r="AZ123" s="335">
        <f t="shared" si="97"/>
        <v>4495691</v>
      </c>
      <c r="BA123" s="336">
        <f t="shared" si="98"/>
        <v>0</v>
      </c>
      <c r="BD123" s="166">
        <f t="shared" si="99"/>
        <v>-1340176</v>
      </c>
      <c r="BE123" s="166">
        <f t="shared" si="107"/>
        <v>-1340176</v>
      </c>
      <c r="BF123" s="166">
        <f t="shared" si="107"/>
        <v>-1340176</v>
      </c>
      <c r="BG123" s="166">
        <f t="shared" si="107"/>
        <v>-1148664.8496000003</v>
      </c>
      <c r="BH123" s="166">
        <f t="shared" si="107"/>
        <v>-957182.41917168023</v>
      </c>
      <c r="BI123" s="166">
        <f t="shared" si="107"/>
        <v>-765745.93533734418</v>
      </c>
      <c r="BJ123" s="166">
        <f t="shared" si="107"/>
        <v>-574309.45150300814</v>
      </c>
      <c r="BK123" s="166">
        <f t="shared" si="107"/>
        <v>-382892.1113170553</v>
      </c>
      <c r="BL123" s="166">
        <f t="shared" si="106"/>
        <v>-191446.05565852765</v>
      </c>
      <c r="BN123" s="135">
        <f t="shared" si="100"/>
        <v>4495691</v>
      </c>
      <c r="BO123" s="166">
        <f t="shared" si="101"/>
        <v>4495691</v>
      </c>
      <c r="BP123" s="166">
        <f t="shared" si="62"/>
        <v>4304179.8496000003</v>
      </c>
      <c r="BQ123" s="166">
        <f t="shared" si="62"/>
        <v>4112697.4191716802</v>
      </c>
      <c r="BR123" s="166">
        <f t="shared" si="62"/>
        <v>3921260.9353373442</v>
      </c>
      <c r="BS123" s="166">
        <f t="shared" si="62"/>
        <v>3729824.4515030081</v>
      </c>
      <c r="BT123" s="166">
        <f t="shared" si="62"/>
        <v>3538407.1113170553</v>
      </c>
      <c r="BU123" s="166">
        <f t="shared" si="62"/>
        <v>3346961.0556585276</v>
      </c>
      <c r="BV123" s="135">
        <f t="shared" si="102"/>
        <v>3155515</v>
      </c>
      <c r="BX123" s="166">
        <f t="shared" si="103"/>
        <v>4495691</v>
      </c>
      <c r="BY123" s="166">
        <f t="shared" ref="BY123:BY154" si="108">IF($C123=1,MAX($AS123,BO123,BX123),BO123)</f>
        <v>4495691</v>
      </c>
      <c r="BZ123" s="166">
        <f t="shared" ref="BZ123:BZ154" si="109">IF($C123=1,MAX($AS123,BP123,BY123),BP123)</f>
        <v>4304179.8496000003</v>
      </c>
      <c r="CA123" s="166">
        <f t="shared" ref="CA123:CA154" si="110">IF($C123=1,MAX($AS123,BQ123,BZ123),BQ123)</f>
        <v>4112697.4191716802</v>
      </c>
      <c r="CB123" s="166">
        <f t="shared" ref="CB123:CB154" si="111">IF($C123=1,MAX($AS123,BR123,CA123),BR123)</f>
        <v>3921260.9353373442</v>
      </c>
      <c r="CC123" s="166">
        <f t="shared" ref="CC123:CC154" si="112">IF($C123=1,MAX($AS123,BS123,CB123),BS123)</f>
        <v>3729824.4515030081</v>
      </c>
      <c r="CD123" s="166">
        <f t="shared" ref="CD123:CD154" si="113">IF($C123=1,MAX($AS123,BT123,CC123),BT123)</f>
        <v>3538407.1113170553</v>
      </c>
      <c r="CE123" s="166">
        <f t="shared" ref="CE123:CE154" si="114">IF($C123=1,MAX($AS123,BU123,CD123),BU123)</f>
        <v>3346961.0556585276</v>
      </c>
      <c r="CF123" s="166">
        <f t="shared" si="104"/>
        <v>3155515</v>
      </c>
    </row>
    <row r="124" spans="1:84" ht="15" x14ac:dyDescent="0.2">
      <c r="A124" s="129" t="s">
        <v>327</v>
      </c>
      <c r="B124" s="129"/>
      <c r="C124" s="147"/>
      <c r="D124" s="147" t="str">
        <f t="shared" si="80"/>
        <v>No</v>
      </c>
      <c r="E124" s="147"/>
      <c r="F124" s="147"/>
      <c r="G124" s="1">
        <v>2</v>
      </c>
      <c r="H124" s="332">
        <v>135</v>
      </c>
      <c r="I124" s="129">
        <v>98</v>
      </c>
      <c r="J124" s="1" t="s">
        <v>429</v>
      </c>
      <c r="K124" s="156"/>
      <c r="L124" s="266">
        <v>133.13999999999999</v>
      </c>
      <c r="M124" s="265"/>
      <c r="N124">
        <v>54</v>
      </c>
      <c r="O124" s="266">
        <f t="shared" si="81"/>
        <v>16.2</v>
      </c>
      <c r="P124" s="266">
        <f t="shared" si="82"/>
        <v>79.88</v>
      </c>
      <c r="Q124" s="266">
        <f t="shared" si="83"/>
        <v>0</v>
      </c>
      <c r="R124" s="266">
        <f t="shared" si="84"/>
        <v>0</v>
      </c>
      <c r="S124" s="159">
        <f t="shared" si="85"/>
        <v>0.41</v>
      </c>
      <c r="T124" s="159">
        <f t="shared" si="63"/>
        <v>0</v>
      </c>
      <c r="U124" s="158">
        <f t="shared" si="64"/>
        <v>0</v>
      </c>
      <c r="V124" s="158">
        <f t="shared" si="86"/>
        <v>0</v>
      </c>
      <c r="W124" s="267">
        <v>3</v>
      </c>
      <c r="X124" s="266">
        <f t="shared" si="87"/>
        <v>0.75</v>
      </c>
      <c r="Y124" s="136">
        <f t="shared" si="65"/>
        <v>16.2</v>
      </c>
      <c r="Z124" s="4">
        <f t="shared" si="88"/>
        <v>150.08999999999997</v>
      </c>
      <c r="AA124" s="266">
        <v>429229601</v>
      </c>
      <c r="AB124" s="267">
        <v>1588</v>
      </c>
      <c r="AC124" s="136">
        <f t="shared" si="66"/>
        <v>270295.71999999997</v>
      </c>
      <c r="AD124" s="131">
        <f t="shared" si="67"/>
        <v>1.266149</v>
      </c>
      <c r="AE124" s="267">
        <v>75179</v>
      </c>
      <c r="AF124" s="131">
        <f t="shared" si="68"/>
        <v>0.60478699999999996</v>
      </c>
      <c r="AG124" s="131">
        <f t="shared" si="105"/>
        <v>-6.7739999999999995E-2</v>
      </c>
      <c r="AH124" s="161">
        <f t="shared" si="69"/>
        <v>0.01</v>
      </c>
      <c r="AI124" s="162">
        <f t="shared" si="70"/>
        <v>0</v>
      </c>
      <c r="AJ124" s="163">
        <f t="shared" si="89"/>
        <v>0.01</v>
      </c>
      <c r="AK124" s="267">
        <v>68</v>
      </c>
      <c r="AL124" s="267">
        <v>6</v>
      </c>
      <c r="AM124" s="135">
        <f t="shared" si="90"/>
        <v>40800</v>
      </c>
      <c r="AN124" s="267">
        <v>0</v>
      </c>
      <c r="AO124"/>
      <c r="AP124" s="135">
        <f t="shared" si="91"/>
        <v>0</v>
      </c>
      <c r="AQ124" s="135">
        <f t="shared" si="71"/>
        <v>17298</v>
      </c>
      <c r="AR124" s="135">
        <f t="shared" si="92"/>
        <v>58098</v>
      </c>
      <c r="AS124" s="160">
        <v>25815</v>
      </c>
      <c r="AT124" s="160">
        <f t="shared" si="72"/>
        <v>58098</v>
      </c>
      <c r="AU124" s="333">
        <v>34609</v>
      </c>
      <c r="AV124" s="135">
        <f t="shared" si="93"/>
        <v>23489</v>
      </c>
      <c r="AW124" s="164" t="str">
        <f t="shared" si="94"/>
        <v>Yes</v>
      </c>
      <c r="AX124" s="160">
        <f t="shared" si="95"/>
        <v>4698</v>
      </c>
      <c r="AY124" s="334">
        <f t="shared" si="96"/>
        <v>39307</v>
      </c>
      <c r="AZ124" s="335">
        <f t="shared" si="97"/>
        <v>39307</v>
      </c>
      <c r="BA124" s="336">
        <f t="shared" si="98"/>
        <v>4698</v>
      </c>
      <c r="BD124" s="166">
        <f t="shared" si="99"/>
        <v>23489</v>
      </c>
      <c r="BE124" s="166">
        <f t="shared" si="107"/>
        <v>18791</v>
      </c>
      <c r="BF124" s="166">
        <f t="shared" si="107"/>
        <v>8174.0849999999991</v>
      </c>
      <c r="BG124" s="166">
        <f t="shared" si="107"/>
        <v>0</v>
      </c>
      <c r="BH124" s="166">
        <f t="shared" si="107"/>
        <v>0</v>
      </c>
      <c r="BI124" s="166">
        <f t="shared" si="107"/>
        <v>0</v>
      </c>
      <c r="BJ124" s="166">
        <f t="shared" si="107"/>
        <v>0</v>
      </c>
      <c r="BK124" s="166">
        <f t="shared" si="107"/>
        <v>0</v>
      </c>
      <c r="BL124" s="166">
        <f t="shared" si="106"/>
        <v>0</v>
      </c>
      <c r="BN124" s="135">
        <f t="shared" si="100"/>
        <v>39307</v>
      </c>
      <c r="BO124" s="166">
        <f t="shared" si="101"/>
        <v>49923.915000000001</v>
      </c>
      <c r="BP124" s="166">
        <f t="shared" si="62"/>
        <v>58098</v>
      </c>
      <c r="BQ124" s="166">
        <f t="shared" si="62"/>
        <v>58098</v>
      </c>
      <c r="BR124" s="166">
        <f t="shared" si="62"/>
        <v>58098</v>
      </c>
      <c r="BS124" s="166">
        <f t="shared" si="62"/>
        <v>58098</v>
      </c>
      <c r="BT124" s="166">
        <f t="shared" si="62"/>
        <v>58098</v>
      </c>
      <c r="BU124" s="166">
        <f t="shared" si="62"/>
        <v>58098</v>
      </c>
      <c r="BV124" s="135">
        <f t="shared" si="102"/>
        <v>58098</v>
      </c>
      <c r="BX124" s="166">
        <f t="shared" si="103"/>
        <v>39307</v>
      </c>
      <c r="BY124" s="166">
        <f t="shared" si="108"/>
        <v>49923.915000000001</v>
      </c>
      <c r="BZ124" s="166">
        <f t="shared" si="109"/>
        <v>58098</v>
      </c>
      <c r="CA124" s="166">
        <f t="shared" si="110"/>
        <v>58098</v>
      </c>
      <c r="CB124" s="166">
        <f t="shared" si="111"/>
        <v>58098</v>
      </c>
      <c r="CC124" s="166">
        <f t="shared" si="112"/>
        <v>58098</v>
      </c>
      <c r="CD124" s="166">
        <f t="shared" si="113"/>
        <v>58098</v>
      </c>
      <c r="CE124" s="166">
        <f t="shared" si="114"/>
        <v>58098</v>
      </c>
      <c r="CF124" s="166">
        <f t="shared" si="104"/>
        <v>58098</v>
      </c>
    </row>
    <row r="125" spans="1:84" ht="15" x14ac:dyDescent="0.2">
      <c r="A125" s="129" t="s">
        <v>327</v>
      </c>
      <c r="B125" s="129"/>
      <c r="C125" s="147"/>
      <c r="D125" s="147" t="str">
        <f t="shared" si="80"/>
        <v>No</v>
      </c>
      <c r="E125" s="147"/>
      <c r="F125" s="147"/>
      <c r="G125" s="1">
        <v>6</v>
      </c>
      <c r="H125" s="332">
        <v>69</v>
      </c>
      <c r="I125" s="129">
        <v>99</v>
      </c>
      <c r="J125" s="1" t="s">
        <v>430</v>
      </c>
      <c r="K125" s="156"/>
      <c r="L125" s="266">
        <v>1580.39</v>
      </c>
      <c r="M125" s="265"/>
      <c r="N125">
        <v>352</v>
      </c>
      <c r="O125" s="266">
        <f t="shared" si="81"/>
        <v>105.6</v>
      </c>
      <c r="P125" s="266">
        <f t="shared" si="82"/>
        <v>948.23</v>
      </c>
      <c r="Q125" s="266">
        <f t="shared" si="83"/>
        <v>0</v>
      </c>
      <c r="R125" s="266">
        <f t="shared" si="84"/>
        <v>0</v>
      </c>
      <c r="S125" s="159">
        <f t="shared" si="85"/>
        <v>0.22</v>
      </c>
      <c r="T125" s="159">
        <f t="shared" si="63"/>
        <v>0</v>
      </c>
      <c r="U125" s="158">
        <f t="shared" si="64"/>
        <v>0</v>
      </c>
      <c r="V125" s="158">
        <f t="shared" si="86"/>
        <v>0</v>
      </c>
      <c r="W125" s="267">
        <v>28</v>
      </c>
      <c r="X125" s="266">
        <f t="shared" si="87"/>
        <v>7</v>
      </c>
      <c r="Y125" s="136">
        <f t="shared" si="65"/>
        <v>105.6</v>
      </c>
      <c r="Z125" s="4">
        <f t="shared" si="88"/>
        <v>1692.99</v>
      </c>
      <c r="AA125" s="266">
        <v>1940047167.3299999</v>
      </c>
      <c r="AB125" s="267">
        <v>13544</v>
      </c>
      <c r="AC125" s="136">
        <f t="shared" si="66"/>
        <v>143240.34</v>
      </c>
      <c r="AD125" s="131">
        <f t="shared" si="67"/>
        <v>0.67098199999999997</v>
      </c>
      <c r="AE125" s="267">
        <v>96019</v>
      </c>
      <c r="AF125" s="131">
        <f t="shared" si="68"/>
        <v>0.77243700000000004</v>
      </c>
      <c r="AG125" s="131">
        <f t="shared" si="105"/>
        <v>0.29858200000000001</v>
      </c>
      <c r="AH125" s="161">
        <f t="shared" si="69"/>
        <v>0.29858200000000001</v>
      </c>
      <c r="AI125" s="162">
        <f t="shared" si="70"/>
        <v>0</v>
      </c>
      <c r="AJ125" s="163">
        <f t="shared" si="89"/>
        <v>0.29858200000000001</v>
      </c>
      <c r="AK125" s="267">
        <v>0</v>
      </c>
      <c r="AL125" s="267">
        <v>0</v>
      </c>
      <c r="AM125" s="135">
        <f t="shared" si="90"/>
        <v>0</v>
      </c>
      <c r="AN125" s="267">
        <v>0</v>
      </c>
      <c r="AO125"/>
      <c r="AP125" s="135">
        <f t="shared" si="91"/>
        <v>0</v>
      </c>
      <c r="AQ125" s="135">
        <f t="shared" si="71"/>
        <v>5825845</v>
      </c>
      <c r="AR125" s="135">
        <f t="shared" si="92"/>
        <v>5825845</v>
      </c>
      <c r="AS125" s="160">
        <v>8076776</v>
      </c>
      <c r="AT125" s="160">
        <f t="shared" si="72"/>
        <v>5825845</v>
      </c>
      <c r="AU125" s="333">
        <v>7331325</v>
      </c>
      <c r="AV125" s="135">
        <f t="shared" si="93"/>
        <v>1505480</v>
      </c>
      <c r="AW125" s="164" t="str">
        <f t="shared" si="94"/>
        <v>No</v>
      </c>
      <c r="AX125" s="160">
        <f t="shared" si="95"/>
        <v>0</v>
      </c>
      <c r="AY125" s="334">
        <f t="shared" si="96"/>
        <v>7331325</v>
      </c>
      <c r="AZ125" s="335">
        <f t="shared" si="97"/>
        <v>7331325</v>
      </c>
      <c r="BA125" s="336">
        <f t="shared" si="98"/>
        <v>0</v>
      </c>
      <c r="BD125" s="166">
        <f t="shared" si="99"/>
        <v>-1505480</v>
      </c>
      <c r="BE125" s="166">
        <f t="shared" si="107"/>
        <v>-1505480</v>
      </c>
      <c r="BF125" s="166">
        <f t="shared" si="107"/>
        <v>-1505480</v>
      </c>
      <c r="BG125" s="166">
        <f t="shared" si="107"/>
        <v>-1290346.9079999998</v>
      </c>
      <c r="BH125" s="166">
        <f t="shared" si="107"/>
        <v>-1075246.0784363998</v>
      </c>
      <c r="BI125" s="166">
        <f t="shared" si="107"/>
        <v>-860196.86274912022</v>
      </c>
      <c r="BJ125" s="166">
        <f t="shared" si="107"/>
        <v>-645147.6470618397</v>
      </c>
      <c r="BK125" s="166">
        <f t="shared" si="107"/>
        <v>-430119.93629612867</v>
      </c>
      <c r="BL125" s="166">
        <f t="shared" si="106"/>
        <v>-215059.96814806387</v>
      </c>
      <c r="BN125" s="135">
        <f t="shared" si="100"/>
        <v>7331325</v>
      </c>
      <c r="BO125" s="166">
        <f t="shared" si="101"/>
        <v>7331325</v>
      </c>
      <c r="BP125" s="166">
        <f t="shared" si="62"/>
        <v>7116191.9079999998</v>
      </c>
      <c r="BQ125" s="166">
        <f t="shared" si="62"/>
        <v>6901091.0784363998</v>
      </c>
      <c r="BR125" s="166">
        <f t="shared" si="62"/>
        <v>6686041.8627491202</v>
      </c>
      <c r="BS125" s="166">
        <f t="shared" ref="BS125:BU188" si="115">IF(BI125&gt;0,$AR125,CB125+(BI125*BS$18))</f>
        <v>6470992.6470618397</v>
      </c>
      <c r="BT125" s="166">
        <f t="shared" si="115"/>
        <v>6255964.9362961287</v>
      </c>
      <c r="BU125" s="166">
        <f t="shared" si="115"/>
        <v>6040904.9681480639</v>
      </c>
      <c r="BV125" s="135">
        <f t="shared" si="102"/>
        <v>5825845</v>
      </c>
      <c r="BX125" s="166">
        <f t="shared" si="103"/>
        <v>7331325</v>
      </c>
      <c r="BY125" s="166">
        <f t="shared" si="108"/>
        <v>7331325</v>
      </c>
      <c r="BZ125" s="166">
        <f t="shared" si="109"/>
        <v>7116191.9079999998</v>
      </c>
      <c r="CA125" s="166">
        <f t="shared" si="110"/>
        <v>6901091.0784363998</v>
      </c>
      <c r="CB125" s="166">
        <f t="shared" si="111"/>
        <v>6686041.8627491202</v>
      </c>
      <c r="CC125" s="166">
        <f t="shared" si="112"/>
        <v>6470992.6470618397</v>
      </c>
      <c r="CD125" s="166">
        <f t="shared" si="113"/>
        <v>6255964.9362961287</v>
      </c>
      <c r="CE125" s="166">
        <f t="shared" si="114"/>
        <v>6040904.9681480639</v>
      </c>
      <c r="CF125" s="166">
        <f t="shared" si="104"/>
        <v>5825845</v>
      </c>
    </row>
    <row r="126" spans="1:84" ht="15" x14ac:dyDescent="0.2">
      <c r="A126" s="129" t="s">
        <v>351</v>
      </c>
      <c r="B126" s="129"/>
      <c r="C126" s="147"/>
      <c r="D126" s="147" t="str">
        <f t="shared" si="80"/>
        <v>No</v>
      </c>
      <c r="E126" s="147"/>
      <c r="F126" s="147"/>
      <c r="G126" s="1">
        <v>8</v>
      </c>
      <c r="H126" s="332">
        <v>70</v>
      </c>
      <c r="I126" s="129">
        <v>100</v>
      </c>
      <c r="J126" s="1" t="s">
        <v>431</v>
      </c>
      <c r="K126" s="156"/>
      <c r="L126" s="266">
        <v>351.27</v>
      </c>
      <c r="M126" s="265"/>
      <c r="N126">
        <v>129</v>
      </c>
      <c r="O126" s="266">
        <f t="shared" si="81"/>
        <v>38.700000000000003</v>
      </c>
      <c r="P126" s="266">
        <f t="shared" si="82"/>
        <v>210.76</v>
      </c>
      <c r="Q126" s="266">
        <f t="shared" si="83"/>
        <v>0</v>
      </c>
      <c r="R126" s="266">
        <f t="shared" si="84"/>
        <v>0</v>
      </c>
      <c r="S126" s="159">
        <f t="shared" si="85"/>
        <v>0.37</v>
      </c>
      <c r="T126" s="159">
        <f t="shared" si="63"/>
        <v>0</v>
      </c>
      <c r="U126" s="158">
        <f t="shared" si="64"/>
        <v>0</v>
      </c>
      <c r="V126" s="158">
        <f t="shared" si="86"/>
        <v>0</v>
      </c>
      <c r="W126" s="267">
        <v>18</v>
      </c>
      <c r="X126" s="266">
        <f t="shared" si="87"/>
        <v>4.5</v>
      </c>
      <c r="Y126" s="136">
        <f t="shared" si="65"/>
        <v>38.700000000000003</v>
      </c>
      <c r="Z126" s="4">
        <f t="shared" si="88"/>
        <v>394.46999999999997</v>
      </c>
      <c r="AA126" s="266">
        <v>462729493</v>
      </c>
      <c r="AB126" s="267">
        <v>3211</v>
      </c>
      <c r="AC126" s="136">
        <f t="shared" si="66"/>
        <v>144107.6</v>
      </c>
      <c r="AD126" s="131">
        <f t="shared" si="67"/>
        <v>0.67504500000000001</v>
      </c>
      <c r="AE126" s="267">
        <v>63214</v>
      </c>
      <c r="AF126" s="131">
        <f t="shared" si="68"/>
        <v>0.50853300000000001</v>
      </c>
      <c r="AG126" s="131">
        <f t="shared" si="105"/>
        <v>0.37490899999999999</v>
      </c>
      <c r="AH126" s="161">
        <f t="shared" si="69"/>
        <v>0.37490899999999999</v>
      </c>
      <c r="AI126" s="162">
        <f t="shared" si="70"/>
        <v>0</v>
      </c>
      <c r="AJ126" s="163">
        <f t="shared" si="89"/>
        <v>0.37490899999999999</v>
      </c>
      <c r="AK126" s="267">
        <v>120</v>
      </c>
      <c r="AL126" s="267">
        <v>4</v>
      </c>
      <c r="AM126" s="135">
        <f t="shared" si="90"/>
        <v>48000</v>
      </c>
      <c r="AN126" s="267">
        <v>0</v>
      </c>
      <c r="AO126"/>
      <c r="AP126" s="135">
        <f t="shared" si="91"/>
        <v>0</v>
      </c>
      <c r="AQ126" s="135">
        <f t="shared" si="71"/>
        <v>1704436</v>
      </c>
      <c r="AR126" s="135">
        <f t="shared" si="92"/>
        <v>1752436</v>
      </c>
      <c r="AS126" s="160">
        <v>2044243</v>
      </c>
      <c r="AT126" s="160">
        <f t="shared" si="72"/>
        <v>1752436</v>
      </c>
      <c r="AU126" s="333">
        <v>1781954</v>
      </c>
      <c r="AV126" s="135">
        <f t="shared" si="93"/>
        <v>29518</v>
      </c>
      <c r="AW126" s="164" t="str">
        <f t="shared" si="94"/>
        <v>No</v>
      </c>
      <c r="AX126" s="160">
        <f t="shared" si="95"/>
        <v>0</v>
      </c>
      <c r="AY126" s="334">
        <f t="shared" si="96"/>
        <v>1781954</v>
      </c>
      <c r="AZ126" s="335">
        <f t="shared" si="97"/>
        <v>1781954</v>
      </c>
      <c r="BA126" s="336">
        <f t="shared" si="98"/>
        <v>0</v>
      </c>
      <c r="BD126" s="166">
        <f t="shared" si="99"/>
        <v>-29518</v>
      </c>
      <c r="BE126" s="166">
        <f t="shared" si="107"/>
        <v>-29518</v>
      </c>
      <c r="BF126" s="166">
        <f t="shared" si="107"/>
        <v>-29518</v>
      </c>
      <c r="BG126" s="166">
        <f t="shared" si="107"/>
        <v>-25299.8777999999</v>
      </c>
      <c r="BH126" s="166">
        <f t="shared" si="107"/>
        <v>-21082.388170739869</v>
      </c>
      <c r="BI126" s="166">
        <f t="shared" si="107"/>
        <v>-16865.910536591895</v>
      </c>
      <c r="BJ126" s="166">
        <f t="shared" si="107"/>
        <v>-12649.432902443921</v>
      </c>
      <c r="BK126" s="166">
        <f t="shared" si="107"/>
        <v>-8433.3769160592929</v>
      </c>
      <c r="BL126" s="166">
        <f t="shared" si="106"/>
        <v>-4216.6884580296464</v>
      </c>
      <c r="BN126" s="135">
        <f t="shared" si="100"/>
        <v>1781954</v>
      </c>
      <c r="BO126" s="166">
        <f t="shared" si="101"/>
        <v>1781954</v>
      </c>
      <c r="BP126" s="166">
        <f t="shared" ref="BP126:BU189" si="116">IF(BF126&gt;0,$AR126,BY126+(BF126*BP$18))</f>
        <v>1777735.8777999999</v>
      </c>
      <c r="BQ126" s="166">
        <f t="shared" si="116"/>
        <v>1773518.3881707399</v>
      </c>
      <c r="BR126" s="166">
        <f t="shared" si="116"/>
        <v>1769301.9105365919</v>
      </c>
      <c r="BS126" s="166">
        <f t="shared" si="115"/>
        <v>1765085.4329024439</v>
      </c>
      <c r="BT126" s="166">
        <f t="shared" si="115"/>
        <v>1760869.3769160593</v>
      </c>
      <c r="BU126" s="166">
        <f t="shared" si="115"/>
        <v>1756652.6884580296</v>
      </c>
      <c r="BV126" s="135">
        <f t="shared" si="102"/>
        <v>1752436</v>
      </c>
      <c r="BX126" s="166">
        <f t="shared" si="103"/>
        <v>1781954</v>
      </c>
      <c r="BY126" s="166">
        <f t="shared" si="108"/>
        <v>1781954</v>
      </c>
      <c r="BZ126" s="166">
        <f t="shared" si="109"/>
        <v>1777735.8777999999</v>
      </c>
      <c r="CA126" s="166">
        <f t="shared" si="110"/>
        <v>1773518.3881707399</v>
      </c>
      <c r="CB126" s="166">
        <f t="shared" si="111"/>
        <v>1769301.9105365919</v>
      </c>
      <c r="CC126" s="166">
        <f t="shared" si="112"/>
        <v>1765085.4329024439</v>
      </c>
      <c r="CD126" s="166">
        <f t="shared" si="113"/>
        <v>1760869.3769160593</v>
      </c>
      <c r="CE126" s="166">
        <f t="shared" si="114"/>
        <v>1756652.6884580296</v>
      </c>
      <c r="CF126" s="166">
        <f t="shared" si="104"/>
        <v>1752436</v>
      </c>
    </row>
    <row r="127" spans="1:84" ht="15" x14ac:dyDescent="0.2">
      <c r="A127" s="129" t="s">
        <v>333</v>
      </c>
      <c r="B127" s="129"/>
      <c r="C127" s="147"/>
      <c r="D127" s="147" t="str">
        <f t="shared" si="80"/>
        <v>No</v>
      </c>
      <c r="E127" s="147"/>
      <c r="F127" s="147"/>
      <c r="G127" s="1">
        <v>4</v>
      </c>
      <c r="H127" s="332">
        <v>103</v>
      </c>
      <c r="I127" s="129">
        <v>101</v>
      </c>
      <c r="J127" s="1" t="s">
        <v>432</v>
      </c>
      <c r="K127" s="156"/>
      <c r="L127" s="266">
        <v>3215.33</v>
      </c>
      <c r="M127" s="265"/>
      <c r="N127">
        <v>743</v>
      </c>
      <c r="O127" s="266">
        <f t="shared" si="81"/>
        <v>222.9</v>
      </c>
      <c r="P127" s="266">
        <f t="shared" si="82"/>
        <v>1929.2</v>
      </c>
      <c r="Q127" s="266">
        <f t="shared" si="83"/>
        <v>0</v>
      </c>
      <c r="R127" s="266">
        <f t="shared" si="84"/>
        <v>0</v>
      </c>
      <c r="S127" s="159">
        <f t="shared" si="85"/>
        <v>0.23</v>
      </c>
      <c r="T127" s="159">
        <f t="shared" si="63"/>
        <v>0</v>
      </c>
      <c r="U127" s="158">
        <f t="shared" si="64"/>
        <v>0</v>
      </c>
      <c r="V127" s="158">
        <f t="shared" si="86"/>
        <v>0</v>
      </c>
      <c r="W127" s="267">
        <v>154</v>
      </c>
      <c r="X127" s="266">
        <f t="shared" si="87"/>
        <v>38.5</v>
      </c>
      <c r="Y127" s="136">
        <f t="shared" si="65"/>
        <v>222.9</v>
      </c>
      <c r="Z127" s="4">
        <f t="shared" si="88"/>
        <v>3476.73</v>
      </c>
      <c r="AA127" s="266">
        <v>4611385150.3299999</v>
      </c>
      <c r="AB127" s="267">
        <v>24253</v>
      </c>
      <c r="AC127" s="136">
        <f t="shared" si="66"/>
        <v>190136.69</v>
      </c>
      <c r="AD127" s="131">
        <f t="shared" si="67"/>
        <v>0.89066000000000001</v>
      </c>
      <c r="AE127" s="267">
        <v>104812</v>
      </c>
      <c r="AF127" s="131">
        <f t="shared" si="68"/>
        <v>0.84317299999999995</v>
      </c>
      <c r="AG127" s="131">
        <f t="shared" si="105"/>
        <v>0.123586</v>
      </c>
      <c r="AH127" s="161">
        <f t="shared" si="69"/>
        <v>0.123586</v>
      </c>
      <c r="AI127" s="162">
        <f t="shared" si="70"/>
        <v>0</v>
      </c>
      <c r="AJ127" s="163">
        <f t="shared" si="89"/>
        <v>0.123586</v>
      </c>
      <c r="AK127" s="267">
        <v>0</v>
      </c>
      <c r="AL127" s="267">
        <v>0</v>
      </c>
      <c r="AM127" s="135">
        <f t="shared" si="90"/>
        <v>0</v>
      </c>
      <c r="AN127" s="267">
        <v>0</v>
      </c>
      <c r="AO127"/>
      <c r="AP127" s="135">
        <f t="shared" si="91"/>
        <v>0</v>
      </c>
      <c r="AQ127" s="135">
        <f t="shared" si="71"/>
        <v>4952006</v>
      </c>
      <c r="AR127" s="135">
        <f t="shared" si="92"/>
        <v>4952006</v>
      </c>
      <c r="AS127" s="160">
        <v>3842088</v>
      </c>
      <c r="AT127" s="160">
        <f t="shared" si="72"/>
        <v>4952006</v>
      </c>
      <c r="AU127" s="333">
        <v>3992982</v>
      </c>
      <c r="AV127" s="135">
        <f t="shared" si="93"/>
        <v>959024</v>
      </c>
      <c r="AW127" s="164" t="str">
        <f t="shared" si="94"/>
        <v>Yes</v>
      </c>
      <c r="AX127" s="160">
        <f t="shared" si="95"/>
        <v>191805</v>
      </c>
      <c r="AY127" s="334">
        <f t="shared" si="96"/>
        <v>4184787</v>
      </c>
      <c r="AZ127" s="335">
        <f t="shared" si="97"/>
        <v>4184787</v>
      </c>
      <c r="BA127" s="336">
        <f t="shared" si="98"/>
        <v>191805</v>
      </c>
      <c r="BD127" s="166">
        <f t="shared" si="99"/>
        <v>959024</v>
      </c>
      <c r="BE127" s="166">
        <f t="shared" si="107"/>
        <v>767219</v>
      </c>
      <c r="BF127" s="166">
        <f t="shared" si="107"/>
        <v>333740.26499999966</v>
      </c>
      <c r="BG127" s="166">
        <f t="shared" si="107"/>
        <v>0</v>
      </c>
      <c r="BH127" s="166">
        <f t="shared" si="107"/>
        <v>0</v>
      </c>
      <c r="BI127" s="166">
        <f t="shared" si="107"/>
        <v>0</v>
      </c>
      <c r="BJ127" s="166">
        <f t="shared" si="107"/>
        <v>0</v>
      </c>
      <c r="BK127" s="166">
        <f t="shared" si="107"/>
        <v>0</v>
      </c>
      <c r="BL127" s="166">
        <f t="shared" si="106"/>
        <v>0</v>
      </c>
      <c r="BN127" s="135">
        <f t="shared" si="100"/>
        <v>4184787</v>
      </c>
      <c r="BO127" s="166">
        <f t="shared" si="101"/>
        <v>4618265.7350000003</v>
      </c>
      <c r="BP127" s="166">
        <f t="shared" si="116"/>
        <v>4952006</v>
      </c>
      <c r="BQ127" s="166">
        <f t="shared" si="116"/>
        <v>4952006</v>
      </c>
      <c r="BR127" s="166">
        <f t="shared" si="116"/>
        <v>4952006</v>
      </c>
      <c r="BS127" s="166">
        <f t="shared" si="115"/>
        <v>4952006</v>
      </c>
      <c r="BT127" s="166">
        <f t="shared" si="115"/>
        <v>4952006</v>
      </c>
      <c r="BU127" s="166">
        <f t="shared" si="115"/>
        <v>4952006</v>
      </c>
      <c r="BV127" s="135">
        <f t="shared" si="102"/>
        <v>4952006</v>
      </c>
      <c r="BX127" s="166">
        <f t="shared" si="103"/>
        <v>4184787</v>
      </c>
      <c r="BY127" s="166">
        <f t="shared" si="108"/>
        <v>4618265.7350000003</v>
      </c>
      <c r="BZ127" s="166">
        <f t="shared" si="109"/>
        <v>4952006</v>
      </c>
      <c r="CA127" s="166">
        <f t="shared" si="110"/>
        <v>4952006</v>
      </c>
      <c r="CB127" s="166">
        <f t="shared" si="111"/>
        <v>4952006</v>
      </c>
      <c r="CC127" s="166">
        <f t="shared" si="112"/>
        <v>4952006</v>
      </c>
      <c r="CD127" s="166">
        <f t="shared" si="113"/>
        <v>4952006</v>
      </c>
      <c r="CE127" s="166">
        <f t="shared" si="114"/>
        <v>4952006</v>
      </c>
      <c r="CF127" s="166">
        <f t="shared" si="104"/>
        <v>4952006</v>
      </c>
    </row>
    <row r="128" spans="1:84" ht="15" x14ac:dyDescent="0.2">
      <c r="A128" s="129" t="s">
        <v>327</v>
      </c>
      <c r="B128" s="129"/>
      <c r="C128" s="147"/>
      <c r="D128" s="147" t="str">
        <f t="shared" si="80"/>
        <v>No</v>
      </c>
      <c r="E128" s="147"/>
      <c r="F128" s="147"/>
      <c r="G128" s="1">
        <v>4</v>
      </c>
      <c r="H128" s="332">
        <v>65</v>
      </c>
      <c r="I128" s="129">
        <v>102</v>
      </c>
      <c r="J128" s="1" t="s">
        <v>433</v>
      </c>
      <c r="K128" s="156"/>
      <c r="L128" s="266">
        <v>753.51</v>
      </c>
      <c r="M128" s="265"/>
      <c r="N128">
        <v>151</v>
      </c>
      <c r="O128" s="266">
        <f t="shared" si="81"/>
        <v>45.3</v>
      </c>
      <c r="P128" s="266">
        <f t="shared" si="82"/>
        <v>452.11</v>
      </c>
      <c r="Q128" s="266">
        <f t="shared" si="83"/>
        <v>0</v>
      </c>
      <c r="R128" s="266">
        <f t="shared" si="84"/>
        <v>0</v>
      </c>
      <c r="S128" s="159">
        <f t="shared" si="85"/>
        <v>0.2</v>
      </c>
      <c r="T128" s="159">
        <f t="shared" si="63"/>
        <v>0</v>
      </c>
      <c r="U128" s="158">
        <f t="shared" si="64"/>
        <v>0</v>
      </c>
      <c r="V128" s="158">
        <f t="shared" si="86"/>
        <v>0</v>
      </c>
      <c r="W128" s="267">
        <v>0</v>
      </c>
      <c r="X128" s="266">
        <f t="shared" si="87"/>
        <v>0</v>
      </c>
      <c r="Y128" s="136">
        <f t="shared" si="65"/>
        <v>45.3</v>
      </c>
      <c r="Z128" s="4">
        <f t="shared" si="88"/>
        <v>798.81</v>
      </c>
      <c r="AA128" s="266">
        <v>829782973.33000004</v>
      </c>
      <c r="AB128" s="267">
        <v>5149</v>
      </c>
      <c r="AC128" s="136">
        <f t="shared" si="66"/>
        <v>161154.20000000001</v>
      </c>
      <c r="AD128" s="131">
        <f t="shared" si="67"/>
        <v>0.75489600000000001</v>
      </c>
      <c r="AE128" s="267">
        <v>61963</v>
      </c>
      <c r="AF128" s="131">
        <f t="shared" si="68"/>
        <v>0.498469</v>
      </c>
      <c r="AG128" s="131">
        <f t="shared" si="105"/>
        <v>0.32203199999999998</v>
      </c>
      <c r="AH128" s="161">
        <f t="shared" si="69"/>
        <v>0.32203199999999998</v>
      </c>
      <c r="AI128" s="162">
        <f t="shared" si="70"/>
        <v>0</v>
      </c>
      <c r="AJ128" s="163">
        <f t="shared" si="89"/>
        <v>0.32203199999999998</v>
      </c>
      <c r="AK128" s="267">
        <v>0</v>
      </c>
      <c r="AL128" s="267">
        <v>0</v>
      </c>
      <c r="AM128" s="135">
        <f t="shared" si="90"/>
        <v>0</v>
      </c>
      <c r="AN128" s="267">
        <v>0</v>
      </c>
      <c r="AO128"/>
      <c r="AP128" s="135">
        <f t="shared" si="91"/>
        <v>0</v>
      </c>
      <c r="AQ128" s="135">
        <f t="shared" si="71"/>
        <v>2964718</v>
      </c>
      <c r="AR128" s="135">
        <f t="shared" si="92"/>
        <v>2964718</v>
      </c>
      <c r="AS128" s="160">
        <v>2834470</v>
      </c>
      <c r="AT128" s="160">
        <f t="shared" si="72"/>
        <v>2964718</v>
      </c>
      <c r="AU128" s="333">
        <v>2584204</v>
      </c>
      <c r="AV128" s="135">
        <f t="shared" si="93"/>
        <v>380514</v>
      </c>
      <c r="AW128" s="164" t="str">
        <f t="shared" si="94"/>
        <v>Yes</v>
      </c>
      <c r="AX128" s="160">
        <f t="shared" si="95"/>
        <v>76103</v>
      </c>
      <c r="AY128" s="334">
        <f t="shared" si="96"/>
        <v>2660307</v>
      </c>
      <c r="AZ128" s="335">
        <f t="shared" si="97"/>
        <v>2660307</v>
      </c>
      <c r="BA128" s="336">
        <f t="shared" si="98"/>
        <v>76103</v>
      </c>
      <c r="BD128" s="166">
        <f t="shared" si="99"/>
        <v>380514</v>
      </c>
      <c r="BE128" s="166">
        <f t="shared" si="107"/>
        <v>304411</v>
      </c>
      <c r="BF128" s="166">
        <f t="shared" si="107"/>
        <v>132418.78500000015</v>
      </c>
      <c r="BG128" s="166">
        <f t="shared" si="107"/>
        <v>0</v>
      </c>
      <c r="BH128" s="166">
        <f t="shared" si="107"/>
        <v>0</v>
      </c>
      <c r="BI128" s="166">
        <f t="shared" si="107"/>
        <v>0</v>
      </c>
      <c r="BJ128" s="166">
        <f t="shared" si="107"/>
        <v>0</v>
      </c>
      <c r="BK128" s="166">
        <f t="shared" si="107"/>
        <v>0</v>
      </c>
      <c r="BL128" s="166">
        <f t="shared" si="106"/>
        <v>0</v>
      </c>
      <c r="BN128" s="135">
        <f t="shared" si="100"/>
        <v>2660307</v>
      </c>
      <c r="BO128" s="166">
        <f t="shared" si="101"/>
        <v>2832299.2149999999</v>
      </c>
      <c r="BP128" s="166">
        <f t="shared" si="116"/>
        <v>2964718</v>
      </c>
      <c r="BQ128" s="166">
        <f t="shared" si="116"/>
        <v>2964718</v>
      </c>
      <c r="BR128" s="166">
        <f t="shared" si="116"/>
        <v>2964718</v>
      </c>
      <c r="BS128" s="166">
        <f t="shared" si="115"/>
        <v>2964718</v>
      </c>
      <c r="BT128" s="166">
        <f t="shared" si="115"/>
        <v>2964718</v>
      </c>
      <c r="BU128" s="166">
        <f t="shared" si="115"/>
        <v>2964718</v>
      </c>
      <c r="BV128" s="135">
        <f t="shared" si="102"/>
        <v>2964718</v>
      </c>
      <c r="BX128" s="166">
        <f t="shared" si="103"/>
        <v>2660307</v>
      </c>
      <c r="BY128" s="166">
        <f t="shared" si="108"/>
        <v>2832299.2149999999</v>
      </c>
      <c r="BZ128" s="166">
        <f t="shared" si="109"/>
        <v>2964718</v>
      </c>
      <c r="CA128" s="166">
        <f t="shared" si="110"/>
        <v>2964718</v>
      </c>
      <c r="CB128" s="166">
        <f t="shared" si="111"/>
        <v>2964718</v>
      </c>
      <c r="CC128" s="166">
        <f t="shared" si="112"/>
        <v>2964718</v>
      </c>
      <c r="CD128" s="166">
        <f t="shared" si="113"/>
        <v>2964718</v>
      </c>
      <c r="CE128" s="166">
        <f t="shared" si="114"/>
        <v>2964718</v>
      </c>
      <c r="CF128" s="166">
        <f t="shared" si="104"/>
        <v>2964718</v>
      </c>
    </row>
    <row r="129" spans="1:84" ht="15" x14ac:dyDescent="0.2">
      <c r="A129" s="129" t="s">
        <v>325</v>
      </c>
      <c r="B129" s="129">
        <v>1</v>
      </c>
      <c r="C129" s="340">
        <v>1</v>
      </c>
      <c r="D129" s="147" t="str">
        <f t="shared" si="80"/>
        <v>Yes</v>
      </c>
      <c r="E129" s="340">
        <v>1</v>
      </c>
      <c r="F129" s="147"/>
      <c r="G129" s="1">
        <v>3</v>
      </c>
      <c r="H129" s="332">
        <v>111</v>
      </c>
      <c r="I129" s="129">
        <v>103</v>
      </c>
      <c r="J129" s="1" t="s">
        <v>434</v>
      </c>
      <c r="K129" s="156"/>
      <c r="L129" s="266">
        <v>11977.92</v>
      </c>
      <c r="M129" s="265"/>
      <c r="N129">
        <v>5866</v>
      </c>
      <c r="O129" s="266">
        <f t="shared" si="81"/>
        <v>1759.8</v>
      </c>
      <c r="P129" s="266">
        <f t="shared" si="82"/>
        <v>7186.75</v>
      </c>
      <c r="Q129" s="266">
        <f t="shared" si="83"/>
        <v>0</v>
      </c>
      <c r="R129" s="266">
        <f t="shared" si="84"/>
        <v>0</v>
      </c>
      <c r="S129" s="159">
        <f t="shared" si="85"/>
        <v>0.49</v>
      </c>
      <c r="T129" s="159">
        <f t="shared" si="63"/>
        <v>0</v>
      </c>
      <c r="U129" s="158">
        <f t="shared" si="64"/>
        <v>0</v>
      </c>
      <c r="V129" s="158">
        <f t="shared" si="86"/>
        <v>0</v>
      </c>
      <c r="W129" s="267">
        <v>2269</v>
      </c>
      <c r="X129" s="266">
        <f t="shared" si="87"/>
        <v>567.25</v>
      </c>
      <c r="Y129" s="136">
        <f t="shared" si="65"/>
        <v>1759.8</v>
      </c>
      <c r="Z129" s="4">
        <f t="shared" si="88"/>
        <v>14304.97</v>
      </c>
      <c r="AA129" s="266">
        <v>21740097233.330002</v>
      </c>
      <c r="AB129" s="267">
        <v>91184</v>
      </c>
      <c r="AC129" s="136">
        <f t="shared" si="66"/>
        <v>238420.09</v>
      </c>
      <c r="AD129" s="131">
        <f t="shared" si="67"/>
        <v>1.1168340000000001</v>
      </c>
      <c r="AE129" s="267">
        <v>89486</v>
      </c>
      <c r="AF129" s="131">
        <f t="shared" si="68"/>
        <v>0.71988099999999999</v>
      </c>
      <c r="AG129" s="131">
        <f t="shared" si="105"/>
        <v>2.2520000000000001E-3</v>
      </c>
      <c r="AH129" s="161">
        <f t="shared" si="69"/>
        <v>0.1</v>
      </c>
      <c r="AI129" s="162">
        <f t="shared" si="70"/>
        <v>0</v>
      </c>
      <c r="AJ129" s="163">
        <f t="shared" si="89"/>
        <v>0.1</v>
      </c>
      <c r="AK129" s="267">
        <v>0</v>
      </c>
      <c r="AL129" s="267">
        <v>0</v>
      </c>
      <c r="AM129" s="135">
        <f t="shared" si="90"/>
        <v>0</v>
      </c>
      <c r="AN129" s="267">
        <v>0</v>
      </c>
      <c r="AO129"/>
      <c r="AP129" s="135">
        <f t="shared" si="91"/>
        <v>0</v>
      </c>
      <c r="AQ129" s="135">
        <f t="shared" si="71"/>
        <v>16486478</v>
      </c>
      <c r="AR129" s="135">
        <f t="shared" si="92"/>
        <v>16486478</v>
      </c>
      <c r="AS129" s="160">
        <v>11243340</v>
      </c>
      <c r="AT129" s="160">
        <f t="shared" si="72"/>
        <v>16486478</v>
      </c>
      <c r="AU129" s="333">
        <v>13715817</v>
      </c>
      <c r="AV129" s="135">
        <f t="shared" si="93"/>
        <v>2770661</v>
      </c>
      <c r="AW129" s="164" t="str">
        <f t="shared" si="94"/>
        <v>Yes</v>
      </c>
      <c r="AX129" s="160">
        <f t="shared" si="95"/>
        <v>554132</v>
      </c>
      <c r="AY129" s="334">
        <f t="shared" si="96"/>
        <v>14269949</v>
      </c>
      <c r="AZ129" s="335">
        <f t="shared" si="97"/>
        <v>14269949</v>
      </c>
      <c r="BA129" s="336">
        <f t="shared" si="98"/>
        <v>554132</v>
      </c>
      <c r="BD129" s="166">
        <f t="shared" si="99"/>
        <v>2770661</v>
      </c>
      <c r="BE129" s="166">
        <f t="shared" si="107"/>
        <v>2216529</v>
      </c>
      <c r="BF129" s="166">
        <f t="shared" si="107"/>
        <v>964190.11500000022</v>
      </c>
      <c r="BG129" s="166">
        <f t="shared" si="107"/>
        <v>0</v>
      </c>
      <c r="BH129" s="166">
        <f t="shared" si="107"/>
        <v>0</v>
      </c>
      <c r="BI129" s="166">
        <f t="shared" si="107"/>
        <v>0</v>
      </c>
      <c r="BJ129" s="166">
        <f t="shared" si="107"/>
        <v>0</v>
      </c>
      <c r="BK129" s="166">
        <f t="shared" si="107"/>
        <v>0</v>
      </c>
      <c r="BL129" s="166">
        <f t="shared" si="106"/>
        <v>0</v>
      </c>
      <c r="BN129" s="135">
        <f t="shared" si="100"/>
        <v>14269949</v>
      </c>
      <c r="BO129" s="166">
        <f t="shared" si="101"/>
        <v>15522287.885</v>
      </c>
      <c r="BP129" s="166">
        <f t="shared" si="116"/>
        <v>16486478</v>
      </c>
      <c r="BQ129" s="166">
        <f t="shared" si="116"/>
        <v>16486478</v>
      </c>
      <c r="BR129" s="166">
        <f t="shared" si="116"/>
        <v>16486478</v>
      </c>
      <c r="BS129" s="166">
        <f t="shared" si="115"/>
        <v>16486478</v>
      </c>
      <c r="BT129" s="166">
        <f t="shared" si="115"/>
        <v>16486478</v>
      </c>
      <c r="BU129" s="166">
        <f t="shared" si="115"/>
        <v>16486478</v>
      </c>
      <c r="BV129" s="135">
        <f t="shared" si="102"/>
        <v>16486478</v>
      </c>
      <c r="BX129" s="166">
        <f t="shared" si="103"/>
        <v>14269949</v>
      </c>
      <c r="BY129" s="166">
        <f t="shared" si="108"/>
        <v>15522287.885</v>
      </c>
      <c r="BZ129" s="166">
        <f t="shared" si="109"/>
        <v>16486478</v>
      </c>
      <c r="CA129" s="166">
        <f t="shared" si="110"/>
        <v>16486478</v>
      </c>
      <c r="CB129" s="166">
        <f t="shared" si="111"/>
        <v>16486478</v>
      </c>
      <c r="CC129" s="166">
        <f t="shared" si="112"/>
        <v>16486478</v>
      </c>
      <c r="CD129" s="166">
        <f t="shared" si="113"/>
        <v>16486478</v>
      </c>
      <c r="CE129" s="166">
        <f t="shared" si="114"/>
        <v>16486478</v>
      </c>
      <c r="CF129" s="166">
        <f t="shared" si="104"/>
        <v>16486478</v>
      </c>
    </row>
    <row r="130" spans="1:84" ht="15" x14ac:dyDescent="0.2">
      <c r="A130" s="129" t="s">
        <v>325</v>
      </c>
      <c r="B130" s="129">
        <v>1</v>
      </c>
      <c r="C130" s="147">
        <v>1</v>
      </c>
      <c r="D130" s="147" t="str">
        <f t="shared" si="80"/>
        <v>Yes</v>
      </c>
      <c r="E130" s="147">
        <v>0</v>
      </c>
      <c r="F130" s="147">
        <v>1</v>
      </c>
      <c r="G130" s="1">
        <v>10</v>
      </c>
      <c r="H130" s="337">
        <v>8</v>
      </c>
      <c r="I130" s="129">
        <v>104</v>
      </c>
      <c r="J130" s="1" t="s">
        <v>435</v>
      </c>
      <c r="K130" s="156"/>
      <c r="L130" s="266">
        <v>4959.21</v>
      </c>
      <c r="M130" s="269"/>
      <c r="N130">
        <v>3484</v>
      </c>
      <c r="O130" s="266">
        <f t="shared" si="81"/>
        <v>1045.2</v>
      </c>
      <c r="P130" s="266">
        <f t="shared" si="82"/>
        <v>2975.53</v>
      </c>
      <c r="Q130" s="266">
        <f t="shared" si="83"/>
        <v>508.4699999999998</v>
      </c>
      <c r="R130" s="266">
        <f t="shared" si="84"/>
        <v>76.27</v>
      </c>
      <c r="S130" s="159">
        <f t="shared" si="85"/>
        <v>0.7</v>
      </c>
      <c r="T130" s="159">
        <f t="shared" si="63"/>
        <v>9.9999999999999978E-2</v>
      </c>
      <c r="U130" s="158">
        <f t="shared" si="64"/>
        <v>495.92</v>
      </c>
      <c r="V130" s="158">
        <f t="shared" si="86"/>
        <v>74.39</v>
      </c>
      <c r="W130" s="267">
        <v>934</v>
      </c>
      <c r="X130" s="266">
        <f t="shared" si="87"/>
        <v>233.5</v>
      </c>
      <c r="Y130" s="136">
        <f t="shared" si="65"/>
        <v>1045.2</v>
      </c>
      <c r="Z130" s="4">
        <f t="shared" si="88"/>
        <v>6314.18</v>
      </c>
      <c r="AA130" s="266">
        <v>3055700371.6700001</v>
      </c>
      <c r="AB130" s="267">
        <v>40125</v>
      </c>
      <c r="AC130" s="136">
        <f t="shared" si="66"/>
        <v>76154.53</v>
      </c>
      <c r="AD130" s="131">
        <f t="shared" si="67"/>
        <v>0.35673199999999999</v>
      </c>
      <c r="AE130" s="267">
        <v>57565</v>
      </c>
      <c r="AF130" s="131">
        <f t="shared" si="68"/>
        <v>0.46308899999999997</v>
      </c>
      <c r="AG130" s="131">
        <f t="shared" si="105"/>
        <v>0.61136100000000004</v>
      </c>
      <c r="AH130" s="161">
        <f t="shared" si="69"/>
        <v>0.61136100000000004</v>
      </c>
      <c r="AI130" s="162">
        <f t="shared" si="70"/>
        <v>0.05</v>
      </c>
      <c r="AJ130" s="163">
        <f t="shared" si="89"/>
        <v>0.66136100000000009</v>
      </c>
      <c r="AK130" s="267">
        <v>0</v>
      </c>
      <c r="AL130" s="339">
        <v>0</v>
      </c>
      <c r="AM130" s="135">
        <f t="shared" si="90"/>
        <v>0</v>
      </c>
      <c r="AN130" s="267">
        <v>1480</v>
      </c>
      <c r="AO130">
        <v>4</v>
      </c>
      <c r="AP130" s="135">
        <f t="shared" si="91"/>
        <v>592000</v>
      </c>
      <c r="AQ130" s="135">
        <f t="shared" si="71"/>
        <v>48127851</v>
      </c>
      <c r="AR130" s="135">
        <f t="shared" si="92"/>
        <v>48719851</v>
      </c>
      <c r="AS130" s="160">
        <v>36209664</v>
      </c>
      <c r="AT130" s="160">
        <f t="shared" si="72"/>
        <v>48719851</v>
      </c>
      <c r="AU130" s="333">
        <v>41447911</v>
      </c>
      <c r="AV130" s="135">
        <f t="shared" si="93"/>
        <v>7271940</v>
      </c>
      <c r="AW130" s="164" t="str">
        <f t="shared" si="94"/>
        <v>Yes</v>
      </c>
      <c r="AX130" s="160">
        <f t="shared" si="95"/>
        <v>1454388</v>
      </c>
      <c r="AY130" s="334">
        <f t="shared" si="96"/>
        <v>42902299</v>
      </c>
      <c r="AZ130" s="335">
        <f t="shared" si="97"/>
        <v>42902299</v>
      </c>
      <c r="BA130" s="336">
        <f t="shared" si="98"/>
        <v>1454388</v>
      </c>
      <c r="BD130" s="166">
        <f t="shared" si="99"/>
        <v>7271940</v>
      </c>
      <c r="BE130" s="166">
        <f t="shared" si="107"/>
        <v>5817552</v>
      </c>
      <c r="BF130" s="166">
        <f t="shared" si="107"/>
        <v>2530635.1199999973</v>
      </c>
      <c r="BG130" s="166">
        <f t="shared" si="107"/>
        <v>0</v>
      </c>
      <c r="BH130" s="166">
        <f t="shared" si="107"/>
        <v>0</v>
      </c>
      <c r="BI130" s="166">
        <f t="shared" si="107"/>
        <v>0</v>
      </c>
      <c r="BJ130" s="166">
        <f t="shared" si="107"/>
        <v>0</v>
      </c>
      <c r="BK130" s="166">
        <f t="shared" si="107"/>
        <v>0</v>
      </c>
      <c r="BL130" s="166">
        <f t="shared" si="106"/>
        <v>0</v>
      </c>
      <c r="BN130" s="135">
        <f t="shared" si="100"/>
        <v>42902299</v>
      </c>
      <c r="BO130" s="166">
        <f t="shared" si="101"/>
        <v>46189215.880000003</v>
      </c>
      <c r="BP130" s="166">
        <f t="shared" si="116"/>
        <v>48719851</v>
      </c>
      <c r="BQ130" s="166">
        <f t="shared" si="116"/>
        <v>48719851</v>
      </c>
      <c r="BR130" s="166">
        <f t="shared" si="116"/>
        <v>48719851</v>
      </c>
      <c r="BS130" s="166">
        <f t="shared" si="115"/>
        <v>48719851</v>
      </c>
      <c r="BT130" s="166">
        <f t="shared" si="115"/>
        <v>48719851</v>
      </c>
      <c r="BU130" s="166">
        <f t="shared" si="115"/>
        <v>48719851</v>
      </c>
      <c r="BV130" s="135">
        <f t="shared" si="102"/>
        <v>48719851</v>
      </c>
      <c r="BX130" s="166">
        <f t="shared" si="103"/>
        <v>42902299</v>
      </c>
      <c r="BY130" s="166">
        <f t="shared" si="108"/>
        <v>46189215.880000003</v>
      </c>
      <c r="BZ130" s="166">
        <f t="shared" si="109"/>
        <v>48719851</v>
      </c>
      <c r="CA130" s="166">
        <f t="shared" si="110"/>
        <v>48719851</v>
      </c>
      <c r="CB130" s="166">
        <f t="shared" si="111"/>
        <v>48719851</v>
      </c>
      <c r="CC130" s="166">
        <f t="shared" si="112"/>
        <v>48719851</v>
      </c>
      <c r="CD130" s="166">
        <f t="shared" si="113"/>
        <v>48719851</v>
      </c>
      <c r="CE130" s="166">
        <f t="shared" si="114"/>
        <v>48719851</v>
      </c>
      <c r="CF130" s="166">
        <f t="shared" si="104"/>
        <v>48719851</v>
      </c>
    </row>
    <row r="131" spans="1:84" ht="15" x14ac:dyDescent="0.2">
      <c r="A131" s="129" t="s">
        <v>323</v>
      </c>
      <c r="B131" s="129"/>
      <c r="C131" s="147"/>
      <c r="D131" s="147" t="str">
        <f t="shared" si="80"/>
        <v>No</v>
      </c>
      <c r="E131" s="147"/>
      <c r="F131" s="147"/>
      <c r="G131" s="1">
        <v>2</v>
      </c>
      <c r="H131" s="332">
        <v>142</v>
      </c>
      <c r="I131" s="129">
        <v>105</v>
      </c>
      <c r="J131" s="1" t="s">
        <v>436</v>
      </c>
      <c r="K131" s="156"/>
      <c r="L131" s="266">
        <v>1067.72</v>
      </c>
      <c r="M131" s="265"/>
      <c r="N131">
        <v>145</v>
      </c>
      <c r="O131" s="266">
        <f t="shared" si="81"/>
        <v>43.5</v>
      </c>
      <c r="P131" s="266">
        <f t="shared" si="82"/>
        <v>640.63</v>
      </c>
      <c r="Q131" s="266">
        <f t="shared" si="83"/>
        <v>0</v>
      </c>
      <c r="R131" s="266">
        <f t="shared" si="84"/>
        <v>0</v>
      </c>
      <c r="S131" s="159">
        <f t="shared" si="85"/>
        <v>0.14000000000000001</v>
      </c>
      <c r="T131" s="159">
        <f t="shared" si="63"/>
        <v>0</v>
      </c>
      <c r="U131" s="158">
        <f t="shared" si="64"/>
        <v>0</v>
      </c>
      <c r="V131" s="158">
        <f t="shared" si="86"/>
        <v>0</v>
      </c>
      <c r="W131" s="267">
        <v>28</v>
      </c>
      <c r="X131" s="266">
        <f t="shared" si="87"/>
        <v>7</v>
      </c>
      <c r="Y131" s="136">
        <f t="shared" si="65"/>
        <v>43.5</v>
      </c>
      <c r="Z131" s="4">
        <f t="shared" si="88"/>
        <v>1118.22</v>
      </c>
      <c r="AA131" s="266">
        <v>2462147445.3299999</v>
      </c>
      <c r="AB131" s="267">
        <v>7628</v>
      </c>
      <c r="AC131" s="136">
        <f t="shared" si="66"/>
        <v>322777.59000000003</v>
      </c>
      <c r="AD131" s="131">
        <f t="shared" si="67"/>
        <v>1.5119910000000001</v>
      </c>
      <c r="AE131" s="267">
        <v>105417</v>
      </c>
      <c r="AF131" s="131">
        <f t="shared" si="68"/>
        <v>0.84804000000000002</v>
      </c>
      <c r="AG131" s="131">
        <f t="shared" si="105"/>
        <v>-0.31280599999999997</v>
      </c>
      <c r="AH131" s="161">
        <f t="shared" si="69"/>
        <v>0.01</v>
      </c>
      <c r="AI131" s="162">
        <f t="shared" si="70"/>
        <v>0</v>
      </c>
      <c r="AJ131" s="163">
        <f t="shared" si="89"/>
        <v>0.01</v>
      </c>
      <c r="AK131" s="267">
        <v>1052</v>
      </c>
      <c r="AL131" s="267">
        <v>13</v>
      </c>
      <c r="AM131" s="135">
        <f t="shared" si="90"/>
        <v>1367600</v>
      </c>
      <c r="AN131" s="267">
        <v>0</v>
      </c>
      <c r="AO131"/>
      <c r="AP131" s="135">
        <f t="shared" si="91"/>
        <v>0</v>
      </c>
      <c r="AQ131" s="135">
        <f t="shared" si="71"/>
        <v>128875</v>
      </c>
      <c r="AR131" s="135">
        <f t="shared" si="92"/>
        <v>1496475</v>
      </c>
      <c r="AS131" s="160">
        <v>247462</v>
      </c>
      <c r="AT131" s="160">
        <f t="shared" si="72"/>
        <v>1496475</v>
      </c>
      <c r="AU131" s="333">
        <v>560155</v>
      </c>
      <c r="AV131" s="135">
        <f t="shared" si="93"/>
        <v>936320</v>
      </c>
      <c r="AW131" s="164" t="str">
        <f t="shared" si="94"/>
        <v>Yes</v>
      </c>
      <c r="AX131" s="160">
        <f t="shared" si="95"/>
        <v>187264</v>
      </c>
      <c r="AY131" s="334">
        <f t="shared" si="96"/>
        <v>747419</v>
      </c>
      <c r="AZ131" s="335">
        <f t="shared" si="97"/>
        <v>747419</v>
      </c>
      <c r="BA131" s="336">
        <f t="shared" si="98"/>
        <v>187264</v>
      </c>
      <c r="BD131" s="166">
        <f t="shared" si="99"/>
        <v>936320</v>
      </c>
      <c r="BE131" s="166">
        <f t="shared" si="107"/>
        <v>749056</v>
      </c>
      <c r="BF131" s="166">
        <f t="shared" si="107"/>
        <v>325839.3600000001</v>
      </c>
      <c r="BG131" s="166">
        <f t="shared" si="107"/>
        <v>0</v>
      </c>
      <c r="BH131" s="166">
        <f t="shared" si="107"/>
        <v>0</v>
      </c>
      <c r="BI131" s="166">
        <f t="shared" si="107"/>
        <v>0</v>
      </c>
      <c r="BJ131" s="166">
        <f t="shared" si="107"/>
        <v>0</v>
      </c>
      <c r="BK131" s="166">
        <f t="shared" si="107"/>
        <v>0</v>
      </c>
      <c r="BL131" s="166">
        <f t="shared" si="106"/>
        <v>0</v>
      </c>
      <c r="BN131" s="135">
        <f t="shared" si="100"/>
        <v>747419</v>
      </c>
      <c r="BO131" s="166">
        <f t="shared" si="101"/>
        <v>1170635.6399999999</v>
      </c>
      <c r="BP131" s="166">
        <f t="shared" si="116"/>
        <v>1496475</v>
      </c>
      <c r="BQ131" s="166">
        <f t="shared" si="116"/>
        <v>1496475</v>
      </c>
      <c r="BR131" s="166">
        <f t="shared" si="116"/>
        <v>1496475</v>
      </c>
      <c r="BS131" s="166">
        <f t="shared" si="115"/>
        <v>1496475</v>
      </c>
      <c r="BT131" s="166">
        <f t="shared" si="115"/>
        <v>1496475</v>
      </c>
      <c r="BU131" s="166">
        <f t="shared" si="115"/>
        <v>1496475</v>
      </c>
      <c r="BV131" s="135">
        <f t="shared" si="102"/>
        <v>1496475</v>
      </c>
      <c r="BX131" s="166">
        <f t="shared" si="103"/>
        <v>747419</v>
      </c>
      <c r="BY131" s="166">
        <f t="shared" si="108"/>
        <v>1170635.6399999999</v>
      </c>
      <c r="BZ131" s="166">
        <f t="shared" si="109"/>
        <v>1496475</v>
      </c>
      <c r="CA131" s="166">
        <f t="shared" si="110"/>
        <v>1496475</v>
      </c>
      <c r="CB131" s="166">
        <f t="shared" si="111"/>
        <v>1496475</v>
      </c>
      <c r="CC131" s="166">
        <f t="shared" si="112"/>
        <v>1496475</v>
      </c>
      <c r="CD131" s="166">
        <f t="shared" si="113"/>
        <v>1496475</v>
      </c>
      <c r="CE131" s="166">
        <f t="shared" si="114"/>
        <v>1496475</v>
      </c>
      <c r="CF131" s="166">
        <f t="shared" si="104"/>
        <v>1496475</v>
      </c>
    </row>
    <row r="132" spans="1:84" ht="15" x14ac:dyDescent="0.2">
      <c r="A132" s="129" t="s">
        <v>333</v>
      </c>
      <c r="B132" s="129"/>
      <c r="C132" s="147"/>
      <c r="D132" s="147" t="str">
        <f t="shared" si="80"/>
        <v>No</v>
      </c>
      <c r="E132" s="147"/>
      <c r="F132" s="147"/>
      <c r="G132" s="1">
        <v>2</v>
      </c>
      <c r="H132" s="332">
        <v>144</v>
      </c>
      <c r="I132" s="129">
        <v>106</v>
      </c>
      <c r="J132" s="1" t="s">
        <v>437</v>
      </c>
      <c r="K132" s="156"/>
      <c r="L132" s="266">
        <v>1055.3399999999999</v>
      </c>
      <c r="M132" s="265"/>
      <c r="N132">
        <v>260</v>
      </c>
      <c r="O132" s="266">
        <f t="shared" si="81"/>
        <v>78</v>
      </c>
      <c r="P132" s="266">
        <f t="shared" si="82"/>
        <v>633.20000000000005</v>
      </c>
      <c r="Q132" s="266">
        <f t="shared" si="83"/>
        <v>0</v>
      </c>
      <c r="R132" s="266">
        <f t="shared" si="84"/>
        <v>0</v>
      </c>
      <c r="S132" s="159">
        <f t="shared" si="85"/>
        <v>0.25</v>
      </c>
      <c r="T132" s="159">
        <f t="shared" si="63"/>
        <v>0</v>
      </c>
      <c r="U132" s="158">
        <f t="shared" si="64"/>
        <v>0</v>
      </c>
      <c r="V132" s="158">
        <f t="shared" si="86"/>
        <v>0</v>
      </c>
      <c r="W132" s="267">
        <v>88</v>
      </c>
      <c r="X132" s="266">
        <f t="shared" si="87"/>
        <v>22</v>
      </c>
      <c r="Y132" s="136">
        <f t="shared" si="65"/>
        <v>78</v>
      </c>
      <c r="Z132" s="4">
        <f t="shared" si="88"/>
        <v>1155.3399999999999</v>
      </c>
      <c r="AA132" s="266">
        <v>3578543176.3299999</v>
      </c>
      <c r="AB132" s="267">
        <v>10481</v>
      </c>
      <c r="AC132" s="136">
        <f t="shared" si="66"/>
        <v>341431.46</v>
      </c>
      <c r="AD132" s="131">
        <f t="shared" si="67"/>
        <v>1.5993710000000001</v>
      </c>
      <c r="AE132" s="267">
        <v>86802</v>
      </c>
      <c r="AF132" s="131">
        <f t="shared" si="68"/>
        <v>0.69828900000000005</v>
      </c>
      <c r="AG132" s="131">
        <f t="shared" si="105"/>
        <v>-0.32904600000000001</v>
      </c>
      <c r="AH132" s="161">
        <f t="shared" si="69"/>
        <v>0.01</v>
      </c>
      <c r="AI132" s="162">
        <f t="shared" si="70"/>
        <v>0</v>
      </c>
      <c r="AJ132" s="163">
        <f t="shared" si="89"/>
        <v>0.01</v>
      </c>
      <c r="AK132" s="267">
        <v>0</v>
      </c>
      <c r="AL132" s="267">
        <v>0</v>
      </c>
      <c r="AM132" s="135">
        <f t="shared" si="90"/>
        <v>0</v>
      </c>
      <c r="AN132" s="267">
        <v>0</v>
      </c>
      <c r="AO132"/>
      <c r="AP132" s="135">
        <f t="shared" si="91"/>
        <v>0</v>
      </c>
      <c r="AQ132" s="135">
        <f t="shared" si="71"/>
        <v>133153</v>
      </c>
      <c r="AR132" s="135">
        <f t="shared" si="92"/>
        <v>133153</v>
      </c>
      <c r="AS132" s="160">
        <v>122907</v>
      </c>
      <c r="AT132" s="160">
        <f t="shared" si="72"/>
        <v>133153</v>
      </c>
      <c r="AU132" s="333">
        <v>130788</v>
      </c>
      <c r="AV132" s="135">
        <f t="shared" si="93"/>
        <v>2365</v>
      </c>
      <c r="AW132" s="164" t="str">
        <f t="shared" si="94"/>
        <v>Yes</v>
      </c>
      <c r="AX132" s="160">
        <f t="shared" si="95"/>
        <v>473</v>
      </c>
      <c r="AY132" s="334">
        <f t="shared" si="96"/>
        <v>131261</v>
      </c>
      <c r="AZ132" s="335">
        <f t="shared" si="97"/>
        <v>131261</v>
      </c>
      <c r="BA132" s="336">
        <f t="shared" si="98"/>
        <v>473</v>
      </c>
      <c r="BD132" s="166">
        <f t="shared" si="99"/>
        <v>2365</v>
      </c>
      <c r="BE132" s="166">
        <f t="shared" si="107"/>
        <v>1892</v>
      </c>
      <c r="BF132" s="166">
        <f t="shared" si="107"/>
        <v>823.01999999998952</v>
      </c>
      <c r="BG132" s="166">
        <f t="shared" si="107"/>
        <v>0</v>
      </c>
      <c r="BH132" s="166">
        <f t="shared" si="107"/>
        <v>0</v>
      </c>
      <c r="BI132" s="166">
        <f t="shared" si="107"/>
        <v>0</v>
      </c>
      <c r="BJ132" s="166">
        <f t="shared" si="107"/>
        <v>0</v>
      </c>
      <c r="BK132" s="166">
        <f t="shared" si="107"/>
        <v>0</v>
      </c>
      <c r="BL132" s="166">
        <f t="shared" si="106"/>
        <v>0</v>
      </c>
      <c r="BN132" s="135">
        <f t="shared" si="100"/>
        <v>131261</v>
      </c>
      <c r="BO132" s="166">
        <f t="shared" si="101"/>
        <v>132329.98000000001</v>
      </c>
      <c r="BP132" s="166">
        <f t="shared" si="116"/>
        <v>133153</v>
      </c>
      <c r="BQ132" s="166">
        <f t="shared" si="116"/>
        <v>133153</v>
      </c>
      <c r="BR132" s="166">
        <f t="shared" si="116"/>
        <v>133153</v>
      </c>
      <c r="BS132" s="166">
        <f t="shared" si="115"/>
        <v>133153</v>
      </c>
      <c r="BT132" s="166">
        <f t="shared" si="115"/>
        <v>133153</v>
      </c>
      <c r="BU132" s="166">
        <f t="shared" si="115"/>
        <v>133153</v>
      </c>
      <c r="BV132" s="135">
        <f t="shared" si="102"/>
        <v>133153</v>
      </c>
      <c r="BX132" s="166">
        <f t="shared" si="103"/>
        <v>131261</v>
      </c>
      <c r="BY132" s="166">
        <f t="shared" si="108"/>
        <v>132329.98000000001</v>
      </c>
      <c r="BZ132" s="166">
        <f t="shared" si="109"/>
        <v>133153</v>
      </c>
      <c r="CA132" s="166">
        <f t="shared" si="110"/>
        <v>133153</v>
      </c>
      <c r="CB132" s="166">
        <f t="shared" si="111"/>
        <v>133153</v>
      </c>
      <c r="CC132" s="166">
        <f t="shared" si="112"/>
        <v>133153</v>
      </c>
      <c r="CD132" s="166">
        <f t="shared" si="113"/>
        <v>133153</v>
      </c>
      <c r="CE132" s="166">
        <f t="shared" si="114"/>
        <v>133153</v>
      </c>
      <c r="CF132" s="166">
        <f t="shared" si="104"/>
        <v>133153</v>
      </c>
    </row>
    <row r="133" spans="1:84" ht="15" x14ac:dyDescent="0.2">
      <c r="A133" s="129" t="s">
        <v>329</v>
      </c>
      <c r="B133" s="129"/>
      <c r="C133" s="147"/>
      <c r="D133" s="147" t="str">
        <f t="shared" si="80"/>
        <v>No</v>
      </c>
      <c r="E133" s="147"/>
      <c r="F133" s="147"/>
      <c r="G133" s="1">
        <v>3</v>
      </c>
      <c r="H133" s="332">
        <v>137</v>
      </c>
      <c r="I133" s="129">
        <v>107</v>
      </c>
      <c r="J133" s="1" t="s">
        <v>438</v>
      </c>
      <c r="K133" s="156"/>
      <c r="L133" s="266">
        <v>2279.75</v>
      </c>
      <c r="M133" s="265"/>
      <c r="N133">
        <v>293</v>
      </c>
      <c r="O133" s="266">
        <f t="shared" si="81"/>
        <v>87.9</v>
      </c>
      <c r="P133" s="266">
        <f t="shared" si="82"/>
        <v>1367.85</v>
      </c>
      <c r="Q133" s="266">
        <f t="shared" si="83"/>
        <v>0</v>
      </c>
      <c r="R133" s="266">
        <f t="shared" si="84"/>
        <v>0</v>
      </c>
      <c r="S133" s="159">
        <f t="shared" si="85"/>
        <v>0.13</v>
      </c>
      <c r="T133" s="159">
        <f t="shared" si="63"/>
        <v>0</v>
      </c>
      <c r="U133" s="158">
        <f t="shared" si="64"/>
        <v>0</v>
      </c>
      <c r="V133" s="158">
        <f t="shared" si="86"/>
        <v>0</v>
      </c>
      <c r="W133" s="267">
        <v>81</v>
      </c>
      <c r="X133" s="266">
        <f t="shared" si="87"/>
        <v>20.25</v>
      </c>
      <c r="Y133" s="136">
        <f t="shared" si="65"/>
        <v>87.9</v>
      </c>
      <c r="Z133" s="4">
        <f t="shared" si="88"/>
        <v>2387.9</v>
      </c>
      <c r="AA133" s="266">
        <v>3317827007.6700001</v>
      </c>
      <c r="AB133" s="267">
        <v>14280</v>
      </c>
      <c r="AC133" s="136">
        <f t="shared" si="66"/>
        <v>232340.83</v>
      </c>
      <c r="AD133" s="131">
        <f t="shared" si="67"/>
        <v>1.088357</v>
      </c>
      <c r="AE133" s="267">
        <v>129489</v>
      </c>
      <c r="AF133" s="131">
        <f t="shared" si="68"/>
        <v>1.04169</v>
      </c>
      <c r="AG133" s="131">
        <f t="shared" si="105"/>
        <v>-7.4357000000000006E-2</v>
      </c>
      <c r="AH133" s="161">
        <f t="shared" si="69"/>
        <v>0.01</v>
      </c>
      <c r="AI133" s="162">
        <f t="shared" si="70"/>
        <v>0</v>
      </c>
      <c r="AJ133" s="163">
        <f t="shared" si="89"/>
        <v>0.01</v>
      </c>
      <c r="AK133" s="267">
        <v>1007</v>
      </c>
      <c r="AL133" s="267">
        <v>6</v>
      </c>
      <c r="AM133" s="135">
        <f t="shared" si="90"/>
        <v>604200</v>
      </c>
      <c r="AN133" s="267">
        <v>0</v>
      </c>
      <c r="AO133"/>
      <c r="AP133" s="135">
        <f t="shared" si="91"/>
        <v>0</v>
      </c>
      <c r="AQ133" s="135">
        <f t="shared" si="71"/>
        <v>275205</v>
      </c>
      <c r="AR133" s="135">
        <f t="shared" si="92"/>
        <v>879405</v>
      </c>
      <c r="AS133" s="160">
        <v>1509226</v>
      </c>
      <c r="AT133" s="160">
        <f t="shared" si="72"/>
        <v>879405</v>
      </c>
      <c r="AU133" s="333">
        <v>1015498</v>
      </c>
      <c r="AV133" s="135">
        <f t="shared" si="93"/>
        <v>136093</v>
      </c>
      <c r="AW133" s="164" t="str">
        <f t="shared" si="94"/>
        <v>No</v>
      </c>
      <c r="AX133" s="160">
        <f t="shared" si="95"/>
        <v>0</v>
      </c>
      <c r="AY133" s="334">
        <f t="shared" si="96"/>
        <v>1015498</v>
      </c>
      <c r="AZ133" s="335">
        <f t="shared" si="97"/>
        <v>1015498</v>
      </c>
      <c r="BA133" s="336">
        <f t="shared" si="98"/>
        <v>0</v>
      </c>
      <c r="BD133" s="166">
        <f t="shared" si="99"/>
        <v>-136093</v>
      </c>
      <c r="BE133" s="166">
        <f t="shared" si="107"/>
        <v>-136093</v>
      </c>
      <c r="BF133" s="166">
        <f t="shared" si="107"/>
        <v>-136093</v>
      </c>
      <c r="BG133" s="166">
        <f t="shared" si="107"/>
        <v>-116645.31030000001</v>
      </c>
      <c r="BH133" s="166">
        <f t="shared" si="107"/>
        <v>-97200.537072989973</v>
      </c>
      <c r="BI133" s="166">
        <f t="shared" si="107"/>
        <v>-77760.429658391979</v>
      </c>
      <c r="BJ133" s="166">
        <f t="shared" si="107"/>
        <v>-58320.322243793984</v>
      </c>
      <c r="BK133" s="166">
        <f t="shared" si="107"/>
        <v>-38882.158839937416</v>
      </c>
      <c r="BL133" s="166">
        <f t="shared" si="106"/>
        <v>-19441.07941996865</v>
      </c>
      <c r="BN133" s="135">
        <f t="shared" si="100"/>
        <v>1015498</v>
      </c>
      <c r="BO133" s="166">
        <f t="shared" si="101"/>
        <v>1015498</v>
      </c>
      <c r="BP133" s="166">
        <f t="shared" si="116"/>
        <v>996050.31030000001</v>
      </c>
      <c r="BQ133" s="166">
        <f t="shared" si="116"/>
        <v>976605.53707298997</v>
      </c>
      <c r="BR133" s="166">
        <f t="shared" si="116"/>
        <v>957165.42965839198</v>
      </c>
      <c r="BS133" s="166">
        <f t="shared" si="115"/>
        <v>937725.32224379398</v>
      </c>
      <c r="BT133" s="166">
        <f t="shared" si="115"/>
        <v>918287.15883993742</v>
      </c>
      <c r="BU133" s="166">
        <f t="shared" si="115"/>
        <v>898846.07941996865</v>
      </c>
      <c r="BV133" s="135">
        <f t="shared" si="102"/>
        <v>879405</v>
      </c>
      <c r="BX133" s="166">
        <f t="shared" si="103"/>
        <v>1015498</v>
      </c>
      <c r="BY133" s="166">
        <f t="shared" si="108"/>
        <v>1015498</v>
      </c>
      <c r="BZ133" s="166">
        <f t="shared" si="109"/>
        <v>996050.31030000001</v>
      </c>
      <c r="CA133" s="166">
        <f t="shared" si="110"/>
        <v>976605.53707298997</v>
      </c>
      <c r="CB133" s="166">
        <f t="shared" si="111"/>
        <v>957165.42965839198</v>
      </c>
      <c r="CC133" s="166">
        <f t="shared" si="112"/>
        <v>937725.32224379398</v>
      </c>
      <c r="CD133" s="166">
        <f t="shared" si="113"/>
        <v>918287.15883993742</v>
      </c>
      <c r="CE133" s="166">
        <f t="shared" si="114"/>
        <v>898846.07941996865</v>
      </c>
      <c r="CF133" s="166">
        <f t="shared" si="104"/>
        <v>879405</v>
      </c>
    </row>
    <row r="134" spans="1:84" ht="15" x14ac:dyDescent="0.2">
      <c r="A134" s="129" t="s">
        <v>323</v>
      </c>
      <c r="B134" s="129"/>
      <c r="C134" s="147"/>
      <c r="D134" s="147" t="str">
        <f t="shared" si="80"/>
        <v>No</v>
      </c>
      <c r="E134" s="147"/>
      <c r="F134" s="147"/>
      <c r="G134" s="1">
        <v>3</v>
      </c>
      <c r="H134" s="332">
        <v>128</v>
      </c>
      <c r="I134" s="129">
        <v>108</v>
      </c>
      <c r="J134" s="1" t="s">
        <v>439</v>
      </c>
      <c r="K134" s="156"/>
      <c r="L134" s="266">
        <v>1774.86</v>
      </c>
      <c r="M134" s="265"/>
      <c r="N134">
        <v>253</v>
      </c>
      <c r="O134" s="266">
        <f t="shared" si="81"/>
        <v>75.900000000000006</v>
      </c>
      <c r="P134" s="266">
        <f t="shared" si="82"/>
        <v>1064.92</v>
      </c>
      <c r="Q134" s="266">
        <f t="shared" si="83"/>
        <v>0</v>
      </c>
      <c r="R134" s="266">
        <f t="shared" si="84"/>
        <v>0</v>
      </c>
      <c r="S134" s="159">
        <f t="shared" si="85"/>
        <v>0.14000000000000001</v>
      </c>
      <c r="T134" s="159">
        <f t="shared" si="63"/>
        <v>0</v>
      </c>
      <c r="U134" s="158">
        <f t="shared" si="64"/>
        <v>0</v>
      </c>
      <c r="V134" s="158">
        <f t="shared" si="86"/>
        <v>0</v>
      </c>
      <c r="W134" s="267">
        <v>28</v>
      </c>
      <c r="X134" s="266">
        <f t="shared" si="87"/>
        <v>7</v>
      </c>
      <c r="Y134" s="136">
        <f t="shared" si="65"/>
        <v>75.900000000000006</v>
      </c>
      <c r="Z134" s="4">
        <f t="shared" si="88"/>
        <v>1857.76</v>
      </c>
      <c r="AA134" s="266">
        <v>2393785844.3299999</v>
      </c>
      <c r="AB134" s="267">
        <v>12706</v>
      </c>
      <c r="AC134" s="136">
        <f t="shared" si="66"/>
        <v>188398.07</v>
      </c>
      <c r="AD134" s="131">
        <f t="shared" si="67"/>
        <v>0.88251500000000005</v>
      </c>
      <c r="AE134" s="267">
        <v>106089</v>
      </c>
      <c r="AF134" s="131">
        <f t="shared" si="68"/>
        <v>0.85344600000000004</v>
      </c>
      <c r="AG134" s="131">
        <f t="shared" si="105"/>
        <v>0.12620600000000001</v>
      </c>
      <c r="AH134" s="161">
        <f t="shared" si="69"/>
        <v>0.12620600000000001</v>
      </c>
      <c r="AI134" s="162">
        <f t="shared" si="70"/>
        <v>0</v>
      </c>
      <c r="AJ134" s="163">
        <f t="shared" si="89"/>
        <v>0.12620600000000001</v>
      </c>
      <c r="AK134" s="267">
        <v>0</v>
      </c>
      <c r="AL134" s="267">
        <v>0</v>
      </c>
      <c r="AM134" s="135">
        <f t="shared" si="90"/>
        <v>0</v>
      </c>
      <c r="AN134" s="267">
        <v>0</v>
      </c>
      <c r="AO134"/>
      <c r="AP134" s="135">
        <f t="shared" si="91"/>
        <v>0</v>
      </c>
      <c r="AQ134" s="135">
        <f t="shared" si="71"/>
        <v>2702157</v>
      </c>
      <c r="AR134" s="135">
        <f t="shared" si="92"/>
        <v>2702157</v>
      </c>
      <c r="AS134" s="160">
        <v>4528763</v>
      </c>
      <c r="AT134" s="160">
        <f t="shared" si="72"/>
        <v>2702157</v>
      </c>
      <c r="AU134" s="333">
        <v>3677011</v>
      </c>
      <c r="AV134" s="135">
        <f t="shared" si="93"/>
        <v>974854</v>
      </c>
      <c r="AW134" s="164" t="str">
        <f t="shared" si="94"/>
        <v>No</v>
      </c>
      <c r="AX134" s="160">
        <f t="shared" si="95"/>
        <v>0</v>
      </c>
      <c r="AY134" s="334">
        <f t="shared" si="96"/>
        <v>3677011</v>
      </c>
      <c r="AZ134" s="335">
        <f t="shared" si="97"/>
        <v>3677011</v>
      </c>
      <c r="BA134" s="336">
        <f t="shared" si="98"/>
        <v>0</v>
      </c>
      <c r="BD134" s="166">
        <f t="shared" si="99"/>
        <v>-974854</v>
      </c>
      <c r="BE134" s="166">
        <f t="shared" si="107"/>
        <v>-974854</v>
      </c>
      <c r="BF134" s="166">
        <f t="shared" si="107"/>
        <v>-974854</v>
      </c>
      <c r="BG134" s="166">
        <f t="shared" si="107"/>
        <v>-835547.36340000015</v>
      </c>
      <c r="BH134" s="166">
        <f t="shared" si="107"/>
        <v>-696261.61792122014</v>
      </c>
      <c r="BI134" s="166">
        <f t="shared" si="107"/>
        <v>-557009.29433697602</v>
      </c>
      <c r="BJ134" s="166">
        <f t="shared" si="107"/>
        <v>-417756.9707527319</v>
      </c>
      <c r="BK134" s="166">
        <f t="shared" si="107"/>
        <v>-278518.57240084652</v>
      </c>
      <c r="BL134" s="166">
        <f t="shared" si="106"/>
        <v>-139259.28620042326</v>
      </c>
      <c r="BN134" s="135">
        <f t="shared" si="100"/>
        <v>3677011</v>
      </c>
      <c r="BO134" s="166">
        <f t="shared" si="101"/>
        <v>3677011</v>
      </c>
      <c r="BP134" s="166">
        <f t="shared" si="116"/>
        <v>3537704.3634000001</v>
      </c>
      <c r="BQ134" s="166">
        <f t="shared" si="116"/>
        <v>3398418.6179212201</v>
      </c>
      <c r="BR134" s="166">
        <f t="shared" si="116"/>
        <v>3259166.294336976</v>
      </c>
      <c r="BS134" s="166">
        <f t="shared" si="115"/>
        <v>3119913.9707527319</v>
      </c>
      <c r="BT134" s="166">
        <f t="shared" si="115"/>
        <v>2980675.5724008465</v>
      </c>
      <c r="BU134" s="166">
        <f t="shared" si="115"/>
        <v>2841416.2862004233</v>
      </c>
      <c r="BV134" s="135">
        <f t="shared" si="102"/>
        <v>2702157</v>
      </c>
      <c r="BX134" s="166">
        <f t="shared" si="103"/>
        <v>3677011</v>
      </c>
      <c r="BY134" s="166">
        <f t="shared" si="108"/>
        <v>3677011</v>
      </c>
      <c r="BZ134" s="166">
        <f t="shared" si="109"/>
        <v>3537704.3634000001</v>
      </c>
      <c r="CA134" s="166">
        <f t="shared" si="110"/>
        <v>3398418.6179212201</v>
      </c>
      <c r="CB134" s="166">
        <f t="shared" si="111"/>
        <v>3259166.294336976</v>
      </c>
      <c r="CC134" s="166">
        <f t="shared" si="112"/>
        <v>3119913.9707527319</v>
      </c>
      <c r="CD134" s="166">
        <f t="shared" si="113"/>
        <v>2980675.5724008465</v>
      </c>
      <c r="CE134" s="166">
        <f t="shared" si="114"/>
        <v>2841416.2862004233</v>
      </c>
      <c r="CF134" s="166">
        <f t="shared" si="104"/>
        <v>2702157</v>
      </c>
    </row>
    <row r="135" spans="1:84" ht="15" x14ac:dyDescent="0.2">
      <c r="A135" s="129" t="s">
        <v>338</v>
      </c>
      <c r="B135" s="129"/>
      <c r="C135" s="340">
        <v>1</v>
      </c>
      <c r="D135" s="147" t="str">
        <f t="shared" si="80"/>
        <v>Yes</v>
      </c>
      <c r="E135" s="340">
        <v>1</v>
      </c>
      <c r="F135" s="147"/>
      <c r="G135" s="1">
        <v>9</v>
      </c>
      <c r="H135" s="337">
        <v>29</v>
      </c>
      <c r="I135" s="129">
        <v>109</v>
      </c>
      <c r="J135" s="1" t="s">
        <v>440</v>
      </c>
      <c r="K135" s="156"/>
      <c r="L135" s="266">
        <v>1991.38</v>
      </c>
      <c r="M135" s="269"/>
      <c r="N135">
        <v>1092</v>
      </c>
      <c r="O135" s="266">
        <f t="shared" si="81"/>
        <v>327.60000000000002</v>
      </c>
      <c r="P135" s="266">
        <f t="shared" si="82"/>
        <v>1194.83</v>
      </c>
      <c r="Q135" s="266">
        <f t="shared" si="83"/>
        <v>0</v>
      </c>
      <c r="R135" s="266">
        <f t="shared" si="84"/>
        <v>0</v>
      </c>
      <c r="S135" s="159">
        <f t="shared" si="85"/>
        <v>0.55000000000000004</v>
      </c>
      <c r="T135" s="159">
        <f t="shared" si="63"/>
        <v>0</v>
      </c>
      <c r="U135" s="158">
        <f t="shared" si="64"/>
        <v>0</v>
      </c>
      <c r="V135" s="158">
        <f t="shared" si="86"/>
        <v>0</v>
      </c>
      <c r="W135" s="267">
        <v>32</v>
      </c>
      <c r="X135" s="266">
        <f t="shared" si="87"/>
        <v>8</v>
      </c>
      <c r="Y135" s="136">
        <f t="shared" si="65"/>
        <v>327.60000000000002</v>
      </c>
      <c r="Z135" s="4">
        <f t="shared" si="88"/>
        <v>2326.98</v>
      </c>
      <c r="AA135" s="266">
        <v>1700088255</v>
      </c>
      <c r="AB135" s="267">
        <v>14973</v>
      </c>
      <c r="AC135" s="136">
        <f t="shared" si="66"/>
        <v>113543.6</v>
      </c>
      <c r="AD135" s="131">
        <f t="shared" si="67"/>
        <v>0.53187399999999996</v>
      </c>
      <c r="AE135" s="267">
        <v>66689</v>
      </c>
      <c r="AF135" s="131">
        <f t="shared" si="68"/>
        <v>0.53648799999999996</v>
      </c>
      <c r="AG135" s="131">
        <f t="shared" si="105"/>
        <v>0.46674199999999999</v>
      </c>
      <c r="AH135" s="161">
        <f t="shared" si="69"/>
        <v>0.46674199999999999</v>
      </c>
      <c r="AI135" s="162">
        <f t="shared" si="70"/>
        <v>0</v>
      </c>
      <c r="AJ135" s="163">
        <f t="shared" si="89"/>
        <v>0.46674199999999999</v>
      </c>
      <c r="AK135" s="267">
        <v>0</v>
      </c>
      <c r="AL135" s="267">
        <v>0</v>
      </c>
      <c r="AM135" s="135">
        <f t="shared" si="90"/>
        <v>0</v>
      </c>
      <c r="AN135" s="267">
        <v>0</v>
      </c>
      <c r="AO135"/>
      <c r="AP135" s="135">
        <f t="shared" si="91"/>
        <v>0</v>
      </c>
      <c r="AQ135" s="135">
        <f t="shared" si="71"/>
        <v>12517294</v>
      </c>
      <c r="AR135" s="135">
        <f t="shared" si="92"/>
        <v>12517294</v>
      </c>
      <c r="AS135" s="160">
        <v>15364444</v>
      </c>
      <c r="AT135" s="160">
        <f t="shared" si="72"/>
        <v>15364444</v>
      </c>
      <c r="AU135" s="333">
        <v>14990047</v>
      </c>
      <c r="AV135" s="135">
        <f t="shared" si="93"/>
        <v>2472753</v>
      </c>
      <c r="AW135" s="164" t="str">
        <f t="shared" si="94"/>
        <v>No</v>
      </c>
      <c r="AX135" s="160">
        <f t="shared" si="95"/>
        <v>0</v>
      </c>
      <c r="AY135" s="334">
        <f t="shared" si="96"/>
        <v>14990047</v>
      </c>
      <c r="AZ135" s="335">
        <f t="shared" si="97"/>
        <v>15364444</v>
      </c>
      <c r="BA135" s="336">
        <f t="shared" si="98"/>
        <v>374397</v>
      </c>
      <c r="BD135" s="166">
        <f t="shared" si="99"/>
        <v>-2472753</v>
      </c>
      <c r="BE135" s="166">
        <f t="shared" si="107"/>
        <v>-2847150</v>
      </c>
      <c r="BF135" s="166">
        <f t="shared" si="107"/>
        <v>-2847150</v>
      </c>
      <c r="BG135" s="166">
        <f t="shared" si="107"/>
        <v>-2847150</v>
      </c>
      <c r="BH135" s="166">
        <f t="shared" si="107"/>
        <v>-2847150</v>
      </c>
      <c r="BI135" s="166">
        <f t="shared" si="107"/>
        <v>-2847150</v>
      </c>
      <c r="BJ135" s="166">
        <f t="shared" si="107"/>
        <v>-2847150</v>
      </c>
      <c r="BK135" s="166">
        <f t="shared" si="107"/>
        <v>-2847150</v>
      </c>
      <c r="BL135" s="166">
        <f t="shared" si="106"/>
        <v>-2847150</v>
      </c>
      <c r="BN135" s="135">
        <f t="shared" si="100"/>
        <v>14990047</v>
      </c>
      <c r="BO135" s="166">
        <f t="shared" si="101"/>
        <v>15364444</v>
      </c>
      <c r="BP135" s="166">
        <f t="shared" si="116"/>
        <v>14957586.265000001</v>
      </c>
      <c r="BQ135" s="166">
        <f t="shared" si="116"/>
        <v>14889824.095000001</v>
      </c>
      <c r="BR135" s="166">
        <f t="shared" si="116"/>
        <v>14795014</v>
      </c>
      <c r="BS135" s="166">
        <f t="shared" si="115"/>
        <v>14652656.5</v>
      </c>
      <c r="BT135" s="166">
        <f t="shared" si="115"/>
        <v>14415488.904999999</v>
      </c>
      <c r="BU135" s="166">
        <f t="shared" si="115"/>
        <v>13940869</v>
      </c>
      <c r="BV135" s="135">
        <f t="shared" si="102"/>
        <v>12517294</v>
      </c>
      <c r="BX135" s="166">
        <f t="shared" si="103"/>
        <v>15364444</v>
      </c>
      <c r="BY135" s="166">
        <f t="shared" si="108"/>
        <v>15364444</v>
      </c>
      <c r="BZ135" s="166">
        <f t="shared" si="109"/>
        <v>15364444</v>
      </c>
      <c r="CA135" s="166">
        <f t="shared" si="110"/>
        <v>15364444</v>
      </c>
      <c r="CB135" s="166">
        <f t="shared" si="111"/>
        <v>15364444</v>
      </c>
      <c r="CC135" s="166">
        <f t="shared" si="112"/>
        <v>15364444</v>
      </c>
      <c r="CD135" s="166">
        <f t="shared" si="113"/>
        <v>15364444</v>
      </c>
      <c r="CE135" s="166">
        <f t="shared" si="114"/>
        <v>15364444</v>
      </c>
      <c r="CF135" s="166">
        <f t="shared" si="104"/>
        <v>15364444</v>
      </c>
    </row>
    <row r="136" spans="1:84" ht="15" x14ac:dyDescent="0.2">
      <c r="A136" s="129" t="s">
        <v>351</v>
      </c>
      <c r="B136" s="129"/>
      <c r="C136" s="147"/>
      <c r="D136" s="147" t="str">
        <f t="shared" si="80"/>
        <v>No</v>
      </c>
      <c r="E136" s="147"/>
      <c r="F136" s="147"/>
      <c r="G136" s="1">
        <v>8</v>
      </c>
      <c r="H136" s="337">
        <v>42</v>
      </c>
      <c r="I136" s="129">
        <v>110</v>
      </c>
      <c r="J136" s="1" t="s">
        <v>441</v>
      </c>
      <c r="K136" s="156"/>
      <c r="L136" s="266">
        <v>2303.25</v>
      </c>
      <c r="M136" s="269"/>
      <c r="N136">
        <v>902</v>
      </c>
      <c r="O136" s="266">
        <f t="shared" si="81"/>
        <v>270.60000000000002</v>
      </c>
      <c r="P136" s="266">
        <f t="shared" si="82"/>
        <v>1381.95</v>
      </c>
      <c r="Q136" s="266">
        <f t="shared" si="83"/>
        <v>0</v>
      </c>
      <c r="R136" s="266">
        <f t="shared" si="84"/>
        <v>0</v>
      </c>
      <c r="S136" s="159">
        <f t="shared" si="85"/>
        <v>0.39</v>
      </c>
      <c r="T136" s="159">
        <f t="shared" si="63"/>
        <v>0</v>
      </c>
      <c r="U136" s="158">
        <f t="shared" si="64"/>
        <v>0</v>
      </c>
      <c r="V136" s="158">
        <f t="shared" si="86"/>
        <v>0</v>
      </c>
      <c r="W136" s="267">
        <v>158</v>
      </c>
      <c r="X136" s="266">
        <f t="shared" si="87"/>
        <v>39.5</v>
      </c>
      <c r="Y136" s="136">
        <f t="shared" si="65"/>
        <v>270.60000000000002</v>
      </c>
      <c r="Z136" s="4">
        <f t="shared" si="88"/>
        <v>2613.35</v>
      </c>
      <c r="AA136" s="266">
        <v>2258221427.6700001</v>
      </c>
      <c r="AB136" s="267">
        <v>17525</v>
      </c>
      <c r="AC136" s="136">
        <f t="shared" si="66"/>
        <v>128857.14</v>
      </c>
      <c r="AD136" s="131">
        <f t="shared" si="67"/>
        <v>0.603607</v>
      </c>
      <c r="AE136" s="267">
        <v>70012</v>
      </c>
      <c r="AF136" s="131">
        <f t="shared" si="68"/>
        <v>0.56322000000000005</v>
      </c>
      <c r="AG136" s="131">
        <f t="shared" si="105"/>
        <v>0.40850900000000001</v>
      </c>
      <c r="AH136" s="161">
        <f t="shared" si="69"/>
        <v>0.40850900000000001</v>
      </c>
      <c r="AI136" s="162">
        <f t="shared" si="70"/>
        <v>0</v>
      </c>
      <c r="AJ136" s="163">
        <f t="shared" si="89"/>
        <v>0.40850900000000001</v>
      </c>
      <c r="AK136" s="267">
        <v>0</v>
      </c>
      <c r="AL136" s="267">
        <v>0</v>
      </c>
      <c r="AM136" s="135">
        <f t="shared" si="90"/>
        <v>0</v>
      </c>
      <c r="AN136" s="267">
        <v>0</v>
      </c>
      <c r="AO136"/>
      <c r="AP136" s="135">
        <f t="shared" si="91"/>
        <v>0</v>
      </c>
      <c r="AQ136" s="135">
        <f t="shared" si="71"/>
        <v>12303825</v>
      </c>
      <c r="AR136" s="135">
        <f t="shared" si="92"/>
        <v>12303825</v>
      </c>
      <c r="AS136" s="160">
        <v>10272197</v>
      </c>
      <c r="AT136" s="160">
        <f t="shared" si="72"/>
        <v>12303825</v>
      </c>
      <c r="AU136" s="333">
        <v>11134521</v>
      </c>
      <c r="AV136" s="135">
        <f t="shared" si="93"/>
        <v>1169304</v>
      </c>
      <c r="AW136" s="164" t="str">
        <f t="shared" si="94"/>
        <v>Yes</v>
      </c>
      <c r="AX136" s="160">
        <f t="shared" si="95"/>
        <v>233861</v>
      </c>
      <c r="AY136" s="334">
        <f t="shared" si="96"/>
        <v>11368382</v>
      </c>
      <c r="AZ136" s="335">
        <f t="shared" si="97"/>
        <v>11368382</v>
      </c>
      <c r="BA136" s="336">
        <f t="shared" si="98"/>
        <v>233861</v>
      </c>
      <c r="BD136" s="166">
        <f t="shared" si="99"/>
        <v>1169304</v>
      </c>
      <c r="BE136" s="166">
        <f t="shared" si="107"/>
        <v>935443</v>
      </c>
      <c r="BF136" s="166">
        <f t="shared" si="107"/>
        <v>406917.70500000007</v>
      </c>
      <c r="BG136" s="166">
        <f t="shared" si="107"/>
        <v>0</v>
      </c>
      <c r="BH136" s="166">
        <f t="shared" si="107"/>
        <v>0</v>
      </c>
      <c r="BI136" s="166">
        <f t="shared" si="107"/>
        <v>0</v>
      </c>
      <c r="BJ136" s="166">
        <f t="shared" si="107"/>
        <v>0</v>
      </c>
      <c r="BK136" s="166">
        <f t="shared" si="107"/>
        <v>0</v>
      </c>
      <c r="BL136" s="166">
        <f t="shared" si="106"/>
        <v>0</v>
      </c>
      <c r="BN136" s="135">
        <f t="shared" si="100"/>
        <v>11368382</v>
      </c>
      <c r="BO136" s="166">
        <f t="shared" si="101"/>
        <v>11896907.295</v>
      </c>
      <c r="BP136" s="166">
        <f t="shared" si="116"/>
        <v>12303825</v>
      </c>
      <c r="BQ136" s="166">
        <f t="shared" si="116"/>
        <v>12303825</v>
      </c>
      <c r="BR136" s="166">
        <f t="shared" si="116"/>
        <v>12303825</v>
      </c>
      <c r="BS136" s="166">
        <f t="shared" si="115"/>
        <v>12303825</v>
      </c>
      <c r="BT136" s="166">
        <f t="shared" si="115"/>
        <v>12303825</v>
      </c>
      <c r="BU136" s="166">
        <f t="shared" si="115"/>
        <v>12303825</v>
      </c>
      <c r="BV136" s="135">
        <f t="shared" si="102"/>
        <v>12303825</v>
      </c>
      <c r="BX136" s="166">
        <f t="shared" si="103"/>
        <v>11368382</v>
      </c>
      <c r="BY136" s="166">
        <f t="shared" si="108"/>
        <v>11896907.295</v>
      </c>
      <c r="BZ136" s="166">
        <f t="shared" si="109"/>
        <v>12303825</v>
      </c>
      <c r="CA136" s="166">
        <f t="shared" si="110"/>
        <v>12303825</v>
      </c>
      <c r="CB136" s="166">
        <f t="shared" si="111"/>
        <v>12303825</v>
      </c>
      <c r="CC136" s="166">
        <f t="shared" si="112"/>
        <v>12303825</v>
      </c>
      <c r="CD136" s="166">
        <f t="shared" si="113"/>
        <v>12303825</v>
      </c>
      <c r="CE136" s="166">
        <f t="shared" si="114"/>
        <v>12303825</v>
      </c>
      <c r="CF136" s="166">
        <f t="shared" si="104"/>
        <v>12303825</v>
      </c>
    </row>
    <row r="137" spans="1:84" ht="15" x14ac:dyDescent="0.2">
      <c r="A137" s="129" t="s">
        <v>351</v>
      </c>
      <c r="B137" s="129"/>
      <c r="C137" s="147"/>
      <c r="D137" s="147" t="str">
        <f t="shared" si="80"/>
        <v>No</v>
      </c>
      <c r="E137" s="147"/>
      <c r="F137" s="147"/>
      <c r="G137" s="1">
        <v>8</v>
      </c>
      <c r="H137" s="337">
        <v>21</v>
      </c>
      <c r="I137" s="129">
        <v>111</v>
      </c>
      <c r="J137" s="1" t="s">
        <v>442</v>
      </c>
      <c r="K137" s="156"/>
      <c r="L137" s="266">
        <v>1426.28</v>
      </c>
      <c r="M137" s="269"/>
      <c r="N137">
        <v>652</v>
      </c>
      <c r="O137" s="266">
        <f t="shared" si="81"/>
        <v>195.6</v>
      </c>
      <c r="P137" s="266">
        <f t="shared" si="82"/>
        <v>855.77</v>
      </c>
      <c r="Q137" s="266">
        <f t="shared" si="83"/>
        <v>0</v>
      </c>
      <c r="R137" s="266">
        <f t="shared" si="84"/>
        <v>0</v>
      </c>
      <c r="S137" s="159">
        <f t="shared" si="85"/>
        <v>0.46</v>
      </c>
      <c r="T137" s="159">
        <f t="shared" si="63"/>
        <v>0</v>
      </c>
      <c r="U137" s="158">
        <f t="shared" si="64"/>
        <v>0</v>
      </c>
      <c r="V137" s="158">
        <f t="shared" si="86"/>
        <v>0</v>
      </c>
      <c r="W137" s="267">
        <v>37</v>
      </c>
      <c r="X137" s="266">
        <f t="shared" si="87"/>
        <v>9.25</v>
      </c>
      <c r="Y137" s="136">
        <f t="shared" si="65"/>
        <v>195.6</v>
      </c>
      <c r="Z137" s="4">
        <f t="shared" si="88"/>
        <v>1631.1299999999999</v>
      </c>
      <c r="AA137" s="266">
        <v>1158177949.3299999</v>
      </c>
      <c r="AB137" s="267">
        <v>11671</v>
      </c>
      <c r="AC137" s="136">
        <f t="shared" si="66"/>
        <v>99235.54</v>
      </c>
      <c r="AD137" s="131">
        <f t="shared" si="67"/>
        <v>0.46484999999999999</v>
      </c>
      <c r="AE137" s="267">
        <v>79029</v>
      </c>
      <c r="AF137" s="131">
        <f t="shared" si="68"/>
        <v>0.63575800000000005</v>
      </c>
      <c r="AG137" s="131">
        <f t="shared" si="105"/>
        <v>0.48387799999999997</v>
      </c>
      <c r="AH137" s="161">
        <f t="shared" si="69"/>
        <v>0.48387799999999997</v>
      </c>
      <c r="AI137" s="162">
        <f t="shared" si="70"/>
        <v>0</v>
      </c>
      <c r="AJ137" s="163">
        <f t="shared" si="89"/>
        <v>0.48387799999999997</v>
      </c>
      <c r="AK137" s="267">
        <v>0</v>
      </c>
      <c r="AL137" s="267">
        <v>0</v>
      </c>
      <c r="AM137" s="135">
        <f t="shared" si="90"/>
        <v>0</v>
      </c>
      <c r="AN137" s="267">
        <v>0</v>
      </c>
      <c r="AO137"/>
      <c r="AP137" s="135">
        <f t="shared" si="91"/>
        <v>0</v>
      </c>
      <c r="AQ137" s="135">
        <f t="shared" si="71"/>
        <v>9096313</v>
      </c>
      <c r="AR137" s="135">
        <f t="shared" si="92"/>
        <v>9096313</v>
      </c>
      <c r="AS137" s="160">
        <v>9761632</v>
      </c>
      <c r="AT137" s="160">
        <f t="shared" si="72"/>
        <v>9096313</v>
      </c>
      <c r="AU137" s="333">
        <v>9802121</v>
      </c>
      <c r="AV137" s="135">
        <f t="shared" si="93"/>
        <v>705808</v>
      </c>
      <c r="AW137" s="164" t="str">
        <f t="shared" si="94"/>
        <v>No</v>
      </c>
      <c r="AX137" s="160">
        <f t="shared" si="95"/>
        <v>0</v>
      </c>
      <c r="AY137" s="334">
        <f t="shared" si="96"/>
        <v>9802121</v>
      </c>
      <c r="AZ137" s="335">
        <f t="shared" si="97"/>
        <v>9802121</v>
      </c>
      <c r="BA137" s="336">
        <f t="shared" si="98"/>
        <v>0</v>
      </c>
      <c r="BD137" s="166">
        <f t="shared" si="99"/>
        <v>-705808</v>
      </c>
      <c r="BE137" s="166">
        <f t="shared" si="107"/>
        <v>-705808</v>
      </c>
      <c r="BF137" s="166">
        <f t="shared" si="107"/>
        <v>-705808</v>
      </c>
      <c r="BG137" s="166">
        <f t="shared" si="107"/>
        <v>-604948.03680000082</v>
      </c>
      <c r="BH137" s="166">
        <f t="shared" si="107"/>
        <v>-504103.19906544127</v>
      </c>
      <c r="BI137" s="166">
        <f t="shared" si="107"/>
        <v>-403282.55925235339</v>
      </c>
      <c r="BJ137" s="166">
        <f t="shared" si="107"/>
        <v>-302461.9194392655</v>
      </c>
      <c r="BK137" s="166">
        <f t="shared" si="107"/>
        <v>-201651.36169015802</v>
      </c>
      <c r="BL137" s="166">
        <f t="shared" si="106"/>
        <v>-100825.68084507808</v>
      </c>
      <c r="BN137" s="135">
        <f t="shared" si="100"/>
        <v>9802121</v>
      </c>
      <c r="BO137" s="166">
        <f t="shared" si="101"/>
        <v>9802121</v>
      </c>
      <c r="BP137" s="166">
        <f t="shared" si="116"/>
        <v>9701261.0368000008</v>
      </c>
      <c r="BQ137" s="166">
        <f t="shared" si="116"/>
        <v>9600416.1990654413</v>
      </c>
      <c r="BR137" s="166">
        <f t="shared" si="116"/>
        <v>9499595.5592523534</v>
      </c>
      <c r="BS137" s="166">
        <f t="shared" si="115"/>
        <v>9398774.9194392655</v>
      </c>
      <c r="BT137" s="166">
        <f t="shared" si="115"/>
        <v>9297964.361690158</v>
      </c>
      <c r="BU137" s="166">
        <f t="shared" si="115"/>
        <v>9197138.6808450781</v>
      </c>
      <c r="BV137" s="135">
        <f t="shared" si="102"/>
        <v>9096313</v>
      </c>
      <c r="BX137" s="166">
        <f t="shared" si="103"/>
        <v>9802121</v>
      </c>
      <c r="BY137" s="166">
        <f t="shared" si="108"/>
        <v>9802121</v>
      </c>
      <c r="BZ137" s="166">
        <f t="shared" si="109"/>
        <v>9701261.0368000008</v>
      </c>
      <c r="CA137" s="166">
        <f t="shared" si="110"/>
        <v>9600416.1990654413</v>
      </c>
      <c r="CB137" s="166">
        <f t="shared" si="111"/>
        <v>9499595.5592523534</v>
      </c>
      <c r="CC137" s="166">
        <f t="shared" si="112"/>
        <v>9398774.9194392655</v>
      </c>
      <c r="CD137" s="166">
        <f t="shared" si="113"/>
        <v>9297964.361690158</v>
      </c>
      <c r="CE137" s="166">
        <f t="shared" si="114"/>
        <v>9197138.6808450781</v>
      </c>
      <c r="CF137" s="166">
        <f t="shared" si="104"/>
        <v>9096313</v>
      </c>
    </row>
    <row r="138" spans="1:84" ht="15" x14ac:dyDescent="0.2">
      <c r="A138" s="129" t="s">
        <v>323</v>
      </c>
      <c r="B138" s="129"/>
      <c r="C138" s="147"/>
      <c r="D138" s="147" t="str">
        <f t="shared" si="80"/>
        <v>No</v>
      </c>
      <c r="E138" s="147"/>
      <c r="F138" s="147"/>
      <c r="G138" s="1">
        <v>8</v>
      </c>
      <c r="H138" s="332">
        <v>138</v>
      </c>
      <c r="I138" s="129">
        <v>112</v>
      </c>
      <c r="J138" s="1" t="s">
        <v>443</v>
      </c>
      <c r="K138" s="156"/>
      <c r="L138" s="266">
        <v>560.91</v>
      </c>
      <c r="M138" s="265"/>
      <c r="N138">
        <v>106</v>
      </c>
      <c r="O138" s="266">
        <f t="shared" si="81"/>
        <v>31.8</v>
      </c>
      <c r="P138" s="266">
        <f t="shared" si="82"/>
        <v>336.55</v>
      </c>
      <c r="Q138" s="266">
        <f t="shared" si="83"/>
        <v>0</v>
      </c>
      <c r="R138" s="266">
        <f t="shared" si="84"/>
        <v>0</v>
      </c>
      <c r="S138" s="159">
        <f t="shared" si="85"/>
        <v>0.19</v>
      </c>
      <c r="T138" s="159">
        <f t="shared" si="63"/>
        <v>0</v>
      </c>
      <c r="U138" s="158">
        <f t="shared" si="64"/>
        <v>0</v>
      </c>
      <c r="V138" s="158">
        <f t="shared" si="86"/>
        <v>0</v>
      </c>
      <c r="W138" s="267">
        <v>7</v>
      </c>
      <c r="X138" s="266">
        <f t="shared" si="87"/>
        <v>1.75</v>
      </c>
      <c r="Y138" s="136">
        <f t="shared" si="65"/>
        <v>31.8</v>
      </c>
      <c r="Z138" s="4">
        <f t="shared" si="88"/>
        <v>594.45999999999992</v>
      </c>
      <c r="AA138" s="266">
        <v>563972042.66999996</v>
      </c>
      <c r="AB138" s="267">
        <v>4266</v>
      </c>
      <c r="AC138" s="136">
        <f t="shared" si="66"/>
        <v>132201.60000000001</v>
      </c>
      <c r="AD138" s="131">
        <f t="shared" si="67"/>
        <v>0.61927299999999996</v>
      </c>
      <c r="AE138" s="267">
        <v>91788</v>
      </c>
      <c r="AF138" s="131">
        <f t="shared" si="68"/>
        <v>0.73839999999999995</v>
      </c>
      <c r="AG138" s="131">
        <f t="shared" si="105"/>
        <v>0.34498899999999999</v>
      </c>
      <c r="AH138" s="161">
        <f t="shared" si="69"/>
        <v>0.34498899999999999</v>
      </c>
      <c r="AI138" s="162">
        <f t="shared" si="70"/>
        <v>0</v>
      </c>
      <c r="AJ138" s="163">
        <f t="shared" si="89"/>
        <v>0.34498899999999999</v>
      </c>
      <c r="AK138" s="267">
        <v>0</v>
      </c>
      <c r="AL138" s="339">
        <v>0</v>
      </c>
      <c r="AM138" s="135">
        <f t="shared" si="90"/>
        <v>0</v>
      </c>
      <c r="AN138" s="267">
        <v>161</v>
      </c>
      <c r="AO138">
        <v>4</v>
      </c>
      <c r="AP138" s="135">
        <f t="shared" si="91"/>
        <v>64400</v>
      </c>
      <c r="AQ138" s="135">
        <f t="shared" si="71"/>
        <v>2363572</v>
      </c>
      <c r="AR138" s="135">
        <f t="shared" si="92"/>
        <v>2427972</v>
      </c>
      <c r="AS138" s="160">
        <v>3073015</v>
      </c>
      <c r="AT138" s="160">
        <f t="shared" si="72"/>
        <v>2427972</v>
      </c>
      <c r="AU138" s="333">
        <v>2670987</v>
      </c>
      <c r="AV138" s="135">
        <f t="shared" si="93"/>
        <v>243015</v>
      </c>
      <c r="AW138" s="164" t="str">
        <f t="shared" si="94"/>
        <v>No</v>
      </c>
      <c r="AX138" s="160">
        <f t="shared" si="95"/>
        <v>0</v>
      </c>
      <c r="AY138" s="334">
        <f t="shared" si="96"/>
        <v>2670987</v>
      </c>
      <c r="AZ138" s="335">
        <f t="shared" si="97"/>
        <v>2670987</v>
      </c>
      <c r="BA138" s="336">
        <f t="shared" si="98"/>
        <v>0</v>
      </c>
      <c r="BD138" s="166">
        <f t="shared" si="99"/>
        <v>-243015</v>
      </c>
      <c r="BE138" s="166">
        <f t="shared" si="107"/>
        <v>-243015</v>
      </c>
      <c r="BF138" s="166">
        <f t="shared" si="107"/>
        <v>-243015</v>
      </c>
      <c r="BG138" s="166">
        <f t="shared" si="107"/>
        <v>-208288.15650000004</v>
      </c>
      <c r="BH138" s="166">
        <f t="shared" si="107"/>
        <v>-173566.5208114502</v>
      </c>
      <c r="BI138" s="166">
        <f t="shared" si="107"/>
        <v>-138853.21664916025</v>
      </c>
      <c r="BJ138" s="166">
        <f t="shared" si="107"/>
        <v>-104139.91248687031</v>
      </c>
      <c r="BK138" s="166">
        <f t="shared" si="107"/>
        <v>-69430.079654996283</v>
      </c>
      <c r="BL138" s="166">
        <f t="shared" si="106"/>
        <v>-34715.039827498142</v>
      </c>
      <c r="BN138" s="135">
        <f t="shared" si="100"/>
        <v>2670987</v>
      </c>
      <c r="BO138" s="166">
        <f t="shared" si="101"/>
        <v>2670987</v>
      </c>
      <c r="BP138" s="166">
        <f t="shared" si="116"/>
        <v>2636260.1565</v>
      </c>
      <c r="BQ138" s="166">
        <f t="shared" si="116"/>
        <v>2601538.5208114502</v>
      </c>
      <c r="BR138" s="166">
        <f t="shared" si="116"/>
        <v>2566825.2166491603</v>
      </c>
      <c r="BS138" s="166">
        <f t="shared" si="115"/>
        <v>2532111.9124868703</v>
      </c>
      <c r="BT138" s="166">
        <f t="shared" si="115"/>
        <v>2497402.0796549963</v>
      </c>
      <c r="BU138" s="166">
        <f t="shared" si="115"/>
        <v>2462687.0398274981</v>
      </c>
      <c r="BV138" s="135">
        <f t="shared" si="102"/>
        <v>2427972</v>
      </c>
      <c r="BX138" s="166">
        <f t="shared" si="103"/>
        <v>2670987</v>
      </c>
      <c r="BY138" s="166">
        <f t="shared" si="108"/>
        <v>2670987</v>
      </c>
      <c r="BZ138" s="166">
        <f t="shared" si="109"/>
        <v>2636260.1565</v>
      </c>
      <c r="CA138" s="166">
        <f t="shared" si="110"/>
        <v>2601538.5208114502</v>
      </c>
      <c r="CB138" s="166">
        <f t="shared" si="111"/>
        <v>2566825.2166491603</v>
      </c>
      <c r="CC138" s="166">
        <f t="shared" si="112"/>
        <v>2532111.9124868703</v>
      </c>
      <c r="CD138" s="166">
        <f t="shared" si="113"/>
        <v>2497402.0796549963</v>
      </c>
      <c r="CE138" s="166">
        <f t="shared" si="114"/>
        <v>2462687.0398274981</v>
      </c>
      <c r="CF138" s="166">
        <f t="shared" si="104"/>
        <v>2427972</v>
      </c>
    </row>
    <row r="139" spans="1:84" ht="15" x14ac:dyDescent="0.2">
      <c r="A139" s="129" t="s">
        <v>327</v>
      </c>
      <c r="B139" s="129"/>
      <c r="C139" s="147"/>
      <c r="D139" s="147" t="str">
        <f t="shared" si="80"/>
        <v>No</v>
      </c>
      <c r="E139" s="147"/>
      <c r="F139" s="147"/>
      <c r="G139" s="1">
        <v>6</v>
      </c>
      <c r="H139" s="332">
        <v>62</v>
      </c>
      <c r="I139" s="129">
        <v>113</v>
      </c>
      <c r="J139" s="1" t="s">
        <v>444</v>
      </c>
      <c r="K139" s="156"/>
      <c r="L139" s="266">
        <v>1231.99</v>
      </c>
      <c r="M139" s="265"/>
      <c r="N139">
        <v>287</v>
      </c>
      <c r="O139" s="266">
        <f t="shared" si="81"/>
        <v>86.1</v>
      </c>
      <c r="P139" s="266">
        <f t="shared" si="82"/>
        <v>739.19</v>
      </c>
      <c r="Q139" s="266">
        <f t="shared" si="83"/>
        <v>0</v>
      </c>
      <c r="R139" s="266">
        <f t="shared" si="84"/>
        <v>0</v>
      </c>
      <c r="S139" s="159">
        <f t="shared" si="85"/>
        <v>0.23</v>
      </c>
      <c r="T139" s="159">
        <f t="shared" si="63"/>
        <v>0</v>
      </c>
      <c r="U139" s="158">
        <f t="shared" si="64"/>
        <v>0</v>
      </c>
      <c r="V139" s="158">
        <f t="shared" si="86"/>
        <v>0</v>
      </c>
      <c r="W139" s="267">
        <v>35</v>
      </c>
      <c r="X139" s="266">
        <f t="shared" si="87"/>
        <v>8.75</v>
      </c>
      <c r="Y139" s="136">
        <f t="shared" si="65"/>
        <v>86.1</v>
      </c>
      <c r="Z139" s="4">
        <f t="shared" si="88"/>
        <v>1326.84</v>
      </c>
      <c r="AA139" s="266">
        <v>1320886510.6700001</v>
      </c>
      <c r="AB139" s="267">
        <v>9384</v>
      </c>
      <c r="AC139" s="136">
        <f t="shared" si="66"/>
        <v>140759.43</v>
      </c>
      <c r="AD139" s="131">
        <f t="shared" si="67"/>
        <v>0.65936099999999997</v>
      </c>
      <c r="AE139" s="267">
        <v>97754</v>
      </c>
      <c r="AF139" s="131">
        <f t="shared" si="68"/>
        <v>0.78639400000000004</v>
      </c>
      <c r="AG139" s="131">
        <f t="shared" si="105"/>
        <v>0.30252899999999999</v>
      </c>
      <c r="AH139" s="161">
        <f t="shared" si="69"/>
        <v>0.30252899999999999</v>
      </c>
      <c r="AI139" s="162">
        <f t="shared" si="70"/>
        <v>0</v>
      </c>
      <c r="AJ139" s="163">
        <f t="shared" si="89"/>
        <v>0.30252899999999999</v>
      </c>
      <c r="AK139" s="267">
        <v>0</v>
      </c>
      <c r="AL139" s="267">
        <v>0</v>
      </c>
      <c r="AM139" s="135">
        <f t="shared" si="90"/>
        <v>0</v>
      </c>
      <c r="AN139" s="267">
        <v>0</v>
      </c>
      <c r="AO139"/>
      <c r="AP139" s="135">
        <f t="shared" si="91"/>
        <v>0</v>
      </c>
      <c r="AQ139" s="135">
        <f t="shared" si="71"/>
        <v>4626222</v>
      </c>
      <c r="AR139" s="135">
        <f t="shared" si="92"/>
        <v>4626222</v>
      </c>
      <c r="AS139" s="160">
        <v>4363751</v>
      </c>
      <c r="AT139" s="160">
        <f t="shared" si="72"/>
        <v>4626222</v>
      </c>
      <c r="AU139" s="333">
        <v>4544357</v>
      </c>
      <c r="AV139" s="135">
        <f t="shared" si="93"/>
        <v>81865</v>
      </c>
      <c r="AW139" s="164" t="str">
        <f t="shared" si="94"/>
        <v>Yes</v>
      </c>
      <c r="AX139" s="160">
        <f t="shared" si="95"/>
        <v>16373</v>
      </c>
      <c r="AY139" s="334">
        <f t="shared" si="96"/>
        <v>4560730</v>
      </c>
      <c r="AZ139" s="335">
        <f t="shared" si="97"/>
        <v>4560730</v>
      </c>
      <c r="BA139" s="336">
        <f t="shared" si="98"/>
        <v>16373</v>
      </c>
      <c r="BD139" s="166">
        <f t="shared" si="99"/>
        <v>81865</v>
      </c>
      <c r="BE139" s="166">
        <f t="shared" si="107"/>
        <v>65492</v>
      </c>
      <c r="BF139" s="166">
        <f t="shared" si="107"/>
        <v>28489.019999999553</v>
      </c>
      <c r="BG139" s="166">
        <f t="shared" si="107"/>
        <v>0</v>
      </c>
      <c r="BH139" s="166">
        <f t="shared" si="107"/>
        <v>0</v>
      </c>
      <c r="BI139" s="166">
        <f t="shared" si="107"/>
        <v>0</v>
      </c>
      <c r="BJ139" s="166">
        <f t="shared" si="107"/>
        <v>0</v>
      </c>
      <c r="BK139" s="166">
        <f t="shared" si="107"/>
        <v>0</v>
      </c>
      <c r="BL139" s="166">
        <f t="shared" si="106"/>
        <v>0</v>
      </c>
      <c r="BN139" s="135">
        <f t="shared" si="100"/>
        <v>4560730</v>
      </c>
      <c r="BO139" s="166">
        <f t="shared" si="101"/>
        <v>4597732.9800000004</v>
      </c>
      <c r="BP139" s="166">
        <f t="shared" si="116"/>
        <v>4626222</v>
      </c>
      <c r="BQ139" s="166">
        <f t="shared" si="116"/>
        <v>4626222</v>
      </c>
      <c r="BR139" s="166">
        <f t="shared" si="116"/>
        <v>4626222</v>
      </c>
      <c r="BS139" s="166">
        <f t="shared" si="115"/>
        <v>4626222</v>
      </c>
      <c r="BT139" s="166">
        <f t="shared" si="115"/>
        <v>4626222</v>
      </c>
      <c r="BU139" s="166">
        <f t="shared" si="115"/>
        <v>4626222</v>
      </c>
      <c r="BV139" s="135">
        <f t="shared" si="102"/>
        <v>4626222</v>
      </c>
      <c r="BX139" s="166">
        <f t="shared" si="103"/>
        <v>4560730</v>
      </c>
      <c r="BY139" s="166">
        <f t="shared" si="108"/>
        <v>4597732.9800000004</v>
      </c>
      <c r="BZ139" s="166">
        <f t="shared" si="109"/>
        <v>4626222</v>
      </c>
      <c r="CA139" s="166">
        <f t="shared" si="110"/>
        <v>4626222</v>
      </c>
      <c r="CB139" s="166">
        <f t="shared" si="111"/>
        <v>4626222</v>
      </c>
      <c r="CC139" s="166">
        <f t="shared" si="112"/>
        <v>4626222</v>
      </c>
      <c r="CD139" s="166">
        <f t="shared" si="113"/>
        <v>4626222</v>
      </c>
      <c r="CE139" s="166">
        <f t="shared" si="114"/>
        <v>4626222</v>
      </c>
      <c r="CF139" s="166">
        <f t="shared" si="104"/>
        <v>4626222</v>
      </c>
    </row>
    <row r="140" spans="1:84" ht="15" x14ac:dyDescent="0.2">
      <c r="A140" s="129" t="s">
        <v>327</v>
      </c>
      <c r="B140" s="129"/>
      <c r="C140" s="147"/>
      <c r="D140" s="147" t="str">
        <f t="shared" si="80"/>
        <v>No</v>
      </c>
      <c r="E140" s="147"/>
      <c r="F140" s="147"/>
      <c r="G140" s="1">
        <v>7</v>
      </c>
      <c r="H140" s="338">
        <v>50</v>
      </c>
      <c r="I140" s="129">
        <v>114</v>
      </c>
      <c r="J140" s="1" t="s">
        <v>445</v>
      </c>
      <c r="K140" s="156"/>
      <c r="L140" s="266">
        <v>633</v>
      </c>
      <c r="M140" s="269"/>
      <c r="N140">
        <v>149</v>
      </c>
      <c r="O140" s="266">
        <f t="shared" si="81"/>
        <v>44.7</v>
      </c>
      <c r="P140" s="266">
        <f t="shared" si="82"/>
        <v>379.8</v>
      </c>
      <c r="Q140" s="266">
        <f t="shared" si="83"/>
        <v>0</v>
      </c>
      <c r="R140" s="266">
        <f t="shared" si="84"/>
        <v>0</v>
      </c>
      <c r="S140" s="159">
        <f t="shared" si="85"/>
        <v>0.24</v>
      </c>
      <c r="T140" s="159">
        <f t="shared" si="63"/>
        <v>0</v>
      </c>
      <c r="U140" s="158">
        <f t="shared" si="64"/>
        <v>0</v>
      </c>
      <c r="V140" s="158">
        <f t="shared" si="86"/>
        <v>0</v>
      </c>
      <c r="W140" s="267">
        <v>8</v>
      </c>
      <c r="X140" s="266">
        <f t="shared" si="87"/>
        <v>2</v>
      </c>
      <c r="Y140" s="136">
        <f t="shared" si="65"/>
        <v>44.7</v>
      </c>
      <c r="Z140" s="4">
        <f t="shared" si="88"/>
        <v>679.7</v>
      </c>
      <c r="AA140" s="266">
        <v>737606418</v>
      </c>
      <c r="AB140" s="267">
        <v>4788</v>
      </c>
      <c r="AC140" s="136">
        <f t="shared" si="66"/>
        <v>154053.14000000001</v>
      </c>
      <c r="AD140" s="131">
        <f t="shared" si="67"/>
        <v>0.72163299999999997</v>
      </c>
      <c r="AE140" s="267">
        <v>87885</v>
      </c>
      <c r="AF140" s="131">
        <f t="shared" si="68"/>
        <v>0.70700200000000002</v>
      </c>
      <c r="AG140" s="131">
        <f t="shared" si="105"/>
        <v>0.28275600000000001</v>
      </c>
      <c r="AH140" s="161">
        <f t="shared" si="69"/>
        <v>0.28275600000000001</v>
      </c>
      <c r="AI140" s="162">
        <f t="shared" si="70"/>
        <v>0</v>
      </c>
      <c r="AJ140" s="163">
        <f t="shared" si="89"/>
        <v>0.28275600000000001</v>
      </c>
      <c r="AK140" s="267">
        <v>0</v>
      </c>
      <c r="AL140" s="339">
        <v>0</v>
      </c>
      <c r="AM140" s="135">
        <f t="shared" si="90"/>
        <v>0</v>
      </c>
      <c r="AN140" s="267">
        <v>149</v>
      </c>
      <c r="AO140">
        <v>4</v>
      </c>
      <c r="AP140" s="135">
        <f t="shared" si="91"/>
        <v>59600</v>
      </c>
      <c r="AQ140" s="135">
        <f t="shared" si="71"/>
        <v>2214981</v>
      </c>
      <c r="AR140" s="135">
        <f t="shared" si="92"/>
        <v>2274581</v>
      </c>
      <c r="AS140" s="160">
        <v>3012017</v>
      </c>
      <c r="AT140" s="160">
        <f t="shared" si="72"/>
        <v>2274581</v>
      </c>
      <c r="AU140" s="333">
        <v>2952496</v>
      </c>
      <c r="AV140" s="135">
        <f t="shared" si="93"/>
        <v>677915</v>
      </c>
      <c r="AW140" s="164" t="str">
        <f t="shared" si="94"/>
        <v>No</v>
      </c>
      <c r="AX140" s="160">
        <f t="shared" si="95"/>
        <v>0</v>
      </c>
      <c r="AY140" s="334">
        <f t="shared" si="96"/>
        <v>2952496</v>
      </c>
      <c r="AZ140" s="335">
        <f t="shared" si="97"/>
        <v>2952496</v>
      </c>
      <c r="BA140" s="336">
        <f t="shared" si="98"/>
        <v>0</v>
      </c>
      <c r="BD140" s="166">
        <f t="shared" si="99"/>
        <v>-677915</v>
      </c>
      <c r="BE140" s="166">
        <f t="shared" si="107"/>
        <v>-677915</v>
      </c>
      <c r="BF140" s="166">
        <f t="shared" si="107"/>
        <v>-677915</v>
      </c>
      <c r="BG140" s="166">
        <f t="shared" si="107"/>
        <v>-581040.94650000008</v>
      </c>
      <c r="BH140" s="166">
        <f t="shared" si="107"/>
        <v>-484181.4207184501</v>
      </c>
      <c r="BI140" s="166">
        <f t="shared" si="107"/>
        <v>-387345.13657476008</v>
      </c>
      <c r="BJ140" s="166">
        <f t="shared" si="107"/>
        <v>-290508.85243107006</v>
      </c>
      <c r="BK140" s="166">
        <f t="shared" si="107"/>
        <v>-193682.25191579433</v>
      </c>
      <c r="BL140" s="166">
        <f t="shared" si="106"/>
        <v>-96841.125957896933</v>
      </c>
      <c r="BN140" s="135">
        <f t="shared" si="100"/>
        <v>2952496</v>
      </c>
      <c r="BO140" s="166">
        <f t="shared" si="101"/>
        <v>2952496</v>
      </c>
      <c r="BP140" s="166">
        <f t="shared" si="116"/>
        <v>2855621.9465000001</v>
      </c>
      <c r="BQ140" s="166">
        <f t="shared" si="116"/>
        <v>2758762.4207184501</v>
      </c>
      <c r="BR140" s="166">
        <f t="shared" si="116"/>
        <v>2661926.1365747601</v>
      </c>
      <c r="BS140" s="166">
        <f t="shared" si="115"/>
        <v>2565089.8524310701</v>
      </c>
      <c r="BT140" s="166">
        <f t="shared" si="115"/>
        <v>2468263.2519157943</v>
      </c>
      <c r="BU140" s="166">
        <f t="shared" si="115"/>
        <v>2371422.1259578969</v>
      </c>
      <c r="BV140" s="135">
        <f t="shared" si="102"/>
        <v>2274581</v>
      </c>
      <c r="BX140" s="166">
        <f t="shared" si="103"/>
        <v>2952496</v>
      </c>
      <c r="BY140" s="166">
        <f t="shared" si="108"/>
        <v>2952496</v>
      </c>
      <c r="BZ140" s="166">
        <f t="shared" si="109"/>
        <v>2855621.9465000001</v>
      </c>
      <c r="CA140" s="166">
        <f t="shared" si="110"/>
        <v>2758762.4207184501</v>
      </c>
      <c r="CB140" s="166">
        <f t="shared" si="111"/>
        <v>2661926.1365747601</v>
      </c>
      <c r="CC140" s="166">
        <f t="shared" si="112"/>
        <v>2565089.8524310701</v>
      </c>
      <c r="CD140" s="166">
        <f t="shared" si="113"/>
        <v>2468263.2519157943</v>
      </c>
      <c r="CE140" s="166">
        <f t="shared" si="114"/>
        <v>2371422.1259578969</v>
      </c>
      <c r="CF140" s="166">
        <f t="shared" si="104"/>
        <v>2274581</v>
      </c>
    </row>
    <row r="141" spans="1:84" ht="15" x14ac:dyDescent="0.2">
      <c r="A141" s="129" t="s">
        <v>327</v>
      </c>
      <c r="B141" s="129"/>
      <c r="C141" s="147"/>
      <c r="D141" s="147" t="str">
        <f t="shared" si="80"/>
        <v>No</v>
      </c>
      <c r="E141" s="147"/>
      <c r="F141" s="147"/>
      <c r="G141" s="1">
        <v>6</v>
      </c>
      <c r="H141" s="332">
        <v>71</v>
      </c>
      <c r="I141" s="129">
        <v>115</v>
      </c>
      <c r="J141" s="1" t="s">
        <v>446</v>
      </c>
      <c r="K141" s="156"/>
      <c r="L141" s="266">
        <v>1296.68</v>
      </c>
      <c r="M141" s="265"/>
      <c r="N141">
        <v>254</v>
      </c>
      <c r="O141" s="266">
        <f t="shared" si="81"/>
        <v>76.2</v>
      </c>
      <c r="P141" s="266">
        <f t="shared" si="82"/>
        <v>778.01</v>
      </c>
      <c r="Q141" s="266">
        <f t="shared" si="83"/>
        <v>0</v>
      </c>
      <c r="R141" s="266">
        <f t="shared" si="84"/>
        <v>0</v>
      </c>
      <c r="S141" s="159">
        <f t="shared" si="85"/>
        <v>0.2</v>
      </c>
      <c r="T141" s="159">
        <f t="shared" si="63"/>
        <v>0</v>
      </c>
      <c r="U141" s="158">
        <f t="shared" si="64"/>
        <v>0</v>
      </c>
      <c r="V141" s="158">
        <f t="shared" si="86"/>
        <v>0</v>
      </c>
      <c r="W141" s="267">
        <v>30</v>
      </c>
      <c r="X141" s="266">
        <f t="shared" si="87"/>
        <v>7.5</v>
      </c>
      <c r="Y141" s="136">
        <f t="shared" si="65"/>
        <v>76.2</v>
      </c>
      <c r="Z141" s="4">
        <f t="shared" si="88"/>
        <v>1380.38</v>
      </c>
      <c r="AA141" s="266">
        <v>1311625576</v>
      </c>
      <c r="AB141" s="267">
        <v>9401</v>
      </c>
      <c r="AC141" s="136">
        <f t="shared" si="66"/>
        <v>139519.79</v>
      </c>
      <c r="AD141" s="131">
        <f t="shared" si="67"/>
        <v>0.65355399999999997</v>
      </c>
      <c r="AE141" s="267">
        <v>106667</v>
      </c>
      <c r="AF141" s="131">
        <f t="shared" si="68"/>
        <v>0.85809599999999997</v>
      </c>
      <c r="AG141" s="131">
        <f t="shared" si="105"/>
        <v>0.28508299999999998</v>
      </c>
      <c r="AH141" s="161">
        <f t="shared" si="69"/>
        <v>0.28508299999999998</v>
      </c>
      <c r="AI141" s="162">
        <f t="shared" si="70"/>
        <v>0</v>
      </c>
      <c r="AJ141" s="163">
        <f t="shared" si="89"/>
        <v>0.28508299999999998</v>
      </c>
      <c r="AK141" s="267">
        <v>1296</v>
      </c>
      <c r="AL141" s="267">
        <v>13</v>
      </c>
      <c r="AM141" s="135">
        <f t="shared" si="90"/>
        <v>1684800</v>
      </c>
      <c r="AN141" s="267">
        <v>0</v>
      </c>
      <c r="AO141"/>
      <c r="AP141" s="135">
        <f t="shared" si="91"/>
        <v>0</v>
      </c>
      <c r="AQ141" s="135">
        <f t="shared" si="71"/>
        <v>4535351</v>
      </c>
      <c r="AR141" s="135">
        <f t="shared" si="92"/>
        <v>6220151</v>
      </c>
      <c r="AS141" s="160">
        <v>5297609</v>
      </c>
      <c r="AT141" s="160">
        <f t="shared" si="72"/>
        <v>6220151</v>
      </c>
      <c r="AU141" s="333">
        <v>5142865</v>
      </c>
      <c r="AV141" s="135">
        <f t="shared" si="93"/>
        <v>1077286</v>
      </c>
      <c r="AW141" s="164" t="str">
        <f t="shared" si="94"/>
        <v>Yes</v>
      </c>
      <c r="AX141" s="160">
        <f t="shared" si="95"/>
        <v>215457</v>
      </c>
      <c r="AY141" s="334">
        <f t="shared" si="96"/>
        <v>5358322</v>
      </c>
      <c r="AZ141" s="335">
        <f t="shared" si="97"/>
        <v>5358322</v>
      </c>
      <c r="BA141" s="336">
        <f t="shared" si="98"/>
        <v>215457</v>
      </c>
      <c r="BD141" s="166">
        <f t="shared" si="99"/>
        <v>1077286</v>
      </c>
      <c r="BE141" s="166">
        <f t="shared" si="107"/>
        <v>861829</v>
      </c>
      <c r="BF141" s="166">
        <f t="shared" si="107"/>
        <v>374895.61500000022</v>
      </c>
      <c r="BG141" s="166">
        <f t="shared" si="107"/>
        <v>0</v>
      </c>
      <c r="BH141" s="166">
        <f t="shared" ref="BH141:BL195" si="117">$AR141-CA141</f>
        <v>0</v>
      </c>
      <c r="BI141" s="166">
        <f t="shared" si="117"/>
        <v>0</v>
      </c>
      <c r="BJ141" s="166">
        <f t="shared" si="117"/>
        <v>0</v>
      </c>
      <c r="BK141" s="166">
        <f t="shared" si="117"/>
        <v>0</v>
      </c>
      <c r="BL141" s="166">
        <f t="shared" si="106"/>
        <v>0</v>
      </c>
      <c r="BN141" s="135">
        <f t="shared" si="100"/>
        <v>5358322</v>
      </c>
      <c r="BO141" s="166">
        <f t="shared" si="101"/>
        <v>5845255.3849999998</v>
      </c>
      <c r="BP141" s="166">
        <f t="shared" si="116"/>
        <v>6220151</v>
      </c>
      <c r="BQ141" s="166">
        <f t="shared" si="116"/>
        <v>6220151</v>
      </c>
      <c r="BR141" s="166">
        <f t="shared" si="116"/>
        <v>6220151</v>
      </c>
      <c r="BS141" s="166">
        <f t="shared" si="115"/>
        <v>6220151</v>
      </c>
      <c r="BT141" s="166">
        <f t="shared" si="115"/>
        <v>6220151</v>
      </c>
      <c r="BU141" s="166">
        <f t="shared" si="115"/>
        <v>6220151</v>
      </c>
      <c r="BV141" s="135">
        <f t="shared" si="102"/>
        <v>6220151</v>
      </c>
      <c r="BX141" s="166">
        <f t="shared" si="103"/>
        <v>5358322</v>
      </c>
      <c r="BY141" s="166">
        <f t="shared" si="108"/>
        <v>5845255.3849999998</v>
      </c>
      <c r="BZ141" s="166">
        <f t="shared" si="109"/>
        <v>6220151</v>
      </c>
      <c r="CA141" s="166">
        <f t="shared" si="110"/>
        <v>6220151</v>
      </c>
      <c r="CB141" s="166">
        <f t="shared" si="111"/>
        <v>6220151</v>
      </c>
      <c r="CC141" s="166">
        <f t="shared" si="112"/>
        <v>6220151</v>
      </c>
      <c r="CD141" s="166">
        <f t="shared" si="113"/>
        <v>6220151</v>
      </c>
      <c r="CE141" s="166">
        <f t="shared" si="114"/>
        <v>6220151</v>
      </c>
      <c r="CF141" s="166">
        <f t="shared" si="104"/>
        <v>6220151</v>
      </c>
    </row>
    <row r="142" spans="1:84" ht="15" x14ac:dyDescent="0.2">
      <c r="A142" s="129" t="s">
        <v>338</v>
      </c>
      <c r="B142" s="167"/>
      <c r="C142" s="147">
        <v>1</v>
      </c>
      <c r="D142" s="147" t="str">
        <f t="shared" si="80"/>
        <v>Yes</v>
      </c>
      <c r="E142" s="147">
        <v>1</v>
      </c>
      <c r="F142" s="147"/>
      <c r="G142" s="1">
        <v>10</v>
      </c>
      <c r="H142" s="337">
        <v>37</v>
      </c>
      <c r="I142" s="129">
        <v>116</v>
      </c>
      <c r="J142" s="1" t="s">
        <v>447</v>
      </c>
      <c r="K142" s="156"/>
      <c r="L142" s="266">
        <v>1120.96</v>
      </c>
      <c r="M142" s="269"/>
      <c r="N142">
        <v>593</v>
      </c>
      <c r="O142" s="266">
        <f t="shared" si="81"/>
        <v>177.9</v>
      </c>
      <c r="P142" s="266">
        <f t="shared" si="82"/>
        <v>672.58</v>
      </c>
      <c r="Q142" s="266">
        <f t="shared" si="83"/>
        <v>0</v>
      </c>
      <c r="R142" s="266">
        <f t="shared" si="84"/>
        <v>0</v>
      </c>
      <c r="S142" s="159">
        <f t="shared" si="85"/>
        <v>0.53</v>
      </c>
      <c r="T142" s="159">
        <f t="shared" si="63"/>
        <v>0</v>
      </c>
      <c r="U142" s="158">
        <f t="shared" si="64"/>
        <v>0</v>
      </c>
      <c r="V142" s="158">
        <f t="shared" si="86"/>
        <v>0</v>
      </c>
      <c r="W142" s="267">
        <v>52</v>
      </c>
      <c r="X142" s="266">
        <f t="shared" si="87"/>
        <v>13</v>
      </c>
      <c r="Y142" s="136">
        <f t="shared" si="65"/>
        <v>177.9</v>
      </c>
      <c r="Z142" s="4">
        <f t="shared" si="88"/>
        <v>1311.8600000000001</v>
      </c>
      <c r="AA142" s="266">
        <v>1140751323.3299999</v>
      </c>
      <c r="AB142" s="267">
        <v>9224</v>
      </c>
      <c r="AC142" s="136">
        <f t="shared" si="66"/>
        <v>123672.09</v>
      </c>
      <c r="AD142" s="131">
        <f t="shared" si="67"/>
        <v>0.57931900000000003</v>
      </c>
      <c r="AE142" s="267">
        <v>64320</v>
      </c>
      <c r="AF142" s="131">
        <f t="shared" si="68"/>
        <v>0.51742999999999995</v>
      </c>
      <c r="AG142" s="131">
        <f t="shared" si="105"/>
        <v>0.43924800000000003</v>
      </c>
      <c r="AH142" s="161">
        <f t="shared" si="69"/>
        <v>0.43924800000000003</v>
      </c>
      <c r="AI142" s="162">
        <f t="shared" si="70"/>
        <v>0</v>
      </c>
      <c r="AJ142" s="163">
        <f t="shared" si="89"/>
        <v>0.43924800000000003</v>
      </c>
      <c r="AK142" s="267">
        <v>0</v>
      </c>
      <c r="AL142" s="267">
        <v>0</v>
      </c>
      <c r="AM142" s="135">
        <f t="shared" si="90"/>
        <v>0</v>
      </c>
      <c r="AN142" s="267">
        <v>0</v>
      </c>
      <c r="AO142"/>
      <c r="AP142" s="135">
        <f t="shared" si="91"/>
        <v>0</v>
      </c>
      <c r="AQ142" s="135">
        <f t="shared" si="71"/>
        <v>6641072</v>
      </c>
      <c r="AR142" s="135">
        <f t="shared" si="92"/>
        <v>6641072</v>
      </c>
      <c r="AS142" s="160">
        <v>8340282</v>
      </c>
      <c r="AT142" s="160">
        <f t="shared" si="72"/>
        <v>8340282</v>
      </c>
      <c r="AU142" s="333">
        <v>8340282</v>
      </c>
      <c r="AV142" s="135">
        <f t="shared" si="93"/>
        <v>1699210</v>
      </c>
      <c r="AW142" s="164" t="str">
        <f t="shared" si="94"/>
        <v>No</v>
      </c>
      <c r="AX142" s="160">
        <f t="shared" si="95"/>
        <v>0</v>
      </c>
      <c r="AY142" s="334">
        <f t="shared" si="96"/>
        <v>8340282</v>
      </c>
      <c r="AZ142" s="335">
        <f t="shared" si="97"/>
        <v>8340282</v>
      </c>
      <c r="BA142" s="336">
        <f t="shared" si="98"/>
        <v>0</v>
      </c>
      <c r="BD142" s="166">
        <f t="shared" si="99"/>
        <v>-1699210</v>
      </c>
      <c r="BE142" s="166">
        <f t="shared" ref="BE142:BG195" si="118">$AR142-BX142</f>
        <v>-1699210</v>
      </c>
      <c r="BF142" s="166">
        <f t="shared" si="118"/>
        <v>-1699210</v>
      </c>
      <c r="BG142" s="166">
        <f t="shared" si="118"/>
        <v>-1699210</v>
      </c>
      <c r="BH142" s="166">
        <f t="shared" si="117"/>
        <v>-1699210</v>
      </c>
      <c r="BI142" s="166">
        <f t="shared" si="117"/>
        <v>-1699210</v>
      </c>
      <c r="BJ142" s="166">
        <f t="shared" si="117"/>
        <v>-1699210</v>
      </c>
      <c r="BK142" s="166">
        <f t="shared" si="117"/>
        <v>-1699210</v>
      </c>
      <c r="BL142" s="166">
        <f t="shared" si="106"/>
        <v>-1699210</v>
      </c>
      <c r="BN142" s="135">
        <f t="shared" si="100"/>
        <v>8340282</v>
      </c>
      <c r="BO142" s="166">
        <f t="shared" si="101"/>
        <v>8340282</v>
      </c>
      <c r="BP142" s="166">
        <f t="shared" si="116"/>
        <v>8097464.8909999998</v>
      </c>
      <c r="BQ142" s="166">
        <f t="shared" si="116"/>
        <v>8057023.693</v>
      </c>
      <c r="BR142" s="166">
        <f t="shared" si="116"/>
        <v>8000440</v>
      </c>
      <c r="BS142" s="166">
        <f t="shared" si="115"/>
        <v>7915479.5</v>
      </c>
      <c r="BT142" s="166">
        <f t="shared" si="115"/>
        <v>7773935.307</v>
      </c>
      <c r="BU142" s="166">
        <f t="shared" si="115"/>
        <v>7490677</v>
      </c>
      <c r="BV142" s="135">
        <f t="shared" si="102"/>
        <v>6641072</v>
      </c>
      <c r="BX142" s="166">
        <f t="shared" si="103"/>
        <v>8340282</v>
      </c>
      <c r="BY142" s="166">
        <f t="shared" si="108"/>
        <v>8340282</v>
      </c>
      <c r="BZ142" s="166">
        <f t="shared" si="109"/>
        <v>8340282</v>
      </c>
      <c r="CA142" s="166">
        <f t="shared" si="110"/>
        <v>8340282</v>
      </c>
      <c r="CB142" s="166">
        <f t="shared" si="111"/>
        <v>8340282</v>
      </c>
      <c r="CC142" s="166">
        <f t="shared" si="112"/>
        <v>8340282</v>
      </c>
      <c r="CD142" s="166">
        <f t="shared" si="113"/>
        <v>8340282</v>
      </c>
      <c r="CE142" s="166">
        <f t="shared" si="114"/>
        <v>8340282</v>
      </c>
      <c r="CF142" s="166">
        <f t="shared" si="104"/>
        <v>8340282</v>
      </c>
    </row>
    <row r="143" spans="1:84" ht="15" x14ac:dyDescent="0.2">
      <c r="A143" s="129" t="s">
        <v>365</v>
      </c>
      <c r="B143" s="129"/>
      <c r="C143" s="147"/>
      <c r="D143" s="147" t="str">
        <f t="shared" si="80"/>
        <v>No</v>
      </c>
      <c r="E143" s="147"/>
      <c r="F143" s="147"/>
      <c r="G143" s="1">
        <v>1</v>
      </c>
      <c r="H143" s="332">
        <v>143</v>
      </c>
      <c r="I143" s="129">
        <v>117</v>
      </c>
      <c r="J143" s="1" t="s">
        <v>448</v>
      </c>
      <c r="K143" s="156"/>
      <c r="L143" s="266">
        <v>1174.8499999999999</v>
      </c>
      <c r="M143" s="265"/>
      <c r="N143">
        <v>119</v>
      </c>
      <c r="O143" s="266">
        <f t="shared" si="81"/>
        <v>35.700000000000003</v>
      </c>
      <c r="P143" s="266">
        <f t="shared" si="82"/>
        <v>704.91</v>
      </c>
      <c r="Q143" s="266">
        <f t="shared" si="83"/>
        <v>0</v>
      </c>
      <c r="R143" s="266">
        <f t="shared" si="84"/>
        <v>0</v>
      </c>
      <c r="S143" s="159">
        <f t="shared" si="85"/>
        <v>0.1</v>
      </c>
      <c r="T143" s="159">
        <f t="shared" si="63"/>
        <v>0</v>
      </c>
      <c r="U143" s="158">
        <f t="shared" si="64"/>
        <v>0</v>
      </c>
      <c r="V143" s="158">
        <f t="shared" si="86"/>
        <v>0</v>
      </c>
      <c r="W143" s="267">
        <v>15</v>
      </c>
      <c r="X143" s="266">
        <f t="shared" si="87"/>
        <v>3.75</v>
      </c>
      <c r="Y143" s="136">
        <f t="shared" si="65"/>
        <v>35.700000000000003</v>
      </c>
      <c r="Z143" s="4">
        <f t="shared" si="88"/>
        <v>1214.3</v>
      </c>
      <c r="AA143" s="266">
        <v>2384779519.6700001</v>
      </c>
      <c r="AB143" s="267">
        <v>8765</v>
      </c>
      <c r="AC143" s="136">
        <f t="shared" si="66"/>
        <v>272079.81</v>
      </c>
      <c r="AD143" s="131">
        <f t="shared" si="67"/>
        <v>1.2745070000000001</v>
      </c>
      <c r="AE143" s="267">
        <v>135928</v>
      </c>
      <c r="AF143" s="131">
        <f t="shared" si="68"/>
        <v>1.0934889999999999</v>
      </c>
      <c r="AG143" s="131">
        <f t="shared" si="105"/>
        <v>-0.22020200000000001</v>
      </c>
      <c r="AH143" s="161">
        <f t="shared" si="69"/>
        <v>0.01</v>
      </c>
      <c r="AI143" s="162">
        <f t="shared" si="70"/>
        <v>0</v>
      </c>
      <c r="AJ143" s="163">
        <f t="shared" si="89"/>
        <v>0.01</v>
      </c>
      <c r="AK143" s="267">
        <v>369</v>
      </c>
      <c r="AL143" s="267">
        <v>4</v>
      </c>
      <c r="AM143" s="135">
        <f t="shared" si="90"/>
        <v>147600</v>
      </c>
      <c r="AN143" s="267">
        <v>0</v>
      </c>
      <c r="AO143"/>
      <c r="AP143" s="135">
        <f t="shared" si="91"/>
        <v>0</v>
      </c>
      <c r="AQ143" s="135">
        <f t="shared" si="71"/>
        <v>139948</v>
      </c>
      <c r="AR143" s="135">
        <f t="shared" si="92"/>
        <v>287548</v>
      </c>
      <c r="AS143" s="160">
        <v>180135</v>
      </c>
      <c r="AT143" s="160">
        <f t="shared" si="72"/>
        <v>287548</v>
      </c>
      <c r="AU143" s="333">
        <v>212468</v>
      </c>
      <c r="AV143" s="135">
        <f t="shared" si="93"/>
        <v>75080</v>
      </c>
      <c r="AW143" s="164" t="str">
        <f t="shared" si="94"/>
        <v>Yes</v>
      </c>
      <c r="AX143" s="160">
        <f t="shared" si="95"/>
        <v>15016</v>
      </c>
      <c r="AY143" s="334">
        <f t="shared" si="96"/>
        <v>227484</v>
      </c>
      <c r="AZ143" s="335">
        <f t="shared" si="97"/>
        <v>227484</v>
      </c>
      <c r="BA143" s="336">
        <f t="shared" si="98"/>
        <v>15016</v>
      </c>
      <c r="BD143" s="166">
        <f t="shared" si="99"/>
        <v>75080</v>
      </c>
      <c r="BE143" s="166">
        <f t="shared" si="118"/>
        <v>60064</v>
      </c>
      <c r="BF143" s="166">
        <f t="shared" si="118"/>
        <v>26127.839999999997</v>
      </c>
      <c r="BG143" s="166">
        <f t="shared" si="118"/>
        <v>0</v>
      </c>
      <c r="BH143" s="166">
        <f t="shared" si="117"/>
        <v>0</v>
      </c>
      <c r="BI143" s="166">
        <f t="shared" si="117"/>
        <v>0</v>
      </c>
      <c r="BJ143" s="166">
        <f t="shared" si="117"/>
        <v>0</v>
      </c>
      <c r="BK143" s="166">
        <f t="shared" si="117"/>
        <v>0</v>
      </c>
      <c r="BL143" s="166">
        <f t="shared" si="106"/>
        <v>0</v>
      </c>
      <c r="BN143" s="135">
        <f t="shared" si="100"/>
        <v>227484</v>
      </c>
      <c r="BO143" s="166">
        <f t="shared" si="101"/>
        <v>261420.16</v>
      </c>
      <c r="BP143" s="166">
        <f t="shared" si="116"/>
        <v>287548</v>
      </c>
      <c r="BQ143" s="166">
        <f t="shared" si="116"/>
        <v>287548</v>
      </c>
      <c r="BR143" s="166">
        <f t="shared" si="116"/>
        <v>287548</v>
      </c>
      <c r="BS143" s="166">
        <f t="shared" si="115"/>
        <v>287548</v>
      </c>
      <c r="BT143" s="166">
        <f t="shared" si="115"/>
        <v>287548</v>
      </c>
      <c r="BU143" s="166">
        <f t="shared" si="115"/>
        <v>287548</v>
      </c>
      <c r="BV143" s="135">
        <f t="shared" si="102"/>
        <v>287548</v>
      </c>
      <c r="BX143" s="166">
        <f t="shared" si="103"/>
        <v>227484</v>
      </c>
      <c r="BY143" s="166">
        <f t="shared" si="108"/>
        <v>261420.16</v>
      </c>
      <c r="BZ143" s="166">
        <f t="shared" si="109"/>
        <v>287548</v>
      </c>
      <c r="CA143" s="166">
        <f t="shared" si="110"/>
        <v>287548</v>
      </c>
      <c r="CB143" s="166">
        <f t="shared" si="111"/>
        <v>287548</v>
      </c>
      <c r="CC143" s="166">
        <f t="shared" si="112"/>
        <v>287548</v>
      </c>
      <c r="CD143" s="166">
        <f t="shared" si="113"/>
        <v>287548</v>
      </c>
      <c r="CE143" s="166">
        <f t="shared" si="114"/>
        <v>287548</v>
      </c>
      <c r="CF143" s="166">
        <f t="shared" si="104"/>
        <v>287548</v>
      </c>
    </row>
    <row r="144" spans="1:84" ht="15" x14ac:dyDescent="0.2">
      <c r="A144" s="129" t="s">
        <v>365</v>
      </c>
      <c r="B144" s="129"/>
      <c r="C144" s="147"/>
      <c r="D144" s="147" t="str">
        <f t="shared" si="80"/>
        <v>No</v>
      </c>
      <c r="E144" s="147"/>
      <c r="F144" s="147"/>
      <c r="G144" s="1">
        <v>1</v>
      </c>
      <c r="H144" s="332">
        <v>156</v>
      </c>
      <c r="I144" s="129">
        <v>118</v>
      </c>
      <c r="J144" s="1" t="s">
        <v>449</v>
      </c>
      <c r="K144" s="156"/>
      <c r="L144" s="266">
        <v>4545.4799999999996</v>
      </c>
      <c r="M144" s="265"/>
      <c r="N144">
        <v>321</v>
      </c>
      <c r="O144" s="266">
        <f t="shared" si="81"/>
        <v>96.3</v>
      </c>
      <c r="P144" s="266">
        <f t="shared" si="82"/>
        <v>2727.29</v>
      </c>
      <c r="Q144" s="266">
        <f t="shared" si="83"/>
        <v>0</v>
      </c>
      <c r="R144" s="266">
        <f t="shared" si="84"/>
        <v>0</v>
      </c>
      <c r="S144" s="159">
        <f t="shared" si="85"/>
        <v>7.0000000000000007E-2</v>
      </c>
      <c r="T144" s="159">
        <f t="shared" si="63"/>
        <v>0</v>
      </c>
      <c r="U144" s="158">
        <f t="shared" si="64"/>
        <v>0</v>
      </c>
      <c r="V144" s="158">
        <f t="shared" si="86"/>
        <v>0</v>
      </c>
      <c r="W144" s="267">
        <v>84</v>
      </c>
      <c r="X144" s="266">
        <f t="shared" si="87"/>
        <v>21</v>
      </c>
      <c r="Y144" s="136">
        <f t="shared" si="65"/>
        <v>96.3</v>
      </c>
      <c r="Z144" s="4">
        <f t="shared" si="88"/>
        <v>4662.78</v>
      </c>
      <c r="AA144" s="266">
        <v>7355273457.3299999</v>
      </c>
      <c r="AB144" s="267">
        <v>25033</v>
      </c>
      <c r="AC144" s="136">
        <f t="shared" si="66"/>
        <v>293823.09000000003</v>
      </c>
      <c r="AD144" s="131">
        <f t="shared" si="67"/>
        <v>1.3763590000000001</v>
      </c>
      <c r="AE144" s="267">
        <v>152630</v>
      </c>
      <c r="AF144" s="131">
        <f t="shared" si="68"/>
        <v>1.227851</v>
      </c>
      <c r="AG144" s="131">
        <f t="shared" si="105"/>
        <v>-0.33180700000000002</v>
      </c>
      <c r="AH144" s="161">
        <f t="shared" si="69"/>
        <v>0.01</v>
      </c>
      <c r="AI144" s="162">
        <f t="shared" si="70"/>
        <v>0</v>
      </c>
      <c r="AJ144" s="163">
        <f t="shared" si="89"/>
        <v>0.01</v>
      </c>
      <c r="AK144" s="267">
        <v>0</v>
      </c>
      <c r="AL144" s="267">
        <v>0</v>
      </c>
      <c r="AM144" s="135">
        <f t="shared" si="90"/>
        <v>0</v>
      </c>
      <c r="AN144" s="267">
        <v>0</v>
      </c>
      <c r="AO144"/>
      <c r="AP144" s="135">
        <f t="shared" si="91"/>
        <v>0</v>
      </c>
      <c r="AQ144" s="135">
        <f t="shared" si="71"/>
        <v>537385</v>
      </c>
      <c r="AR144" s="135">
        <f t="shared" si="92"/>
        <v>537385</v>
      </c>
      <c r="AS144" s="160">
        <v>571648</v>
      </c>
      <c r="AT144" s="160">
        <f t="shared" si="72"/>
        <v>537385</v>
      </c>
      <c r="AU144" s="333">
        <v>568700</v>
      </c>
      <c r="AV144" s="135">
        <f t="shared" si="93"/>
        <v>31315</v>
      </c>
      <c r="AW144" s="164" t="str">
        <f t="shared" si="94"/>
        <v>No</v>
      </c>
      <c r="AX144" s="160">
        <f t="shared" si="95"/>
        <v>0</v>
      </c>
      <c r="AY144" s="334">
        <f t="shared" si="96"/>
        <v>568700</v>
      </c>
      <c r="AZ144" s="335">
        <f t="shared" si="97"/>
        <v>568700</v>
      </c>
      <c r="BA144" s="336">
        <f t="shared" si="98"/>
        <v>0</v>
      </c>
      <c r="BD144" s="166">
        <f t="shared" si="99"/>
        <v>-31315</v>
      </c>
      <c r="BE144" s="166">
        <f t="shared" si="118"/>
        <v>-31315</v>
      </c>
      <c r="BF144" s="166">
        <f t="shared" si="118"/>
        <v>-31315</v>
      </c>
      <c r="BG144" s="166">
        <f t="shared" si="118"/>
        <v>-26840.086499999976</v>
      </c>
      <c r="BH144" s="166">
        <f t="shared" si="117"/>
        <v>-22365.844080450013</v>
      </c>
      <c r="BI144" s="166">
        <f t="shared" si="117"/>
        <v>-17892.675264360034</v>
      </c>
      <c r="BJ144" s="166">
        <f t="shared" si="117"/>
        <v>-13419.506448270055</v>
      </c>
      <c r="BK144" s="166">
        <f t="shared" si="117"/>
        <v>-8946.7849490616936</v>
      </c>
      <c r="BL144" s="166">
        <f t="shared" si="106"/>
        <v>-4473.3924745308468</v>
      </c>
      <c r="BN144" s="135">
        <f t="shared" si="100"/>
        <v>568700</v>
      </c>
      <c r="BO144" s="166">
        <f t="shared" si="101"/>
        <v>568700</v>
      </c>
      <c r="BP144" s="166">
        <f t="shared" si="116"/>
        <v>564225.08649999998</v>
      </c>
      <c r="BQ144" s="166">
        <f t="shared" si="116"/>
        <v>559750.84408045001</v>
      </c>
      <c r="BR144" s="166">
        <f t="shared" si="116"/>
        <v>555277.67526436003</v>
      </c>
      <c r="BS144" s="166">
        <f t="shared" si="115"/>
        <v>550804.50644827005</v>
      </c>
      <c r="BT144" s="166">
        <f t="shared" si="115"/>
        <v>546331.78494906169</v>
      </c>
      <c r="BU144" s="166">
        <f t="shared" si="115"/>
        <v>541858.39247453085</v>
      </c>
      <c r="BV144" s="135">
        <f t="shared" si="102"/>
        <v>537385</v>
      </c>
      <c r="BX144" s="166">
        <f t="shared" si="103"/>
        <v>568700</v>
      </c>
      <c r="BY144" s="166">
        <f t="shared" si="108"/>
        <v>568700</v>
      </c>
      <c r="BZ144" s="166">
        <f t="shared" si="109"/>
        <v>564225.08649999998</v>
      </c>
      <c r="CA144" s="166">
        <f t="shared" si="110"/>
        <v>559750.84408045001</v>
      </c>
      <c r="CB144" s="166">
        <f t="shared" si="111"/>
        <v>555277.67526436003</v>
      </c>
      <c r="CC144" s="166">
        <f t="shared" si="112"/>
        <v>550804.50644827005</v>
      </c>
      <c r="CD144" s="166">
        <f t="shared" si="113"/>
        <v>546331.78494906169</v>
      </c>
      <c r="CE144" s="166">
        <f t="shared" si="114"/>
        <v>541858.39247453085</v>
      </c>
      <c r="CF144" s="166">
        <f t="shared" si="104"/>
        <v>537385</v>
      </c>
    </row>
    <row r="145" spans="1:84" ht="15" x14ac:dyDescent="0.2">
      <c r="A145" s="129" t="s">
        <v>333</v>
      </c>
      <c r="B145" s="129"/>
      <c r="C145" s="147"/>
      <c r="D145" s="147" t="str">
        <f t="shared" si="80"/>
        <v>No</v>
      </c>
      <c r="E145" s="147"/>
      <c r="F145" s="147"/>
      <c r="G145" s="1">
        <v>6</v>
      </c>
      <c r="H145" s="332">
        <v>74</v>
      </c>
      <c r="I145" s="129">
        <v>119</v>
      </c>
      <c r="J145" s="1" t="s">
        <v>450</v>
      </c>
      <c r="K145" s="156"/>
      <c r="L145" s="266">
        <v>2678.98</v>
      </c>
      <c r="M145" s="265"/>
      <c r="N145">
        <v>535</v>
      </c>
      <c r="O145" s="266">
        <f t="shared" si="81"/>
        <v>160.5</v>
      </c>
      <c r="P145" s="266">
        <f t="shared" si="82"/>
        <v>1607.39</v>
      </c>
      <c r="Q145" s="266">
        <f t="shared" si="83"/>
        <v>0</v>
      </c>
      <c r="R145" s="266">
        <f t="shared" si="84"/>
        <v>0</v>
      </c>
      <c r="S145" s="159">
        <f t="shared" si="85"/>
        <v>0.2</v>
      </c>
      <c r="T145" s="159">
        <f t="shared" si="63"/>
        <v>0</v>
      </c>
      <c r="U145" s="158">
        <f t="shared" si="64"/>
        <v>0</v>
      </c>
      <c r="V145" s="158">
        <f t="shared" si="86"/>
        <v>0</v>
      </c>
      <c r="W145" s="267">
        <v>229</v>
      </c>
      <c r="X145" s="266">
        <f t="shared" si="87"/>
        <v>57.25</v>
      </c>
      <c r="Y145" s="136">
        <f t="shared" si="65"/>
        <v>160.5</v>
      </c>
      <c r="Z145" s="4">
        <f t="shared" si="88"/>
        <v>2896.73</v>
      </c>
      <c r="AA145" s="266">
        <v>3420223098.3299999</v>
      </c>
      <c r="AB145" s="267">
        <v>20845</v>
      </c>
      <c r="AC145" s="136">
        <f t="shared" si="66"/>
        <v>164078.82</v>
      </c>
      <c r="AD145" s="131">
        <f t="shared" si="67"/>
        <v>0.76859599999999995</v>
      </c>
      <c r="AE145" s="267">
        <v>85123</v>
      </c>
      <c r="AF145" s="131">
        <f t="shared" si="68"/>
        <v>0.684782</v>
      </c>
      <c r="AG145" s="131">
        <f t="shared" si="105"/>
        <v>0.256548</v>
      </c>
      <c r="AH145" s="161">
        <f t="shared" si="69"/>
        <v>0.256548</v>
      </c>
      <c r="AI145" s="162">
        <f t="shared" si="70"/>
        <v>0</v>
      </c>
      <c r="AJ145" s="163">
        <f t="shared" si="89"/>
        <v>0.256548</v>
      </c>
      <c r="AK145" s="267">
        <v>0</v>
      </c>
      <c r="AL145" s="267">
        <v>0</v>
      </c>
      <c r="AM145" s="135">
        <f t="shared" si="90"/>
        <v>0</v>
      </c>
      <c r="AN145" s="267">
        <v>0</v>
      </c>
      <c r="AO145"/>
      <c r="AP145" s="135">
        <f t="shared" si="91"/>
        <v>0</v>
      </c>
      <c r="AQ145" s="135">
        <f t="shared" si="71"/>
        <v>8564807</v>
      </c>
      <c r="AR145" s="135">
        <f t="shared" si="92"/>
        <v>8564807</v>
      </c>
      <c r="AS145" s="160">
        <v>4250230</v>
      </c>
      <c r="AT145" s="160">
        <f t="shared" si="72"/>
        <v>8564807</v>
      </c>
      <c r="AU145" s="333">
        <v>5778936</v>
      </c>
      <c r="AV145" s="135">
        <f t="shared" si="93"/>
        <v>2785871</v>
      </c>
      <c r="AW145" s="164" t="str">
        <f t="shared" si="94"/>
        <v>Yes</v>
      </c>
      <c r="AX145" s="160">
        <f t="shared" si="95"/>
        <v>557174</v>
      </c>
      <c r="AY145" s="334">
        <f t="shared" si="96"/>
        <v>6336110</v>
      </c>
      <c r="AZ145" s="335">
        <f t="shared" si="97"/>
        <v>6336110</v>
      </c>
      <c r="BA145" s="336">
        <f t="shared" si="98"/>
        <v>557174</v>
      </c>
      <c r="BD145" s="166">
        <f t="shared" si="99"/>
        <v>2785871</v>
      </c>
      <c r="BE145" s="166">
        <f t="shared" si="118"/>
        <v>2228697</v>
      </c>
      <c r="BF145" s="166">
        <f t="shared" si="118"/>
        <v>969483.1950000003</v>
      </c>
      <c r="BG145" s="166">
        <f t="shared" si="118"/>
        <v>0</v>
      </c>
      <c r="BH145" s="166">
        <f t="shared" si="117"/>
        <v>0</v>
      </c>
      <c r="BI145" s="166">
        <f t="shared" si="117"/>
        <v>0</v>
      </c>
      <c r="BJ145" s="166">
        <f t="shared" si="117"/>
        <v>0</v>
      </c>
      <c r="BK145" s="166">
        <f t="shared" si="117"/>
        <v>0</v>
      </c>
      <c r="BL145" s="166">
        <f t="shared" si="106"/>
        <v>0</v>
      </c>
      <c r="BN145" s="135">
        <f t="shared" si="100"/>
        <v>6336110</v>
      </c>
      <c r="BO145" s="166">
        <f t="shared" si="101"/>
        <v>7595323.8049999997</v>
      </c>
      <c r="BP145" s="166">
        <f t="shared" si="116"/>
        <v>8564807</v>
      </c>
      <c r="BQ145" s="166">
        <f t="shared" si="116"/>
        <v>8564807</v>
      </c>
      <c r="BR145" s="166">
        <f t="shared" si="116"/>
        <v>8564807</v>
      </c>
      <c r="BS145" s="166">
        <f t="shared" si="115"/>
        <v>8564807</v>
      </c>
      <c r="BT145" s="166">
        <f t="shared" si="115"/>
        <v>8564807</v>
      </c>
      <c r="BU145" s="166">
        <f t="shared" si="115"/>
        <v>8564807</v>
      </c>
      <c r="BV145" s="135">
        <f t="shared" si="102"/>
        <v>8564807</v>
      </c>
      <c r="BX145" s="166">
        <f t="shared" si="103"/>
        <v>6336110</v>
      </c>
      <c r="BY145" s="166">
        <f t="shared" si="108"/>
        <v>7595323.8049999997</v>
      </c>
      <c r="BZ145" s="166">
        <f t="shared" si="109"/>
        <v>8564807</v>
      </c>
      <c r="CA145" s="166">
        <f t="shared" si="110"/>
        <v>8564807</v>
      </c>
      <c r="CB145" s="166">
        <f t="shared" si="111"/>
        <v>8564807</v>
      </c>
      <c r="CC145" s="166">
        <f t="shared" si="112"/>
        <v>8564807</v>
      </c>
      <c r="CD145" s="166">
        <f t="shared" si="113"/>
        <v>8564807</v>
      </c>
      <c r="CE145" s="166">
        <f t="shared" si="114"/>
        <v>8564807</v>
      </c>
      <c r="CF145" s="166">
        <f t="shared" si="104"/>
        <v>8564807</v>
      </c>
    </row>
    <row r="146" spans="1:84" ht="15" x14ac:dyDescent="0.2">
      <c r="A146" s="129" t="s">
        <v>323</v>
      </c>
      <c r="B146" s="129"/>
      <c r="C146" s="147"/>
      <c r="D146" s="147" t="str">
        <f t="shared" si="80"/>
        <v>No</v>
      </c>
      <c r="E146" s="147"/>
      <c r="F146" s="147"/>
      <c r="G146" s="1">
        <v>1</v>
      </c>
      <c r="H146" s="332">
        <v>163</v>
      </c>
      <c r="I146" s="129">
        <v>120</v>
      </c>
      <c r="J146" s="1" t="s">
        <v>451</v>
      </c>
      <c r="K146" s="156"/>
      <c r="L146" s="266">
        <v>159.05000000000001</v>
      </c>
      <c r="M146" s="265"/>
      <c r="N146">
        <v>37</v>
      </c>
      <c r="O146" s="266">
        <f t="shared" si="81"/>
        <v>11.1</v>
      </c>
      <c r="P146" s="266">
        <f t="shared" si="82"/>
        <v>95.43</v>
      </c>
      <c r="Q146" s="266">
        <f t="shared" si="83"/>
        <v>0</v>
      </c>
      <c r="R146" s="266">
        <f t="shared" si="84"/>
        <v>0</v>
      </c>
      <c r="S146" s="159">
        <f t="shared" si="85"/>
        <v>0.23</v>
      </c>
      <c r="T146" s="159">
        <f t="shared" si="63"/>
        <v>0</v>
      </c>
      <c r="U146" s="158">
        <f t="shared" si="64"/>
        <v>0</v>
      </c>
      <c r="V146" s="158">
        <f t="shared" si="86"/>
        <v>0</v>
      </c>
      <c r="W146" s="267">
        <v>1</v>
      </c>
      <c r="X146" s="266">
        <f t="shared" si="87"/>
        <v>0.25</v>
      </c>
      <c r="Y146" s="136">
        <f t="shared" si="65"/>
        <v>11.1</v>
      </c>
      <c r="Z146" s="4">
        <f t="shared" si="88"/>
        <v>170.4</v>
      </c>
      <c r="AA146" s="266">
        <v>994703953.33000004</v>
      </c>
      <c r="AB146" s="267">
        <v>2260</v>
      </c>
      <c r="AC146" s="136">
        <f t="shared" si="66"/>
        <v>440134.49</v>
      </c>
      <c r="AD146" s="131">
        <f t="shared" si="67"/>
        <v>2.0617269999999999</v>
      </c>
      <c r="AE146" s="267">
        <v>109063</v>
      </c>
      <c r="AF146" s="131">
        <f t="shared" si="68"/>
        <v>0.87737100000000001</v>
      </c>
      <c r="AG146" s="131">
        <f t="shared" si="105"/>
        <v>-0.70642000000000005</v>
      </c>
      <c r="AH146" s="161">
        <f t="shared" si="69"/>
        <v>0.01</v>
      </c>
      <c r="AI146" s="162">
        <f t="shared" si="70"/>
        <v>0</v>
      </c>
      <c r="AJ146" s="163">
        <f t="shared" si="89"/>
        <v>0.01</v>
      </c>
      <c r="AK146" s="267">
        <v>159</v>
      </c>
      <c r="AL146" s="267">
        <v>13</v>
      </c>
      <c r="AM146" s="135">
        <f t="shared" si="90"/>
        <v>206700</v>
      </c>
      <c r="AN146" s="267">
        <v>0</v>
      </c>
      <c r="AO146"/>
      <c r="AP146" s="135">
        <f t="shared" si="91"/>
        <v>0</v>
      </c>
      <c r="AQ146" s="135">
        <f t="shared" si="71"/>
        <v>19639</v>
      </c>
      <c r="AR146" s="135">
        <f t="shared" si="92"/>
        <v>226339</v>
      </c>
      <c r="AS146" s="160">
        <v>33612</v>
      </c>
      <c r="AT146" s="160">
        <f t="shared" si="72"/>
        <v>226339</v>
      </c>
      <c r="AU146" s="333">
        <v>91189</v>
      </c>
      <c r="AV146" s="135">
        <f t="shared" si="93"/>
        <v>135150</v>
      </c>
      <c r="AW146" s="164" t="str">
        <f t="shared" si="94"/>
        <v>Yes</v>
      </c>
      <c r="AX146" s="160">
        <f t="shared" si="95"/>
        <v>27030</v>
      </c>
      <c r="AY146" s="334">
        <f t="shared" si="96"/>
        <v>118219</v>
      </c>
      <c r="AZ146" s="335">
        <f t="shared" si="97"/>
        <v>118219</v>
      </c>
      <c r="BA146" s="336">
        <f t="shared" si="98"/>
        <v>27030</v>
      </c>
      <c r="BD146" s="166">
        <f t="shared" si="99"/>
        <v>135150</v>
      </c>
      <c r="BE146" s="166">
        <f t="shared" si="118"/>
        <v>108120</v>
      </c>
      <c r="BF146" s="166">
        <f t="shared" si="118"/>
        <v>47032.200000000012</v>
      </c>
      <c r="BG146" s="166">
        <f t="shared" si="118"/>
        <v>0</v>
      </c>
      <c r="BH146" s="166">
        <f t="shared" si="117"/>
        <v>0</v>
      </c>
      <c r="BI146" s="166">
        <f t="shared" si="117"/>
        <v>0</v>
      </c>
      <c r="BJ146" s="166">
        <f t="shared" si="117"/>
        <v>0</v>
      </c>
      <c r="BK146" s="166">
        <f t="shared" si="117"/>
        <v>0</v>
      </c>
      <c r="BL146" s="166">
        <f t="shared" si="106"/>
        <v>0</v>
      </c>
      <c r="BN146" s="135">
        <f t="shared" si="100"/>
        <v>118219</v>
      </c>
      <c r="BO146" s="166">
        <f t="shared" si="101"/>
        <v>179306.8</v>
      </c>
      <c r="BP146" s="166">
        <f t="shared" si="116"/>
        <v>226339</v>
      </c>
      <c r="BQ146" s="166">
        <f t="shared" si="116"/>
        <v>226339</v>
      </c>
      <c r="BR146" s="166">
        <f t="shared" si="116"/>
        <v>226339</v>
      </c>
      <c r="BS146" s="166">
        <f t="shared" si="115"/>
        <v>226339</v>
      </c>
      <c r="BT146" s="166">
        <f t="shared" si="115"/>
        <v>226339</v>
      </c>
      <c r="BU146" s="166">
        <f t="shared" si="115"/>
        <v>226339</v>
      </c>
      <c r="BV146" s="135">
        <f t="shared" si="102"/>
        <v>226339</v>
      </c>
      <c r="BX146" s="166">
        <f t="shared" si="103"/>
        <v>118219</v>
      </c>
      <c r="BY146" s="166">
        <f t="shared" si="108"/>
        <v>179306.8</v>
      </c>
      <c r="BZ146" s="166">
        <f t="shared" si="109"/>
        <v>226339</v>
      </c>
      <c r="CA146" s="166">
        <f t="shared" si="110"/>
        <v>226339</v>
      </c>
      <c r="CB146" s="166">
        <f t="shared" si="111"/>
        <v>226339</v>
      </c>
      <c r="CC146" s="166">
        <f t="shared" si="112"/>
        <v>226339</v>
      </c>
      <c r="CD146" s="166">
        <f t="shared" si="113"/>
        <v>226339</v>
      </c>
      <c r="CE146" s="166">
        <f t="shared" si="114"/>
        <v>226339</v>
      </c>
      <c r="CF146" s="166">
        <f t="shared" si="104"/>
        <v>226339</v>
      </c>
    </row>
    <row r="147" spans="1:84" ht="15" x14ac:dyDescent="0.2">
      <c r="A147" s="129" t="s">
        <v>323</v>
      </c>
      <c r="B147" s="129"/>
      <c r="C147" s="147"/>
      <c r="D147" s="147" t="str">
        <f t="shared" si="80"/>
        <v>No</v>
      </c>
      <c r="E147" s="147"/>
      <c r="F147" s="147"/>
      <c r="G147" s="1">
        <v>5</v>
      </c>
      <c r="H147" s="332">
        <v>73</v>
      </c>
      <c r="I147" s="129">
        <v>121</v>
      </c>
      <c r="J147" s="1" t="s">
        <v>452</v>
      </c>
      <c r="K147" s="156"/>
      <c r="L147" s="266">
        <v>578.62</v>
      </c>
      <c r="M147" s="265"/>
      <c r="N147">
        <v>107</v>
      </c>
      <c r="O147" s="266">
        <f t="shared" si="81"/>
        <v>32.1</v>
      </c>
      <c r="P147" s="266">
        <f t="shared" si="82"/>
        <v>347.17</v>
      </c>
      <c r="Q147" s="266">
        <f t="shared" si="83"/>
        <v>0</v>
      </c>
      <c r="R147" s="266">
        <f t="shared" si="84"/>
        <v>0</v>
      </c>
      <c r="S147" s="159">
        <f t="shared" si="85"/>
        <v>0.18</v>
      </c>
      <c r="T147" s="159">
        <f t="shared" si="63"/>
        <v>0</v>
      </c>
      <c r="U147" s="158">
        <f t="shared" si="64"/>
        <v>0</v>
      </c>
      <c r="V147" s="158">
        <f t="shared" si="86"/>
        <v>0</v>
      </c>
      <c r="W147" s="267">
        <v>4</v>
      </c>
      <c r="X147" s="266">
        <f t="shared" si="87"/>
        <v>1</v>
      </c>
      <c r="Y147" s="136">
        <f t="shared" si="65"/>
        <v>32.1</v>
      </c>
      <c r="Z147" s="4">
        <f t="shared" si="88"/>
        <v>611.72</v>
      </c>
      <c r="AA147" s="266">
        <v>613303240</v>
      </c>
      <c r="AB147" s="267">
        <v>4213</v>
      </c>
      <c r="AC147" s="136">
        <f t="shared" si="66"/>
        <v>145573.99</v>
      </c>
      <c r="AD147" s="131">
        <f t="shared" si="67"/>
        <v>0.68191400000000002</v>
      </c>
      <c r="AE147" s="267">
        <v>104725</v>
      </c>
      <c r="AF147" s="131">
        <f t="shared" si="68"/>
        <v>0.84247300000000003</v>
      </c>
      <c r="AG147" s="131">
        <f t="shared" si="105"/>
        <v>0.26991799999999999</v>
      </c>
      <c r="AH147" s="161">
        <f t="shared" si="69"/>
        <v>0.26991799999999999</v>
      </c>
      <c r="AI147" s="162">
        <f t="shared" si="70"/>
        <v>0</v>
      </c>
      <c r="AJ147" s="163">
        <f t="shared" si="89"/>
        <v>0.26991799999999999</v>
      </c>
      <c r="AK147" s="267">
        <v>0</v>
      </c>
      <c r="AL147" s="267">
        <v>0</v>
      </c>
      <c r="AM147" s="135">
        <f t="shared" si="90"/>
        <v>0</v>
      </c>
      <c r="AN147" s="267">
        <v>0</v>
      </c>
      <c r="AO147"/>
      <c r="AP147" s="135">
        <f t="shared" si="91"/>
        <v>0</v>
      </c>
      <c r="AQ147" s="135">
        <f t="shared" si="71"/>
        <v>1902942</v>
      </c>
      <c r="AR147" s="135">
        <f t="shared" si="92"/>
        <v>1902942</v>
      </c>
      <c r="AS147" s="160">
        <v>3049314</v>
      </c>
      <c r="AT147" s="160">
        <f t="shared" si="72"/>
        <v>1902942</v>
      </c>
      <c r="AU147" s="333">
        <v>2525078</v>
      </c>
      <c r="AV147" s="135">
        <f t="shared" si="93"/>
        <v>622136</v>
      </c>
      <c r="AW147" s="164" t="str">
        <f t="shared" si="94"/>
        <v>No</v>
      </c>
      <c r="AX147" s="160">
        <f t="shared" si="95"/>
        <v>0</v>
      </c>
      <c r="AY147" s="334">
        <f t="shared" si="96"/>
        <v>2525078</v>
      </c>
      <c r="AZ147" s="335">
        <f t="shared" si="97"/>
        <v>2525078</v>
      </c>
      <c r="BA147" s="336">
        <f t="shared" si="98"/>
        <v>0</v>
      </c>
      <c r="BD147" s="166">
        <f t="shared" si="99"/>
        <v>-622136</v>
      </c>
      <c r="BE147" s="166">
        <f t="shared" si="118"/>
        <v>-622136</v>
      </c>
      <c r="BF147" s="166">
        <f t="shared" si="118"/>
        <v>-622136</v>
      </c>
      <c r="BG147" s="166">
        <f t="shared" si="118"/>
        <v>-533232.76560000004</v>
      </c>
      <c r="BH147" s="166">
        <f t="shared" si="117"/>
        <v>-444342.86357448017</v>
      </c>
      <c r="BI147" s="166">
        <f t="shared" si="117"/>
        <v>-355474.29085958423</v>
      </c>
      <c r="BJ147" s="166">
        <f t="shared" si="117"/>
        <v>-266605.71814468829</v>
      </c>
      <c r="BK147" s="166">
        <f t="shared" si="117"/>
        <v>-177746.03228706378</v>
      </c>
      <c r="BL147" s="166">
        <f t="shared" si="106"/>
        <v>-88873.016143532004</v>
      </c>
      <c r="BN147" s="135">
        <f t="shared" si="100"/>
        <v>2525078</v>
      </c>
      <c r="BO147" s="166">
        <f t="shared" si="101"/>
        <v>2525078</v>
      </c>
      <c r="BP147" s="166">
        <f t="shared" si="116"/>
        <v>2436174.7656</v>
      </c>
      <c r="BQ147" s="166">
        <f t="shared" si="116"/>
        <v>2347284.8635744802</v>
      </c>
      <c r="BR147" s="166">
        <f t="shared" si="116"/>
        <v>2258416.2908595842</v>
      </c>
      <c r="BS147" s="166">
        <f t="shared" si="115"/>
        <v>2169547.7181446883</v>
      </c>
      <c r="BT147" s="166">
        <f t="shared" si="115"/>
        <v>2080688.0322870638</v>
      </c>
      <c r="BU147" s="166">
        <f t="shared" si="115"/>
        <v>1991815.016143532</v>
      </c>
      <c r="BV147" s="135">
        <f t="shared" si="102"/>
        <v>1902942</v>
      </c>
      <c r="BX147" s="166">
        <f t="shared" si="103"/>
        <v>2525078</v>
      </c>
      <c r="BY147" s="166">
        <f t="shared" si="108"/>
        <v>2525078</v>
      </c>
      <c r="BZ147" s="166">
        <f t="shared" si="109"/>
        <v>2436174.7656</v>
      </c>
      <c r="CA147" s="166">
        <f t="shared" si="110"/>
        <v>2347284.8635744802</v>
      </c>
      <c r="CB147" s="166">
        <f t="shared" si="111"/>
        <v>2258416.2908595842</v>
      </c>
      <c r="CC147" s="166">
        <f t="shared" si="112"/>
        <v>2169547.7181446883</v>
      </c>
      <c r="CD147" s="166">
        <f t="shared" si="113"/>
        <v>2080688.0322870638</v>
      </c>
      <c r="CE147" s="166">
        <f t="shared" si="114"/>
        <v>1991815.016143532</v>
      </c>
      <c r="CF147" s="166">
        <f t="shared" si="104"/>
        <v>1902942</v>
      </c>
    </row>
    <row r="148" spans="1:84" ht="15" x14ac:dyDescent="0.2">
      <c r="A148" s="129" t="s">
        <v>327</v>
      </c>
      <c r="B148" s="129"/>
      <c r="C148" s="147"/>
      <c r="D148" s="147" t="str">
        <f t="shared" si="80"/>
        <v>No</v>
      </c>
      <c r="E148" s="147"/>
      <c r="F148" s="147"/>
      <c r="G148" s="1">
        <v>1</v>
      </c>
      <c r="H148" s="332">
        <v>160</v>
      </c>
      <c r="I148" s="129">
        <v>122</v>
      </c>
      <c r="J148" s="1" t="s">
        <v>453</v>
      </c>
      <c r="K148" s="156"/>
      <c r="L148" s="266">
        <v>341.93</v>
      </c>
      <c r="M148" s="265"/>
      <c r="N148">
        <v>65</v>
      </c>
      <c r="O148" s="266">
        <f t="shared" si="81"/>
        <v>19.5</v>
      </c>
      <c r="P148" s="266">
        <f t="shared" si="82"/>
        <v>205.16</v>
      </c>
      <c r="Q148" s="266">
        <f t="shared" si="83"/>
        <v>0</v>
      </c>
      <c r="R148" s="266">
        <f t="shared" si="84"/>
        <v>0</v>
      </c>
      <c r="S148" s="159">
        <f t="shared" si="85"/>
        <v>0.19</v>
      </c>
      <c r="T148" s="159">
        <f t="shared" si="63"/>
        <v>0</v>
      </c>
      <c r="U148" s="158">
        <f t="shared" si="64"/>
        <v>0</v>
      </c>
      <c r="V148" s="158">
        <f t="shared" si="86"/>
        <v>0</v>
      </c>
      <c r="W148" s="267">
        <v>8</v>
      </c>
      <c r="X148" s="266">
        <f t="shared" si="87"/>
        <v>2</v>
      </c>
      <c r="Y148" s="136">
        <f t="shared" si="65"/>
        <v>19.5</v>
      </c>
      <c r="Z148" s="4">
        <f t="shared" si="88"/>
        <v>363.43</v>
      </c>
      <c r="AA148" s="266">
        <v>1913601132.6700001</v>
      </c>
      <c r="AB148" s="267">
        <v>4194</v>
      </c>
      <c r="AC148" s="136">
        <f t="shared" si="66"/>
        <v>456271.13</v>
      </c>
      <c r="AD148" s="131">
        <f t="shared" si="67"/>
        <v>2.1373160000000002</v>
      </c>
      <c r="AE148" s="267">
        <v>72632</v>
      </c>
      <c r="AF148" s="131">
        <f t="shared" si="68"/>
        <v>0.58429699999999996</v>
      </c>
      <c r="AG148" s="131">
        <f t="shared" si="105"/>
        <v>-0.67140999999999995</v>
      </c>
      <c r="AH148" s="161">
        <f t="shared" si="69"/>
        <v>0.01</v>
      </c>
      <c r="AI148" s="162">
        <f t="shared" si="70"/>
        <v>0</v>
      </c>
      <c r="AJ148" s="163">
        <f t="shared" si="89"/>
        <v>0.01</v>
      </c>
      <c r="AK148" s="267">
        <v>65</v>
      </c>
      <c r="AL148" s="267">
        <v>4</v>
      </c>
      <c r="AM148" s="135">
        <f t="shared" si="90"/>
        <v>26000</v>
      </c>
      <c r="AN148" s="267">
        <v>0</v>
      </c>
      <c r="AO148"/>
      <c r="AP148" s="135">
        <f t="shared" si="91"/>
        <v>0</v>
      </c>
      <c r="AQ148" s="135">
        <f t="shared" si="71"/>
        <v>41885</v>
      </c>
      <c r="AR148" s="135">
        <f t="shared" si="92"/>
        <v>67885</v>
      </c>
      <c r="AS148" s="160">
        <v>10871</v>
      </c>
      <c r="AT148" s="160">
        <f t="shared" si="72"/>
        <v>67885</v>
      </c>
      <c r="AU148" s="333">
        <v>32924</v>
      </c>
      <c r="AV148" s="135">
        <f t="shared" si="93"/>
        <v>34961</v>
      </c>
      <c r="AW148" s="164" t="str">
        <f t="shared" si="94"/>
        <v>Yes</v>
      </c>
      <c r="AX148" s="160">
        <f t="shared" si="95"/>
        <v>6992</v>
      </c>
      <c r="AY148" s="334">
        <f t="shared" si="96"/>
        <v>39916</v>
      </c>
      <c r="AZ148" s="335">
        <f t="shared" si="97"/>
        <v>39916</v>
      </c>
      <c r="BA148" s="336">
        <f t="shared" si="98"/>
        <v>6992</v>
      </c>
      <c r="BD148" s="166">
        <f t="shared" si="99"/>
        <v>34961</v>
      </c>
      <c r="BE148" s="166">
        <f t="shared" si="118"/>
        <v>27969</v>
      </c>
      <c r="BF148" s="166">
        <f t="shared" si="118"/>
        <v>12166.514999999999</v>
      </c>
      <c r="BG148" s="166">
        <f t="shared" si="118"/>
        <v>0</v>
      </c>
      <c r="BH148" s="166">
        <f t="shared" si="117"/>
        <v>0</v>
      </c>
      <c r="BI148" s="166">
        <f t="shared" si="117"/>
        <v>0</v>
      </c>
      <c r="BJ148" s="166">
        <f t="shared" si="117"/>
        <v>0</v>
      </c>
      <c r="BK148" s="166">
        <f t="shared" si="117"/>
        <v>0</v>
      </c>
      <c r="BL148" s="166">
        <f t="shared" si="106"/>
        <v>0</v>
      </c>
      <c r="BN148" s="135">
        <f t="shared" si="100"/>
        <v>39916</v>
      </c>
      <c r="BO148" s="166">
        <f t="shared" si="101"/>
        <v>55718.485000000001</v>
      </c>
      <c r="BP148" s="166">
        <f t="shared" si="116"/>
        <v>67885</v>
      </c>
      <c r="BQ148" s="166">
        <f t="shared" si="116"/>
        <v>67885</v>
      </c>
      <c r="BR148" s="166">
        <f t="shared" si="116"/>
        <v>67885</v>
      </c>
      <c r="BS148" s="166">
        <f t="shared" si="115"/>
        <v>67885</v>
      </c>
      <c r="BT148" s="166">
        <f t="shared" si="115"/>
        <v>67885</v>
      </c>
      <c r="BU148" s="166">
        <f t="shared" si="115"/>
        <v>67885</v>
      </c>
      <c r="BV148" s="135">
        <f t="shared" si="102"/>
        <v>67885</v>
      </c>
      <c r="BX148" s="166">
        <f t="shared" si="103"/>
        <v>39916</v>
      </c>
      <c r="BY148" s="166">
        <f t="shared" si="108"/>
        <v>55718.485000000001</v>
      </c>
      <c r="BZ148" s="166">
        <f t="shared" si="109"/>
        <v>67885</v>
      </c>
      <c r="CA148" s="166">
        <f t="shared" si="110"/>
        <v>67885</v>
      </c>
      <c r="CB148" s="166">
        <f t="shared" si="111"/>
        <v>67885</v>
      </c>
      <c r="CC148" s="166">
        <f t="shared" si="112"/>
        <v>67885</v>
      </c>
      <c r="CD148" s="166">
        <f t="shared" si="113"/>
        <v>67885</v>
      </c>
      <c r="CE148" s="166">
        <f t="shared" si="114"/>
        <v>67885</v>
      </c>
      <c r="CF148" s="166">
        <f t="shared" si="104"/>
        <v>67885</v>
      </c>
    </row>
    <row r="149" spans="1:84" ht="15" x14ac:dyDescent="0.2">
      <c r="A149" s="129" t="s">
        <v>327</v>
      </c>
      <c r="B149" s="129"/>
      <c r="C149" s="147"/>
      <c r="D149" s="147" t="str">
        <f t="shared" si="80"/>
        <v>No</v>
      </c>
      <c r="E149" s="147"/>
      <c r="F149" s="147"/>
      <c r="G149" s="1">
        <v>8</v>
      </c>
      <c r="H149" s="337">
        <v>33</v>
      </c>
      <c r="I149" s="129">
        <v>123</v>
      </c>
      <c r="J149" s="1" t="s">
        <v>454</v>
      </c>
      <c r="K149" s="156"/>
      <c r="L149" s="266">
        <v>165.97</v>
      </c>
      <c r="M149" s="269"/>
      <c r="N149">
        <v>51</v>
      </c>
      <c r="O149" s="266">
        <f t="shared" si="81"/>
        <v>15.3</v>
      </c>
      <c r="P149" s="266">
        <f t="shared" si="82"/>
        <v>99.58</v>
      </c>
      <c r="Q149" s="266">
        <f t="shared" si="83"/>
        <v>0</v>
      </c>
      <c r="R149" s="266">
        <f t="shared" si="84"/>
        <v>0</v>
      </c>
      <c r="S149" s="159">
        <f t="shared" si="85"/>
        <v>0.31</v>
      </c>
      <c r="T149" s="159">
        <f t="shared" si="63"/>
        <v>0</v>
      </c>
      <c r="U149" s="158">
        <f t="shared" si="64"/>
        <v>0</v>
      </c>
      <c r="V149" s="158">
        <f t="shared" si="86"/>
        <v>0</v>
      </c>
      <c r="W149" s="267">
        <v>2</v>
      </c>
      <c r="X149" s="266">
        <f t="shared" si="87"/>
        <v>0.5</v>
      </c>
      <c r="Y149" s="136">
        <f t="shared" si="65"/>
        <v>15.3</v>
      </c>
      <c r="Z149" s="4">
        <f t="shared" si="88"/>
        <v>181.77</v>
      </c>
      <c r="AA149" s="266">
        <v>179697476</v>
      </c>
      <c r="AB149" s="267">
        <v>1576</v>
      </c>
      <c r="AC149" s="136">
        <f t="shared" si="66"/>
        <v>114021.24</v>
      </c>
      <c r="AD149" s="131">
        <f t="shared" si="67"/>
        <v>0.534111</v>
      </c>
      <c r="AE149" s="267">
        <v>88077</v>
      </c>
      <c r="AF149" s="131">
        <f t="shared" si="68"/>
        <v>0.70854600000000001</v>
      </c>
      <c r="AG149" s="131">
        <f t="shared" si="105"/>
        <v>0.41355900000000001</v>
      </c>
      <c r="AH149" s="161">
        <f t="shared" si="69"/>
        <v>0.41355900000000001</v>
      </c>
      <c r="AI149" s="162">
        <f t="shared" si="70"/>
        <v>0</v>
      </c>
      <c r="AJ149" s="163">
        <f t="shared" si="89"/>
        <v>0.41355900000000001</v>
      </c>
      <c r="AK149" s="267">
        <v>75</v>
      </c>
      <c r="AL149" s="267">
        <v>6</v>
      </c>
      <c r="AM149" s="135">
        <f t="shared" si="90"/>
        <v>45000</v>
      </c>
      <c r="AN149" s="267">
        <v>0</v>
      </c>
      <c r="AO149"/>
      <c r="AP149" s="135">
        <f t="shared" si="91"/>
        <v>0</v>
      </c>
      <c r="AQ149" s="135">
        <f t="shared" si="71"/>
        <v>866364</v>
      </c>
      <c r="AR149" s="135">
        <f t="shared" si="92"/>
        <v>911364</v>
      </c>
      <c r="AS149" s="160">
        <v>1423001</v>
      </c>
      <c r="AT149" s="160">
        <f t="shared" si="72"/>
        <v>911364</v>
      </c>
      <c r="AU149" s="333">
        <v>1274671</v>
      </c>
      <c r="AV149" s="135">
        <f t="shared" si="93"/>
        <v>363307</v>
      </c>
      <c r="AW149" s="164" t="str">
        <f t="shared" si="94"/>
        <v>No</v>
      </c>
      <c r="AX149" s="160">
        <f t="shared" si="95"/>
        <v>0</v>
      </c>
      <c r="AY149" s="334">
        <f t="shared" si="96"/>
        <v>1274671</v>
      </c>
      <c r="AZ149" s="335">
        <f t="shared" si="97"/>
        <v>1274671</v>
      </c>
      <c r="BA149" s="336">
        <f t="shared" si="98"/>
        <v>0</v>
      </c>
      <c r="BD149" s="166">
        <f t="shared" si="99"/>
        <v>-363307</v>
      </c>
      <c r="BE149" s="166">
        <f t="shared" si="118"/>
        <v>-363307</v>
      </c>
      <c r="BF149" s="166">
        <f t="shared" si="118"/>
        <v>-363307</v>
      </c>
      <c r="BG149" s="166">
        <f t="shared" si="118"/>
        <v>-311390.42969999998</v>
      </c>
      <c r="BH149" s="166">
        <f t="shared" si="117"/>
        <v>-259481.64506901009</v>
      </c>
      <c r="BI149" s="166">
        <f t="shared" si="117"/>
        <v>-207585.31605520798</v>
      </c>
      <c r="BJ149" s="166">
        <f t="shared" si="117"/>
        <v>-155688.98704140587</v>
      </c>
      <c r="BK149" s="166">
        <f t="shared" si="117"/>
        <v>-103797.84766050533</v>
      </c>
      <c r="BL149" s="166">
        <f t="shared" si="106"/>
        <v>-51898.923830252606</v>
      </c>
      <c r="BN149" s="135">
        <f t="shared" si="100"/>
        <v>1274671</v>
      </c>
      <c r="BO149" s="166">
        <f t="shared" si="101"/>
        <v>1274671</v>
      </c>
      <c r="BP149" s="166">
        <f t="shared" si="116"/>
        <v>1222754.4297</v>
      </c>
      <c r="BQ149" s="166">
        <f t="shared" si="116"/>
        <v>1170845.6450690101</v>
      </c>
      <c r="BR149" s="166">
        <f t="shared" si="116"/>
        <v>1118949.316055208</v>
      </c>
      <c r="BS149" s="166">
        <f t="shared" si="115"/>
        <v>1067052.9870414059</v>
      </c>
      <c r="BT149" s="166">
        <f t="shared" si="115"/>
        <v>1015161.8476605053</v>
      </c>
      <c r="BU149" s="166">
        <f t="shared" si="115"/>
        <v>963262.92383025261</v>
      </c>
      <c r="BV149" s="135">
        <f t="shared" si="102"/>
        <v>911364</v>
      </c>
      <c r="BX149" s="166">
        <f t="shared" si="103"/>
        <v>1274671</v>
      </c>
      <c r="BY149" s="166">
        <f t="shared" si="108"/>
        <v>1274671</v>
      </c>
      <c r="BZ149" s="166">
        <f t="shared" si="109"/>
        <v>1222754.4297</v>
      </c>
      <c r="CA149" s="166">
        <f t="shared" si="110"/>
        <v>1170845.6450690101</v>
      </c>
      <c r="CB149" s="166">
        <f t="shared" si="111"/>
        <v>1118949.316055208</v>
      </c>
      <c r="CC149" s="166">
        <f t="shared" si="112"/>
        <v>1067052.9870414059</v>
      </c>
      <c r="CD149" s="166">
        <f t="shared" si="113"/>
        <v>1015161.8476605053</v>
      </c>
      <c r="CE149" s="166">
        <f t="shared" si="114"/>
        <v>963262.92383025261</v>
      </c>
      <c r="CF149" s="166">
        <f t="shared" si="104"/>
        <v>911364</v>
      </c>
    </row>
    <row r="150" spans="1:84" ht="15" x14ac:dyDescent="0.2">
      <c r="A150" s="129" t="s">
        <v>351</v>
      </c>
      <c r="B150" s="129"/>
      <c r="C150" s="147"/>
      <c r="D150" s="147" t="str">
        <f t="shared" si="80"/>
        <v>No</v>
      </c>
      <c r="E150" s="147"/>
      <c r="F150" s="147"/>
      <c r="G150" s="1">
        <v>8</v>
      </c>
      <c r="H150" s="337">
        <v>27</v>
      </c>
      <c r="I150" s="129">
        <v>124</v>
      </c>
      <c r="J150" s="1" t="s">
        <v>455</v>
      </c>
      <c r="K150" s="156"/>
      <c r="L150" s="266">
        <v>2209.48</v>
      </c>
      <c r="M150" s="269"/>
      <c r="N150">
        <v>957</v>
      </c>
      <c r="O150" s="266">
        <f t="shared" si="81"/>
        <v>287.10000000000002</v>
      </c>
      <c r="P150" s="266">
        <f t="shared" si="82"/>
        <v>1325.69</v>
      </c>
      <c r="Q150" s="266">
        <f t="shared" si="83"/>
        <v>0</v>
      </c>
      <c r="R150" s="266">
        <f t="shared" si="84"/>
        <v>0</v>
      </c>
      <c r="S150" s="159">
        <f t="shared" si="85"/>
        <v>0.43</v>
      </c>
      <c r="T150" s="159">
        <f t="shared" si="63"/>
        <v>0</v>
      </c>
      <c r="U150" s="158">
        <f t="shared" si="64"/>
        <v>0</v>
      </c>
      <c r="V150" s="158">
        <f t="shared" si="86"/>
        <v>0</v>
      </c>
      <c r="W150" s="267">
        <v>141</v>
      </c>
      <c r="X150" s="266">
        <f t="shared" si="87"/>
        <v>35.25</v>
      </c>
      <c r="Y150" s="136">
        <f t="shared" si="65"/>
        <v>287.10000000000002</v>
      </c>
      <c r="Z150" s="4">
        <f t="shared" si="88"/>
        <v>2531.83</v>
      </c>
      <c r="AA150" s="266">
        <v>1909134632</v>
      </c>
      <c r="AB150" s="267">
        <v>16748</v>
      </c>
      <c r="AC150" s="136">
        <f t="shared" si="66"/>
        <v>113991.8</v>
      </c>
      <c r="AD150" s="131">
        <f t="shared" si="67"/>
        <v>0.53397300000000003</v>
      </c>
      <c r="AE150" s="267">
        <v>80396</v>
      </c>
      <c r="AF150" s="131">
        <f t="shared" si="68"/>
        <v>0.64675499999999997</v>
      </c>
      <c r="AG150" s="131">
        <f t="shared" si="105"/>
        <v>0.43219200000000002</v>
      </c>
      <c r="AH150" s="161">
        <f t="shared" si="69"/>
        <v>0.43219200000000002</v>
      </c>
      <c r="AI150" s="162">
        <f t="shared" si="70"/>
        <v>0</v>
      </c>
      <c r="AJ150" s="163">
        <f t="shared" si="89"/>
        <v>0.43219200000000002</v>
      </c>
      <c r="AK150" s="267">
        <v>0</v>
      </c>
      <c r="AL150" s="267">
        <v>0</v>
      </c>
      <c r="AM150" s="135">
        <f t="shared" si="90"/>
        <v>0</v>
      </c>
      <c r="AN150" s="267">
        <v>0</v>
      </c>
      <c r="AO150"/>
      <c r="AP150" s="135">
        <f t="shared" si="91"/>
        <v>0</v>
      </c>
      <c r="AQ150" s="135">
        <f t="shared" si="71"/>
        <v>12611078</v>
      </c>
      <c r="AR150" s="135">
        <f t="shared" si="92"/>
        <v>12611078</v>
      </c>
      <c r="AS150" s="160">
        <v>10040987</v>
      </c>
      <c r="AT150" s="160">
        <f t="shared" si="72"/>
        <v>12611078</v>
      </c>
      <c r="AU150" s="333">
        <v>10769108</v>
      </c>
      <c r="AV150" s="135">
        <f t="shared" si="93"/>
        <v>1841970</v>
      </c>
      <c r="AW150" s="164" t="str">
        <f t="shared" si="94"/>
        <v>Yes</v>
      </c>
      <c r="AX150" s="160">
        <f t="shared" si="95"/>
        <v>368394</v>
      </c>
      <c r="AY150" s="334">
        <f t="shared" si="96"/>
        <v>11137502</v>
      </c>
      <c r="AZ150" s="335">
        <f t="shared" si="97"/>
        <v>11137502</v>
      </c>
      <c r="BA150" s="336">
        <f t="shared" si="98"/>
        <v>368394</v>
      </c>
      <c r="BD150" s="166">
        <f t="shared" si="99"/>
        <v>1841970</v>
      </c>
      <c r="BE150" s="166">
        <f t="shared" si="118"/>
        <v>1473576</v>
      </c>
      <c r="BF150" s="166">
        <f t="shared" si="118"/>
        <v>641005.56000000052</v>
      </c>
      <c r="BG150" s="166">
        <f t="shared" si="118"/>
        <v>0</v>
      </c>
      <c r="BH150" s="166">
        <f t="shared" si="117"/>
        <v>0</v>
      </c>
      <c r="BI150" s="166">
        <f t="shared" si="117"/>
        <v>0</v>
      </c>
      <c r="BJ150" s="166">
        <f t="shared" si="117"/>
        <v>0</v>
      </c>
      <c r="BK150" s="166">
        <f t="shared" si="117"/>
        <v>0</v>
      </c>
      <c r="BL150" s="166">
        <f t="shared" si="106"/>
        <v>0</v>
      </c>
      <c r="BN150" s="135">
        <f t="shared" si="100"/>
        <v>11137502</v>
      </c>
      <c r="BO150" s="166">
        <f t="shared" si="101"/>
        <v>11970072.439999999</v>
      </c>
      <c r="BP150" s="166">
        <f t="shared" si="116"/>
        <v>12611078</v>
      </c>
      <c r="BQ150" s="166">
        <f t="shared" si="116"/>
        <v>12611078</v>
      </c>
      <c r="BR150" s="166">
        <f t="shared" si="116"/>
        <v>12611078</v>
      </c>
      <c r="BS150" s="166">
        <f t="shared" si="115"/>
        <v>12611078</v>
      </c>
      <c r="BT150" s="166">
        <f t="shared" si="115"/>
        <v>12611078</v>
      </c>
      <c r="BU150" s="166">
        <f t="shared" si="115"/>
        <v>12611078</v>
      </c>
      <c r="BV150" s="135">
        <f t="shared" si="102"/>
        <v>12611078</v>
      </c>
      <c r="BX150" s="166">
        <f t="shared" si="103"/>
        <v>11137502</v>
      </c>
      <c r="BY150" s="166">
        <f t="shared" si="108"/>
        <v>11970072.439999999</v>
      </c>
      <c r="BZ150" s="166">
        <f t="shared" si="109"/>
        <v>12611078</v>
      </c>
      <c r="CA150" s="166">
        <f t="shared" si="110"/>
        <v>12611078</v>
      </c>
      <c r="CB150" s="166">
        <f t="shared" si="111"/>
        <v>12611078</v>
      </c>
      <c r="CC150" s="166">
        <f t="shared" si="112"/>
        <v>12611078</v>
      </c>
      <c r="CD150" s="166">
        <f t="shared" si="113"/>
        <v>12611078</v>
      </c>
      <c r="CE150" s="166">
        <f t="shared" si="114"/>
        <v>12611078</v>
      </c>
      <c r="CF150" s="166">
        <f t="shared" si="104"/>
        <v>12611078</v>
      </c>
    </row>
    <row r="151" spans="1:84" ht="15" x14ac:dyDescent="0.2">
      <c r="A151" s="129" t="s">
        <v>327</v>
      </c>
      <c r="B151" s="129"/>
      <c r="C151" s="147"/>
      <c r="D151" s="147" t="str">
        <f t="shared" si="80"/>
        <v>No</v>
      </c>
      <c r="E151" s="147"/>
      <c r="F151" s="147"/>
      <c r="G151" s="1">
        <v>1</v>
      </c>
      <c r="H151" s="332">
        <v>162</v>
      </c>
      <c r="I151" s="129">
        <v>125</v>
      </c>
      <c r="J151" s="1" t="s">
        <v>14</v>
      </c>
      <c r="K151" s="156"/>
      <c r="L151" s="266">
        <v>122.8</v>
      </c>
      <c r="M151" s="265"/>
      <c r="N151">
        <v>46</v>
      </c>
      <c r="O151" s="266">
        <f t="shared" si="81"/>
        <v>13.8</v>
      </c>
      <c r="P151" s="266">
        <f t="shared" si="82"/>
        <v>73.680000000000007</v>
      </c>
      <c r="Q151" s="266">
        <f t="shared" si="83"/>
        <v>0</v>
      </c>
      <c r="R151" s="266">
        <f t="shared" si="84"/>
        <v>0</v>
      </c>
      <c r="S151" s="159">
        <f t="shared" si="85"/>
        <v>0.37</v>
      </c>
      <c r="T151" s="159">
        <f t="shared" si="63"/>
        <v>0</v>
      </c>
      <c r="U151" s="158">
        <f t="shared" si="64"/>
        <v>0</v>
      </c>
      <c r="V151" s="158">
        <f t="shared" si="86"/>
        <v>0</v>
      </c>
      <c r="W151" s="267">
        <v>4</v>
      </c>
      <c r="X151" s="266">
        <f t="shared" si="87"/>
        <v>1</v>
      </c>
      <c r="Y151" s="136">
        <f t="shared" si="65"/>
        <v>13.8</v>
      </c>
      <c r="Z151" s="4">
        <f t="shared" si="88"/>
        <v>137.6</v>
      </c>
      <c r="AA151" s="266">
        <v>1151169509.6700001</v>
      </c>
      <c r="AB151" s="267">
        <v>2680</v>
      </c>
      <c r="AC151" s="136">
        <f t="shared" si="66"/>
        <v>429540.86</v>
      </c>
      <c r="AD151" s="131">
        <f t="shared" si="67"/>
        <v>2.0121030000000002</v>
      </c>
      <c r="AE151" s="267">
        <v>97560</v>
      </c>
      <c r="AF151" s="131">
        <f t="shared" si="68"/>
        <v>0.784833</v>
      </c>
      <c r="AG151" s="131">
        <f t="shared" si="105"/>
        <v>-0.64392199999999999</v>
      </c>
      <c r="AH151" s="161">
        <f t="shared" si="69"/>
        <v>0.01</v>
      </c>
      <c r="AI151" s="162">
        <f t="shared" si="70"/>
        <v>0</v>
      </c>
      <c r="AJ151" s="163">
        <f t="shared" si="89"/>
        <v>0.01</v>
      </c>
      <c r="AK151" s="267">
        <v>29</v>
      </c>
      <c r="AL151" s="267">
        <v>4</v>
      </c>
      <c r="AM151" s="135">
        <f t="shared" si="90"/>
        <v>11600</v>
      </c>
      <c r="AN151" s="267">
        <v>0</v>
      </c>
      <c r="AO151"/>
      <c r="AP151" s="135">
        <f t="shared" si="91"/>
        <v>0</v>
      </c>
      <c r="AQ151" s="135">
        <f t="shared" si="71"/>
        <v>15858</v>
      </c>
      <c r="AR151" s="135">
        <f t="shared" si="92"/>
        <v>27458</v>
      </c>
      <c r="AS151" s="160">
        <v>9960</v>
      </c>
      <c r="AT151" s="160">
        <f t="shared" si="72"/>
        <v>27458</v>
      </c>
      <c r="AU151" s="333">
        <v>18677</v>
      </c>
      <c r="AV151" s="135">
        <f t="shared" si="93"/>
        <v>8781</v>
      </c>
      <c r="AW151" s="164" t="str">
        <f t="shared" si="94"/>
        <v>Yes</v>
      </c>
      <c r="AX151" s="160">
        <f t="shared" si="95"/>
        <v>1756</v>
      </c>
      <c r="AY151" s="334">
        <f t="shared" si="96"/>
        <v>20433</v>
      </c>
      <c r="AZ151" s="335">
        <f t="shared" si="97"/>
        <v>20433</v>
      </c>
      <c r="BA151" s="336">
        <f t="shared" si="98"/>
        <v>1756</v>
      </c>
      <c r="BD151" s="166">
        <f t="shared" si="99"/>
        <v>8781</v>
      </c>
      <c r="BE151" s="166">
        <f t="shared" si="118"/>
        <v>7025</v>
      </c>
      <c r="BF151" s="166">
        <f t="shared" si="118"/>
        <v>3055.875</v>
      </c>
      <c r="BG151" s="166">
        <f t="shared" si="118"/>
        <v>0</v>
      </c>
      <c r="BH151" s="166">
        <f t="shared" si="117"/>
        <v>0</v>
      </c>
      <c r="BI151" s="166">
        <f t="shared" si="117"/>
        <v>0</v>
      </c>
      <c r="BJ151" s="166">
        <f t="shared" si="117"/>
        <v>0</v>
      </c>
      <c r="BK151" s="166">
        <f t="shared" si="117"/>
        <v>0</v>
      </c>
      <c r="BL151" s="166">
        <f t="shared" si="106"/>
        <v>0</v>
      </c>
      <c r="BN151" s="135">
        <f t="shared" si="100"/>
        <v>20433</v>
      </c>
      <c r="BO151" s="166">
        <f t="shared" si="101"/>
        <v>24402.125</v>
      </c>
      <c r="BP151" s="166">
        <f t="shared" si="116"/>
        <v>27458</v>
      </c>
      <c r="BQ151" s="166">
        <f t="shared" si="116"/>
        <v>27458</v>
      </c>
      <c r="BR151" s="166">
        <f t="shared" si="116"/>
        <v>27458</v>
      </c>
      <c r="BS151" s="166">
        <f t="shared" si="115"/>
        <v>27458</v>
      </c>
      <c r="BT151" s="166">
        <f t="shared" si="115"/>
        <v>27458</v>
      </c>
      <c r="BU151" s="166">
        <f t="shared" si="115"/>
        <v>27458</v>
      </c>
      <c r="BV151" s="135">
        <f t="shared" si="102"/>
        <v>27458</v>
      </c>
      <c r="BX151" s="166">
        <f t="shared" si="103"/>
        <v>20433</v>
      </c>
      <c r="BY151" s="166">
        <f t="shared" si="108"/>
        <v>24402.125</v>
      </c>
      <c r="BZ151" s="166">
        <f t="shared" si="109"/>
        <v>27458</v>
      </c>
      <c r="CA151" s="166">
        <f t="shared" si="110"/>
        <v>27458</v>
      </c>
      <c r="CB151" s="166">
        <f t="shared" si="111"/>
        <v>27458</v>
      </c>
      <c r="CC151" s="166">
        <f t="shared" si="112"/>
        <v>27458</v>
      </c>
      <c r="CD151" s="166">
        <f t="shared" si="113"/>
        <v>27458</v>
      </c>
      <c r="CE151" s="166">
        <f t="shared" si="114"/>
        <v>27458</v>
      </c>
      <c r="CF151" s="166">
        <f t="shared" si="104"/>
        <v>27458</v>
      </c>
    </row>
    <row r="152" spans="1:84" ht="15" x14ac:dyDescent="0.2">
      <c r="A152" s="129" t="s">
        <v>333</v>
      </c>
      <c r="B152" s="129"/>
      <c r="C152" s="147"/>
      <c r="D152" s="147" t="str">
        <f t="shared" si="80"/>
        <v>No</v>
      </c>
      <c r="E152" s="147"/>
      <c r="F152" s="147"/>
      <c r="G152" s="1">
        <v>4</v>
      </c>
      <c r="H152" s="332">
        <v>116</v>
      </c>
      <c r="I152" s="129">
        <v>126</v>
      </c>
      <c r="J152" s="1" t="s">
        <v>456</v>
      </c>
      <c r="K152" s="156"/>
      <c r="L152" s="266">
        <v>4667.66</v>
      </c>
      <c r="M152" s="265"/>
      <c r="N152">
        <v>1490</v>
      </c>
      <c r="O152" s="266">
        <f t="shared" si="81"/>
        <v>447</v>
      </c>
      <c r="P152" s="266">
        <f t="shared" si="82"/>
        <v>2800.6</v>
      </c>
      <c r="Q152" s="266">
        <f t="shared" si="83"/>
        <v>0</v>
      </c>
      <c r="R152" s="266">
        <f t="shared" si="84"/>
        <v>0</v>
      </c>
      <c r="S152" s="159">
        <f t="shared" si="85"/>
        <v>0.32</v>
      </c>
      <c r="T152" s="159">
        <f t="shared" si="63"/>
        <v>0</v>
      </c>
      <c r="U152" s="158">
        <f t="shared" si="64"/>
        <v>0</v>
      </c>
      <c r="V152" s="158">
        <f t="shared" si="86"/>
        <v>0</v>
      </c>
      <c r="W152" s="267">
        <v>341</v>
      </c>
      <c r="X152" s="266">
        <f t="shared" si="87"/>
        <v>85.25</v>
      </c>
      <c r="Y152" s="136">
        <f t="shared" si="65"/>
        <v>447</v>
      </c>
      <c r="Z152" s="4">
        <f t="shared" si="88"/>
        <v>5199.91</v>
      </c>
      <c r="AA152" s="266">
        <v>7897758092</v>
      </c>
      <c r="AB152" s="267">
        <v>40869</v>
      </c>
      <c r="AC152" s="136">
        <f t="shared" si="66"/>
        <v>193245.69</v>
      </c>
      <c r="AD152" s="131">
        <f t="shared" si="67"/>
        <v>0.905223</v>
      </c>
      <c r="AE152" s="267">
        <v>98873</v>
      </c>
      <c r="AF152" s="131">
        <f t="shared" si="68"/>
        <v>0.79539599999999999</v>
      </c>
      <c r="AG152" s="131">
        <f t="shared" si="105"/>
        <v>0.12772500000000001</v>
      </c>
      <c r="AH152" s="161">
        <f t="shared" si="69"/>
        <v>0.12772500000000001</v>
      </c>
      <c r="AI152" s="162">
        <f t="shared" si="70"/>
        <v>0</v>
      </c>
      <c r="AJ152" s="163">
        <f t="shared" si="89"/>
        <v>0.12772500000000001</v>
      </c>
      <c r="AK152" s="267">
        <v>0</v>
      </c>
      <c r="AL152" s="267">
        <v>0</v>
      </c>
      <c r="AM152" s="135">
        <f t="shared" si="90"/>
        <v>0</v>
      </c>
      <c r="AN152" s="267">
        <v>0</v>
      </c>
      <c r="AO152"/>
      <c r="AP152" s="135">
        <f t="shared" si="91"/>
        <v>0</v>
      </c>
      <c r="AQ152" s="135">
        <f t="shared" si="71"/>
        <v>7654427</v>
      </c>
      <c r="AR152" s="135">
        <f t="shared" si="92"/>
        <v>7654427</v>
      </c>
      <c r="AS152" s="160">
        <v>5893771</v>
      </c>
      <c r="AT152" s="160">
        <f t="shared" si="72"/>
        <v>7654427</v>
      </c>
      <c r="AU152" s="333">
        <v>6981137</v>
      </c>
      <c r="AV152" s="135">
        <f t="shared" si="93"/>
        <v>673290</v>
      </c>
      <c r="AW152" s="164" t="str">
        <f t="shared" si="94"/>
        <v>Yes</v>
      </c>
      <c r="AX152" s="160">
        <f t="shared" si="95"/>
        <v>134658</v>
      </c>
      <c r="AY152" s="334">
        <f t="shared" si="96"/>
        <v>7115795</v>
      </c>
      <c r="AZ152" s="335">
        <f t="shared" si="97"/>
        <v>7115795</v>
      </c>
      <c r="BA152" s="336">
        <f t="shared" si="98"/>
        <v>134658</v>
      </c>
      <c r="BD152" s="166">
        <f t="shared" si="99"/>
        <v>673290</v>
      </c>
      <c r="BE152" s="166">
        <f t="shared" si="118"/>
        <v>538632</v>
      </c>
      <c r="BF152" s="166">
        <f t="shared" si="118"/>
        <v>234304.91999999993</v>
      </c>
      <c r="BG152" s="166">
        <f t="shared" si="118"/>
        <v>0</v>
      </c>
      <c r="BH152" s="166">
        <f t="shared" si="117"/>
        <v>0</v>
      </c>
      <c r="BI152" s="166">
        <f t="shared" si="117"/>
        <v>0</v>
      </c>
      <c r="BJ152" s="166">
        <f t="shared" si="117"/>
        <v>0</v>
      </c>
      <c r="BK152" s="166">
        <f t="shared" si="117"/>
        <v>0</v>
      </c>
      <c r="BL152" s="166">
        <f t="shared" si="106"/>
        <v>0</v>
      </c>
      <c r="BN152" s="135">
        <f t="shared" si="100"/>
        <v>7115795</v>
      </c>
      <c r="BO152" s="166">
        <f t="shared" si="101"/>
        <v>7420122.0800000001</v>
      </c>
      <c r="BP152" s="166">
        <f t="shared" si="116"/>
        <v>7654427</v>
      </c>
      <c r="BQ152" s="166">
        <f t="shared" si="116"/>
        <v>7654427</v>
      </c>
      <c r="BR152" s="166">
        <f t="shared" si="116"/>
        <v>7654427</v>
      </c>
      <c r="BS152" s="166">
        <f t="shared" si="115"/>
        <v>7654427</v>
      </c>
      <c r="BT152" s="166">
        <f t="shared" si="115"/>
        <v>7654427</v>
      </c>
      <c r="BU152" s="166">
        <f t="shared" si="115"/>
        <v>7654427</v>
      </c>
      <c r="BV152" s="135">
        <f t="shared" si="102"/>
        <v>7654427</v>
      </c>
      <c r="BX152" s="166">
        <f t="shared" si="103"/>
        <v>7115795</v>
      </c>
      <c r="BY152" s="166">
        <f t="shared" si="108"/>
        <v>7420122.0800000001</v>
      </c>
      <c r="BZ152" s="166">
        <f t="shared" si="109"/>
        <v>7654427</v>
      </c>
      <c r="CA152" s="166">
        <f t="shared" si="110"/>
        <v>7654427</v>
      </c>
      <c r="CB152" s="166">
        <f t="shared" si="111"/>
        <v>7654427</v>
      </c>
      <c r="CC152" s="166">
        <f t="shared" si="112"/>
        <v>7654427</v>
      </c>
      <c r="CD152" s="166">
        <f t="shared" si="113"/>
        <v>7654427</v>
      </c>
      <c r="CE152" s="166">
        <f t="shared" si="114"/>
        <v>7654427</v>
      </c>
      <c r="CF152" s="166">
        <f t="shared" si="104"/>
        <v>7654427</v>
      </c>
    </row>
    <row r="153" spans="1:84" ht="15" x14ac:dyDescent="0.2">
      <c r="A153" s="129" t="s">
        <v>323</v>
      </c>
      <c r="B153" s="129"/>
      <c r="C153" s="147"/>
      <c r="D153" s="147" t="str">
        <f t="shared" si="80"/>
        <v>No</v>
      </c>
      <c r="E153" s="147"/>
      <c r="F153" s="147"/>
      <c r="G153" s="1">
        <v>2</v>
      </c>
      <c r="H153" s="332">
        <v>154</v>
      </c>
      <c r="I153" s="129">
        <v>127</v>
      </c>
      <c r="J153" s="1" t="s">
        <v>457</v>
      </c>
      <c r="K153" s="156"/>
      <c r="L153" s="266">
        <v>368.28</v>
      </c>
      <c r="M153" s="265"/>
      <c r="N153">
        <v>28</v>
      </c>
      <c r="O153" s="266">
        <f t="shared" si="81"/>
        <v>8.4</v>
      </c>
      <c r="P153" s="266">
        <f t="shared" si="82"/>
        <v>220.97</v>
      </c>
      <c r="Q153" s="266">
        <f t="shared" si="83"/>
        <v>0</v>
      </c>
      <c r="R153" s="266">
        <f t="shared" si="84"/>
        <v>0</v>
      </c>
      <c r="S153" s="159">
        <f t="shared" si="85"/>
        <v>0.08</v>
      </c>
      <c r="T153" s="159">
        <f t="shared" si="63"/>
        <v>0</v>
      </c>
      <c r="U153" s="158">
        <f t="shared" si="64"/>
        <v>0</v>
      </c>
      <c r="V153" s="158">
        <f t="shared" si="86"/>
        <v>0</v>
      </c>
      <c r="W153" s="267">
        <v>1</v>
      </c>
      <c r="X153" s="266">
        <f t="shared" si="87"/>
        <v>0.25</v>
      </c>
      <c r="Y153" s="136">
        <f t="shared" si="65"/>
        <v>8.4</v>
      </c>
      <c r="Z153" s="4">
        <f t="shared" si="88"/>
        <v>376.92999999999995</v>
      </c>
      <c r="AA153" s="266">
        <v>1053290271.67</v>
      </c>
      <c r="AB153" s="267">
        <v>3527</v>
      </c>
      <c r="AC153" s="136">
        <f t="shared" si="66"/>
        <v>298636.31</v>
      </c>
      <c r="AD153" s="131">
        <f t="shared" si="67"/>
        <v>1.398906</v>
      </c>
      <c r="AE153" s="267">
        <v>120682</v>
      </c>
      <c r="AF153" s="131">
        <f t="shared" si="68"/>
        <v>0.97084099999999995</v>
      </c>
      <c r="AG153" s="131">
        <f t="shared" si="105"/>
        <v>-0.27048699999999998</v>
      </c>
      <c r="AH153" s="161">
        <f t="shared" si="69"/>
        <v>0.01</v>
      </c>
      <c r="AI153" s="162">
        <f t="shared" si="70"/>
        <v>0</v>
      </c>
      <c r="AJ153" s="163">
        <f t="shared" si="89"/>
        <v>0.01</v>
      </c>
      <c r="AK153" s="267">
        <v>0</v>
      </c>
      <c r="AL153" s="267">
        <v>0</v>
      </c>
      <c r="AM153" s="135">
        <f t="shared" si="90"/>
        <v>0</v>
      </c>
      <c r="AN153" s="267">
        <v>0</v>
      </c>
      <c r="AO153"/>
      <c r="AP153" s="135">
        <f t="shared" si="91"/>
        <v>0</v>
      </c>
      <c r="AQ153" s="135">
        <f t="shared" si="71"/>
        <v>43441</v>
      </c>
      <c r="AR153" s="135">
        <f t="shared" si="92"/>
        <v>43441</v>
      </c>
      <c r="AS153" s="160">
        <v>46611</v>
      </c>
      <c r="AT153" s="160">
        <f t="shared" si="72"/>
        <v>43441</v>
      </c>
      <c r="AU153" s="333">
        <v>46995</v>
      </c>
      <c r="AV153" s="135">
        <f t="shared" si="93"/>
        <v>3554</v>
      </c>
      <c r="AW153" s="164" t="str">
        <f t="shared" si="94"/>
        <v>No</v>
      </c>
      <c r="AX153" s="160">
        <f t="shared" si="95"/>
        <v>0</v>
      </c>
      <c r="AY153" s="334">
        <f t="shared" si="96"/>
        <v>46995</v>
      </c>
      <c r="AZ153" s="335">
        <f t="shared" si="97"/>
        <v>46995</v>
      </c>
      <c r="BA153" s="336">
        <f t="shared" si="98"/>
        <v>0</v>
      </c>
      <c r="BD153" s="166">
        <f t="shared" si="99"/>
        <v>-3554</v>
      </c>
      <c r="BE153" s="166">
        <f t="shared" si="118"/>
        <v>-3554</v>
      </c>
      <c r="BF153" s="166">
        <f t="shared" si="118"/>
        <v>-3554</v>
      </c>
      <c r="BG153" s="166">
        <f t="shared" si="118"/>
        <v>-3046.1333999999988</v>
      </c>
      <c r="BH153" s="166">
        <f t="shared" si="117"/>
        <v>-2538.3429622199983</v>
      </c>
      <c r="BI153" s="166">
        <f t="shared" si="117"/>
        <v>-2030.6743697759957</v>
      </c>
      <c r="BJ153" s="166">
        <f t="shared" si="117"/>
        <v>-1523.0057773320004</v>
      </c>
      <c r="BK153" s="166">
        <f t="shared" si="117"/>
        <v>-1015.3879517472451</v>
      </c>
      <c r="BL153" s="166">
        <f t="shared" si="106"/>
        <v>-507.69397587362619</v>
      </c>
      <c r="BN153" s="135">
        <f t="shared" si="100"/>
        <v>46995</v>
      </c>
      <c r="BO153" s="166">
        <f t="shared" si="101"/>
        <v>46995</v>
      </c>
      <c r="BP153" s="166">
        <f t="shared" si="116"/>
        <v>46487.133399999999</v>
      </c>
      <c r="BQ153" s="166">
        <f t="shared" si="116"/>
        <v>45979.342962219998</v>
      </c>
      <c r="BR153" s="166">
        <f t="shared" si="116"/>
        <v>45471.674369775996</v>
      </c>
      <c r="BS153" s="166">
        <f t="shared" si="115"/>
        <v>44964.005777332</v>
      </c>
      <c r="BT153" s="166">
        <f t="shared" si="115"/>
        <v>44456.387951747245</v>
      </c>
      <c r="BU153" s="166">
        <f t="shared" si="115"/>
        <v>43948.693975873626</v>
      </c>
      <c r="BV153" s="135">
        <f t="shared" si="102"/>
        <v>43441</v>
      </c>
      <c r="BX153" s="166">
        <f t="shared" si="103"/>
        <v>46995</v>
      </c>
      <c r="BY153" s="166">
        <f t="shared" si="108"/>
        <v>46995</v>
      </c>
      <c r="BZ153" s="166">
        <f t="shared" si="109"/>
        <v>46487.133399999999</v>
      </c>
      <c r="CA153" s="166">
        <f t="shared" si="110"/>
        <v>45979.342962219998</v>
      </c>
      <c r="CB153" s="166">
        <f t="shared" si="111"/>
        <v>45471.674369775996</v>
      </c>
      <c r="CC153" s="166">
        <f t="shared" si="112"/>
        <v>44964.005777332</v>
      </c>
      <c r="CD153" s="166">
        <f t="shared" si="113"/>
        <v>44456.387951747245</v>
      </c>
      <c r="CE153" s="166">
        <f t="shared" si="114"/>
        <v>43948.693975873626</v>
      </c>
      <c r="CF153" s="166">
        <f t="shared" si="104"/>
        <v>43441</v>
      </c>
    </row>
    <row r="154" spans="1:84" ht="15" x14ac:dyDescent="0.2">
      <c r="A154" s="129" t="s">
        <v>329</v>
      </c>
      <c r="B154" s="129"/>
      <c r="C154" s="147"/>
      <c r="D154" s="147" t="str">
        <f t="shared" si="80"/>
        <v>No</v>
      </c>
      <c r="E154" s="147"/>
      <c r="F154" s="147"/>
      <c r="G154" s="1">
        <v>3</v>
      </c>
      <c r="H154" s="332">
        <v>132</v>
      </c>
      <c r="I154" s="129">
        <v>128</v>
      </c>
      <c r="J154" s="1" t="s">
        <v>458</v>
      </c>
      <c r="K154" s="156"/>
      <c r="L154" s="266">
        <v>4132.72</v>
      </c>
      <c r="M154" s="265"/>
      <c r="N154">
        <v>532</v>
      </c>
      <c r="O154" s="266">
        <f t="shared" si="81"/>
        <v>159.6</v>
      </c>
      <c r="P154" s="266">
        <f t="shared" si="82"/>
        <v>2479.63</v>
      </c>
      <c r="Q154" s="266">
        <f t="shared" si="83"/>
        <v>0</v>
      </c>
      <c r="R154" s="266">
        <f t="shared" si="84"/>
        <v>0</v>
      </c>
      <c r="S154" s="159">
        <f t="shared" si="85"/>
        <v>0.13</v>
      </c>
      <c r="T154" s="159">
        <f t="shared" si="63"/>
        <v>0</v>
      </c>
      <c r="U154" s="158">
        <f t="shared" si="64"/>
        <v>0</v>
      </c>
      <c r="V154" s="158">
        <f t="shared" si="86"/>
        <v>0</v>
      </c>
      <c r="W154" s="267">
        <v>78</v>
      </c>
      <c r="X154" s="266">
        <f t="shared" si="87"/>
        <v>19.5</v>
      </c>
      <c r="Y154" s="136">
        <f t="shared" si="65"/>
        <v>159.6</v>
      </c>
      <c r="Z154" s="4">
        <f t="shared" si="88"/>
        <v>4311.8200000000006</v>
      </c>
      <c r="AA154" s="266">
        <v>3931814716.6700001</v>
      </c>
      <c r="AB154" s="267">
        <v>24517</v>
      </c>
      <c r="AC154" s="136">
        <f t="shared" si="66"/>
        <v>160370.96</v>
      </c>
      <c r="AD154" s="131">
        <f t="shared" si="67"/>
        <v>0.75122800000000001</v>
      </c>
      <c r="AE154" s="267">
        <v>128829</v>
      </c>
      <c r="AF154" s="131">
        <f t="shared" si="68"/>
        <v>1.036381</v>
      </c>
      <c r="AG154" s="131">
        <f t="shared" si="105"/>
        <v>0.16322600000000001</v>
      </c>
      <c r="AH154" s="161">
        <f t="shared" si="69"/>
        <v>0.16322600000000001</v>
      </c>
      <c r="AI154" s="162">
        <f t="shared" si="70"/>
        <v>0</v>
      </c>
      <c r="AJ154" s="163">
        <f t="shared" si="89"/>
        <v>0.16322600000000001</v>
      </c>
      <c r="AK154" s="267">
        <v>0</v>
      </c>
      <c r="AL154" s="267">
        <v>0</v>
      </c>
      <c r="AM154" s="135">
        <f t="shared" si="90"/>
        <v>0</v>
      </c>
      <c r="AN154" s="267">
        <v>0</v>
      </c>
      <c r="AO154"/>
      <c r="AP154" s="135">
        <f t="shared" si="91"/>
        <v>0</v>
      </c>
      <c r="AQ154" s="135">
        <f t="shared" si="71"/>
        <v>8111308</v>
      </c>
      <c r="AR154" s="135">
        <f t="shared" si="92"/>
        <v>8111308</v>
      </c>
      <c r="AS154" s="160">
        <v>6087799</v>
      </c>
      <c r="AT154" s="160">
        <f t="shared" si="72"/>
        <v>8111308</v>
      </c>
      <c r="AU154" s="333">
        <v>7000416</v>
      </c>
      <c r="AV154" s="135">
        <f t="shared" si="93"/>
        <v>1110892</v>
      </c>
      <c r="AW154" s="164" t="str">
        <f t="shared" si="94"/>
        <v>Yes</v>
      </c>
      <c r="AX154" s="160">
        <f t="shared" si="95"/>
        <v>222178</v>
      </c>
      <c r="AY154" s="334">
        <f t="shared" si="96"/>
        <v>7222594</v>
      </c>
      <c r="AZ154" s="335">
        <f t="shared" si="97"/>
        <v>7222594</v>
      </c>
      <c r="BA154" s="336">
        <f t="shared" si="98"/>
        <v>222178</v>
      </c>
      <c r="BD154" s="166">
        <f t="shared" si="99"/>
        <v>1110892</v>
      </c>
      <c r="BE154" s="166">
        <f t="shared" si="118"/>
        <v>888714</v>
      </c>
      <c r="BF154" s="166">
        <f t="shared" si="118"/>
        <v>386590.58999999985</v>
      </c>
      <c r="BG154" s="166">
        <f t="shared" si="118"/>
        <v>0</v>
      </c>
      <c r="BH154" s="166">
        <f t="shared" si="117"/>
        <v>0</v>
      </c>
      <c r="BI154" s="166">
        <f t="shared" si="117"/>
        <v>0</v>
      </c>
      <c r="BJ154" s="166">
        <f t="shared" si="117"/>
        <v>0</v>
      </c>
      <c r="BK154" s="166">
        <f t="shared" si="117"/>
        <v>0</v>
      </c>
      <c r="BL154" s="166">
        <f t="shared" si="106"/>
        <v>0</v>
      </c>
      <c r="BN154" s="135">
        <f t="shared" si="100"/>
        <v>7222594</v>
      </c>
      <c r="BO154" s="166">
        <f t="shared" si="101"/>
        <v>7724717.4100000001</v>
      </c>
      <c r="BP154" s="166">
        <f t="shared" si="116"/>
        <v>8111308</v>
      </c>
      <c r="BQ154" s="166">
        <f t="shared" si="116"/>
        <v>8111308</v>
      </c>
      <c r="BR154" s="166">
        <f t="shared" si="116"/>
        <v>8111308</v>
      </c>
      <c r="BS154" s="166">
        <f t="shared" si="115"/>
        <v>8111308</v>
      </c>
      <c r="BT154" s="166">
        <f t="shared" si="115"/>
        <v>8111308</v>
      </c>
      <c r="BU154" s="166">
        <f t="shared" si="115"/>
        <v>8111308</v>
      </c>
      <c r="BV154" s="135">
        <f t="shared" si="102"/>
        <v>8111308</v>
      </c>
      <c r="BX154" s="166">
        <f t="shared" si="103"/>
        <v>7222594</v>
      </c>
      <c r="BY154" s="166">
        <f t="shared" si="108"/>
        <v>7724717.4100000001</v>
      </c>
      <c r="BZ154" s="166">
        <f t="shared" si="109"/>
        <v>8111308</v>
      </c>
      <c r="CA154" s="166">
        <f t="shared" si="110"/>
        <v>8111308</v>
      </c>
      <c r="CB154" s="166">
        <f t="shared" si="111"/>
        <v>8111308</v>
      </c>
      <c r="CC154" s="166">
        <f t="shared" si="112"/>
        <v>8111308</v>
      </c>
      <c r="CD154" s="166">
        <f t="shared" si="113"/>
        <v>8111308</v>
      </c>
      <c r="CE154" s="166">
        <f t="shared" si="114"/>
        <v>8111308</v>
      </c>
      <c r="CF154" s="166">
        <f t="shared" si="104"/>
        <v>8111308</v>
      </c>
    </row>
    <row r="155" spans="1:84" ht="15" x14ac:dyDescent="0.2">
      <c r="A155" s="129" t="s">
        <v>323</v>
      </c>
      <c r="B155" s="129"/>
      <c r="C155" s="147"/>
      <c r="D155" s="147" t="str">
        <f t="shared" si="80"/>
        <v>No</v>
      </c>
      <c r="E155" s="147"/>
      <c r="F155" s="147"/>
      <c r="G155" s="1">
        <v>6</v>
      </c>
      <c r="H155" s="332">
        <v>95</v>
      </c>
      <c r="I155" s="129">
        <v>129</v>
      </c>
      <c r="J155" s="1" t="s">
        <v>459</v>
      </c>
      <c r="K155" s="156"/>
      <c r="L155" s="266">
        <v>1335.5</v>
      </c>
      <c r="M155" s="265"/>
      <c r="N155">
        <v>78</v>
      </c>
      <c r="O155" s="266">
        <f t="shared" si="81"/>
        <v>23.4</v>
      </c>
      <c r="P155" s="266">
        <f t="shared" si="82"/>
        <v>801.3</v>
      </c>
      <c r="Q155" s="266">
        <f t="shared" si="83"/>
        <v>0</v>
      </c>
      <c r="R155" s="266">
        <f t="shared" si="84"/>
        <v>0</v>
      </c>
      <c r="S155" s="159">
        <f t="shared" si="85"/>
        <v>0.06</v>
      </c>
      <c r="T155" s="159">
        <f t="shared" ref="T155:T195" si="119">IF(S155&gt;0.6,+S155-0.6,0)</f>
        <v>0</v>
      </c>
      <c r="U155" s="158">
        <f t="shared" ref="U155:U195" si="120">ROUND(T155*L155,2)</f>
        <v>0</v>
      </c>
      <c r="V155" s="158">
        <f t="shared" si="86"/>
        <v>0</v>
      </c>
      <c r="W155" s="267">
        <v>15</v>
      </c>
      <c r="X155" s="266">
        <f t="shared" si="87"/>
        <v>3.75</v>
      </c>
      <c r="Y155" s="136">
        <f t="shared" ref="Y155:Y195" si="121">ROUND(N155*$Y$2,2)</f>
        <v>23.4</v>
      </c>
      <c r="Z155" s="4">
        <f t="shared" si="88"/>
        <v>1362.65</v>
      </c>
      <c r="AA155" s="266">
        <v>1335546652</v>
      </c>
      <c r="AB155" s="267">
        <v>10255</v>
      </c>
      <c r="AC155" s="136">
        <f t="shared" ref="AC155:AC195" si="122">ROUND(AA155/AB155,2)</f>
        <v>130233.71</v>
      </c>
      <c r="AD155" s="131">
        <f t="shared" ref="AD155:AD195" si="123">(ROUND(AC155/$AD$21,6))</f>
        <v>0.61005500000000001</v>
      </c>
      <c r="AE155" s="267">
        <v>106305</v>
      </c>
      <c r="AF155" s="131">
        <f t="shared" ref="AF155:AF195" si="124">(ROUND(AE155/$AF$21,6))</f>
        <v>0.85518400000000006</v>
      </c>
      <c r="AG155" s="131">
        <f t="shared" si="105"/>
        <v>0.31640600000000002</v>
      </c>
      <c r="AH155" s="161">
        <f t="shared" ref="AH155:AH195" si="125">IF(OR(B155=1,C155=1),MAX($M$7,AG155),MAX($M$6,AG155))</f>
        <v>0.31640600000000002</v>
      </c>
      <c r="AI155" s="162">
        <f t="shared" ref="AI155:AI195" si="126">IF(H155&gt;=1,IF(H155&lt;=5,0.06,IF(H155&lt;=10,0.05,IF(H155&lt;=15,0.04,IF(H155&lt;=19,0.03,0)))),0)</f>
        <v>0</v>
      </c>
      <c r="AJ155" s="163">
        <f t="shared" si="89"/>
        <v>0.31640600000000002</v>
      </c>
      <c r="AK155" s="267">
        <v>0</v>
      </c>
      <c r="AL155" s="267">
        <v>0</v>
      </c>
      <c r="AM155" s="135">
        <f t="shared" si="90"/>
        <v>0</v>
      </c>
      <c r="AN155" s="267">
        <v>0</v>
      </c>
      <c r="AO155"/>
      <c r="AP155" s="135">
        <f t="shared" si="91"/>
        <v>0</v>
      </c>
      <c r="AQ155" s="135">
        <f t="shared" ref="AQ155:AQ195" si="127">ROUND(Z155*AJ155*$AQ$21,0)</f>
        <v>4969011</v>
      </c>
      <c r="AR155" s="135">
        <f t="shared" si="92"/>
        <v>4969011</v>
      </c>
      <c r="AS155" s="160">
        <v>5929453</v>
      </c>
      <c r="AT155" s="160">
        <f t="shared" ref="AT155:AT195" si="128">IF(C155=1, MAX(AS155, AR155, AU155), AR155)</f>
        <v>4969011</v>
      </c>
      <c r="AU155" s="333">
        <v>5692630</v>
      </c>
      <c r="AV155" s="135">
        <f t="shared" si="93"/>
        <v>723619</v>
      </c>
      <c r="AW155" s="164" t="str">
        <f t="shared" si="94"/>
        <v>No</v>
      </c>
      <c r="AX155" s="160">
        <f t="shared" si="95"/>
        <v>0</v>
      </c>
      <c r="AY155" s="334">
        <f t="shared" si="96"/>
        <v>5692630</v>
      </c>
      <c r="AZ155" s="335">
        <f t="shared" si="97"/>
        <v>5692630</v>
      </c>
      <c r="BA155" s="336">
        <f t="shared" si="98"/>
        <v>0</v>
      </c>
      <c r="BD155" s="166">
        <f t="shared" si="99"/>
        <v>-723619</v>
      </c>
      <c r="BE155" s="166">
        <f t="shared" si="118"/>
        <v>-723619</v>
      </c>
      <c r="BF155" s="166">
        <f t="shared" si="118"/>
        <v>-723619</v>
      </c>
      <c r="BG155" s="166">
        <f t="shared" si="118"/>
        <v>-620213.84489999991</v>
      </c>
      <c r="BH155" s="166">
        <f t="shared" si="117"/>
        <v>-516824.19695516955</v>
      </c>
      <c r="BI155" s="166">
        <f t="shared" si="117"/>
        <v>-413459.35756413545</v>
      </c>
      <c r="BJ155" s="166">
        <f t="shared" si="117"/>
        <v>-310094.51817310136</v>
      </c>
      <c r="BK155" s="166">
        <f t="shared" si="117"/>
        <v>-206740.01526600681</v>
      </c>
      <c r="BL155" s="166">
        <f t="shared" si="106"/>
        <v>-103370.00763300341</v>
      </c>
      <c r="BN155" s="135">
        <f t="shared" si="100"/>
        <v>5692630</v>
      </c>
      <c r="BO155" s="166">
        <f t="shared" si="101"/>
        <v>5692630</v>
      </c>
      <c r="BP155" s="166">
        <f t="shared" si="116"/>
        <v>5589224.8448999999</v>
      </c>
      <c r="BQ155" s="166">
        <f t="shared" si="116"/>
        <v>5485835.1969551696</v>
      </c>
      <c r="BR155" s="166">
        <f t="shared" si="116"/>
        <v>5382470.3575641355</v>
      </c>
      <c r="BS155" s="166">
        <f t="shared" si="115"/>
        <v>5279105.5181731014</v>
      </c>
      <c r="BT155" s="166">
        <f t="shared" si="115"/>
        <v>5175751.0152660068</v>
      </c>
      <c r="BU155" s="166">
        <f t="shared" si="115"/>
        <v>5072381.0076330034</v>
      </c>
      <c r="BV155" s="135">
        <f t="shared" si="102"/>
        <v>4969011</v>
      </c>
      <c r="BX155" s="166">
        <f t="shared" si="103"/>
        <v>5692630</v>
      </c>
      <c r="BY155" s="166">
        <f t="shared" ref="BY155:BY186" si="129">IF($C155=1,MAX($AS155,BO155,BX155),BO155)</f>
        <v>5692630</v>
      </c>
      <c r="BZ155" s="166">
        <f t="shared" ref="BZ155:BZ186" si="130">IF($C155=1,MAX($AS155,BP155,BY155),BP155)</f>
        <v>5589224.8448999999</v>
      </c>
      <c r="CA155" s="166">
        <f t="shared" ref="CA155:CA186" si="131">IF($C155=1,MAX($AS155,BQ155,BZ155),BQ155)</f>
        <v>5485835.1969551696</v>
      </c>
      <c r="CB155" s="166">
        <f t="shared" ref="CB155:CB186" si="132">IF($C155=1,MAX($AS155,BR155,CA155),BR155)</f>
        <v>5382470.3575641355</v>
      </c>
      <c r="CC155" s="166">
        <f t="shared" ref="CC155:CC186" si="133">IF($C155=1,MAX($AS155,BS155,CB155),BS155)</f>
        <v>5279105.5181731014</v>
      </c>
      <c r="CD155" s="166">
        <f t="shared" ref="CD155:CD186" si="134">IF($C155=1,MAX($AS155,BT155,CC155),BT155)</f>
        <v>5175751.0152660068</v>
      </c>
      <c r="CE155" s="166">
        <f t="shared" ref="CE155:CE186" si="135">IF($C155=1,MAX($AS155,BU155,CD155),BU155)</f>
        <v>5072381.0076330034</v>
      </c>
      <c r="CF155" s="166">
        <f t="shared" si="104"/>
        <v>4969011</v>
      </c>
    </row>
    <row r="156" spans="1:84" ht="15" x14ac:dyDescent="0.2">
      <c r="A156" s="129" t="s">
        <v>329</v>
      </c>
      <c r="B156" s="129"/>
      <c r="C156" s="147"/>
      <c r="D156" s="147" t="str">
        <f t="shared" ref="D156:D195" si="136">IF(C156=1,"Yes","No")</f>
        <v>No</v>
      </c>
      <c r="E156" s="147"/>
      <c r="F156" s="147"/>
      <c r="G156" s="1">
        <v>5</v>
      </c>
      <c r="H156" s="332">
        <v>97</v>
      </c>
      <c r="I156" s="129">
        <v>130</v>
      </c>
      <c r="J156" s="1" t="s">
        <v>460</v>
      </c>
      <c r="K156" s="156"/>
      <c r="L156" s="266">
        <v>2311.48</v>
      </c>
      <c r="M156" s="265"/>
      <c r="N156">
        <v>276</v>
      </c>
      <c r="O156" s="266">
        <f t="shared" ref="O156:O195" si="137">ROUND(N156*0.3,2)</f>
        <v>82.8</v>
      </c>
      <c r="P156" s="266">
        <f t="shared" ref="P156:P195" si="138">ROUND(L156*0.6,2)</f>
        <v>1386.89</v>
      </c>
      <c r="Q156" s="266">
        <f t="shared" ref="Q156:Q195" si="139">MAX(N156-P156,0)</f>
        <v>0</v>
      </c>
      <c r="R156" s="266">
        <f t="shared" ref="R156:R195" si="140">ROUND(Q156*0.15,2)</f>
        <v>0</v>
      </c>
      <c r="S156" s="159">
        <f t="shared" ref="S156:S195" si="141">ROUND(N156/L156,2)</f>
        <v>0.12</v>
      </c>
      <c r="T156" s="159">
        <f t="shared" si="119"/>
        <v>0</v>
      </c>
      <c r="U156" s="158">
        <f t="shared" si="120"/>
        <v>0</v>
      </c>
      <c r="V156" s="158">
        <f t="shared" ref="V156:V195" si="142">ROUND(U156*0.15,2)</f>
        <v>0</v>
      </c>
      <c r="W156" s="267">
        <v>35</v>
      </c>
      <c r="X156" s="266">
        <f t="shared" ref="X156:X195" si="143">ROUND(W156*0.25,2)</f>
        <v>8.75</v>
      </c>
      <c r="Y156" s="136">
        <f t="shared" si="121"/>
        <v>82.8</v>
      </c>
      <c r="Z156" s="4">
        <f t="shared" ref="Z156:Z195" si="144">+L156+O156+R156+X156</f>
        <v>2403.0300000000002</v>
      </c>
      <c r="AA156" s="266">
        <v>3456623774</v>
      </c>
      <c r="AB156" s="267">
        <v>19879</v>
      </c>
      <c r="AC156" s="136">
        <f t="shared" si="122"/>
        <v>173883.18</v>
      </c>
      <c r="AD156" s="131">
        <f t="shared" si="123"/>
        <v>0.814523</v>
      </c>
      <c r="AE156" s="267">
        <v>102128</v>
      </c>
      <c r="AF156" s="131">
        <f t="shared" si="124"/>
        <v>0.82158100000000001</v>
      </c>
      <c r="AG156" s="131">
        <f t="shared" si="105"/>
        <v>0.18336</v>
      </c>
      <c r="AH156" s="161">
        <f t="shared" si="125"/>
        <v>0.18336</v>
      </c>
      <c r="AI156" s="162">
        <f t="shared" si="126"/>
        <v>0</v>
      </c>
      <c r="AJ156" s="163">
        <f t="shared" ref="AJ156:AJ195" si="145">+AI156+AH156</f>
        <v>0.18336</v>
      </c>
      <c r="AK156" s="267">
        <v>2314</v>
      </c>
      <c r="AL156" s="267">
        <v>13</v>
      </c>
      <c r="AM156" s="135">
        <f t="shared" ref="AM156:AM195" si="146">ROUND(AK156*AL156*100,0)</f>
        <v>3008200</v>
      </c>
      <c r="AN156" s="267">
        <v>0</v>
      </c>
      <c r="AO156"/>
      <c r="AP156" s="135">
        <f t="shared" ref="AP156:AP195" si="147">ROUND(AN156*AO156*100,0)</f>
        <v>0</v>
      </c>
      <c r="AQ156" s="135">
        <f t="shared" si="127"/>
        <v>5078141</v>
      </c>
      <c r="AR156" s="135">
        <f t="shared" ref="AR156:AR195" si="148">SUM(AM156+AP156+AQ156)</f>
        <v>8086341</v>
      </c>
      <c r="AS156" s="160">
        <v>3458266</v>
      </c>
      <c r="AT156" s="160">
        <f t="shared" si="128"/>
        <v>8086341</v>
      </c>
      <c r="AU156" s="333">
        <v>4961814</v>
      </c>
      <c r="AV156" s="135">
        <f t="shared" ref="AV156:AV195" si="149">ABS(SUM(AU156,-AR156))</f>
        <v>3124527</v>
      </c>
      <c r="AW156" s="164" t="str">
        <f t="shared" ref="AW156:AW195" si="150">IF(AR156&gt;AU156,"Yes","No")</f>
        <v>Yes</v>
      </c>
      <c r="AX156" s="160">
        <f t="shared" ref="AX156:AX195" si="151">IF(AW156="Yes",ROUND(+AV156*$M$9,0),ROUND(+AV156*$M$10,0))</f>
        <v>624905</v>
      </c>
      <c r="AY156" s="334">
        <f t="shared" ref="AY156:AY195" si="152">IF(AW156="Yes",+AU156+AX156, AU156-AX156)</f>
        <v>5586719</v>
      </c>
      <c r="AZ156" s="335">
        <f t="shared" ref="AZ156:AZ195" si="153">IF(C156=1,MAX(AY156,AS156,AU156),AY156)</f>
        <v>5586719</v>
      </c>
      <c r="BA156" s="336">
        <f t="shared" ref="BA156:BA195" si="154">AZ156-AU156</f>
        <v>624905</v>
      </c>
      <c r="BD156" s="166">
        <f t="shared" ref="BD156:BD195" si="155">$AR156-AU156</f>
        <v>3124527</v>
      </c>
      <c r="BE156" s="166">
        <f t="shared" si="118"/>
        <v>2499622</v>
      </c>
      <c r="BF156" s="166">
        <f t="shared" si="118"/>
        <v>1087335.5700000003</v>
      </c>
      <c r="BG156" s="166">
        <f t="shared" si="118"/>
        <v>0</v>
      </c>
      <c r="BH156" s="166">
        <f t="shared" si="117"/>
        <v>0</v>
      </c>
      <c r="BI156" s="166">
        <f t="shared" si="117"/>
        <v>0</v>
      </c>
      <c r="BJ156" s="166">
        <f t="shared" si="117"/>
        <v>0</v>
      </c>
      <c r="BK156" s="166">
        <f t="shared" si="117"/>
        <v>0</v>
      </c>
      <c r="BL156" s="166">
        <f t="shared" si="106"/>
        <v>0</v>
      </c>
      <c r="BN156" s="135">
        <f t="shared" ref="BN156:BN195" si="156">AY156</f>
        <v>5586719</v>
      </c>
      <c r="BO156" s="166">
        <f t="shared" ref="BO156:BO195" si="157">IF(BE156&gt;0,BX156+(BE156*BO$17),BX156)</f>
        <v>6999005.4299999997</v>
      </c>
      <c r="BP156" s="166">
        <f t="shared" si="116"/>
        <v>8086341</v>
      </c>
      <c r="BQ156" s="166">
        <f t="shared" si="116"/>
        <v>8086341</v>
      </c>
      <c r="BR156" s="166">
        <f t="shared" si="116"/>
        <v>8086341</v>
      </c>
      <c r="BS156" s="166">
        <f t="shared" si="115"/>
        <v>8086341</v>
      </c>
      <c r="BT156" s="166">
        <f t="shared" si="115"/>
        <v>8086341</v>
      </c>
      <c r="BU156" s="166">
        <f t="shared" si="115"/>
        <v>8086341</v>
      </c>
      <c r="BV156" s="135">
        <f t="shared" ref="BV156:BV195" si="158">AR156</f>
        <v>8086341</v>
      </c>
      <c r="BX156" s="166">
        <f t="shared" ref="BX156:BX195" si="159">AZ156</f>
        <v>5586719</v>
      </c>
      <c r="BY156" s="166">
        <f t="shared" si="129"/>
        <v>6999005.4299999997</v>
      </c>
      <c r="BZ156" s="166">
        <f t="shared" si="130"/>
        <v>8086341</v>
      </c>
      <c r="CA156" s="166">
        <f t="shared" si="131"/>
        <v>8086341</v>
      </c>
      <c r="CB156" s="166">
        <f t="shared" si="132"/>
        <v>8086341</v>
      </c>
      <c r="CC156" s="166">
        <f t="shared" si="133"/>
        <v>8086341</v>
      </c>
      <c r="CD156" s="166">
        <f t="shared" si="134"/>
        <v>8086341</v>
      </c>
      <c r="CE156" s="166">
        <f t="shared" si="135"/>
        <v>8086341</v>
      </c>
      <c r="CF156" s="166">
        <f t="shared" ref="CF156:CF195" si="160">AT156</f>
        <v>8086341</v>
      </c>
    </row>
    <row r="157" spans="1:84" ht="15" x14ac:dyDescent="0.2">
      <c r="A157" s="129" t="s">
        <v>333</v>
      </c>
      <c r="B157" s="129"/>
      <c r="C157" s="147"/>
      <c r="D157" s="147" t="str">
        <f t="shared" si="136"/>
        <v>No</v>
      </c>
      <c r="E157" s="147"/>
      <c r="F157" s="147"/>
      <c r="G157" s="1">
        <v>6</v>
      </c>
      <c r="H157" s="332">
        <v>89</v>
      </c>
      <c r="I157" s="129">
        <v>131</v>
      </c>
      <c r="J157" s="1" t="s">
        <v>461</v>
      </c>
      <c r="K157" s="156"/>
      <c r="L157" s="266">
        <v>6152.28</v>
      </c>
      <c r="M157" s="265"/>
      <c r="N157">
        <v>1404</v>
      </c>
      <c r="O157" s="266">
        <f t="shared" si="137"/>
        <v>421.2</v>
      </c>
      <c r="P157" s="266">
        <f t="shared" si="138"/>
        <v>3691.37</v>
      </c>
      <c r="Q157" s="266">
        <f t="shared" si="139"/>
        <v>0</v>
      </c>
      <c r="R157" s="266">
        <f t="shared" si="140"/>
        <v>0</v>
      </c>
      <c r="S157" s="159">
        <f t="shared" si="141"/>
        <v>0.23</v>
      </c>
      <c r="T157" s="159">
        <f t="shared" si="119"/>
        <v>0</v>
      </c>
      <c r="U157" s="158">
        <f t="shared" si="120"/>
        <v>0</v>
      </c>
      <c r="V157" s="158">
        <f t="shared" si="142"/>
        <v>0</v>
      </c>
      <c r="W157" s="267">
        <v>162</v>
      </c>
      <c r="X157" s="266">
        <f t="shared" si="143"/>
        <v>40.5</v>
      </c>
      <c r="Y157" s="136">
        <f t="shared" si="121"/>
        <v>421.2</v>
      </c>
      <c r="Z157" s="4">
        <f t="shared" si="144"/>
        <v>6613.98</v>
      </c>
      <c r="AA157" s="266">
        <v>6322218759</v>
      </c>
      <c r="AB157" s="267">
        <v>43501</v>
      </c>
      <c r="AC157" s="136">
        <f t="shared" si="122"/>
        <v>145335.01999999999</v>
      </c>
      <c r="AD157" s="131">
        <f t="shared" si="123"/>
        <v>0.68079500000000004</v>
      </c>
      <c r="AE157" s="267">
        <v>101098</v>
      </c>
      <c r="AF157" s="131">
        <f t="shared" si="124"/>
        <v>0.81329499999999999</v>
      </c>
      <c r="AG157" s="131">
        <f t="shared" ref="AG157:AG195" si="161">ROUND(1-((AD157*$M$4)+(AF157*$M$5)),6)</f>
        <v>0.27945500000000001</v>
      </c>
      <c r="AH157" s="161">
        <f t="shared" si="125"/>
        <v>0.27945500000000001</v>
      </c>
      <c r="AI157" s="162">
        <f t="shared" si="126"/>
        <v>0</v>
      </c>
      <c r="AJ157" s="163">
        <f t="shared" si="145"/>
        <v>0.27945500000000001</v>
      </c>
      <c r="AK157" s="267">
        <v>0</v>
      </c>
      <c r="AL157" s="267">
        <v>0</v>
      </c>
      <c r="AM157" s="135">
        <f t="shared" si="146"/>
        <v>0</v>
      </c>
      <c r="AN157" s="267">
        <v>0</v>
      </c>
      <c r="AO157"/>
      <c r="AP157" s="135">
        <f t="shared" si="147"/>
        <v>0</v>
      </c>
      <c r="AQ157" s="135">
        <f t="shared" si="127"/>
        <v>21301770</v>
      </c>
      <c r="AR157" s="135">
        <f t="shared" si="148"/>
        <v>21301770</v>
      </c>
      <c r="AS157" s="160">
        <v>20268059</v>
      </c>
      <c r="AT157" s="160">
        <f t="shared" si="128"/>
        <v>21301770</v>
      </c>
      <c r="AU157" s="333">
        <v>20466417</v>
      </c>
      <c r="AV157" s="135">
        <f t="shared" si="149"/>
        <v>835353</v>
      </c>
      <c r="AW157" s="164" t="str">
        <f t="shared" si="150"/>
        <v>Yes</v>
      </c>
      <c r="AX157" s="160">
        <f t="shared" si="151"/>
        <v>167071</v>
      </c>
      <c r="AY157" s="334">
        <f t="shared" si="152"/>
        <v>20633488</v>
      </c>
      <c r="AZ157" s="335">
        <f t="shared" si="153"/>
        <v>20633488</v>
      </c>
      <c r="BA157" s="336">
        <f t="shared" si="154"/>
        <v>167071</v>
      </c>
      <c r="BD157" s="166">
        <f t="shared" si="155"/>
        <v>835353</v>
      </c>
      <c r="BE157" s="166">
        <f t="shared" si="118"/>
        <v>668282</v>
      </c>
      <c r="BF157" s="166">
        <f t="shared" si="118"/>
        <v>290702.67000000179</v>
      </c>
      <c r="BG157" s="166">
        <f t="shared" si="118"/>
        <v>0</v>
      </c>
      <c r="BH157" s="166">
        <f t="shared" si="117"/>
        <v>0</v>
      </c>
      <c r="BI157" s="166">
        <f t="shared" si="117"/>
        <v>0</v>
      </c>
      <c r="BJ157" s="166">
        <f t="shared" si="117"/>
        <v>0</v>
      </c>
      <c r="BK157" s="166">
        <f t="shared" si="117"/>
        <v>0</v>
      </c>
      <c r="BL157" s="166">
        <f t="shared" si="106"/>
        <v>0</v>
      </c>
      <c r="BN157" s="135">
        <f t="shared" si="156"/>
        <v>20633488</v>
      </c>
      <c r="BO157" s="166">
        <f t="shared" si="157"/>
        <v>21011067.329999998</v>
      </c>
      <c r="BP157" s="166">
        <f t="shared" si="116"/>
        <v>21301770</v>
      </c>
      <c r="BQ157" s="166">
        <f t="shared" si="116"/>
        <v>21301770</v>
      </c>
      <c r="BR157" s="166">
        <f t="shared" si="116"/>
        <v>21301770</v>
      </c>
      <c r="BS157" s="166">
        <f t="shared" si="115"/>
        <v>21301770</v>
      </c>
      <c r="BT157" s="166">
        <f t="shared" si="115"/>
        <v>21301770</v>
      </c>
      <c r="BU157" s="166">
        <f t="shared" si="115"/>
        <v>21301770</v>
      </c>
      <c r="BV157" s="135">
        <f t="shared" si="158"/>
        <v>21301770</v>
      </c>
      <c r="BX157" s="166">
        <f t="shared" si="159"/>
        <v>20633488</v>
      </c>
      <c r="BY157" s="166">
        <f t="shared" si="129"/>
        <v>21011067.329999998</v>
      </c>
      <c r="BZ157" s="166">
        <f t="shared" si="130"/>
        <v>21301770</v>
      </c>
      <c r="CA157" s="166">
        <f t="shared" si="131"/>
        <v>21301770</v>
      </c>
      <c r="CB157" s="166">
        <f t="shared" si="132"/>
        <v>21301770</v>
      </c>
      <c r="CC157" s="166">
        <f t="shared" si="133"/>
        <v>21301770</v>
      </c>
      <c r="CD157" s="166">
        <f t="shared" si="134"/>
        <v>21301770</v>
      </c>
      <c r="CE157" s="166">
        <f t="shared" si="135"/>
        <v>21301770</v>
      </c>
      <c r="CF157" s="166">
        <f t="shared" si="160"/>
        <v>21301770</v>
      </c>
    </row>
    <row r="158" spans="1:84" ht="15" x14ac:dyDescent="0.2">
      <c r="A158" s="129" t="s">
        <v>329</v>
      </c>
      <c r="B158" s="129"/>
      <c r="C158" s="147"/>
      <c r="D158" s="147" t="str">
        <f t="shared" si="136"/>
        <v>No</v>
      </c>
      <c r="E158" s="147"/>
      <c r="F158" s="147"/>
      <c r="G158" s="1">
        <v>5</v>
      </c>
      <c r="H158" s="332">
        <v>72</v>
      </c>
      <c r="I158" s="129">
        <v>132</v>
      </c>
      <c r="J158" s="1" t="s">
        <v>462</v>
      </c>
      <c r="K158" s="156"/>
      <c r="L158" s="266">
        <v>5019.03</v>
      </c>
      <c r="M158" s="265"/>
      <c r="N158">
        <v>771</v>
      </c>
      <c r="O158" s="266">
        <f t="shared" si="137"/>
        <v>231.3</v>
      </c>
      <c r="P158" s="266">
        <f t="shared" si="138"/>
        <v>3011.42</v>
      </c>
      <c r="Q158" s="266">
        <f t="shared" si="139"/>
        <v>0</v>
      </c>
      <c r="R158" s="266">
        <f t="shared" si="140"/>
        <v>0</v>
      </c>
      <c r="S158" s="159">
        <f t="shared" si="141"/>
        <v>0.15</v>
      </c>
      <c r="T158" s="159">
        <f t="shared" si="119"/>
        <v>0</v>
      </c>
      <c r="U158" s="158">
        <f t="shared" si="120"/>
        <v>0</v>
      </c>
      <c r="V158" s="158">
        <f t="shared" si="142"/>
        <v>0</v>
      </c>
      <c r="W158" s="267">
        <v>424</v>
      </c>
      <c r="X158" s="266">
        <f t="shared" si="143"/>
        <v>106</v>
      </c>
      <c r="Y158" s="136">
        <f t="shared" si="121"/>
        <v>231.3</v>
      </c>
      <c r="Z158" s="4">
        <f t="shared" si="144"/>
        <v>5356.33</v>
      </c>
      <c r="AA158" s="266">
        <v>4629015258.6700001</v>
      </c>
      <c r="AB158" s="267">
        <v>26918</v>
      </c>
      <c r="AC158" s="136">
        <f t="shared" si="122"/>
        <v>171967.28</v>
      </c>
      <c r="AD158" s="131">
        <f t="shared" si="123"/>
        <v>0.80554800000000004</v>
      </c>
      <c r="AE158" s="267">
        <v>119972</v>
      </c>
      <c r="AF158" s="131">
        <f t="shared" si="124"/>
        <v>0.96512900000000001</v>
      </c>
      <c r="AG158" s="131">
        <f t="shared" si="161"/>
        <v>0.14657800000000001</v>
      </c>
      <c r="AH158" s="161">
        <f t="shared" si="125"/>
        <v>0.14657800000000001</v>
      </c>
      <c r="AI158" s="162">
        <f t="shared" si="126"/>
        <v>0</v>
      </c>
      <c r="AJ158" s="163">
        <f t="shared" si="145"/>
        <v>0.14657800000000001</v>
      </c>
      <c r="AK158" s="267">
        <v>0</v>
      </c>
      <c r="AL158" s="267">
        <v>0</v>
      </c>
      <c r="AM158" s="135">
        <f t="shared" si="146"/>
        <v>0</v>
      </c>
      <c r="AN158" s="267">
        <v>0</v>
      </c>
      <c r="AO158"/>
      <c r="AP158" s="135">
        <f t="shared" si="147"/>
        <v>0</v>
      </c>
      <c r="AQ158" s="135">
        <f t="shared" si="127"/>
        <v>9048510</v>
      </c>
      <c r="AR158" s="135">
        <f t="shared" si="148"/>
        <v>9048510</v>
      </c>
      <c r="AS158" s="160">
        <v>12826469</v>
      </c>
      <c r="AT158" s="160">
        <f t="shared" si="128"/>
        <v>9048510</v>
      </c>
      <c r="AU158" s="333">
        <v>11408078</v>
      </c>
      <c r="AV158" s="135">
        <f t="shared" si="149"/>
        <v>2359568</v>
      </c>
      <c r="AW158" s="164" t="str">
        <f t="shared" si="150"/>
        <v>No</v>
      </c>
      <c r="AX158" s="160">
        <f t="shared" si="151"/>
        <v>0</v>
      </c>
      <c r="AY158" s="334">
        <f t="shared" si="152"/>
        <v>11408078</v>
      </c>
      <c r="AZ158" s="335">
        <f t="shared" si="153"/>
        <v>11408078</v>
      </c>
      <c r="BA158" s="336">
        <f t="shared" si="154"/>
        <v>0</v>
      </c>
      <c r="BD158" s="166">
        <f t="shared" si="155"/>
        <v>-2359568</v>
      </c>
      <c r="BE158" s="166">
        <f t="shared" si="118"/>
        <v>-2359568</v>
      </c>
      <c r="BF158" s="166">
        <f t="shared" si="118"/>
        <v>-2359568</v>
      </c>
      <c r="BG158" s="166">
        <f t="shared" si="118"/>
        <v>-2022385.7327999994</v>
      </c>
      <c r="BH158" s="166">
        <f t="shared" si="117"/>
        <v>-1685254.0311422404</v>
      </c>
      <c r="BI158" s="166">
        <f t="shared" si="117"/>
        <v>-1348203.2249137927</v>
      </c>
      <c r="BJ158" s="166">
        <f t="shared" si="117"/>
        <v>-1011152.418685345</v>
      </c>
      <c r="BK158" s="166">
        <f t="shared" si="117"/>
        <v>-674135.31753752008</v>
      </c>
      <c r="BL158" s="166">
        <f t="shared" si="106"/>
        <v>-337067.65876876004</v>
      </c>
      <c r="BN158" s="135">
        <f t="shared" si="156"/>
        <v>11408078</v>
      </c>
      <c r="BO158" s="166">
        <f t="shared" si="157"/>
        <v>11408078</v>
      </c>
      <c r="BP158" s="166">
        <f t="shared" si="116"/>
        <v>11070895.732799999</v>
      </c>
      <c r="BQ158" s="166">
        <f t="shared" si="116"/>
        <v>10733764.03114224</v>
      </c>
      <c r="BR158" s="166">
        <f t="shared" si="116"/>
        <v>10396713.224913793</v>
      </c>
      <c r="BS158" s="166">
        <f t="shared" si="115"/>
        <v>10059662.418685345</v>
      </c>
      <c r="BT158" s="166">
        <f t="shared" si="115"/>
        <v>9722645.3175375201</v>
      </c>
      <c r="BU158" s="166">
        <f t="shared" si="115"/>
        <v>9385577.65876876</v>
      </c>
      <c r="BV158" s="135">
        <f t="shared" si="158"/>
        <v>9048510</v>
      </c>
      <c r="BX158" s="166">
        <f t="shared" si="159"/>
        <v>11408078</v>
      </c>
      <c r="BY158" s="166">
        <f t="shared" si="129"/>
        <v>11408078</v>
      </c>
      <c r="BZ158" s="166">
        <f t="shared" si="130"/>
        <v>11070895.732799999</v>
      </c>
      <c r="CA158" s="166">
        <f t="shared" si="131"/>
        <v>10733764.03114224</v>
      </c>
      <c r="CB158" s="166">
        <f t="shared" si="132"/>
        <v>10396713.224913793</v>
      </c>
      <c r="CC158" s="166">
        <f t="shared" si="133"/>
        <v>10059662.418685345</v>
      </c>
      <c r="CD158" s="166">
        <f t="shared" si="134"/>
        <v>9722645.3175375201</v>
      </c>
      <c r="CE158" s="166">
        <f t="shared" si="135"/>
        <v>9385577.65876876</v>
      </c>
      <c r="CF158" s="166">
        <f t="shared" si="160"/>
        <v>9048510</v>
      </c>
    </row>
    <row r="159" spans="1:84" ht="15" x14ac:dyDescent="0.2">
      <c r="A159" s="129" t="s">
        <v>351</v>
      </c>
      <c r="B159" s="129"/>
      <c r="C159" s="147"/>
      <c r="D159" s="147" t="str">
        <f t="shared" si="136"/>
        <v>No</v>
      </c>
      <c r="E159" s="147"/>
      <c r="F159" s="147"/>
      <c r="G159" s="1">
        <v>9</v>
      </c>
      <c r="H159" s="337">
        <v>13</v>
      </c>
      <c r="I159" s="129">
        <v>133</v>
      </c>
      <c r="J159" s="1" t="s">
        <v>463</v>
      </c>
      <c r="K159" s="156"/>
      <c r="L159" s="266">
        <v>369.35</v>
      </c>
      <c r="M159" s="269"/>
      <c r="N159">
        <v>211</v>
      </c>
      <c r="O159" s="266">
        <f t="shared" si="137"/>
        <v>63.3</v>
      </c>
      <c r="P159" s="266">
        <f t="shared" si="138"/>
        <v>221.61</v>
      </c>
      <c r="Q159" s="266">
        <f t="shared" si="139"/>
        <v>0</v>
      </c>
      <c r="R159" s="266">
        <f t="shared" si="140"/>
        <v>0</v>
      </c>
      <c r="S159" s="159">
        <f t="shared" si="141"/>
        <v>0.56999999999999995</v>
      </c>
      <c r="T159" s="159">
        <f t="shared" si="119"/>
        <v>0</v>
      </c>
      <c r="U159" s="158">
        <f t="shared" si="120"/>
        <v>0</v>
      </c>
      <c r="V159" s="158">
        <f t="shared" si="142"/>
        <v>0</v>
      </c>
      <c r="W159" s="267">
        <v>10</v>
      </c>
      <c r="X159" s="266">
        <f t="shared" si="143"/>
        <v>2.5</v>
      </c>
      <c r="Y159" s="136">
        <f t="shared" si="121"/>
        <v>63.3</v>
      </c>
      <c r="Z159" s="4">
        <f t="shared" si="144"/>
        <v>435.15000000000003</v>
      </c>
      <c r="AA159" s="266">
        <v>288413570.32999998</v>
      </c>
      <c r="AB159" s="267">
        <v>2967</v>
      </c>
      <c r="AC159" s="136">
        <f t="shared" si="122"/>
        <v>97207.14</v>
      </c>
      <c r="AD159" s="131">
        <f t="shared" si="123"/>
        <v>0.455349</v>
      </c>
      <c r="AE159" s="267">
        <v>72989</v>
      </c>
      <c r="AF159" s="131">
        <f t="shared" si="124"/>
        <v>0.58716900000000005</v>
      </c>
      <c r="AG159" s="131">
        <f t="shared" si="161"/>
        <v>0.50510500000000003</v>
      </c>
      <c r="AH159" s="161">
        <f t="shared" si="125"/>
        <v>0.50510500000000003</v>
      </c>
      <c r="AI159" s="162">
        <f t="shared" si="126"/>
        <v>0.04</v>
      </c>
      <c r="AJ159" s="163">
        <f t="shared" si="145"/>
        <v>0.54510500000000006</v>
      </c>
      <c r="AK159" s="267">
        <v>0</v>
      </c>
      <c r="AL159" s="339">
        <v>0</v>
      </c>
      <c r="AM159" s="135">
        <f t="shared" si="146"/>
        <v>0</v>
      </c>
      <c r="AN159" s="267">
        <v>69</v>
      </c>
      <c r="AO159">
        <v>4</v>
      </c>
      <c r="AP159" s="135">
        <f t="shared" si="147"/>
        <v>27600</v>
      </c>
      <c r="AQ159" s="135">
        <f t="shared" si="127"/>
        <v>2733758</v>
      </c>
      <c r="AR159" s="135">
        <f t="shared" si="148"/>
        <v>2761358</v>
      </c>
      <c r="AS159" s="160">
        <v>2612273</v>
      </c>
      <c r="AT159" s="160">
        <f t="shared" si="128"/>
        <v>2761358</v>
      </c>
      <c r="AU159" s="333">
        <v>2693092</v>
      </c>
      <c r="AV159" s="135">
        <f t="shared" si="149"/>
        <v>68266</v>
      </c>
      <c r="AW159" s="164" t="str">
        <f t="shared" si="150"/>
        <v>Yes</v>
      </c>
      <c r="AX159" s="160">
        <f t="shared" si="151"/>
        <v>13653</v>
      </c>
      <c r="AY159" s="334">
        <f t="shared" si="152"/>
        <v>2706745</v>
      </c>
      <c r="AZ159" s="335">
        <f t="shared" si="153"/>
        <v>2706745</v>
      </c>
      <c r="BA159" s="336">
        <f t="shared" si="154"/>
        <v>13653</v>
      </c>
      <c r="BD159" s="166">
        <f t="shared" si="155"/>
        <v>68266</v>
      </c>
      <c r="BE159" s="166">
        <f t="shared" si="118"/>
        <v>54613</v>
      </c>
      <c r="BF159" s="166">
        <f t="shared" si="118"/>
        <v>23756.654999999795</v>
      </c>
      <c r="BG159" s="166">
        <f t="shared" si="118"/>
        <v>0</v>
      </c>
      <c r="BH159" s="166">
        <f t="shared" si="117"/>
        <v>0</v>
      </c>
      <c r="BI159" s="166">
        <f t="shared" si="117"/>
        <v>0</v>
      </c>
      <c r="BJ159" s="166">
        <f t="shared" si="117"/>
        <v>0</v>
      </c>
      <c r="BK159" s="166">
        <f t="shared" si="117"/>
        <v>0</v>
      </c>
      <c r="BL159" s="166">
        <f t="shared" si="106"/>
        <v>0</v>
      </c>
      <c r="BN159" s="135">
        <f t="shared" si="156"/>
        <v>2706745</v>
      </c>
      <c r="BO159" s="166">
        <f t="shared" si="157"/>
        <v>2737601.3450000002</v>
      </c>
      <c r="BP159" s="166">
        <f t="shared" si="116"/>
        <v>2761358</v>
      </c>
      <c r="BQ159" s="166">
        <f t="shared" si="116"/>
        <v>2761358</v>
      </c>
      <c r="BR159" s="166">
        <f t="shared" si="116"/>
        <v>2761358</v>
      </c>
      <c r="BS159" s="166">
        <f t="shared" si="115"/>
        <v>2761358</v>
      </c>
      <c r="BT159" s="166">
        <f t="shared" si="115"/>
        <v>2761358</v>
      </c>
      <c r="BU159" s="166">
        <f t="shared" si="115"/>
        <v>2761358</v>
      </c>
      <c r="BV159" s="135">
        <f t="shared" si="158"/>
        <v>2761358</v>
      </c>
      <c r="BX159" s="166">
        <f t="shared" si="159"/>
        <v>2706745</v>
      </c>
      <c r="BY159" s="166">
        <f t="shared" si="129"/>
        <v>2737601.3450000002</v>
      </c>
      <c r="BZ159" s="166">
        <f t="shared" si="130"/>
        <v>2761358</v>
      </c>
      <c r="CA159" s="166">
        <f t="shared" si="131"/>
        <v>2761358</v>
      </c>
      <c r="CB159" s="166">
        <f t="shared" si="132"/>
        <v>2761358</v>
      </c>
      <c r="CC159" s="166">
        <f t="shared" si="133"/>
        <v>2761358</v>
      </c>
      <c r="CD159" s="166">
        <f t="shared" si="134"/>
        <v>2761358</v>
      </c>
      <c r="CE159" s="166">
        <f t="shared" si="135"/>
        <v>2761358</v>
      </c>
      <c r="CF159" s="166">
        <f t="shared" si="160"/>
        <v>2761358</v>
      </c>
    </row>
    <row r="160" spans="1:84" ht="15" x14ac:dyDescent="0.2">
      <c r="A160" s="129" t="s">
        <v>351</v>
      </c>
      <c r="B160" s="129"/>
      <c r="C160" s="147"/>
      <c r="D160" s="147" t="str">
        <f t="shared" si="136"/>
        <v>No</v>
      </c>
      <c r="E160" s="147"/>
      <c r="F160" s="147"/>
      <c r="G160" s="1">
        <v>9</v>
      </c>
      <c r="H160" s="337">
        <v>35</v>
      </c>
      <c r="I160" s="129">
        <v>134</v>
      </c>
      <c r="J160" s="1" t="s">
        <v>464</v>
      </c>
      <c r="K160" s="156"/>
      <c r="L160" s="266">
        <v>1417.34</v>
      </c>
      <c r="M160" s="269"/>
      <c r="N160">
        <v>481</v>
      </c>
      <c r="O160" s="266">
        <f t="shared" si="137"/>
        <v>144.30000000000001</v>
      </c>
      <c r="P160" s="266">
        <f t="shared" si="138"/>
        <v>850.4</v>
      </c>
      <c r="Q160" s="266">
        <f t="shared" si="139"/>
        <v>0</v>
      </c>
      <c r="R160" s="266">
        <f t="shared" si="140"/>
        <v>0</v>
      </c>
      <c r="S160" s="159">
        <f t="shared" si="141"/>
        <v>0.34</v>
      </c>
      <c r="T160" s="159">
        <f t="shared" si="119"/>
        <v>0</v>
      </c>
      <c r="U160" s="158">
        <f t="shared" si="120"/>
        <v>0</v>
      </c>
      <c r="V160" s="158">
        <f t="shared" si="142"/>
        <v>0</v>
      </c>
      <c r="W160" s="267">
        <v>14</v>
      </c>
      <c r="X160" s="266">
        <f t="shared" si="143"/>
        <v>3.5</v>
      </c>
      <c r="Y160" s="136">
        <f t="shared" si="121"/>
        <v>144.30000000000001</v>
      </c>
      <c r="Z160" s="4">
        <f t="shared" si="144"/>
        <v>1565.1399999999999</v>
      </c>
      <c r="AA160" s="266">
        <v>1168009052</v>
      </c>
      <c r="AB160" s="267">
        <v>11472</v>
      </c>
      <c r="AC160" s="136">
        <f t="shared" si="122"/>
        <v>101813.9</v>
      </c>
      <c r="AD160" s="131">
        <f t="shared" si="123"/>
        <v>0.47692800000000002</v>
      </c>
      <c r="AE160" s="267">
        <v>82546</v>
      </c>
      <c r="AF160" s="131">
        <f t="shared" si="124"/>
        <v>0.66405099999999995</v>
      </c>
      <c r="AG160" s="131">
        <f t="shared" si="161"/>
        <v>0.46693499999999999</v>
      </c>
      <c r="AH160" s="161">
        <f t="shared" si="125"/>
        <v>0.46693499999999999</v>
      </c>
      <c r="AI160" s="162">
        <f t="shared" si="126"/>
        <v>0</v>
      </c>
      <c r="AJ160" s="163">
        <f t="shared" si="145"/>
        <v>0.46693499999999999</v>
      </c>
      <c r="AK160" s="267">
        <v>0</v>
      </c>
      <c r="AL160" s="267">
        <v>0</v>
      </c>
      <c r="AM160" s="135">
        <f t="shared" si="146"/>
        <v>0</v>
      </c>
      <c r="AN160" s="267">
        <v>0</v>
      </c>
      <c r="AO160"/>
      <c r="AP160" s="135">
        <f t="shared" si="147"/>
        <v>0</v>
      </c>
      <c r="AQ160" s="135">
        <f t="shared" si="127"/>
        <v>8422685</v>
      </c>
      <c r="AR160" s="135">
        <f t="shared" si="148"/>
        <v>8422685</v>
      </c>
      <c r="AS160" s="160">
        <v>9790490</v>
      </c>
      <c r="AT160" s="160">
        <f t="shared" si="128"/>
        <v>8422685</v>
      </c>
      <c r="AU160" s="333">
        <v>9551487</v>
      </c>
      <c r="AV160" s="135">
        <f t="shared" si="149"/>
        <v>1128802</v>
      </c>
      <c r="AW160" s="164" t="str">
        <f t="shared" si="150"/>
        <v>No</v>
      </c>
      <c r="AX160" s="160">
        <f t="shared" si="151"/>
        <v>0</v>
      </c>
      <c r="AY160" s="334">
        <f t="shared" si="152"/>
        <v>9551487</v>
      </c>
      <c r="AZ160" s="335">
        <f t="shared" si="153"/>
        <v>9551487</v>
      </c>
      <c r="BA160" s="336">
        <f t="shared" si="154"/>
        <v>0</v>
      </c>
      <c r="BD160" s="166">
        <f t="shared" si="155"/>
        <v>-1128802</v>
      </c>
      <c r="BE160" s="166">
        <f t="shared" si="118"/>
        <v>-1128802</v>
      </c>
      <c r="BF160" s="166">
        <f t="shared" si="118"/>
        <v>-1128802</v>
      </c>
      <c r="BG160" s="166">
        <f t="shared" si="118"/>
        <v>-967496.19419999979</v>
      </c>
      <c r="BH160" s="166">
        <f t="shared" si="117"/>
        <v>-806214.57862685993</v>
      </c>
      <c r="BI160" s="166">
        <f t="shared" si="117"/>
        <v>-644971.6629014872</v>
      </c>
      <c r="BJ160" s="166">
        <f t="shared" si="117"/>
        <v>-483728.74717611447</v>
      </c>
      <c r="BK160" s="166">
        <f t="shared" si="117"/>
        <v>-322501.95574231632</v>
      </c>
      <c r="BL160" s="166">
        <f t="shared" si="106"/>
        <v>-161250.97787115723</v>
      </c>
      <c r="BN160" s="135">
        <f t="shared" si="156"/>
        <v>9551487</v>
      </c>
      <c r="BO160" s="166">
        <f t="shared" si="157"/>
        <v>9551487</v>
      </c>
      <c r="BP160" s="166">
        <f t="shared" si="116"/>
        <v>9390181.1941999998</v>
      </c>
      <c r="BQ160" s="166">
        <f t="shared" si="116"/>
        <v>9228899.5786268599</v>
      </c>
      <c r="BR160" s="166">
        <f t="shared" si="116"/>
        <v>9067656.6629014872</v>
      </c>
      <c r="BS160" s="166">
        <f t="shared" si="115"/>
        <v>8906413.7471761145</v>
      </c>
      <c r="BT160" s="166">
        <f t="shared" si="115"/>
        <v>8745186.9557423163</v>
      </c>
      <c r="BU160" s="166">
        <f t="shared" si="115"/>
        <v>8583935.9778711572</v>
      </c>
      <c r="BV160" s="135">
        <f t="shared" si="158"/>
        <v>8422685</v>
      </c>
      <c r="BX160" s="166">
        <f t="shared" si="159"/>
        <v>9551487</v>
      </c>
      <c r="BY160" s="166">
        <f t="shared" si="129"/>
        <v>9551487</v>
      </c>
      <c r="BZ160" s="166">
        <f t="shared" si="130"/>
        <v>9390181.1941999998</v>
      </c>
      <c r="CA160" s="166">
        <f t="shared" si="131"/>
        <v>9228899.5786268599</v>
      </c>
      <c r="CB160" s="166">
        <f t="shared" si="132"/>
        <v>9067656.6629014872</v>
      </c>
      <c r="CC160" s="166">
        <f t="shared" si="133"/>
        <v>8906413.7471761145</v>
      </c>
      <c r="CD160" s="166">
        <f t="shared" si="134"/>
        <v>8745186.9557423163</v>
      </c>
      <c r="CE160" s="166">
        <f t="shared" si="135"/>
        <v>8583935.9778711572</v>
      </c>
      <c r="CF160" s="166">
        <f t="shared" si="160"/>
        <v>8422685</v>
      </c>
    </row>
    <row r="161" spans="1:84" ht="15" x14ac:dyDescent="0.2">
      <c r="A161" s="129" t="s">
        <v>325</v>
      </c>
      <c r="B161" s="129">
        <v>1</v>
      </c>
      <c r="C161" s="147">
        <v>1</v>
      </c>
      <c r="D161" s="147" t="str">
        <f t="shared" si="136"/>
        <v>Yes</v>
      </c>
      <c r="E161" s="147">
        <v>1</v>
      </c>
      <c r="F161" s="147"/>
      <c r="G161" s="1">
        <v>2</v>
      </c>
      <c r="H161" s="332">
        <v>122</v>
      </c>
      <c r="I161" s="129">
        <v>135</v>
      </c>
      <c r="J161" s="1" t="s">
        <v>465</v>
      </c>
      <c r="K161" s="156"/>
      <c r="L161" s="266">
        <v>15819.56</v>
      </c>
      <c r="M161" s="265"/>
      <c r="N161">
        <v>8233</v>
      </c>
      <c r="O161" s="266">
        <f t="shared" si="137"/>
        <v>2469.9</v>
      </c>
      <c r="P161" s="266">
        <f t="shared" si="138"/>
        <v>9491.74</v>
      </c>
      <c r="Q161" s="266">
        <f t="shared" si="139"/>
        <v>0</v>
      </c>
      <c r="R161" s="266">
        <f t="shared" si="140"/>
        <v>0</v>
      </c>
      <c r="S161" s="159">
        <f t="shared" si="141"/>
        <v>0.52</v>
      </c>
      <c r="T161" s="159">
        <f t="shared" si="119"/>
        <v>0</v>
      </c>
      <c r="U161" s="158">
        <f t="shared" si="120"/>
        <v>0</v>
      </c>
      <c r="V161" s="158">
        <f t="shared" si="142"/>
        <v>0</v>
      </c>
      <c r="W161" s="267">
        <v>2536</v>
      </c>
      <c r="X161" s="266">
        <f t="shared" si="143"/>
        <v>634</v>
      </c>
      <c r="Y161" s="136">
        <f t="shared" si="121"/>
        <v>2469.9</v>
      </c>
      <c r="Z161" s="4">
        <f t="shared" si="144"/>
        <v>18923.46</v>
      </c>
      <c r="AA161" s="266">
        <v>34196924420</v>
      </c>
      <c r="AB161" s="267">
        <v>135470</v>
      </c>
      <c r="AC161" s="136">
        <f t="shared" si="122"/>
        <v>252431.71</v>
      </c>
      <c r="AD161" s="131">
        <f t="shared" si="123"/>
        <v>1.182469</v>
      </c>
      <c r="AE161" s="267">
        <v>96885</v>
      </c>
      <c r="AF161" s="131">
        <f t="shared" si="124"/>
        <v>0.77940299999999996</v>
      </c>
      <c r="AG161" s="131">
        <f t="shared" si="161"/>
        <v>-6.1549E-2</v>
      </c>
      <c r="AH161" s="161">
        <f t="shared" si="125"/>
        <v>0.1</v>
      </c>
      <c r="AI161" s="162">
        <f t="shared" si="126"/>
        <v>0</v>
      </c>
      <c r="AJ161" s="163">
        <f t="shared" si="145"/>
        <v>0.1</v>
      </c>
      <c r="AK161" s="267">
        <v>0</v>
      </c>
      <c r="AL161" s="267">
        <v>0</v>
      </c>
      <c r="AM161" s="135">
        <f t="shared" si="146"/>
        <v>0</v>
      </c>
      <c r="AN161" s="267">
        <v>0</v>
      </c>
      <c r="AO161"/>
      <c r="AP161" s="135">
        <f t="shared" si="147"/>
        <v>0</v>
      </c>
      <c r="AQ161" s="135">
        <f t="shared" si="127"/>
        <v>21809288</v>
      </c>
      <c r="AR161" s="135">
        <f t="shared" si="148"/>
        <v>21809288</v>
      </c>
      <c r="AS161" s="160">
        <v>10803759</v>
      </c>
      <c r="AT161" s="160">
        <f t="shared" si="128"/>
        <v>21809288</v>
      </c>
      <c r="AU161" s="333">
        <v>15979193</v>
      </c>
      <c r="AV161" s="135">
        <f t="shared" si="149"/>
        <v>5830095</v>
      </c>
      <c r="AW161" s="164" t="str">
        <f t="shared" si="150"/>
        <v>Yes</v>
      </c>
      <c r="AX161" s="160">
        <f t="shared" si="151"/>
        <v>1166019</v>
      </c>
      <c r="AY161" s="334">
        <f t="shared" si="152"/>
        <v>17145212</v>
      </c>
      <c r="AZ161" s="335">
        <f t="shared" si="153"/>
        <v>17145212</v>
      </c>
      <c r="BA161" s="336">
        <f t="shared" si="154"/>
        <v>1166019</v>
      </c>
      <c r="BD161" s="166">
        <f t="shared" si="155"/>
        <v>5830095</v>
      </c>
      <c r="BE161" s="166">
        <f t="shared" si="118"/>
        <v>4664076</v>
      </c>
      <c r="BF161" s="166">
        <f t="shared" si="118"/>
        <v>2028873.0599999987</v>
      </c>
      <c r="BG161" s="166">
        <f t="shared" si="118"/>
        <v>0</v>
      </c>
      <c r="BH161" s="166">
        <f t="shared" si="117"/>
        <v>0</v>
      </c>
      <c r="BI161" s="166">
        <f t="shared" si="117"/>
        <v>0</v>
      </c>
      <c r="BJ161" s="166">
        <f t="shared" si="117"/>
        <v>0</v>
      </c>
      <c r="BK161" s="166">
        <f t="shared" si="117"/>
        <v>0</v>
      </c>
      <c r="BL161" s="166">
        <f t="shared" si="106"/>
        <v>0</v>
      </c>
      <c r="BN161" s="135">
        <f t="shared" si="156"/>
        <v>17145212</v>
      </c>
      <c r="BO161" s="166">
        <f t="shared" si="157"/>
        <v>19780414.940000001</v>
      </c>
      <c r="BP161" s="166">
        <f t="shared" si="116"/>
        <v>21809288</v>
      </c>
      <c r="BQ161" s="166">
        <f t="shared" si="116"/>
        <v>21809288</v>
      </c>
      <c r="BR161" s="166">
        <f t="shared" si="116"/>
        <v>21809288</v>
      </c>
      <c r="BS161" s="166">
        <f t="shared" si="115"/>
        <v>21809288</v>
      </c>
      <c r="BT161" s="166">
        <f t="shared" si="115"/>
        <v>21809288</v>
      </c>
      <c r="BU161" s="166">
        <f t="shared" si="115"/>
        <v>21809288</v>
      </c>
      <c r="BV161" s="135">
        <f t="shared" si="158"/>
        <v>21809288</v>
      </c>
      <c r="BX161" s="166">
        <f t="shared" si="159"/>
        <v>17145212</v>
      </c>
      <c r="BY161" s="166">
        <f t="shared" si="129"/>
        <v>19780414.940000001</v>
      </c>
      <c r="BZ161" s="166">
        <f t="shared" si="130"/>
        <v>21809288</v>
      </c>
      <c r="CA161" s="166">
        <f t="shared" si="131"/>
        <v>21809288</v>
      </c>
      <c r="CB161" s="166">
        <f t="shared" si="132"/>
        <v>21809288</v>
      </c>
      <c r="CC161" s="166">
        <f t="shared" si="133"/>
        <v>21809288</v>
      </c>
      <c r="CD161" s="166">
        <f t="shared" si="134"/>
        <v>21809288</v>
      </c>
      <c r="CE161" s="166">
        <f t="shared" si="135"/>
        <v>21809288</v>
      </c>
      <c r="CF161" s="166">
        <f t="shared" si="160"/>
        <v>21809288</v>
      </c>
    </row>
    <row r="162" spans="1:84" ht="15" x14ac:dyDescent="0.2">
      <c r="A162" s="129" t="s">
        <v>351</v>
      </c>
      <c r="B162" s="129"/>
      <c r="C162" s="147"/>
      <c r="D162" s="147" t="str">
        <f t="shared" si="136"/>
        <v>No</v>
      </c>
      <c r="E162" s="147"/>
      <c r="F162" s="147"/>
      <c r="G162" s="1">
        <v>9</v>
      </c>
      <c r="H162" s="337">
        <v>32</v>
      </c>
      <c r="I162" s="129">
        <v>136</v>
      </c>
      <c r="J162" s="1" t="s">
        <v>466</v>
      </c>
      <c r="K162" s="156"/>
      <c r="L162" s="266">
        <v>439.19</v>
      </c>
      <c r="M162" s="269"/>
      <c r="N162">
        <v>168</v>
      </c>
      <c r="O162" s="266">
        <f t="shared" si="137"/>
        <v>50.4</v>
      </c>
      <c r="P162" s="266">
        <f t="shared" si="138"/>
        <v>263.51</v>
      </c>
      <c r="Q162" s="266">
        <f t="shared" si="139"/>
        <v>0</v>
      </c>
      <c r="R162" s="266">
        <f t="shared" si="140"/>
        <v>0</v>
      </c>
      <c r="S162" s="159">
        <f t="shared" si="141"/>
        <v>0.38</v>
      </c>
      <c r="T162" s="159">
        <f t="shared" si="119"/>
        <v>0</v>
      </c>
      <c r="U162" s="158">
        <f t="shared" si="120"/>
        <v>0</v>
      </c>
      <c r="V162" s="158">
        <f t="shared" si="142"/>
        <v>0</v>
      </c>
      <c r="W162" s="267">
        <v>1</v>
      </c>
      <c r="X162" s="266">
        <f t="shared" si="143"/>
        <v>0.25</v>
      </c>
      <c r="Y162" s="136">
        <f t="shared" si="121"/>
        <v>50.4</v>
      </c>
      <c r="Z162" s="4">
        <f t="shared" si="144"/>
        <v>489.84</v>
      </c>
      <c r="AA162" s="266">
        <v>413679861.32999998</v>
      </c>
      <c r="AB162" s="267">
        <v>3578</v>
      </c>
      <c r="AC162" s="136">
        <f t="shared" si="122"/>
        <v>115617.62</v>
      </c>
      <c r="AD162" s="131">
        <f t="shared" si="123"/>
        <v>0.54158899999999999</v>
      </c>
      <c r="AE162" s="267">
        <v>84643</v>
      </c>
      <c r="AF162" s="131">
        <f t="shared" si="124"/>
        <v>0.680921</v>
      </c>
      <c r="AG162" s="131">
        <f t="shared" si="161"/>
        <v>0.41661100000000001</v>
      </c>
      <c r="AH162" s="161">
        <f t="shared" si="125"/>
        <v>0.41661100000000001</v>
      </c>
      <c r="AI162" s="162">
        <f t="shared" si="126"/>
        <v>0</v>
      </c>
      <c r="AJ162" s="163">
        <f t="shared" si="145"/>
        <v>0.41661100000000001</v>
      </c>
      <c r="AK162" s="267">
        <v>0</v>
      </c>
      <c r="AL162" s="267">
        <v>0</v>
      </c>
      <c r="AM162" s="135">
        <f t="shared" si="146"/>
        <v>0</v>
      </c>
      <c r="AN162" s="267">
        <v>1</v>
      </c>
      <c r="AO162">
        <v>4</v>
      </c>
      <c r="AP162" s="135">
        <f t="shared" si="147"/>
        <v>400</v>
      </c>
      <c r="AQ162" s="135">
        <f t="shared" si="127"/>
        <v>2351938</v>
      </c>
      <c r="AR162" s="135">
        <f t="shared" si="148"/>
        <v>2352338</v>
      </c>
      <c r="AS162" s="160">
        <v>3196216</v>
      </c>
      <c r="AT162" s="160">
        <f t="shared" si="128"/>
        <v>2352338</v>
      </c>
      <c r="AU162" s="333">
        <v>3174585</v>
      </c>
      <c r="AV162" s="135">
        <f t="shared" si="149"/>
        <v>822247</v>
      </c>
      <c r="AW162" s="164" t="str">
        <f t="shared" si="150"/>
        <v>No</v>
      </c>
      <c r="AX162" s="160">
        <f t="shared" si="151"/>
        <v>0</v>
      </c>
      <c r="AY162" s="334">
        <f t="shared" si="152"/>
        <v>3174585</v>
      </c>
      <c r="AZ162" s="335">
        <f t="shared" si="153"/>
        <v>3174585</v>
      </c>
      <c r="BA162" s="336">
        <f t="shared" si="154"/>
        <v>0</v>
      </c>
      <c r="BD162" s="166">
        <f t="shared" si="155"/>
        <v>-822247</v>
      </c>
      <c r="BE162" s="166">
        <f t="shared" si="118"/>
        <v>-822247</v>
      </c>
      <c r="BF162" s="166">
        <f t="shared" si="118"/>
        <v>-822247</v>
      </c>
      <c r="BG162" s="166">
        <f t="shared" si="118"/>
        <v>-704747.90370000014</v>
      </c>
      <c r="BH162" s="166">
        <f t="shared" si="117"/>
        <v>-587266.42815321032</v>
      </c>
      <c r="BI162" s="166">
        <f t="shared" si="117"/>
        <v>-469813.14252256835</v>
      </c>
      <c r="BJ162" s="166">
        <f t="shared" si="117"/>
        <v>-352359.85689192638</v>
      </c>
      <c r="BK162" s="166">
        <f t="shared" si="117"/>
        <v>-234918.31658984721</v>
      </c>
      <c r="BL162" s="166">
        <f t="shared" si="106"/>
        <v>-117459.1582949236</v>
      </c>
      <c r="BN162" s="135">
        <f t="shared" si="156"/>
        <v>3174585</v>
      </c>
      <c r="BO162" s="166">
        <f t="shared" si="157"/>
        <v>3174585</v>
      </c>
      <c r="BP162" s="166">
        <f t="shared" si="116"/>
        <v>3057085.9037000001</v>
      </c>
      <c r="BQ162" s="166">
        <f t="shared" si="116"/>
        <v>2939604.4281532103</v>
      </c>
      <c r="BR162" s="166">
        <f t="shared" si="116"/>
        <v>2822151.1425225683</v>
      </c>
      <c r="BS162" s="166">
        <f t="shared" si="115"/>
        <v>2704697.8568919264</v>
      </c>
      <c r="BT162" s="166">
        <f t="shared" si="115"/>
        <v>2587256.3165898472</v>
      </c>
      <c r="BU162" s="166">
        <f t="shared" si="115"/>
        <v>2469797.1582949236</v>
      </c>
      <c r="BV162" s="135">
        <f t="shared" si="158"/>
        <v>2352338</v>
      </c>
      <c r="BX162" s="166">
        <f t="shared" si="159"/>
        <v>3174585</v>
      </c>
      <c r="BY162" s="166">
        <f t="shared" si="129"/>
        <v>3174585</v>
      </c>
      <c r="BZ162" s="166">
        <f t="shared" si="130"/>
        <v>3057085.9037000001</v>
      </c>
      <c r="CA162" s="166">
        <f t="shared" si="131"/>
        <v>2939604.4281532103</v>
      </c>
      <c r="CB162" s="166">
        <f t="shared" si="132"/>
        <v>2822151.1425225683</v>
      </c>
      <c r="CC162" s="166">
        <f t="shared" si="133"/>
        <v>2704697.8568919264</v>
      </c>
      <c r="CD162" s="166">
        <f t="shared" si="134"/>
        <v>2587256.3165898472</v>
      </c>
      <c r="CE162" s="166">
        <f t="shared" si="135"/>
        <v>2469797.1582949236</v>
      </c>
      <c r="CF162" s="166">
        <f t="shared" si="160"/>
        <v>2352338</v>
      </c>
    </row>
    <row r="163" spans="1:84" ht="15" x14ac:dyDescent="0.2">
      <c r="A163" s="129" t="s">
        <v>333</v>
      </c>
      <c r="B163" s="129"/>
      <c r="C163" s="147"/>
      <c r="D163" s="147" t="str">
        <f t="shared" si="136"/>
        <v>No</v>
      </c>
      <c r="E163" s="147"/>
      <c r="F163" s="147"/>
      <c r="G163" s="1">
        <v>3</v>
      </c>
      <c r="H163" s="332">
        <v>125</v>
      </c>
      <c r="I163" s="129">
        <v>137</v>
      </c>
      <c r="J163" s="1" t="s">
        <v>467</v>
      </c>
      <c r="K163" s="156"/>
      <c r="L163" s="266">
        <v>1849.58</v>
      </c>
      <c r="M163" s="265"/>
      <c r="N163">
        <v>448</v>
      </c>
      <c r="O163" s="266">
        <f t="shared" si="137"/>
        <v>134.4</v>
      </c>
      <c r="P163" s="266">
        <f t="shared" si="138"/>
        <v>1109.75</v>
      </c>
      <c r="Q163" s="266">
        <f t="shared" si="139"/>
        <v>0</v>
      </c>
      <c r="R163" s="266">
        <f t="shared" si="140"/>
        <v>0</v>
      </c>
      <c r="S163" s="159">
        <f t="shared" si="141"/>
        <v>0.24</v>
      </c>
      <c r="T163" s="159">
        <f t="shared" si="119"/>
        <v>0</v>
      </c>
      <c r="U163" s="158">
        <f t="shared" si="120"/>
        <v>0</v>
      </c>
      <c r="V163" s="158">
        <f t="shared" si="142"/>
        <v>0</v>
      </c>
      <c r="W163" s="267">
        <v>12</v>
      </c>
      <c r="X163" s="266">
        <f t="shared" si="143"/>
        <v>3</v>
      </c>
      <c r="Y163" s="136">
        <f t="shared" si="121"/>
        <v>134.4</v>
      </c>
      <c r="Z163" s="4">
        <f t="shared" si="144"/>
        <v>1986.98</v>
      </c>
      <c r="AA163" s="266">
        <v>4570801633</v>
      </c>
      <c r="AB163" s="267">
        <v>18335</v>
      </c>
      <c r="AC163" s="136">
        <f t="shared" si="122"/>
        <v>249293.79</v>
      </c>
      <c r="AD163" s="131">
        <f t="shared" si="123"/>
        <v>1.16777</v>
      </c>
      <c r="AE163" s="267">
        <v>93349</v>
      </c>
      <c r="AF163" s="131">
        <f t="shared" si="124"/>
        <v>0.75095699999999999</v>
      </c>
      <c r="AG163" s="131">
        <f t="shared" si="161"/>
        <v>-4.2726E-2</v>
      </c>
      <c r="AH163" s="161">
        <f t="shared" si="125"/>
        <v>0.01</v>
      </c>
      <c r="AI163" s="162">
        <f t="shared" si="126"/>
        <v>0</v>
      </c>
      <c r="AJ163" s="163">
        <f t="shared" si="145"/>
        <v>0.01</v>
      </c>
      <c r="AK163" s="267">
        <v>0</v>
      </c>
      <c r="AL163" s="267">
        <v>0</v>
      </c>
      <c r="AM163" s="135">
        <f t="shared" si="146"/>
        <v>0</v>
      </c>
      <c r="AN163" s="267">
        <v>0</v>
      </c>
      <c r="AO163"/>
      <c r="AP163" s="135">
        <f t="shared" si="147"/>
        <v>0</v>
      </c>
      <c r="AQ163" s="135">
        <f t="shared" si="127"/>
        <v>228999</v>
      </c>
      <c r="AR163" s="135">
        <f t="shared" si="148"/>
        <v>228999</v>
      </c>
      <c r="AS163" s="160">
        <v>1649159</v>
      </c>
      <c r="AT163" s="160">
        <f t="shared" si="128"/>
        <v>228999</v>
      </c>
      <c r="AU163" s="333">
        <v>1073011</v>
      </c>
      <c r="AV163" s="135">
        <f t="shared" si="149"/>
        <v>844012</v>
      </c>
      <c r="AW163" s="164" t="str">
        <f t="shared" si="150"/>
        <v>No</v>
      </c>
      <c r="AX163" s="160">
        <f t="shared" si="151"/>
        <v>0</v>
      </c>
      <c r="AY163" s="334">
        <f t="shared" si="152"/>
        <v>1073011</v>
      </c>
      <c r="AZ163" s="335">
        <f t="shared" si="153"/>
        <v>1073011</v>
      </c>
      <c r="BA163" s="336">
        <f t="shared" si="154"/>
        <v>0</v>
      </c>
      <c r="BD163" s="166">
        <f t="shared" si="155"/>
        <v>-844012</v>
      </c>
      <c r="BE163" s="166">
        <f t="shared" si="118"/>
        <v>-844012</v>
      </c>
      <c r="BF163" s="166">
        <f t="shared" si="118"/>
        <v>-844012</v>
      </c>
      <c r="BG163" s="166">
        <f t="shared" si="118"/>
        <v>-723402.68519999995</v>
      </c>
      <c r="BH163" s="166">
        <f t="shared" si="117"/>
        <v>-602811.45757715998</v>
      </c>
      <c r="BI163" s="166">
        <f t="shared" si="117"/>
        <v>-482249.16606172803</v>
      </c>
      <c r="BJ163" s="166">
        <f t="shared" si="117"/>
        <v>-361686.87454629596</v>
      </c>
      <c r="BK163" s="166">
        <f t="shared" si="117"/>
        <v>-241136.63926001551</v>
      </c>
      <c r="BL163" s="166">
        <f t="shared" si="106"/>
        <v>-120568.31963000773</v>
      </c>
      <c r="BN163" s="135">
        <f t="shared" si="156"/>
        <v>1073011</v>
      </c>
      <c r="BO163" s="166">
        <f t="shared" si="157"/>
        <v>1073011</v>
      </c>
      <c r="BP163" s="166">
        <f t="shared" si="116"/>
        <v>952401.68519999995</v>
      </c>
      <c r="BQ163" s="166">
        <f t="shared" si="116"/>
        <v>831810.45757715998</v>
      </c>
      <c r="BR163" s="166">
        <f t="shared" si="116"/>
        <v>711248.16606172803</v>
      </c>
      <c r="BS163" s="166">
        <f t="shared" si="115"/>
        <v>590685.87454629596</v>
      </c>
      <c r="BT163" s="166">
        <f t="shared" si="115"/>
        <v>470135.63926001551</v>
      </c>
      <c r="BU163" s="166">
        <f t="shared" si="115"/>
        <v>349567.31963000773</v>
      </c>
      <c r="BV163" s="135">
        <f t="shared" si="158"/>
        <v>228999</v>
      </c>
      <c r="BX163" s="166">
        <f t="shared" si="159"/>
        <v>1073011</v>
      </c>
      <c r="BY163" s="166">
        <f t="shared" si="129"/>
        <v>1073011</v>
      </c>
      <c r="BZ163" s="166">
        <f t="shared" si="130"/>
        <v>952401.68519999995</v>
      </c>
      <c r="CA163" s="166">
        <f t="shared" si="131"/>
        <v>831810.45757715998</v>
      </c>
      <c r="CB163" s="166">
        <f t="shared" si="132"/>
        <v>711248.16606172803</v>
      </c>
      <c r="CC163" s="166">
        <f t="shared" si="133"/>
        <v>590685.87454629596</v>
      </c>
      <c r="CD163" s="166">
        <f t="shared" si="134"/>
        <v>470135.63926001551</v>
      </c>
      <c r="CE163" s="166">
        <f t="shared" si="135"/>
        <v>349567.31963000773</v>
      </c>
      <c r="CF163" s="166">
        <f t="shared" si="160"/>
        <v>228999</v>
      </c>
    </row>
    <row r="164" spans="1:84" ht="15" x14ac:dyDescent="0.2">
      <c r="A164" s="129" t="s">
        <v>338</v>
      </c>
      <c r="B164" s="129"/>
      <c r="C164" s="340">
        <v>1</v>
      </c>
      <c r="D164" s="147" t="str">
        <f t="shared" si="136"/>
        <v>Yes</v>
      </c>
      <c r="E164" s="340">
        <v>1</v>
      </c>
      <c r="F164" s="147"/>
      <c r="G164" s="1">
        <v>8</v>
      </c>
      <c r="H164" s="337">
        <v>22</v>
      </c>
      <c r="I164" s="129">
        <v>138</v>
      </c>
      <c r="J164" s="1" t="s">
        <v>468</v>
      </c>
      <c r="K164" s="156"/>
      <c r="L164" s="266">
        <v>6965.57</v>
      </c>
      <c r="M164" s="269"/>
      <c r="N164">
        <v>3245</v>
      </c>
      <c r="O164" s="266">
        <f t="shared" si="137"/>
        <v>973.5</v>
      </c>
      <c r="P164" s="266">
        <f t="shared" si="138"/>
        <v>4179.34</v>
      </c>
      <c r="Q164" s="266">
        <f t="shared" si="139"/>
        <v>0</v>
      </c>
      <c r="R164" s="266">
        <f t="shared" si="140"/>
        <v>0</v>
      </c>
      <c r="S164" s="159">
        <f t="shared" si="141"/>
        <v>0.47</v>
      </c>
      <c r="T164" s="159">
        <f t="shared" si="119"/>
        <v>0</v>
      </c>
      <c r="U164" s="158">
        <f t="shared" si="120"/>
        <v>0</v>
      </c>
      <c r="V164" s="158">
        <f t="shared" si="142"/>
        <v>0</v>
      </c>
      <c r="W164" s="267">
        <v>591</v>
      </c>
      <c r="X164" s="266">
        <f t="shared" si="143"/>
        <v>147.75</v>
      </c>
      <c r="Y164" s="136">
        <f t="shared" si="121"/>
        <v>973.5</v>
      </c>
      <c r="Z164" s="4">
        <f t="shared" si="144"/>
        <v>8086.82</v>
      </c>
      <c r="AA164" s="266">
        <v>7464988123.6700001</v>
      </c>
      <c r="AB164" s="267">
        <v>52355</v>
      </c>
      <c r="AC164" s="136">
        <f t="shared" si="122"/>
        <v>142584.04999999999</v>
      </c>
      <c r="AD164" s="131">
        <f t="shared" si="123"/>
        <v>0.66790799999999995</v>
      </c>
      <c r="AE164" s="267">
        <v>82286</v>
      </c>
      <c r="AF164" s="131">
        <f t="shared" si="124"/>
        <v>0.66195999999999999</v>
      </c>
      <c r="AG164" s="131">
        <f t="shared" si="161"/>
        <v>0.33387600000000001</v>
      </c>
      <c r="AH164" s="161">
        <f t="shared" si="125"/>
        <v>0.33387600000000001</v>
      </c>
      <c r="AI164" s="162">
        <f t="shared" si="126"/>
        <v>0</v>
      </c>
      <c r="AJ164" s="163">
        <f t="shared" si="145"/>
        <v>0.33387600000000001</v>
      </c>
      <c r="AK164" s="267">
        <v>0</v>
      </c>
      <c r="AL164" s="267">
        <v>0</v>
      </c>
      <c r="AM164" s="135">
        <f t="shared" si="146"/>
        <v>0</v>
      </c>
      <c r="AN164" s="267">
        <v>0</v>
      </c>
      <c r="AO164"/>
      <c r="AP164" s="135">
        <f t="shared" si="147"/>
        <v>0</v>
      </c>
      <c r="AQ164" s="135">
        <f t="shared" si="127"/>
        <v>31117444</v>
      </c>
      <c r="AR164" s="135">
        <f t="shared" si="148"/>
        <v>31117444</v>
      </c>
      <c r="AS164" s="160">
        <v>21461782</v>
      </c>
      <c r="AT164" s="160">
        <f t="shared" si="128"/>
        <v>31117444</v>
      </c>
      <c r="AU164" s="333">
        <v>26275342</v>
      </c>
      <c r="AV164" s="135">
        <f t="shared" si="149"/>
        <v>4842102</v>
      </c>
      <c r="AW164" s="164" t="str">
        <f t="shared" si="150"/>
        <v>Yes</v>
      </c>
      <c r="AX164" s="160">
        <f t="shared" si="151"/>
        <v>968420</v>
      </c>
      <c r="AY164" s="334">
        <f t="shared" si="152"/>
        <v>27243762</v>
      </c>
      <c r="AZ164" s="335">
        <f t="shared" si="153"/>
        <v>27243762</v>
      </c>
      <c r="BA164" s="336">
        <f t="shared" si="154"/>
        <v>968420</v>
      </c>
      <c r="BD164" s="166">
        <f t="shared" si="155"/>
        <v>4842102</v>
      </c>
      <c r="BE164" s="166">
        <f t="shared" si="118"/>
        <v>3873682</v>
      </c>
      <c r="BF164" s="166">
        <f t="shared" si="118"/>
        <v>1685051.6700000018</v>
      </c>
      <c r="BG164" s="166">
        <f t="shared" si="118"/>
        <v>0</v>
      </c>
      <c r="BH164" s="166">
        <f t="shared" si="117"/>
        <v>0</v>
      </c>
      <c r="BI164" s="166">
        <f t="shared" si="117"/>
        <v>0</v>
      </c>
      <c r="BJ164" s="166">
        <f t="shared" si="117"/>
        <v>0</v>
      </c>
      <c r="BK164" s="166">
        <f t="shared" si="117"/>
        <v>0</v>
      </c>
      <c r="BL164" s="166">
        <f t="shared" si="106"/>
        <v>0</v>
      </c>
      <c r="BN164" s="135">
        <f t="shared" si="156"/>
        <v>27243762</v>
      </c>
      <c r="BO164" s="166">
        <f t="shared" si="157"/>
        <v>29432392.329999998</v>
      </c>
      <c r="BP164" s="166">
        <f t="shared" si="116"/>
        <v>31117444</v>
      </c>
      <c r="BQ164" s="166">
        <f t="shared" si="116"/>
        <v>31117444</v>
      </c>
      <c r="BR164" s="166">
        <f t="shared" si="116"/>
        <v>31117444</v>
      </c>
      <c r="BS164" s="166">
        <f t="shared" si="115"/>
        <v>31117444</v>
      </c>
      <c r="BT164" s="166">
        <f t="shared" si="115"/>
        <v>31117444</v>
      </c>
      <c r="BU164" s="166">
        <f t="shared" si="115"/>
        <v>31117444</v>
      </c>
      <c r="BV164" s="135">
        <f t="shared" si="158"/>
        <v>31117444</v>
      </c>
      <c r="BX164" s="166">
        <f t="shared" si="159"/>
        <v>27243762</v>
      </c>
      <c r="BY164" s="166">
        <f t="shared" si="129"/>
        <v>29432392.329999998</v>
      </c>
      <c r="BZ164" s="166">
        <f t="shared" si="130"/>
        <v>31117444</v>
      </c>
      <c r="CA164" s="166">
        <f t="shared" si="131"/>
        <v>31117444</v>
      </c>
      <c r="CB164" s="166">
        <f t="shared" si="132"/>
        <v>31117444</v>
      </c>
      <c r="CC164" s="166">
        <f t="shared" si="133"/>
        <v>31117444</v>
      </c>
      <c r="CD164" s="166">
        <f t="shared" si="134"/>
        <v>31117444</v>
      </c>
      <c r="CE164" s="166">
        <f t="shared" si="135"/>
        <v>31117444</v>
      </c>
      <c r="CF164" s="166">
        <f t="shared" si="160"/>
        <v>31117444</v>
      </c>
    </row>
    <row r="165" spans="1:84" ht="15" x14ac:dyDescent="0.2">
      <c r="A165" s="129" t="s">
        <v>323</v>
      </c>
      <c r="B165" s="129"/>
      <c r="C165" s="147"/>
      <c r="D165" s="147" t="str">
        <f t="shared" si="136"/>
        <v>No</v>
      </c>
      <c r="E165" s="147"/>
      <c r="F165" s="147"/>
      <c r="G165" s="1">
        <v>5</v>
      </c>
      <c r="H165" s="332">
        <v>109</v>
      </c>
      <c r="I165" s="129">
        <v>139</v>
      </c>
      <c r="J165" s="1" t="s">
        <v>469</v>
      </c>
      <c r="K165" s="156"/>
      <c r="L165" s="266">
        <v>1982.9</v>
      </c>
      <c r="M165" s="265"/>
      <c r="N165">
        <v>287</v>
      </c>
      <c r="O165" s="266">
        <f t="shared" si="137"/>
        <v>86.1</v>
      </c>
      <c r="P165" s="266">
        <f t="shared" si="138"/>
        <v>1189.74</v>
      </c>
      <c r="Q165" s="266">
        <f t="shared" si="139"/>
        <v>0</v>
      </c>
      <c r="R165" s="266">
        <f t="shared" si="140"/>
        <v>0</v>
      </c>
      <c r="S165" s="159">
        <f t="shared" si="141"/>
        <v>0.14000000000000001</v>
      </c>
      <c r="T165" s="159">
        <f t="shared" si="119"/>
        <v>0</v>
      </c>
      <c r="U165" s="158">
        <f t="shared" si="120"/>
        <v>0</v>
      </c>
      <c r="V165" s="158">
        <f t="shared" si="142"/>
        <v>0</v>
      </c>
      <c r="W165" s="267">
        <v>65</v>
      </c>
      <c r="X165" s="266">
        <f t="shared" si="143"/>
        <v>16.25</v>
      </c>
      <c r="Y165" s="136">
        <f t="shared" si="121"/>
        <v>86.1</v>
      </c>
      <c r="Z165" s="4">
        <f t="shared" si="144"/>
        <v>2085.25</v>
      </c>
      <c r="AA165" s="266">
        <v>2273190489.6700001</v>
      </c>
      <c r="AB165" s="267">
        <v>15752</v>
      </c>
      <c r="AC165" s="136">
        <f t="shared" si="122"/>
        <v>144311.23000000001</v>
      </c>
      <c r="AD165" s="131">
        <f t="shared" si="123"/>
        <v>0.67599900000000002</v>
      </c>
      <c r="AE165" s="267">
        <v>110938</v>
      </c>
      <c r="AF165" s="131">
        <f t="shared" si="124"/>
        <v>0.89245399999999997</v>
      </c>
      <c r="AG165" s="131">
        <f t="shared" si="161"/>
        <v>0.25906499999999999</v>
      </c>
      <c r="AH165" s="161">
        <f t="shared" si="125"/>
        <v>0.25906499999999999</v>
      </c>
      <c r="AI165" s="162">
        <f t="shared" si="126"/>
        <v>0</v>
      </c>
      <c r="AJ165" s="163">
        <f t="shared" si="145"/>
        <v>0.25906499999999999</v>
      </c>
      <c r="AK165" s="267">
        <v>0</v>
      </c>
      <c r="AL165" s="267">
        <v>0</v>
      </c>
      <c r="AM165" s="135">
        <f t="shared" si="146"/>
        <v>0</v>
      </c>
      <c r="AN165" s="267">
        <v>0</v>
      </c>
      <c r="AO165"/>
      <c r="AP165" s="135">
        <f t="shared" si="147"/>
        <v>0</v>
      </c>
      <c r="AQ165" s="135">
        <f t="shared" si="127"/>
        <v>6225981</v>
      </c>
      <c r="AR165" s="135">
        <f t="shared" si="148"/>
        <v>6225981</v>
      </c>
      <c r="AS165" s="160">
        <v>6221145</v>
      </c>
      <c r="AT165" s="160">
        <f t="shared" si="128"/>
        <v>6225981</v>
      </c>
      <c r="AU165" s="333">
        <v>6148151</v>
      </c>
      <c r="AV165" s="135">
        <f t="shared" si="149"/>
        <v>77830</v>
      </c>
      <c r="AW165" s="164" t="str">
        <f t="shared" si="150"/>
        <v>Yes</v>
      </c>
      <c r="AX165" s="160">
        <f t="shared" si="151"/>
        <v>15566</v>
      </c>
      <c r="AY165" s="334">
        <f t="shared" si="152"/>
        <v>6163717</v>
      </c>
      <c r="AZ165" s="335">
        <f t="shared" si="153"/>
        <v>6163717</v>
      </c>
      <c r="BA165" s="336">
        <f t="shared" si="154"/>
        <v>15566</v>
      </c>
      <c r="BD165" s="166">
        <f t="shared" si="155"/>
        <v>77830</v>
      </c>
      <c r="BE165" s="166">
        <f t="shared" si="118"/>
        <v>62264</v>
      </c>
      <c r="BF165" s="166">
        <f t="shared" si="118"/>
        <v>27084.839999999851</v>
      </c>
      <c r="BG165" s="166">
        <f t="shared" si="118"/>
        <v>0</v>
      </c>
      <c r="BH165" s="166">
        <f t="shared" si="117"/>
        <v>0</v>
      </c>
      <c r="BI165" s="166">
        <f t="shared" si="117"/>
        <v>0</v>
      </c>
      <c r="BJ165" s="166">
        <f t="shared" si="117"/>
        <v>0</v>
      </c>
      <c r="BK165" s="166">
        <f t="shared" si="117"/>
        <v>0</v>
      </c>
      <c r="BL165" s="166">
        <f t="shared" si="106"/>
        <v>0</v>
      </c>
      <c r="BN165" s="135">
        <f t="shared" si="156"/>
        <v>6163717</v>
      </c>
      <c r="BO165" s="166">
        <f t="shared" si="157"/>
        <v>6198896.1600000001</v>
      </c>
      <c r="BP165" s="166">
        <f t="shared" si="116"/>
        <v>6225981</v>
      </c>
      <c r="BQ165" s="166">
        <f t="shared" si="116"/>
        <v>6225981</v>
      </c>
      <c r="BR165" s="166">
        <f t="shared" si="116"/>
        <v>6225981</v>
      </c>
      <c r="BS165" s="166">
        <f t="shared" si="115"/>
        <v>6225981</v>
      </c>
      <c r="BT165" s="166">
        <f t="shared" si="115"/>
        <v>6225981</v>
      </c>
      <c r="BU165" s="166">
        <f t="shared" si="115"/>
        <v>6225981</v>
      </c>
      <c r="BV165" s="135">
        <f t="shared" si="158"/>
        <v>6225981</v>
      </c>
      <c r="BX165" s="166">
        <f t="shared" si="159"/>
        <v>6163717</v>
      </c>
      <c r="BY165" s="166">
        <f t="shared" si="129"/>
        <v>6198896.1600000001</v>
      </c>
      <c r="BZ165" s="166">
        <f t="shared" si="130"/>
        <v>6225981</v>
      </c>
      <c r="CA165" s="166">
        <f t="shared" si="131"/>
        <v>6225981</v>
      </c>
      <c r="CB165" s="166">
        <f t="shared" si="132"/>
        <v>6225981</v>
      </c>
      <c r="CC165" s="166">
        <f t="shared" si="133"/>
        <v>6225981</v>
      </c>
      <c r="CD165" s="166">
        <f t="shared" si="134"/>
        <v>6225981</v>
      </c>
      <c r="CE165" s="166">
        <f t="shared" si="135"/>
        <v>6225981</v>
      </c>
      <c r="CF165" s="166">
        <f t="shared" si="160"/>
        <v>6225981</v>
      </c>
    </row>
    <row r="166" spans="1:84" ht="15" x14ac:dyDescent="0.2">
      <c r="A166" s="129" t="s">
        <v>327</v>
      </c>
      <c r="B166" s="129"/>
      <c r="C166" s="147"/>
      <c r="D166" s="147" t="str">
        <f t="shared" si="136"/>
        <v>No</v>
      </c>
      <c r="E166" s="147"/>
      <c r="F166" s="147"/>
      <c r="G166" s="1">
        <v>9</v>
      </c>
      <c r="H166" s="338">
        <v>49</v>
      </c>
      <c r="I166" s="129">
        <v>140</v>
      </c>
      <c r="J166" s="1" t="s">
        <v>470</v>
      </c>
      <c r="K166" s="156"/>
      <c r="L166" s="266">
        <v>924.24</v>
      </c>
      <c r="M166" s="270"/>
      <c r="N166">
        <v>318</v>
      </c>
      <c r="O166" s="266">
        <f t="shared" si="137"/>
        <v>95.4</v>
      </c>
      <c r="P166" s="266">
        <f t="shared" si="138"/>
        <v>554.54</v>
      </c>
      <c r="Q166" s="266">
        <f t="shared" si="139"/>
        <v>0</v>
      </c>
      <c r="R166" s="266">
        <f t="shared" si="140"/>
        <v>0</v>
      </c>
      <c r="S166" s="159">
        <f t="shared" si="141"/>
        <v>0.34</v>
      </c>
      <c r="T166" s="159">
        <f t="shared" si="119"/>
        <v>0</v>
      </c>
      <c r="U166" s="158">
        <f t="shared" si="120"/>
        <v>0</v>
      </c>
      <c r="V166" s="158">
        <f t="shared" si="142"/>
        <v>0</v>
      </c>
      <c r="W166" s="267">
        <v>18</v>
      </c>
      <c r="X166" s="266">
        <f t="shared" si="143"/>
        <v>4.5</v>
      </c>
      <c r="Y166" s="136">
        <f t="shared" si="121"/>
        <v>95.4</v>
      </c>
      <c r="Z166" s="4">
        <f t="shared" si="144"/>
        <v>1024.1399999999999</v>
      </c>
      <c r="AA166" s="266">
        <v>890856522.33000004</v>
      </c>
      <c r="AB166" s="267">
        <v>7442</v>
      </c>
      <c r="AC166" s="136">
        <f t="shared" si="122"/>
        <v>119706.6</v>
      </c>
      <c r="AD166" s="131">
        <f t="shared" si="123"/>
        <v>0.56074299999999999</v>
      </c>
      <c r="AE166" s="267">
        <v>71039</v>
      </c>
      <c r="AF166" s="131">
        <f t="shared" si="124"/>
        <v>0.57148200000000005</v>
      </c>
      <c r="AG166" s="131">
        <f t="shared" si="161"/>
        <v>0.43603500000000001</v>
      </c>
      <c r="AH166" s="161">
        <f t="shared" si="125"/>
        <v>0.43603500000000001</v>
      </c>
      <c r="AI166" s="162">
        <f t="shared" si="126"/>
        <v>0</v>
      </c>
      <c r="AJ166" s="163">
        <f t="shared" si="145"/>
        <v>0.43603500000000001</v>
      </c>
      <c r="AK166" s="267">
        <v>0</v>
      </c>
      <c r="AL166" s="267">
        <v>0</v>
      </c>
      <c r="AM166" s="135">
        <f t="shared" si="146"/>
        <v>0</v>
      </c>
      <c r="AN166" s="267">
        <v>0</v>
      </c>
      <c r="AO166"/>
      <c r="AP166" s="135">
        <f t="shared" si="147"/>
        <v>0</v>
      </c>
      <c r="AQ166" s="135">
        <f t="shared" si="127"/>
        <v>5146614</v>
      </c>
      <c r="AR166" s="135">
        <f t="shared" si="148"/>
        <v>5146614</v>
      </c>
      <c r="AS166" s="160">
        <v>5624815</v>
      </c>
      <c r="AT166" s="160">
        <f t="shared" si="128"/>
        <v>5146614</v>
      </c>
      <c r="AU166" s="333">
        <v>5481226</v>
      </c>
      <c r="AV166" s="135">
        <f t="shared" si="149"/>
        <v>334612</v>
      </c>
      <c r="AW166" s="164" t="str">
        <f t="shared" si="150"/>
        <v>No</v>
      </c>
      <c r="AX166" s="160">
        <f t="shared" si="151"/>
        <v>0</v>
      </c>
      <c r="AY166" s="334">
        <f t="shared" si="152"/>
        <v>5481226</v>
      </c>
      <c r="AZ166" s="335">
        <f t="shared" si="153"/>
        <v>5481226</v>
      </c>
      <c r="BA166" s="336">
        <f t="shared" si="154"/>
        <v>0</v>
      </c>
      <c r="BD166" s="166">
        <f t="shared" si="155"/>
        <v>-334612</v>
      </c>
      <c r="BE166" s="166">
        <f t="shared" si="118"/>
        <v>-334612</v>
      </c>
      <c r="BF166" s="166">
        <f t="shared" si="118"/>
        <v>-334612</v>
      </c>
      <c r="BG166" s="166">
        <f t="shared" si="118"/>
        <v>-286795.94519999996</v>
      </c>
      <c r="BH166" s="166">
        <f t="shared" si="117"/>
        <v>-238987.06113515981</v>
      </c>
      <c r="BI166" s="166">
        <f t="shared" si="117"/>
        <v>-191189.64890812803</v>
      </c>
      <c r="BJ166" s="166">
        <f t="shared" si="117"/>
        <v>-143392.23668109626</v>
      </c>
      <c r="BK166" s="166">
        <f t="shared" si="117"/>
        <v>-95599.60419528652</v>
      </c>
      <c r="BL166" s="166">
        <f t="shared" si="106"/>
        <v>-47799.802097642794</v>
      </c>
      <c r="BN166" s="135">
        <f t="shared" si="156"/>
        <v>5481226</v>
      </c>
      <c r="BO166" s="166">
        <f t="shared" si="157"/>
        <v>5481226</v>
      </c>
      <c r="BP166" s="166">
        <f t="shared" si="116"/>
        <v>5433409.9452</v>
      </c>
      <c r="BQ166" s="166">
        <f t="shared" si="116"/>
        <v>5385601.0611351598</v>
      </c>
      <c r="BR166" s="166">
        <f t="shared" si="116"/>
        <v>5337803.648908128</v>
      </c>
      <c r="BS166" s="166">
        <f t="shared" si="115"/>
        <v>5290006.2366810963</v>
      </c>
      <c r="BT166" s="166">
        <f t="shared" si="115"/>
        <v>5242213.6041952865</v>
      </c>
      <c r="BU166" s="166">
        <f t="shared" si="115"/>
        <v>5194413.8020976428</v>
      </c>
      <c r="BV166" s="135">
        <f t="shared" si="158"/>
        <v>5146614</v>
      </c>
      <c r="BX166" s="166">
        <f t="shared" si="159"/>
        <v>5481226</v>
      </c>
      <c r="BY166" s="166">
        <f t="shared" si="129"/>
        <v>5481226</v>
      </c>
      <c r="BZ166" s="166">
        <f t="shared" si="130"/>
        <v>5433409.9452</v>
      </c>
      <c r="CA166" s="166">
        <f t="shared" si="131"/>
        <v>5385601.0611351598</v>
      </c>
      <c r="CB166" s="166">
        <f t="shared" si="132"/>
        <v>5337803.648908128</v>
      </c>
      <c r="CC166" s="166">
        <f t="shared" si="133"/>
        <v>5290006.2366810963</v>
      </c>
      <c r="CD166" s="166">
        <f t="shared" si="134"/>
        <v>5242213.6041952865</v>
      </c>
      <c r="CE166" s="166">
        <f t="shared" si="135"/>
        <v>5194413.8020976428</v>
      </c>
      <c r="CF166" s="166">
        <f t="shared" si="160"/>
        <v>5146614</v>
      </c>
    </row>
    <row r="167" spans="1:84" ht="15" x14ac:dyDescent="0.2">
      <c r="A167" s="129" t="s">
        <v>351</v>
      </c>
      <c r="B167" s="129"/>
      <c r="C167" s="147">
        <v>1</v>
      </c>
      <c r="D167" s="147" t="str">
        <f t="shared" si="136"/>
        <v>Yes</v>
      </c>
      <c r="E167" s="147">
        <v>0</v>
      </c>
      <c r="F167" s="147">
        <v>1</v>
      </c>
      <c r="G167" s="1">
        <v>9</v>
      </c>
      <c r="H167" s="332">
        <v>47</v>
      </c>
      <c r="I167" s="129">
        <v>141</v>
      </c>
      <c r="J167" s="1" t="s">
        <v>471</v>
      </c>
      <c r="K167" s="156"/>
      <c r="L167" s="266">
        <v>933.44</v>
      </c>
      <c r="M167" s="265"/>
      <c r="N167">
        <v>398</v>
      </c>
      <c r="O167" s="266">
        <f t="shared" si="137"/>
        <v>119.4</v>
      </c>
      <c r="P167" s="266">
        <f t="shared" si="138"/>
        <v>560.05999999999995</v>
      </c>
      <c r="Q167" s="266">
        <f t="shared" si="139"/>
        <v>0</v>
      </c>
      <c r="R167" s="266">
        <f t="shared" si="140"/>
        <v>0</v>
      </c>
      <c r="S167" s="159">
        <f t="shared" si="141"/>
        <v>0.43</v>
      </c>
      <c r="T167" s="159">
        <f t="shared" si="119"/>
        <v>0</v>
      </c>
      <c r="U167" s="158">
        <f t="shared" si="120"/>
        <v>0</v>
      </c>
      <c r="V167" s="158">
        <f t="shared" si="142"/>
        <v>0</v>
      </c>
      <c r="W167" s="267">
        <v>5</v>
      </c>
      <c r="X167" s="266">
        <f t="shared" si="143"/>
        <v>1.25</v>
      </c>
      <c r="Y167" s="136">
        <f t="shared" si="121"/>
        <v>119.4</v>
      </c>
      <c r="Z167" s="4">
        <f t="shared" si="144"/>
        <v>1054.0900000000001</v>
      </c>
      <c r="AA167" s="266">
        <v>1128595474.6700001</v>
      </c>
      <c r="AB167" s="267">
        <v>9189</v>
      </c>
      <c r="AC167" s="136">
        <f t="shared" si="122"/>
        <v>122820.27</v>
      </c>
      <c r="AD167" s="131">
        <f t="shared" si="123"/>
        <v>0.57532799999999995</v>
      </c>
      <c r="AE167" s="267">
        <v>75168</v>
      </c>
      <c r="AF167" s="131">
        <f t="shared" si="124"/>
        <v>0.60469799999999996</v>
      </c>
      <c r="AG167" s="131">
        <f t="shared" si="161"/>
        <v>0.41586099999999998</v>
      </c>
      <c r="AH167" s="161">
        <f t="shared" si="125"/>
        <v>0.41586099999999998</v>
      </c>
      <c r="AI167" s="162">
        <f t="shared" si="126"/>
        <v>0</v>
      </c>
      <c r="AJ167" s="163">
        <f t="shared" si="145"/>
        <v>0.41586099999999998</v>
      </c>
      <c r="AK167" s="267">
        <v>0</v>
      </c>
      <c r="AL167" s="267">
        <v>0</v>
      </c>
      <c r="AM167" s="135">
        <f t="shared" si="146"/>
        <v>0</v>
      </c>
      <c r="AN167" s="267">
        <v>0</v>
      </c>
      <c r="AO167"/>
      <c r="AP167" s="135">
        <f t="shared" si="147"/>
        <v>0</v>
      </c>
      <c r="AQ167" s="135">
        <f t="shared" si="127"/>
        <v>5052040</v>
      </c>
      <c r="AR167" s="135">
        <f t="shared" si="148"/>
        <v>5052040</v>
      </c>
      <c r="AS167" s="160">
        <v>7534704</v>
      </c>
      <c r="AT167" s="160">
        <f t="shared" si="128"/>
        <v>7534704</v>
      </c>
      <c r="AU167" s="333">
        <v>7534704</v>
      </c>
      <c r="AV167" s="135">
        <f t="shared" si="149"/>
        <v>2482664</v>
      </c>
      <c r="AW167" s="164" t="str">
        <f t="shared" si="150"/>
        <v>No</v>
      </c>
      <c r="AX167" s="160">
        <f t="shared" si="151"/>
        <v>0</v>
      </c>
      <c r="AY167" s="334">
        <f t="shared" si="152"/>
        <v>7534704</v>
      </c>
      <c r="AZ167" s="335">
        <f t="shared" si="153"/>
        <v>7534704</v>
      </c>
      <c r="BA167" s="336">
        <f t="shared" si="154"/>
        <v>0</v>
      </c>
      <c r="BD167" s="166">
        <f t="shared" si="155"/>
        <v>-2482664</v>
      </c>
      <c r="BE167" s="166">
        <f t="shared" si="118"/>
        <v>-2482664</v>
      </c>
      <c r="BF167" s="166">
        <f t="shared" si="118"/>
        <v>-2482664</v>
      </c>
      <c r="BG167" s="166">
        <f t="shared" si="118"/>
        <v>-2482664</v>
      </c>
      <c r="BH167" s="166">
        <f t="shared" si="117"/>
        <v>-2482664</v>
      </c>
      <c r="BI167" s="166">
        <f t="shared" si="117"/>
        <v>-2482664</v>
      </c>
      <c r="BJ167" s="166">
        <f t="shared" si="117"/>
        <v>-2482664</v>
      </c>
      <c r="BK167" s="166">
        <f t="shared" si="117"/>
        <v>-2482664</v>
      </c>
      <c r="BL167" s="166">
        <f t="shared" si="106"/>
        <v>-2482664</v>
      </c>
      <c r="BN167" s="135">
        <f t="shared" si="156"/>
        <v>7534704</v>
      </c>
      <c r="BO167" s="166">
        <f t="shared" si="157"/>
        <v>7534704</v>
      </c>
      <c r="BP167" s="166">
        <f t="shared" si="116"/>
        <v>7179931.3143999996</v>
      </c>
      <c r="BQ167" s="166">
        <f t="shared" si="116"/>
        <v>7120843.9112</v>
      </c>
      <c r="BR167" s="166">
        <f t="shared" si="116"/>
        <v>7038171.2000000002</v>
      </c>
      <c r="BS167" s="166">
        <f t="shared" si="115"/>
        <v>6914038</v>
      </c>
      <c r="BT167" s="166">
        <f t="shared" si="115"/>
        <v>6707232.0888</v>
      </c>
      <c r="BU167" s="166">
        <f t="shared" si="115"/>
        <v>6293372</v>
      </c>
      <c r="BV167" s="135">
        <f t="shared" si="158"/>
        <v>5052040</v>
      </c>
      <c r="BX167" s="166">
        <f t="shared" si="159"/>
        <v>7534704</v>
      </c>
      <c r="BY167" s="166">
        <f t="shared" si="129"/>
        <v>7534704</v>
      </c>
      <c r="BZ167" s="166">
        <f t="shared" si="130"/>
        <v>7534704</v>
      </c>
      <c r="CA167" s="166">
        <f t="shared" si="131"/>
        <v>7534704</v>
      </c>
      <c r="CB167" s="166">
        <f t="shared" si="132"/>
        <v>7534704</v>
      </c>
      <c r="CC167" s="166">
        <f t="shared" si="133"/>
        <v>7534704</v>
      </c>
      <c r="CD167" s="166">
        <f t="shared" si="134"/>
        <v>7534704</v>
      </c>
      <c r="CE167" s="166">
        <f t="shared" si="135"/>
        <v>7534704</v>
      </c>
      <c r="CF167" s="166">
        <f t="shared" si="160"/>
        <v>7534704</v>
      </c>
    </row>
    <row r="168" spans="1:84" ht="15" x14ac:dyDescent="0.2">
      <c r="A168" s="129" t="s">
        <v>323</v>
      </c>
      <c r="B168" s="129"/>
      <c r="C168" s="147"/>
      <c r="D168" s="147" t="str">
        <f t="shared" si="136"/>
        <v>No</v>
      </c>
      <c r="E168" s="147"/>
      <c r="F168" s="147"/>
      <c r="G168" s="1">
        <v>5</v>
      </c>
      <c r="H168" s="332">
        <v>99</v>
      </c>
      <c r="I168" s="129">
        <v>142</v>
      </c>
      <c r="J168" s="1" t="s">
        <v>472</v>
      </c>
      <c r="K168" s="156"/>
      <c r="L168" s="266">
        <v>2338.37</v>
      </c>
      <c r="M168" s="265"/>
      <c r="N168">
        <v>370</v>
      </c>
      <c r="O168" s="266">
        <f t="shared" si="137"/>
        <v>111</v>
      </c>
      <c r="P168" s="266">
        <f t="shared" si="138"/>
        <v>1403.02</v>
      </c>
      <c r="Q168" s="266">
        <f t="shared" si="139"/>
        <v>0</v>
      </c>
      <c r="R168" s="266">
        <f t="shared" si="140"/>
        <v>0</v>
      </c>
      <c r="S168" s="159">
        <f t="shared" si="141"/>
        <v>0.16</v>
      </c>
      <c r="T168" s="159">
        <f t="shared" si="119"/>
        <v>0</v>
      </c>
      <c r="U168" s="158">
        <f t="shared" si="120"/>
        <v>0</v>
      </c>
      <c r="V168" s="158">
        <f t="shared" si="142"/>
        <v>0</v>
      </c>
      <c r="W168" s="267">
        <v>46</v>
      </c>
      <c r="X168" s="266">
        <f t="shared" si="143"/>
        <v>11.5</v>
      </c>
      <c r="Y168" s="136">
        <f t="shared" si="121"/>
        <v>111</v>
      </c>
      <c r="Z168" s="4">
        <f t="shared" si="144"/>
        <v>2460.87</v>
      </c>
      <c r="AA168" s="266">
        <v>1949881971.3299999</v>
      </c>
      <c r="AB168" s="267">
        <v>14563</v>
      </c>
      <c r="AC168" s="136">
        <f t="shared" si="122"/>
        <v>133892.88</v>
      </c>
      <c r="AD168" s="131">
        <f t="shared" si="123"/>
        <v>0.62719599999999998</v>
      </c>
      <c r="AE168" s="267">
        <v>118367</v>
      </c>
      <c r="AF168" s="131">
        <f t="shared" si="124"/>
        <v>0.95221800000000001</v>
      </c>
      <c r="AG168" s="131">
        <f t="shared" si="161"/>
        <v>0.27529700000000001</v>
      </c>
      <c r="AH168" s="161">
        <f t="shared" si="125"/>
        <v>0.27529700000000001</v>
      </c>
      <c r="AI168" s="162">
        <f t="shared" si="126"/>
        <v>0</v>
      </c>
      <c r="AJ168" s="163">
        <f t="shared" si="145"/>
        <v>0.27529700000000001</v>
      </c>
      <c r="AK168" s="267">
        <v>0</v>
      </c>
      <c r="AL168" s="267">
        <v>0</v>
      </c>
      <c r="AM168" s="135">
        <f t="shared" si="146"/>
        <v>0</v>
      </c>
      <c r="AN168" s="267">
        <v>0</v>
      </c>
      <c r="AO168"/>
      <c r="AP168" s="135">
        <f t="shared" si="147"/>
        <v>0</v>
      </c>
      <c r="AQ168" s="135">
        <f t="shared" si="127"/>
        <v>7807843</v>
      </c>
      <c r="AR168" s="135">
        <f t="shared" si="148"/>
        <v>7807843</v>
      </c>
      <c r="AS168" s="160">
        <v>10699177</v>
      </c>
      <c r="AT168" s="160">
        <f t="shared" si="128"/>
        <v>7807843</v>
      </c>
      <c r="AU168" s="333">
        <v>9105528</v>
      </c>
      <c r="AV168" s="135">
        <f t="shared" si="149"/>
        <v>1297685</v>
      </c>
      <c r="AW168" s="164" t="str">
        <f t="shared" si="150"/>
        <v>No</v>
      </c>
      <c r="AX168" s="160">
        <f t="shared" si="151"/>
        <v>0</v>
      </c>
      <c r="AY168" s="334">
        <f t="shared" si="152"/>
        <v>9105528</v>
      </c>
      <c r="AZ168" s="335">
        <f t="shared" si="153"/>
        <v>9105528</v>
      </c>
      <c r="BA168" s="336">
        <f t="shared" si="154"/>
        <v>0</v>
      </c>
      <c r="BD168" s="166">
        <f t="shared" si="155"/>
        <v>-1297685</v>
      </c>
      <c r="BE168" s="166">
        <f t="shared" si="118"/>
        <v>-1297685</v>
      </c>
      <c r="BF168" s="166">
        <f t="shared" si="118"/>
        <v>-1297685</v>
      </c>
      <c r="BG168" s="166">
        <f t="shared" si="118"/>
        <v>-1112245.8135000002</v>
      </c>
      <c r="BH168" s="166">
        <f t="shared" si="117"/>
        <v>-926834.43638955057</v>
      </c>
      <c r="BI168" s="166">
        <f t="shared" si="117"/>
        <v>-741467.54911164008</v>
      </c>
      <c r="BJ168" s="166">
        <f t="shared" si="117"/>
        <v>-556100.66183372959</v>
      </c>
      <c r="BK168" s="166">
        <f t="shared" si="117"/>
        <v>-370752.31124454737</v>
      </c>
      <c r="BL168" s="166">
        <f t="shared" si="117"/>
        <v>-185376.15562227368</v>
      </c>
      <c r="BN168" s="135">
        <f t="shared" si="156"/>
        <v>9105528</v>
      </c>
      <c r="BO168" s="166">
        <f t="shared" si="157"/>
        <v>9105528</v>
      </c>
      <c r="BP168" s="166">
        <f t="shared" si="116"/>
        <v>8920088.8135000002</v>
      </c>
      <c r="BQ168" s="166">
        <f t="shared" si="116"/>
        <v>8734677.4363895506</v>
      </c>
      <c r="BR168" s="166">
        <f t="shared" si="116"/>
        <v>8549310.5491116401</v>
      </c>
      <c r="BS168" s="166">
        <f t="shared" si="115"/>
        <v>8363943.6618337296</v>
      </c>
      <c r="BT168" s="166">
        <f t="shared" si="115"/>
        <v>8178595.3112445474</v>
      </c>
      <c r="BU168" s="166">
        <f t="shared" si="115"/>
        <v>7993219.1556222737</v>
      </c>
      <c r="BV168" s="135">
        <f t="shared" si="158"/>
        <v>7807843</v>
      </c>
      <c r="BX168" s="166">
        <f t="shared" si="159"/>
        <v>9105528</v>
      </c>
      <c r="BY168" s="166">
        <f t="shared" si="129"/>
        <v>9105528</v>
      </c>
      <c r="BZ168" s="166">
        <f t="shared" si="130"/>
        <v>8920088.8135000002</v>
      </c>
      <c r="CA168" s="166">
        <f t="shared" si="131"/>
        <v>8734677.4363895506</v>
      </c>
      <c r="CB168" s="166">
        <f t="shared" si="132"/>
        <v>8549310.5491116401</v>
      </c>
      <c r="CC168" s="166">
        <f t="shared" si="133"/>
        <v>8363943.6618337296</v>
      </c>
      <c r="CD168" s="166">
        <f t="shared" si="134"/>
        <v>8178595.3112445474</v>
      </c>
      <c r="CE168" s="166">
        <f t="shared" si="135"/>
        <v>7993219.1556222737</v>
      </c>
      <c r="CF168" s="166">
        <f t="shared" si="160"/>
        <v>7807843</v>
      </c>
    </row>
    <row r="169" spans="1:84" ht="15" x14ac:dyDescent="0.2">
      <c r="A169" s="129" t="s">
        <v>338</v>
      </c>
      <c r="B169" s="129"/>
      <c r="C169" s="147">
        <v>1</v>
      </c>
      <c r="D169" s="147" t="str">
        <f t="shared" si="136"/>
        <v>Yes</v>
      </c>
      <c r="E169" s="147">
        <v>1</v>
      </c>
      <c r="F169" s="147"/>
      <c r="G169" s="1">
        <v>10</v>
      </c>
      <c r="H169" s="337">
        <v>14</v>
      </c>
      <c r="I169" s="129">
        <v>143</v>
      </c>
      <c r="J169" s="1" t="s">
        <v>473</v>
      </c>
      <c r="K169" s="156"/>
      <c r="L169" s="266">
        <v>4187.26</v>
      </c>
      <c r="M169" s="269"/>
      <c r="N169">
        <v>2541</v>
      </c>
      <c r="O169" s="266">
        <f t="shared" si="137"/>
        <v>762.3</v>
      </c>
      <c r="P169" s="266">
        <f t="shared" si="138"/>
        <v>2512.36</v>
      </c>
      <c r="Q169" s="266">
        <f t="shared" si="139"/>
        <v>28.639999999999873</v>
      </c>
      <c r="R169" s="266">
        <f t="shared" si="140"/>
        <v>4.3</v>
      </c>
      <c r="S169" s="159">
        <f t="shared" si="141"/>
        <v>0.61</v>
      </c>
      <c r="T169" s="159">
        <f t="shared" si="119"/>
        <v>1.0000000000000009E-2</v>
      </c>
      <c r="U169" s="158">
        <f t="shared" si="120"/>
        <v>41.87</v>
      </c>
      <c r="V169" s="158">
        <f t="shared" si="142"/>
        <v>6.28</v>
      </c>
      <c r="W169" s="267">
        <v>501</v>
      </c>
      <c r="X169" s="266">
        <f t="shared" si="143"/>
        <v>125.25</v>
      </c>
      <c r="Y169" s="136">
        <f t="shared" si="121"/>
        <v>762.3</v>
      </c>
      <c r="Z169" s="4">
        <f t="shared" si="144"/>
        <v>5079.1100000000006</v>
      </c>
      <c r="AA169" s="266">
        <v>3159171446.3299999</v>
      </c>
      <c r="AB169" s="267">
        <v>35515</v>
      </c>
      <c r="AC169" s="136">
        <f t="shared" si="122"/>
        <v>88953.16</v>
      </c>
      <c r="AD169" s="131">
        <f t="shared" si="123"/>
        <v>0.416684</v>
      </c>
      <c r="AE169" s="267">
        <v>60662</v>
      </c>
      <c r="AF169" s="131">
        <f t="shared" si="124"/>
        <v>0.48800300000000002</v>
      </c>
      <c r="AG169" s="131">
        <f t="shared" si="161"/>
        <v>0.56191999999999998</v>
      </c>
      <c r="AH169" s="161">
        <f t="shared" si="125"/>
        <v>0.56191999999999998</v>
      </c>
      <c r="AI169" s="162">
        <f t="shared" si="126"/>
        <v>0.04</v>
      </c>
      <c r="AJ169" s="163">
        <f t="shared" si="145"/>
        <v>0.60192000000000001</v>
      </c>
      <c r="AK169" s="267">
        <v>0</v>
      </c>
      <c r="AL169" s="267">
        <v>0</v>
      </c>
      <c r="AM169" s="135">
        <f t="shared" si="146"/>
        <v>0</v>
      </c>
      <c r="AN169" s="267">
        <v>0</v>
      </c>
      <c r="AO169"/>
      <c r="AP169" s="135">
        <f t="shared" si="147"/>
        <v>0</v>
      </c>
      <c r="AQ169" s="135">
        <f t="shared" si="127"/>
        <v>35234436</v>
      </c>
      <c r="AR169" s="135">
        <f t="shared" si="148"/>
        <v>35234436</v>
      </c>
      <c r="AS169" s="160">
        <v>24482865</v>
      </c>
      <c r="AT169" s="160">
        <f t="shared" si="128"/>
        <v>35234436</v>
      </c>
      <c r="AU169" s="333">
        <v>28934962</v>
      </c>
      <c r="AV169" s="135">
        <f t="shared" si="149"/>
        <v>6299474</v>
      </c>
      <c r="AW169" s="164" t="str">
        <f t="shared" si="150"/>
        <v>Yes</v>
      </c>
      <c r="AX169" s="160">
        <f t="shared" si="151"/>
        <v>1259895</v>
      </c>
      <c r="AY169" s="334">
        <f t="shared" si="152"/>
        <v>30194857</v>
      </c>
      <c r="AZ169" s="335">
        <f t="shared" si="153"/>
        <v>30194857</v>
      </c>
      <c r="BA169" s="336">
        <f t="shared" si="154"/>
        <v>1259895</v>
      </c>
      <c r="BD169" s="166">
        <f t="shared" si="155"/>
        <v>6299474</v>
      </c>
      <c r="BE169" s="166">
        <f t="shared" si="118"/>
        <v>5039579</v>
      </c>
      <c r="BF169" s="166">
        <f t="shared" si="118"/>
        <v>2192216.8650000021</v>
      </c>
      <c r="BG169" s="166">
        <f t="shared" si="118"/>
        <v>0</v>
      </c>
      <c r="BH169" s="166">
        <f t="shared" si="117"/>
        <v>0</v>
      </c>
      <c r="BI169" s="166">
        <f t="shared" si="117"/>
        <v>0</v>
      </c>
      <c r="BJ169" s="166">
        <f t="shared" si="117"/>
        <v>0</v>
      </c>
      <c r="BK169" s="166">
        <f t="shared" si="117"/>
        <v>0</v>
      </c>
      <c r="BL169" s="166">
        <f t="shared" si="117"/>
        <v>0</v>
      </c>
      <c r="BN169" s="135">
        <f t="shared" si="156"/>
        <v>30194857</v>
      </c>
      <c r="BO169" s="166">
        <f t="shared" si="157"/>
        <v>33042219.134999998</v>
      </c>
      <c r="BP169" s="166">
        <f t="shared" si="116"/>
        <v>35234436</v>
      </c>
      <c r="BQ169" s="166">
        <f t="shared" si="116"/>
        <v>35234436</v>
      </c>
      <c r="BR169" s="166">
        <f t="shared" si="116"/>
        <v>35234436</v>
      </c>
      <c r="BS169" s="166">
        <f t="shared" si="115"/>
        <v>35234436</v>
      </c>
      <c r="BT169" s="166">
        <f t="shared" si="115"/>
        <v>35234436</v>
      </c>
      <c r="BU169" s="166">
        <f t="shared" si="115"/>
        <v>35234436</v>
      </c>
      <c r="BV169" s="135">
        <f t="shared" si="158"/>
        <v>35234436</v>
      </c>
      <c r="BX169" s="166">
        <f t="shared" si="159"/>
        <v>30194857</v>
      </c>
      <c r="BY169" s="166">
        <f t="shared" si="129"/>
        <v>33042219.134999998</v>
      </c>
      <c r="BZ169" s="166">
        <f t="shared" si="130"/>
        <v>35234436</v>
      </c>
      <c r="CA169" s="166">
        <f t="shared" si="131"/>
        <v>35234436</v>
      </c>
      <c r="CB169" s="166">
        <f t="shared" si="132"/>
        <v>35234436</v>
      </c>
      <c r="CC169" s="166">
        <f t="shared" si="133"/>
        <v>35234436</v>
      </c>
      <c r="CD169" s="166">
        <f t="shared" si="134"/>
        <v>35234436</v>
      </c>
      <c r="CE169" s="166">
        <f t="shared" si="135"/>
        <v>35234436</v>
      </c>
      <c r="CF169" s="166">
        <f t="shared" si="160"/>
        <v>35234436</v>
      </c>
    </row>
    <row r="170" spans="1:84" ht="15" x14ac:dyDescent="0.2">
      <c r="A170" s="129" t="s">
        <v>329</v>
      </c>
      <c r="B170" s="129"/>
      <c r="C170" s="147"/>
      <c r="D170" s="147" t="str">
        <f t="shared" si="136"/>
        <v>No</v>
      </c>
      <c r="E170" s="147"/>
      <c r="F170" s="147"/>
      <c r="G170" s="1">
        <v>3</v>
      </c>
      <c r="H170" s="332">
        <v>100</v>
      </c>
      <c r="I170" s="129">
        <v>144</v>
      </c>
      <c r="J170" s="1" t="s">
        <v>474</v>
      </c>
      <c r="K170" s="156"/>
      <c r="L170" s="266">
        <v>6772.24</v>
      </c>
      <c r="M170" s="265"/>
      <c r="N170">
        <v>1185</v>
      </c>
      <c r="O170" s="266">
        <f t="shared" si="137"/>
        <v>355.5</v>
      </c>
      <c r="P170" s="266">
        <f t="shared" si="138"/>
        <v>4063.34</v>
      </c>
      <c r="Q170" s="266">
        <f t="shared" si="139"/>
        <v>0</v>
      </c>
      <c r="R170" s="266">
        <f t="shared" si="140"/>
        <v>0</v>
      </c>
      <c r="S170" s="159">
        <f t="shared" si="141"/>
        <v>0.17</v>
      </c>
      <c r="T170" s="159">
        <f t="shared" si="119"/>
        <v>0</v>
      </c>
      <c r="U170" s="158">
        <f t="shared" si="120"/>
        <v>0</v>
      </c>
      <c r="V170" s="158">
        <f t="shared" si="142"/>
        <v>0</v>
      </c>
      <c r="W170" s="267">
        <v>301</v>
      </c>
      <c r="X170" s="266">
        <f t="shared" si="143"/>
        <v>75.25</v>
      </c>
      <c r="Y170" s="136">
        <f t="shared" si="121"/>
        <v>355.5</v>
      </c>
      <c r="Z170" s="4">
        <f t="shared" si="144"/>
        <v>7202.99</v>
      </c>
      <c r="AA170" s="266">
        <v>7531134322</v>
      </c>
      <c r="AB170" s="267">
        <v>36827</v>
      </c>
      <c r="AC170" s="136">
        <f t="shared" si="122"/>
        <v>204500.35</v>
      </c>
      <c r="AD170" s="131">
        <f t="shared" si="123"/>
        <v>0.95794299999999999</v>
      </c>
      <c r="AE170" s="267">
        <v>129239</v>
      </c>
      <c r="AF170" s="131">
        <f t="shared" si="124"/>
        <v>1.039679</v>
      </c>
      <c r="AG170" s="131">
        <f t="shared" si="161"/>
        <v>1.7536E-2</v>
      </c>
      <c r="AH170" s="161">
        <f t="shared" si="125"/>
        <v>1.7536E-2</v>
      </c>
      <c r="AI170" s="162">
        <f t="shared" si="126"/>
        <v>0</v>
      </c>
      <c r="AJ170" s="163">
        <f t="shared" si="145"/>
        <v>1.7536E-2</v>
      </c>
      <c r="AK170" s="267">
        <v>0</v>
      </c>
      <c r="AL170" s="267">
        <v>0</v>
      </c>
      <c r="AM170" s="135">
        <f t="shared" si="146"/>
        <v>0</v>
      </c>
      <c r="AN170" s="267">
        <v>0</v>
      </c>
      <c r="AO170"/>
      <c r="AP170" s="135">
        <f t="shared" si="147"/>
        <v>0</v>
      </c>
      <c r="AQ170" s="135">
        <f t="shared" si="127"/>
        <v>1455742</v>
      </c>
      <c r="AR170" s="135">
        <f t="shared" si="148"/>
        <v>1455742</v>
      </c>
      <c r="AS170" s="160">
        <v>3418401</v>
      </c>
      <c r="AT170" s="160">
        <f t="shared" si="128"/>
        <v>1455742</v>
      </c>
      <c r="AU170" s="333">
        <v>2323541</v>
      </c>
      <c r="AV170" s="135">
        <f t="shared" si="149"/>
        <v>867799</v>
      </c>
      <c r="AW170" s="164" t="str">
        <f t="shared" si="150"/>
        <v>No</v>
      </c>
      <c r="AX170" s="160">
        <f t="shared" si="151"/>
        <v>0</v>
      </c>
      <c r="AY170" s="334">
        <f t="shared" si="152"/>
        <v>2323541</v>
      </c>
      <c r="AZ170" s="335">
        <f t="shared" si="153"/>
        <v>2323541</v>
      </c>
      <c r="BA170" s="336">
        <f t="shared" si="154"/>
        <v>0</v>
      </c>
      <c r="BD170" s="166">
        <f t="shared" si="155"/>
        <v>-867799</v>
      </c>
      <c r="BE170" s="166">
        <f t="shared" si="118"/>
        <v>-867799</v>
      </c>
      <c r="BF170" s="166">
        <f t="shared" si="118"/>
        <v>-867799</v>
      </c>
      <c r="BG170" s="166">
        <f t="shared" si="118"/>
        <v>-743790.52290000021</v>
      </c>
      <c r="BH170" s="166">
        <f t="shared" si="117"/>
        <v>-619800.64273257018</v>
      </c>
      <c r="BI170" s="166">
        <f t="shared" si="117"/>
        <v>-495840.5141860561</v>
      </c>
      <c r="BJ170" s="166">
        <f t="shared" si="117"/>
        <v>-371880.38563954202</v>
      </c>
      <c r="BK170" s="166">
        <f t="shared" si="117"/>
        <v>-247932.65310588269</v>
      </c>
      <c r="BL170" s="166">
        <f t="shared" si="117"/>
        <v>-123966.32655294146</v>
      </c>
      <c r="BN170" s="135">
        <f t="shared" si="156"/>
        <v>2323541</v>
      </c>
      <c r="BO170" s="166">
        <f t="shared" si="157"/>
        <v>2323541</v>
      </c>
      <c r="BP170" s="166">
        <f t="shared" si="116"/>
        <v>2199532.5229000002</v>
      </c>
      <c r="BQ170" s="166">
        <f t="shared" si="116"/>
        <v>2075542.6427325702</v>
      </c>
      <c r="BR170" s="166">
        <f t="shared" si="116"/>
        <v>1951582.5141860561</v>
      </c>
      <c r="BS170" s="166">
        <f t="shared" si="115"/>
        <v>1827622.385639542</v>
      </c>
      <c r="BT170" s="166">
        <f t="shared" si="115"/>
        <v>1703674.6531058827</v>
      </c>
      <c r="BU170" s="166">
        <f t="shared" si="115"/>
        <v>1579708.3265529415</v>
      </c>
      <c r="BV170" s="135">
        <f t="shared" si="158"/>
        <v>1455742</v>
      </c>
      <c r="BX170" s="166">
        <f t="shared" si="159"/>
        <v>2323541</v>
      </c>
      <c r="BY170" s="166">
        <f t="shared" si="129"/>
        <v>2323541</v>
      </c>
      <c r="BZ170" s="166">
        <f t="shared" si="130"/>
        <v>2199532.5229000002</v>
      </c>
      <c r="CA170" s="166">
        <f t="shared" si="131"/>
        <v>2075542.6427325702</v>
      </c>
      <c r="CB170" s="166">
        <f t="shared" si="132"/>
        <v>1951582.5141860561</v>
      </c>
      <c r="CC170" s="166">
        <f t="shared" si="133"/>
        <v>1827622.385639542</v>
      </c>
      <c r="CD170" s="166">
        <f t="shared" si="134"/>
        <v>1703674.6531058827</v>
      </c>
      <c r="CE170" s="166">
        <f t="shared" si="135"/>
        <v>1579708.3265529415</v>
      </c>
      <c r="CF170" s="166">
        <f t="shared" si="160"/>
        <v>1455742</v>
      </c>
    </row>
    <row r="171" spans="1:84" ht="15" x14ac:dyDescent="0.2">
      <c r="A171" s="129" t="s">
        <v>327</v>
      </c>
      <c r="B171" s="129"/>
      <c r="C171" s="147"/>
      <c r="D171" s="147" t="str">
        <f t="shared" si="136"/>
        <v>No</v>
      </c>
      <c r="E171" s="147"/>
      <c r="F171" s="147"/>
      <c r="G171" s="1">
        <v>4</v>
      </c>
      <c r="H171" s="332">
        <v>75</v>
      </c>
      <c r="I171" s="129">
        <v>145</v>
      </c>
      <c r="J171" s="1" t="s">
        <v>475</v>
      </c>
      <c r="K171" s="156"/>
      <c r="L171" s="266">
        <v>75</v>
      </c>
      <c r="M171" s="265"/>
      <c r="N171">
        <v>6</v>
      </c>
      <c r="O171" s="266">
        <f t="shared" si="137"/>
        <v>1.8</v>
      </c>
      <c r="P171" s="266">
        <f t="shared" si="138"/>
        <v>45</v>
      </c>
      <c r="Q171" s="266">
        <f t="shared" si="139"/>
        <v>0</v>
      </c>
      <c r="R171" s="266">
        <f t="shared" si="140"/>
        <v>0</v>
      </c>
      <c r="S171" s="159">
        <f t="shared" si="141"/>
        <v>0.08</v>
      </c>
      <c r="T171" s="159">
        <f t="shared" si="119"/>
        <v>0</v>
      </c>
      <c r="U171" s="158">
        <f t="shared" si="120"/>
        <v>0</v>
      </c>
      <c r="V171" s="158">
        <f t="shared" si="142"/>
        <v>0</v>
      </c>
      <c r="W171" s="267">
        <v>0</v>
      </c>
      <c r="X171" s="266">
        <f t="shared" si="143"/>
        <v>0</v>
      </c>
      <c r="Y171" s="136">
        <f t="shared" si="121"/>
        <v>1.8</v>
      </c>
      <c r="Z171" s="4">
        <f t="shared" si="144"/>
        <v>76.8</v>
      </c>
      <c r="AA171" s="266">
        <v>140289216.33000001</v>
      </c>
      <c r="AB171" s="267">
        <v>785</v>
      </c>
      <c r="AC171" s="136">
        <f t="shared" si="122"/>
        <v>178712.38</v>
      </c>
      <c r="AD171" s="131">
        <f t="shared" si="123"/>
        <v>0.837144</v>
      </c>
      <c r="AE171" s="267">
        <v>81111</v>
      </c>
      <c r="AF171" s="131">
        <f t="shared" si="124"/>
        <v>0.65250699999999995</v>
      </c>
      <c r="AG171" s="131">
        <f t="shared" si="161"/>
        <v>0.218247</v>
      </c>
      <c r="AH171" s="161">
        <f t="shared" si="125"/>
        <v>0.218247</v>
      </c>
      <c r="AI171" s="162">
        <f t="shared" si="126"/>
        <v>0</v>
      </c>
      <c r="AJ171" s="163">
        <f t="shared" si="145"/>
        <v>0.218247</v>
      </c>
      <c r="AK171" s="267">
        <v>0</v>
      </c>
      <c r="AL171" s="339">
        <v>0</v>
      </c>
      <c r="AM171" s="135">
        <f t="shared" si="146"/>
        <v>0</v>
      </c>
      <c r="AN171" s="267">
        <v>21</v>
      </c>
      <c r="AO171">
        <v>4</v>
      </c>
      <c r="AP171" s="135">
        <f t="shared" si="147"/>
        <v>8400</v>
      </c>
      <c r="AQ171" s="135">
        <f t="shared" si="127"/>
        <v>193175</v>
      </c>
      <c r="AR171" s="135">
        <f t="shared" si="148"/>
        <v>201575</v>
      </c>
      <c r="AS171" s="160">
        <v>237166</v>
      </c>
      <c r="AT171" s="160">
        <f t="shared" si="128"/>
        <v>201575</v>
      </c>
      <c r="AU171" s="333">
        <v>211728</v>
      </c>
      <c r="AV171" s="135">
        <f t="shared" si="149"/>
        <v>10153</v>
      </c>
      <c r="AW171" s="164" t="str">
        <f t="shared" si="150"/>
        <v>No</v>
      </c>
      <c r="AX171" s="160">
        <f t="shared" si="151"/>
        <v>0</v>
      </c>
      <c r="AY171" s="334">
        <f t="shared" si="152"/>
        <v>211728</v>
      </c>
      <c r="AZ171" s="335">
        <f t="shared" si="153"/>
        <v>211728</v>
      </c>
      <c r="BA171" s="336">
        <f t="shared" si="154"/>
        <v>0</v>
      </c>
      <c r="BD171" s="166">
        <f t="shared" si="155"/>
        <v>-10153</v>
      </c>
      <c r="BE171" s="166">
        <f t="shared" si="118"/>
        <v>-10153</v>
      </c>
      <c r="BF171" s="166">
        <f t="shared" si="118"/>
        <v>-10153</v>
      </c>
      <c r="BG171" s="166">
        <f t="shared" si="118"/>
        <v>-8702.1363000000129</v>
      </c>
      <c r="BH171" s="166">
        <f t="shared" si="117"/>
        <v>-7251.4901787900017</v>
      </c>
      <c r="BI171" s="166">
        <f t="shared" si="117"/>
        <v>-5801.1921430320072</v>
      </c>
      <c r="BJ171" s="166">
        <f t="shared" si="117"/>
        <v>-4350.8941072740126</v>
      </c>
      <c r="BK171" s="166">
        <f t="shared" si="117"/>
        <v>-2900.7411013195815</v>
      </c>
      <c r="BL171" s="166">
        <f t="shared" si="117"/>
        <v>-1450.3705506597762</v>
      </c>
      <c r="BN171" s="135">
        <f t="shared" si="156"/>
        <v>211728</v>
      </c>
      <c r="BO171" s="166">
        <f t="shared" si="157"/>
        <v>211728</v>
      </c>
      <c r="BP171" s="166">
        <f t="shared" si="116"/>
        <v>210277.13630000001</v>
      </c>
      <c r="BQ171" s="166">
        <f t="shared" si="116"/>
        <v>208826.49017879</v>
      </c>
      <c r="BR171" s="166">
        <f t="shared" si="116"/>
        <v>207376.19214303201</v>
      </c>
      <c r="BS171" s="166">
        <f t="shared" si="115"/>
        <v>205925.89410727401</v>
      </c>
      <c r="BT171" s="166">
        <f t="shared" si="115"/>
        <v>204475.74110131958</v>
      </c>
      <c r="BU171" s="166">
        <f t="shared" si="115"/>
        <v>203025.37055065978</v>
      </c>
      <c r="BV171" s="135">
        <f t="shared" si="158"/>
        <v>201575</v>
      </c>
      <c r="BX171" s="166">
        <f t="shared" si="159"/>
        <v>211728</v>
      </c>
      <c r="BY171" s="166">
        <f t="shared" si="129"/>
        <v>211728</v>
      </c>
      <c r="BZ171" s="166">
        <f t="shared" si="130"/>
        <v>210277.13630000001</v>
      </c>
      <c r="CA171" s="166">
        <f t="shared" si="131"/>
        <v>208826.49017879</v>
      </c>
      <c r="CB171" s="166">
        <f t="shared" si="132"/>
        <v>207376.19214303201</v>
      </c>
      <c r="CC171" s="166">
        <f t="shared" si="133"/>
        <v>205925.89410727401</v>
      </c>
      <c r="CD171" s="166">
        <f t="shared" si="134"/>
        <v>204475.74110131958</v>
      </c>
      <c r="CE171" s="166">
        <f t="shared" si="135"/>
        <v>203025.37055065978</v>
      </c>
      <c r="CF171" s="166">
        <f t="shared" si="160"/>
        <v>201575</v>
      </c>
    </row>
    <row r="172" spans="1:84" ht="15" x14ac:dyDescent="0.2">
      <c r="A172" s="129" t="s">
        <v>338</v>
      </c>
      <c r="B172" s="129"/>
      <c r="C172" s="147">
        <v>1</v>
      </c>
      <c r="D172" s="147" t="str">
        <f t="shared" si="136"/>
        <v>Yes</v>
      </c>
      <c r="E172" s="147">
        <v>1</v>
      </c>
      <c r="F172" s="147"/>
      <c r="G172" s="1">
        <v>9</v>
      </c>
      <c r="H172" s="337">
        <v>20</v>
      </c>
      <c r="I172" s="129">
        <v>146</v>
      </c>
      <c r="J172" s="1" t="s">
        <v>476</v>
      </c>
      <c r="K172" s="156"/>
      <c r="L172" s="266">
        <v>3323.69</v>
      </c>
      <c r="M172" s="269"/>
      <c r="N172">
        <v>1774</v>
      </c>
      <c r="O172" s="266">
        <f t="shared" si="137"/>
        <v>532.20000000000005</v>
      </c>
      <c r="P172" s="266">
        <f t="shared" si="138"/>
        <v>1994.21</v>
      </c>
      <c r="Q172" s="266">
        <f t="shared" si="139"/>
        <v>0</v>
      </c>
      <c r="R172" s="266">
        <f t="shared" si="140"/>
        <v>0</v>
      </c>
      <c r="S172" s="159">
        <f t="shared" si="141"/>
        <v>0.53</v>
      </c>
      <c r="T172" s="159">
        <f t="shared" si="119"/>
        <v>0</v>
      </c>
      <c r="U172" s="158">
        <f t="shared" si="120"/>
        <v>0</v>
      </c>
      <c r="V172" s="158">
        <f t="shared" si="142"/>
        <v>0</v>
      </c>
      <c r="W172" s="267">
        <v>125</v>
      </c>
      <c r="X172" s="266">
        <f t="shared" si="143"/>
        <v>31.25</v>
      </c>
      <c r="Y172" s="136">
        <f t="shared" si="121"/>
        <v>532.20000000000005</v>
      </c>
      <c r="Z172" s="4">
        <f t="shared" si="144"/>
        <v>3887.1400000000003</v>
      </c>
      <c r="AA172" s="266">
        <v>2978664414.6700001</v>
      </c>
      <c r="AB172" s="267">
        <v>30215</v>
      </c>
      <c r="AC172" s="136">
        <f t="shared" si="122"/>
        <v>98582.31</v>
      </c>
      <c r="AD172" s="131">
        <f t="shared" si="123"/>
        <v>0.46178999999999998</v>
      </c>
      <c r="AE172" s="267">
        <v>67492</v>
      </c>
      <c r="AF172" s="131">
        <f t="shared" si="124"/>
        <v>0.54294799999999999</v>
      </c>
      <c r="AG172" s="131">
        <f t="shared" si="161"/>
        <v>0.51386299999999996</v>
      </c>
      <c r="AH172" s="161">
        <f t="shared" si="125"/>
        <v>0.51386299999999996</v>
      </c>
      <c r="AI172" s="162">
        <f t="shared" si="126"/>
        <v>0</v>
      </c>
      <c r="AJ172" s="163">
        <f t="shared" si="145"/>
        <v>0.51386299999999996</v>
      </c>
      <c r="AK172" s="267">
        <v>0</v>
      </c>
      <c r="AL172" s="267">
        <v>0</v>
      </c>
      <c r="AM172" s="135">
        <f t="shared" si="146"/>
        <v>0</v>
      </c>
      <c r="AN172" s="267">
        <v>0</v>
      </c>
      <c r="AO172"/>
      <c r="AP172" s="135">
        <f t="shared" si="147"/>
        <v>0</v>
      </c>
      <c r="AQ172" s="135">
        <f t="shared" si="127"/>
        <v>23020697</v>
      </c>
      <c r="AR172" s="135">
        <f t="shared" si="148"/>
        <v>23020697</v>
      </c>
      <c r="AS172" s="160">
        <v>19250233</v>
      </c>
      <c r="AT172" s="160">
        <f t="shared" si="128"/>
        <v>23020697</v>
      </c>
      <c r="AU172" s="333">
        <v>20926068</v>
      </c>
      <c r="AV172" s="135">
        <f t="shared" si="149"/>
        <v>2094629</v>
      </c>
      <c r="AW172" s="164" t="str">
        <f t="shared" si="150"/>
        <v>Yes</v>
      </c>
      <c r="AX172" s="160">
        <f t="shared" si="151"/>
        <v>418926</v>
      </c>
      <c r="AY172" s="334">
        <f t="shared" si="152"/>
        <v>21344994</v>
      </c>
      <c r="AZ172" s="335">
        <f t="shared" si="153"/>
        <v>21344994</v>
      </c>
      <c r="BA172" s="336">
        <f t="shared" si="154"/>
        <v>418926</v>
      </c>
      <c r="BD172" s="166">
        <f t="shared" si="155"/>
        <v>2094629</v>
      </c>
      <c r="BE172" s="166">
        <f t="shared" si="118"/>
        <v>1675703</v>
      </c>
      <c r="BF172" s="166">
        <f t="shared" si="118"/>
        <v>728930.8049999997</v>
      </c>
      <c r="BG172" s="166">
        <f t="shared" si="118"/>
        <v>0</v>
      </c>
      <c r="BH172" s="166">
        <f t="shared" si="117"/>
        <v>0</v>
      </c>
      <c r="BI172" s="166">
        <f t="shared" si="117"/>
        <v>0</v>
      </c>
      <c r="BJ172" s="166">
        <f t="shared" si="117"/>
        <v>0</v>
      </c>
      <c r="BK172" s="166">
        <f t="shared" si="117"/>
        <v>0</v>
      </c>
      <c r="BL172" s="166">
        <f t="shared" si="117"/>
        <v>0</v>
      </c>
      <c r="BN172" s="135">
        <f t="shared" si="156"/>
        <v>21344994</v>
      </c>
      <c r="BO172" s="166">
        <f t="shared" si="157"/>
        <v>22291766.195</v>
      </c>
      <c r="BP172" s="166">
        <f t="shared" si="116"/>
        <v>23020697</v>
      </c>
      <c r="BQ172" s="166">
        <f t="shared" si="116"/>
        <v>23020697</v>
      </c>
      <c r="BR172" s="166">
        <f t="shared" si="116"/>
        <v>23020697</v>
      </c>
      <c r="BS172" s="166">
        <f t="shared" si="115"/>
        <v>23020697</v>
      </c>
      <c r="BT172" s="166">
        <f t="shared" si="115"/>
        <v>23020697</v>
      </c>
      <c r="BU172" s="166">
        <f t="shared" si="115"/>
        <v>23020697</v>
      </c>
      <c r="BV172" s="135">
        <f t="shared" si="158"/>
        <v>23020697</v>
      </c>
      <c r="BX172" s="166">
        <f t="shared" si="159"/>
        <v>21344994</v>
      </c>
      <c r="BY172" s="166">
        <f t="shared" si="129"/>
        <v>22291766.195</v>
      </c>
      <c r="BZ172" s="166">
        <f t="shared" si="130"/>
        <v>23020697</v>
      </c>
      <c r="CA172" s="166">
        <f t="shared" si="131"/>
        <v>23020697</v>
      </c>
      <c r="CB172" s="166">
        <f t="shared" si="132"/>
        <v>23020697</v>
      </c>
      <c r="CC172" s="166">
        <f t="shared" si="133"/>
        <v>23020697</v>
      </c>
      <c r="CD172" s="166">
        <f t="shared" si="134"/>
        <v>23020697</v>
      </c>
      <c r="CE172" s="166">
        <f t="shared" si="135"/>
        <v>23020697</v>
      </c>
      <c r="CF172" s="166">
        <f t="shared" si="160"/>
        <v>23020697</v>
      </c>
    </row>
    <row r="173" spans="1:84" ht="15" x14ac:dyDescent="0.2">
      <c r="A173" s="129" t="s">
        <v>351</v>
      </c>
      <c r="B173" s="129"/>
      <c r="C173" s="147"/>
      <c r="D173" s="147" t="str">
        <f t="shared" si="136"/>
        <v>No</v>
      </c>
      <c r="E173" s="147"/>
      <c r="F173" s="147"/>
      <c r="G173" s="1">
        <v>8</v>
      </c>
      <c r="H173" s="337">
        <v>41</v>
      </c>
      <c r="I173" s="129">
        <v>147</v>
      </c>
      <c r="J173" s="1" t="s">
        <v>477</v>
      </c>
      <c r="K173" s="156"/>
      <c r="L173" s="266">
        <v>307.88</v>
      </c>
      <c r="M173" s="269"/>
      <c r="N173">
        <v>95</v>
      </c>
      <c r="O173" s="266">
        <f t="shared" si="137"/>
        <v>28.5</v>
      </c>
      <c r="P173" s="266">
        <f t="shared" si="138"/>
        <v>184.73</v>
      </c>
      <c r="Q173" s="266">
        <f t="shared" si="139"/>
        <v>0</v>
      </c>
      <c r="R173" s="266">
        <f t="shared" si="140"/>
        <v>0</v>
      </c>
      <c r="S173" s="159">
        <f t="shared" si="141"/>
        <v>0.31</v>
      </c>
      <c r="T173" s="159">
        <f t="shared" si="119"/>
        <v>0</v>
      </c>
      <c r="U173" s="158">
        <f t="shared" si="120"/>
        <v>0</v>
      </c>
      <c r="V173" s="158">
        <f t="shared" si="142"/>
        <v>0</v>
      </c>
      <c r="W173" s="267">
        <v>0</v>
      </c>
      <c r="X173" s="266">
        <f t="shared" si="143"/>
        <v>0</v>
      </c>
      <c r="Y173" s="136">
        <f t="shared" si="121"/>
        <v>28.5</v>
      </c>
      <c r="Z173" s="4">
        <f t="shared" si="144"/>
        <v>336.38</v>
      </c>
      <c r="AA173" s="266">
        <v>327983301.67000002</v>
      </c>
      <c r="AB173" s="267">
        <v>2570</v>
      </c>
      <c r="AC173" s="136">
        <f t="shared" si="122"/>
        <v>127619.96</v>
      </c>
      <c r="AD173" s="131">
        <f t="shared" si="123"/>
        <v>0.59781200000000001</v>
      </c>
      <c r="AE173" s="267">
        <v>84583</v>
      </c>
      <c r="AF173" s="131">
        <f t="shared" si="124"/>
        <v>0.68043799999999999</v>
      </c>
      <c r="AG173" s="131">
        <f t="shared" si="161"/>
        <v>0.37740000000000001</v>
      </c>
      <c r="AH173" s="161">
        <f t="shared" si="125"/>
        <v>0.37740000000000001</v>
      </c>
      <c r="AI173" s="162">
        <f t="shared" si="126"/>
        <v>0</v>
      </c>
      <c r="AJ173" s="163">
        <f t="shared" si="145"/>
        <v>0.37740000000000001</v>
      </c>
      <c r="AK173" s="267">
        <v>0</v>
      </c>
      <c r="AL173" s="339">
        <v>0</v>
      </c>
      <c r="AM173" s="135">
        <f t="shared" si="146"/>
        <v>0</v>
      </c>
      <c r="AN173" s="267">
        <v>52</v>
      </c>
      <c r="AO173">
        <v>4</v>
      </c>
      <c r="AP173" s="135">
        <f t="shared" si="147"/>
        <v>20800</v>
      </c>
      <c r="AQ173" s="135">
        <f t="shared" si="127"/>
        <v>1463097</v>
      </c>
      <c r="AR173" s="135">
        <f t="shared" si="148"/>
        <v>1483897</v>
      </c>
      <c r="AS173" s="160">
        <v>2502621</v>
      </c>
      <c r="AT173" s="160">
        <f t="shared" si="128"/>
        <v>1483897</v>
      </c>
      <c r="AU173" s="333">
        <v>2117243</v>
      </c>
      <c r="AV173" s="135">
        <f t="shared" si="149"/>
        <v>633346</v>
      </c>
      <c r="AW173" s="164" t="str">
        <f t="shared" si="150"/>
        <v>No</v>
      </c>
      <c r="AX173" s="160">
        <f t="shared" si="151"/>
        <v>0</v>
      </c>
      <c r="AY173" s="334">
        <f t="shared" si="152"/>
        <v>2117243</v>
      </c>
      <c r="AZ173" s="335">
        <f t="shared" si="153"/>
        <v>2117243</v>
      </c>
      <c r="BA173" s="336">
        <f t="shared" si="154"/>
        <v>0</v>
      </c>
      <c r="BD173" s="166">
        <f t="shared" si="155"/>
        <v>-633346</v>
      </c>
      <c r="BE173" s="166">
        <f t="shared" si="118"/>
        <v>-633346</v>
      </c>
      <c r="BF173" s="166">
        <f t="shared" si="118"/>
        <v>-633346</v>
      </c>
      <c r="BG173" s="166">
        <f t="shared" si="118"/>
        <v>-542840.85660000006</v>
      </c>
      <c r="BH173" s="166">
        <f t="shared" si="117"/>
        <v>-452349.28580477997</v>
      </c>
      <c r="BI173" s="166">
        <f t="shared" si="117"/>
        <v>-361879.42864382407</v>
      </c>
      <c r="BJ173" s="166">
        <f t="shared" si="117"/>
        <v>-271409.57148286793</v>
      </c>
      <c r="BK173" s="166">
        <f t="shared" si="117"/>
        <v>-180948.76130762813</v>
      </c>
      <c r="BL173" s="166">
        <f t="shared" si="117"/>
        <v>-90474.380653813947</v>
      </c>
      <c r="BN173" s="135">
        <f t="shared" si="156"/>
        <v>2117243</v>
      </c>
      <c r="BO173" s="166">
        <f t="shared" si="157"/>
        <v>2117243</v>
      </c>
      <c r="BP173" s="166">
        <f t="shared" si="116"/>
        <v>2026737.8566000001</v>
      </c>
      <c r="BQ173" s="166">
        <f t="shared" si="116"/>
        <v>1936246.28580478</v>
      </c>
      <c r="BR173" s="166">
        <f t="shared" si="116"/>
        <v>1845776.4286438241</v>
      </c>
      <c r="BS173" s="166">
        <f t="shared" si="115"/>
        <v>1755306.5714828679</v>
      </c>
      <c r="BT173" s="166">
        <f t="shared" si="115"/>
        <v>1664845.7613076281</v>
      </c>
      <c r="BU173" s="166">
        <f t="shared" si="115"/>
        <v>1574371.3806538139</v>
      </c>
      <c r="BV173" s="135">
        <f t="shared" si="158"/>
        <v>1483897</v>
      </c>
      <c r="BX173" s="166">
        <f t="shared" si="159"/>
        <v>2117243</v>
      </c>
      <c r="BY173" s="166">
        <f t="shared" si="129"/>
        <v>2117243</v>
      </c>
      <c r="BZ173" s="166">
        <f t="shared" si="130"/>
        <v>2026737.8566000001</v>
      </c>
      <c r="CA173" s="166">
        <f t="shared" si="131"/>
        <v>1936246.28580478</v>
      </c>
      <c r="CB173" s="166">
        <f t="shared" si="132"/>
        <v>1845776.4286438241</v>
      </c>
      <c r="CC173" s="166">
        <f t="shared" si="133"/>
        <v>1755306.5714828679</v>
      </c>
      <c r="CD173" s="166">
        <f t="shared" si="134"/>
        <v>1664845.7613076281</v>
      </c>
      <c r="CE173" s="166">
        <f t="shared" si="135"/>
        <v>1574371.3806538139</v>
      </c>
      <c r="CF173" s="166">
        <f t="shared" si="160"/>
        <v>1483897</v>
      </c>
    </row>
    <row r="174" spans="1:84" ht="15" x14ac:dyDescent="0.2">
      <c r="A174" s="129" t="s">
        <v>333</v>
      </c>
      <c r="B174" s="129"/>
      <c r="C174" s="147"/>
      <c r="D174" s="147" t="str">
        <f t="shared" si="136"/>
        <v>No</v>
      </c>
      <c r="E174" s="147"/>
      <c r="F174" s="147"/>
      <c r="G174" s="1">
        <v>6</v>
      </c>
      <c r="H174" s="332">
        <v>80</v>
      </c>
      <c r="I174" s="129">
        <v>148</v>
      </c>
      <c r="J174" s="1" t="s">
        <v>478</v>
      </c>
      <c r="K174" s="156"/>
      <c r="L174" s="266">
        <v>5395.35</v>
      </c>
      <c r="M174" s="265"/>
      <c r="N174">
        <v>1733</v>
      </c>
      <c r="O174" s="266">
        <f t="shared" si="137"/>
        <v>519.9</v>
      </c>
      <c r="P174" s="266">
        <f t="shared" si="138"/>
        <v>3237.21</v>
      </c>
      <c r="Q174" s="266">
        <f t="shared" si="139"/>
        <v>0</v>
      </c>
      <c r="R174" s="266">
        <f t="shared" si="140"/>
        <v>0</v>
      </c>
      <c r="S174" s="159">
        <f t="shared" si="141"/>
        <v>0.32</v>
      </c>
      <c r="T174" s="159">
        <f t="shared" si="119"/>
        <v>0</v>
      </c>
      <c r="U174" s="158">
        <f t="shared" si="120"/>
        <v>0</v>
      </c>
      <c r="V174" s="158">
        <f t="shared" si="142"/>
        <v>0</v>
      </c>
      <c r="W174" s="267">
        <v>373</v>
      </c>
      <c r="X174" s="266">
        <f t="shared" si="143"/>
        <v>93.25</v>
      </c>
      <c r="Y174" s="136">
        <f t="shared" si="121"/>
        <v>519.9</v>
      </c>
      <c r="Z174" s="4">
        <f t="shared" si="144"/>
        <v>6008.5</v>
      </c>
      <c r="AA174" s="266">
        <v>6540860413.3299999</v>
      </c>
      <c r="AB174" s="267">
        <v>44396</v>
      </c>
      <c r="AC174" s="136">
        <f t="shared" si="122"/>
        <v>147329.95000000001</v>
      </c>
      <c r="AD174" s="131">
        <f t="shared" si="123"/>
        <v>0.69013899999999995</v>
      </c>
      <c r="AE174" s="267">
        <v>83054</v>
      </c>
      <c r="AF174" s="131">
        <f t="shared" si="124"/>
        <v>0.66813800000000001</v>
      </c>
      <c r="AG174" s="131">
        <f t="shared" si="161"/>
        <v>0.31646099999999999</v>
      </c>
      <c r="AH174" s="161">
        <f t="shared" si="125"/>
        <v>0.31646099999999999</v>
      </c>
      <c r="AI174" s="162">
        <f t="shared" si="126"/>
        <v>0</v>
      </c>
      <c r="AJ174" s="163">
        <f t="shared" si="145"/>
        <v>0.31646099999999999</v>
      </c>
      <c r="AK174" s="267">
        <v>0</v>
      </c>
      <c r="AL174" s="267">
        <v>0</v>
      </c>
      <c r="AM174" s="135">
        <f t="shared" si="146"/>
        <v>0</v>
      </c>
      <c r="AN174" s="267">
        <v>0</v>
      </c>
      <c r="AO174"/>
      <c r="AP174" s="135">
        <f t="shared" si="147"/>
        <v>0</v>
      </c>
      <c r="AQ174" s="135">
        <f t="shared" si="127"/>
        <v>21914279</v>
      </c>
      <c r="AR174" s="135">
        <f t="shared" si="148"/>
        <v>21914279</v>
      </c>
      <c r="AS174" s="160">
        <v>21301522</v>
      </c>
      <c r="AT174" s="160">
        <f t="shared" si="128"/>
        <v>21914279</v>
      </c>
      <c r="AU174" s="333">
        <v>20855570</v>
      </c>
      <c r="AV174" s="135">
        <f t="shared" si="149"/>
        <v>1058709</v>
      </c>
      <c r="AW174" s="164" t="str">
        <f t="shared" si="150"/>
        <v>Yes</v>
      </c>
      <c r="AX174" s="160">
        <f t="shared" si="151"/>
        <v>211742</v>
      </c>
      <c r="AY174" s="334">
        <f t="shared" si="152"/>
        <v>21067312</v>
      </c>
      <c r="AZ174" s="335">
        <f t="shared" si="153"/>
        <v>21067312</v>
      </c>
      <c r="BA174" s="336">
        <f t="shared" si="154"/>
        <v>211742</v>
      </c>
      <c r="BD174" s="166">
        <f t="shared" si="155"/>
        <v>1058709</v>
      </c>
      <c r="BE174" s="166">
        <f t="shared" si="118"/>
        <v>846967</v>
      </c>
      <c r="BF174" s="166">
        <f t="shared" si="118"/>
        <v>368430.64499999955</v>
      </c>
      <c r="BG174" s="166">
        <f t="shared" si="118"/>
        <v>0</v>
      </c>
      <c r="BH174" s="166">
        <f t="shared" si="117"/>
        <v>0</v>
      </c>
      <c r="BI174" s="166">
        <f t="shared" si="117"/>
        <v>0</v>
      </c>
      <c r="BJ174" s="166">
        <f t="shared" si="117"/>
        <v>0</v>
      </c>
      <c r="BK174" s="166">
        <f t="shared" si="117"/>
        <v>0</v>
      </c>
      <c r="BL174" s="166">
        <f t="shared" si="117"/>
        <v>0</v>
      </c>
      <c r="BN174" s="135">
        <f t="shared" si="156"/>
        <v>21067312</v>
      </c>
      <c r="BO174" s="166">
        <f t="shared" si="157"/>
        <v>21545848.355</v>
      </c>
      <c r="BP174" s="166">
        <f t="shared" si="116"/>
        <v>21914279</v>
      </c>
      <c r="BQ174" s="166">
        <f t="shared" si="116"/>
        <v>21914279</v>
      </c>
      <c r="BR174" s="166">
        <f t="shared" si="116"/>
        <v>21914279</v>
      </c>
      <c r="BS174" s="166">
        <f t="shared" si="115"/>
        <v>21914279</v>
      </c>
      <c r="BT174" s="166">
        <f t="shared" si="115"/>
        <v>21914279</v>
      </c>
      <c r="BU174" s="166">
        <f t="shared" si="115"/>
        <v>21914279</v>
      </c>
      <c r="BV174" s="135">
        <f t="shared" si="158"/>
        <v>21914279</v>
      </c>
      <c r="BX174" s="166">
        <f t="shared" si="159"/>
        <v>21067312</v>
      </c>
      <c r="BY174" s="166">
        <f t="shared" si="129"/>
        <v>21545848.355</v>
      </c>
      <c r="BZ174" s="166">
        <f t="shared" si="130"/>
        <v>21914279</v>
      </c>
      <c r="CA174" s="166">
        <f t="shared" si="131"/>
        <v>21914279</v>
      </c>
      <c r="CB174" s="166">
        <f t="shared" si="132"/>
        <v>21914279</v>
      </c>
      <c r="CC174" s="166">
        <f t="shared" si="133"/>
        <v>21914279</v>
      </c>
      <c r="CD174" s="166">
        <f t="shared" si="134"/>
        <v>21914279</v>
      </c>
      <c r="CE174" s="166">
        <f t="shared" si="135"/>
        <v>21914279</v>
      </c>
      <c r="CF174" s="166">
        <f t="shared" si="160"/>
        <v>21914279</v>
      </c>
    </row>
    <row r="175" spans="1:84" ht="15" x14ac:dyDescent="0.2">
      <c r="A175" s="129" t="s">
        <v>327</v>
      </c>
      <c r="B175" s="129"/>
      <c r="C175" s="147"/>
      <c r="D175" s="147" t="str">
        <f t="shared" si="136"/>
        <v>No</v>
      </c>
      <c r="E175" s="147"/>
      <c r="F175" s="147"/>
      <c r="G175" s="1">
        <v>1</v>
      </c>
      <c r="H175" s="332">
        <v>161</v>
      </c>
      <c r="I175" s="129">
        <v>149</v>
      </c>
      <c r="J175" s="1" t="s">
        <v>479</v>
      </c>
      <c r="K175" s="156"/>
      <c r="L175" s="266">
        <v>122</v>
      </c>
      <c r="M175" s="265"/>
      <c r="N175">
        <v>28</v>
      </c>
      <c r="O175" s="266">
        <f t="shared" si="137"/>
        <v>8.4</v>
      </c>
      <c r="P175" s="266">
        <f t="shared" si="138"/>
        <v>73.2</v>
      </c>
      <c r="Q175" s="266">
        <f t="shared" si="139"/>
        <v>0</v>
      </c>
      <c r="R175" s="266">
        <f t="shared" si="140"/>
        <v>0</v>
      </c>
      <c r="S175" s="159">
        <f t="shared" si="141"/>
        <v>0.23</v>
      </c>
      <c r="T175" s="159">
        <f t="shared" si="119"/>
        <v>0</v>
      </c>
      <c r="U175" s="158">
        <f t="shared" si="120"/>
        <v>0</v>
      </c>
      <c r="V175" s="158">
        <f t="shared" si="142"/>
        <v>0</v>
      </c>
      <c r="W175" s="267">
        <v>0</v>
      </c>
      <c r="X175" s="266">
        <f t="shared" si="143"/>
        <v>0</v>
      </c>
      <c r="Y175" s="136">
        <f t="shared" si="121"/>
        <v>8.4</v>
      </c>
      <c r="Z175" s="4">
        <f t="shared" si="144"/>
        <v>130.4</v>
      </c>
      <c r="AA175" s="266">
        <v>702600447.33000004</v>
      </c>
      <c r="AB175" s="267">
        <v>1351</v>
      </c>
      <c r="AC175" s="136">
        <f t="shared" si="122"/>
        <v>520059.55</v>
      </c>
      <c r="AD175" s="131">
        <f t="shared" si="123"/>
        <v>2.436121</v>
      </c>
      <c r="AE175" s="267">
        <v>121875</v>
      </c>
      <c r="AF175" s="131">
        <f t="shared" si="124"/>
        <v>0.98043800000000003</v>
      </c>
      <c r="AG175" s="131">
        <f t="shared" si="161"/>
        <v>-0.99941599999999997</v>
      </c>
      <c r="AH175" s="161">
        <f t="shared" si="125"/>
        <v>0.01</v>
      </c>
      <c r="AI175" s="162">
        <f t="shared" si="126"/>
        <v>0</v>
      </c>
      <c r="AJ175" s="163">
        <f t="shared" si="145"/>
        <v>0.01</v>
      </c>
      <c r="AK175" s="267">
        <v>122</v>
      </c>
      <c r="AL175" s="267">
        <v>13</v>
      </c>
      <c r="AM175" s="135">
        <f t="shared" si="146"/>
        <v>158600</v>
      </c>
      <c r="AN175" s="267">
        <v>0</v>
      </c>
      <c r="AO175"/>
      <c r="AP175" s="135">
        <f t="shared" si="147"/>
        <v>0</v>
      </c>
      <c r="AQ175" s="135">
        <f t="shared" si="127"/>
        <v>15029</v>
      </c>
      <c r="AR175" s="135">
        <f t="shared" si="148"/>
        <v>173629</v>
      </c>
      <c r="AS175" s="160">
        <v>33205</v>
      </c>
      <c r="AT175" s="160">
        <f t="shared" si="128"/>
        <v>173629</v>
      </c>
      <c r="AU175" s="333">
        <v>71047</v>
      </c>
      <c r="AV175" s="135">
        <f t="shared" si="149"/>
        <v>102582</v>
      </c>
      <c r="AW175" s="164" t="str">
        <f t="shared" si="150"/>
        <v>Yes</v>
      </c>
      <c r="AX175" s="160">
        <f t="shared" si="151"/>
        <v>20516</v>
      </c>
      <c r="AY175" s="334">
        <f t="shared" si="152"/>
        <v>91563</v>
      </c>
      <c r="AZ175" s="335">
        <f t="shared" si="153"/>
        <v>91563</v>
      </c>
      <c r="BA175" s="336">
        <f t="shared" si="154"/>
        <v>20516</v>
      </c>
      <c r="BD175" s="166">
        <f t="shared" si="155"/>
        <v>102582</v>
      </c>
      <c r="BE175" s="166">
        <f t="shared" si="118"/>
        <v>82066</v>
      </c>
      <c r="BF175" s="166">
        <f t="shared" si="118"/>
        <v>35698.710000000021</v>
      </c>
      <c r="BG175" s="166">
        <f t="shared" si="118"/>
        <v>0</v>
      </c>
      <c r="BH175" s="166">
        <f t="shared" si="117"/>
        <v>0</v>
      </c>
      <c r="BI175" s="166">
        <f t="shared" si="117"/>
        <v>0</v>
      </c>
      <c r="BJ175" s="166">
        <f t="shared" si="117"/>
        <v>0</v>
      </c>
      <c r="BK175" s="166">
        <f t="shared" si="117"/>
        <v>0</v>
      </c>
      <c r="BL175" s="166">
        <f t="shared" si="117"/>
        <v>0</v>
      </c>
      <c r="BN175" s="135">
        <f t="shared" si="156"/>
        <v>91563</v>
      </c>
      <c r="BO175" s="166">
        <f t="shared" si="157"/>
        <v>137930.28999999998</v>
      </c>
      <c r="BP175" s="166">
        <f t="shared" si="116"/>
        <v>173629</v>
      </c>
      <c r="BQ175" s="166">
        <f t="shared" si="116"/>
        <v>173629</v>
      </c>
      <c r="BR175" s="166">
        <f t="shared" si="116"/>
        <v>173629</v>
      </c>
      <c r="BS175" s="166">
        <f t="shared" si="115"/>
        <v>173629</v>
      </c>
      <c r="BT175" s="166">
        <f t="shared" si="115"/>
        <v>173629</v>
      </c>
      <c r="BU175" s="166">
        <f t="shared" si="115"/>
        <v>173629</v>
      </c>
      <c r="BV175" s="135">
        <f t="shared" si="158"/>
        <v>173629</v>
      </c>
      <c r="BX175" s="166">
        <f t="shared" si="159"/>
        <v>91563</v>
      </c>
      <c r="BY175" s="166">
        <f t="shared" si="129"/>
        <v>137930.28999999998</v>
      </c>
      <c r="BZ175" s="166">
        <f t="shared" si="130"/>
        <v>173629</v>
      </c>
      <c r="CA175" s="166">
        <f t="shared" si="131"/>
        <v>173629</v>
      </c>
      <c r="CB175" s="166">
        <f t="shared" si="132"/>
        <v>173629</v>
      </c>
      <c r="CC175" s="166">
        <f t="shared" si="133"/>
        <v>173629</v>
      </c>
      <c r="CD175" s="166">
        <f t="shared" si="134"/>
        <v>173629</v>
      </c>
      <c r="CE175" s="166">
        <f t="shared" si="135"/>
        <v>173629</v>
      </c>
      <c r="CF175" s="166">
        <f t="shared" si="160"/>
        <v>173629</v>
      </c>
    </row>
    <row r="176" spans="1:84" ht="15" x14ac:dyDescent="0.2">
      <c r="A176" s="129" t="s">
        <v>323</v>
      </c>
      <c r="B176" s="129"/>
      <c r="C176" s="147"/>
      <c r="D176" s="147" t="str">
        <f t="shared" si="136"/>
        <v>No</v>
      </c>
      <c r="E176" s="147"/>
      <c r="F176" s="147"/>
      <c r="G176" s="1">
        <v>1</v>
      </c>
      <c r="H176" s="332">
        <v>165</v>
      </c>
      <c r="I176" s="129">
        <v>150</v>
      </c>
      <c r="J176" s="1" t="s">
        <v>480</v>
      </c>
      <c r="K176" s="156"/>
      <c r="L176" s="266">
        <v>263.23</v>
      </c>
      <c r="M176" s="265"/>
      <c r="N176">
        <v>73</v>
      </c>
      <c r="O176" s="266">
        <f t="shared" si="137"/>
        <v>21.9</v>
      </c>
      <c r="P176" s="266">
        <f t="shared" si="138"/>
        <v>157.94</v>
      </c>
      <c r="Q176" s="266">
        <f t="shared" si="139"/>
        <v>0</v>
      </c>
      <c r="R176" s="266">
        <f t="shared" si="140"/>
        <v>0</v>
      </c>
      <c r="S176" s="159">
        <f t="shared" si="141"/>
        <v>0.28000000000000003</v>
      </c>
      <c r="T176" s="159">
        <f t="shared" si="119"/>
        <v>0</v>
      </c>
      <c r="U176" s="158">
        <f t="shared" si="120"/>
        <v>0</v>
      </c>
      <c r="V176" s="158">
        <f t="shared" si="142"/>
        <v>0</v>
      </c>
      <c r="W176" s="267">
        <v>7</v>
      </c>
      <c r="X176" s="266">
        <f t="shared" si="143"/>
        <v>1.75</v>
      </c>
      <c r="Y176" s="136">
        <f t="shared" si="121"/>
        <v>21.9</v>
      </c>
      <c r="Z176" s="4">
        <f t="shared" si="144"/>
        <v>286.88</v>
      </c>
      <c r="AA176" s="266">
        <v>1972973060.6700001</v>
      </c>
      <c r="AB176" s="267">
        <v>3646</v>
      </c>
      <c r="AC176" s="136">
        <f t="shared" si="122"/>
        <v>541133.59</v>
      </c>
      <c r="AD176" s="131">
        <f t="shared" si="123"/>
        <v>2.5348380000000001</v>
      </c>
      <c r="AE176" s="267">
        <v>102114</v>
      </c>
      <c r="AF176" s="131">
        <f t="shared" si="124"/>
        <v>0.821469</v>
      </c>
      <c r="AG176" s="131">
        <f t="shared" si="161"/>
        <v>-1.0208269999999999</v>
      </c>
      <c r="AH176" s="161">
        <f t="shared" si="125"/>
        <v>0.01</v>
      </c>
      <c r="AI176" s="162">
        <f t="shared" si="126"/>
        <v>0</v>
      </c>
      <c r="AJ176" s="163">
        <f t="shared" si="145"/>
        <v>0.01</v>
      </c>
      <c r="AK176" s="267">
        <v>263</v>
      </c>
      <c r="AL176" s="267">
        <v>13</v>
      </c>
      <c r="AM176" s="135">
        <f t="shared" si="146"/>
        <v>341900</v>
      </c>
      <c r="AN176" s="267">
        <v>0</v>
      </c>
      <c r="AO176"/>
      <c r="AP176" s="135">
        <f t="shared" si="147"/>
        <v>0</v>
      </c>
      <c r="AQ176" s="135">
        <f t="shared" si="127"/>
        <v>33063</v>
      </c>
      <c r="AR176" s="135">
        <f t="shared" si="148"/>
        <v>374963</v>
      </c>
      <c r="AS176" s="160">
        <v>50646</v>
      </c>
      <c r="AT176" s="160">
        <f t="shared" si="128"/>
        <v>374963</v>
      </c>
      <c r="AU176" s="333">
        <v>137390</v>
      </c>
      <c r="AV176" s="135">
        <f t="shared" si="149"/>
        <v>237573</v>
      </c>
      <c r="AW176" s="164" t="str">
        <f t="shared" si="150"/>
        <v>Yes</v>
      </c>
      <c r="AX176" s="160">
        <f t="shared" si="151"/>
        <v>47515</v>
      </c>
      <c r="AY176" s="334">
        <f t="shared" si="152"/>
        <v>184905</v>
      </c>
      <c r="AZ176" s="335">
        <f t="shared" si="153"/>
        <v>184905</v>
      </c>
      <c r="BA176" s="336">
        <f t="shared" si="154"/>
        <v>47515</v>
      </c>
      <c r="BD176" s="166">
        <f t="shared" si="155"/>
        <v>237573</v>
      </c>
      <c r="BE176" s="166">
        <f t="shared" si="118"/>
        <v>190058</v>
      </c>
      <c r="BF176" s="166">
        <f t="shared" si="118"/>
        <v>82675.229999999981</v>
      </c>
      <c r="BG176" s="166">
        <f t="shared" si="118"/>
        <v>0</v>
      </c>
      <c r="BH176" s="166">
        <f t="shared" si="117"/>
        <v>0</v>
      </c>
      <c r="BI176" s="166">
        <f t="shared" si="117"/>
        <v>0</v>
      </c>
      <c r="BJ176" s="166">
        <f t="shared" si="117"/>
        <v>0</v>
      </c>
      <c r="BK176" s="166">
        <f t="shared" si="117"/>
        <v>0</v>
      </c>
      <c r="BL176" s="166">
        <f t="shared" si="117"/>
        <v>0</v>
      </c>
      <c r="BN176" s="135">
        <f t="shared" si="156"/>
        <v>184905</v>
      </c>
      <c r="BO176" s="166">
        <f t="shared" si="157"/>
        <v>292287.77</v>
      </c>
      <c r="BP176" s="166">
        <f t="shared" si="116"/>
        <v>374963</v>
      </c>
      <c r="BQ176" s="166">
        <f t="shared" si="116"/>
        <v>374963</v>
      </c>
      <c r="BR176" s="166">
        <f t="shared" si="116"/>
        <v>374963</v>
      </c>
      <c r="BS176" s="166">
        <f t="shared" si="115"/>
        <v>374963</v>
      </c>
      <c r="BT176" s="166">
        <f t="shared" si="115"/>
        <v>374963</v>
      </c>
      <c r="BU176" s="166">
        <f t="shared" si="115"/>
        <v>374963</v>
      </c>
      <c r="BV176" s="135">
        <f t="shared" si="158"/>
        <v>374963</v>
      </c>
      <c r="BX176" s="166">
        <f t="shared" si="159"/>
        <v>184905</v>
      </c>
      <c r="BY176" s="166">
        <f t="shared" si="129"/>
        <v>292287.77</v>
      </c>
      <c r="BZ176" s="166">
        <f t="shared" si="130"/>
        <v>374963</v>
      </c>
      <c r="CA176" s="166">
        <f t="shared" si="131"/>
        <v>374963</v>
      </c>
      <c r="CB176" s="166">
        <f t="shared" si="132"/>
        <v>374963</v>
      </c>
      <c r="CC176" s="166">
        <f t="shared" si="133"/>
        <v>374963</v>
      </c>
      <c r="CD176" s="166">
        <f t="shared" si="134"/>
        <v>374963</v>
      </c>
      <c r="CE176" s="166">
        <f t="shared" si="135"/>
        <v>374963</v>
      </c>
      <c r="CF176" s="166">
        <f t="shared" si="160"/>
        <v>374963</v>
      </c>
    </row>
    <row r="177" spans="1:84" ht="15" x14ac:dyDescent="0.2">
      <c r="A177" s="129" t="s">
        <v>343</v>
      </c>
      <c r="B177" s="129">
        <v>1</v>
      </c>
      <c r="C177" s="147">
        <v>1</v>
      </c>
      <c r="D177" s="147" t="str">
        <f t="shared" si="136"/>
        <v>Yes</v>
      </c>
      <c r="E177" s="147">
        <v>0</v>
      </c>
      <c r="F177" s="147">
        <v>1</v>
      </c>
      <c r="G177" s="1">
        <v>10</v>
      </c>
      <c r="H177" s="337">
        <v>2</v>
      </c>
      <c r="I177" s="129">
        <v>151</v>
      </c>
      <c r="J177" s="1" t="s">
        <v>481</v>
      </c>
      <c r="K177" s="156"/>
      <c r="L177" s="266">
        <v>18477.89</v>
      </c>
      <c r="M177" s="269"/>
      <c r="N177">
        <v>14347</v>
      </c>
      <c r="O177" s="266">
        <f t="shared" si="137"/>
        <v>4304.1000000000004</v>
      </c>
      <c r="P177" s="266">
        <f t="shared" si="138"/>
        <v>11086.73</v>
      </c>
      <c r="Q177" s="266">
        <f t="shared" si="139"/>
        <v>3260.2700000000004</v>
      </c>
      <c r="R177" s="266">
        <f t="shared" si="140"/>
        <v>489.04</v>
      </c>
      <c r="S177" s="159">
        <f t="shared" si="141"/>
        <v>0.78</v>
      </c>
      <c r="T177" s="159">
        <f t="shared" si="119"/>
        <v>0.18000000000000005</v>
      </c>
      <c r="U177" s="158">
        <f t="shared" si="120"/>
        <v>3326.02</v>
      </c>
      <c r="V177" s="158">
        <f t="shared" si="142"/>
        <v>498.9</v>
      </c>
      <c r="W177" s="267">
        <v>3389</v>
      </c>
      <c r="X177" s="266">
        <f t="shared" si="143"/>
        <v>847.25</v>
      </c>
      <c r="Y177" s="136">
        <f t="shared" si="121"/>
        <v>4304.1000000000004</v>
      </c>
      <c r="Z177" s="4">
        <f t="shared" si="144"/>
        <v>24118.28</v>
      </c>
      <c r="AA177" s="266">
        <v>7598248400.3299999</v>
      </c>
      <c r="AB177" s="267">
        <v>114403</v>
      </c>
      <c r="AC177" s="136">
        <f t="shared" si="122"/>
        <v>66416.509999999995</v>
      </c>
      <c r="AD177" s="131">
        <f t="shared" si="123"/>
        <v>0.311116</v>
      </c>
      <c r="AE177" s="267">
        <v>46329</v>
      </c>
      <c r="AF177" s="131">
        <f t="shared" si="124"/>
        <v>0.372699</v>
      </c>
      <c r="AG177" s="131">
        <f t="shared" si="161"/>
        <v>0.67040900000000003</v>
      </c>
      <c r="AH177" s="161">
        <f t="shared" si="125"/>
        <v>0.67040900000000003</v>
      </c>
      <c r="AI177" s="162">
        <f t="shared" si="126"/>
        <v>0.06</v>
      </c>
      <c r="AJ177" s="163">
        <f t="shared" si="145"/>
        <v>0.73040900000000009</v>
      </c>
      <c r="AK177" s="267">
        <v>0</v>
      </c>
      <c r="AL177" s="267">
        <v>0</v>
      </c>
      <c r="AM177" s="135">
        <f t="shared" si="146"/>
        <v>0</v>
      </c>
      <c r="AN177" s="267">
        <v>0</v>
      </c>
      <c r="AO177"/>
      <c r="AP177" s="135">
        <f t="shared" si="147"/>
        <v>0</v>
      </c>
      <c r="AQ177" s="135">
        <f t="shared" si="127"/>
        <v>203026806</v>
      </c>
      <c r="AR177" s="135">
        <f t="shared" si="148"/>
        <v>203026806</v>
      </c>
      <c r="AS177" s="160">
        <v>133606066</v>
      </c>
      <c r="AT177" s="160">
        <f t="shared" si="128"/>
        <v>203026806</v>
      </c>
      <c r="AU177" s="333">
        <v>164108305</v>
      </c>
      <c r="AV177" s="135">
        <f t="shared" si="149"/>
        <v>38918501</v>
      </c>
      <c r="AW177" s="164" t="str">
        <f t="shared" si="150"/>
        <v>Yes</v>
      </c>
      <c r="AX177" s="160">
        <f t="shared" si="151"/>
        <v>7783700</v>
      </c>
      <c r="AY177" s="334">
        <f t="shared" si="152"/>
        <v>171892005</v>
      </c>
      <c r="AZ177" s="335">
        <f t="shared" si="153"/>
        <v>171892005</v>
      </c>
      <c r="BA177" s="336">
        <f t="shared" si="154"/>
        <v>7783700</v>
      </c>
      <c r="BD177" s="166">
        <f t="shared" si="155"/>
        <v>38918501</v>
      </c>
      <c r="BE177" s="166">
        <f t="shared" si="118"/>
        <v>31134801</v>
      </c>
      <c r="BF177" s="166">
        <f t="shared" si="118"/>
        <v>13543638.435000002</v>
      </c>
      <c r="BG177" s="166">
        <f t="shared" si="118"/>
        <v>0</v>
      </c>
      <c r="BH177" s="166">
        <f t="shared" si="117"/>
        <v>0</v>
      </c>
      <c r="BI177" s="166">
        <f t="shared" si="117"/>
        <v>0</v>
      </c>
      <c r="BJ177" s="166">
        <f t="shared" si="117"/>
        <v>0</v>
      </c>
      <c r="BK177" s="166">
        <f t="shared" si="117"/>
        <v>0</v>
      </c>
      <c r="BL177" s="166">
        <f t="shared" si="117"/>
        <v>0</v>
      </c>
      <c r="BN177" s="135">
        <f t="shared" si="156"/>
        <v>171892005</v>
      </c>
      <c r="BO177" s="166">
        <f t="shared" si="157"/>
        <v>189483167.565</v>
      </c>
      <c r="BP177" s="166">
        <f t="shared" si="116"/>
        <v>203026806</v>
      </c>
      <c r="BQ177" s="166">
        <f t="shared" si="116"/>
        <v>203026806</v>
      </c>
      <c r="BR177" s="166">
        <f t="shared" si="116"/>
        <v>203026806</v>
      </c>
      <c r="BS177" s="166">
        <f t="shared" si="115"/>
        <v>203026806</v>
      </c>
      <c r="BT177" s="166">
        <f t="shared" si="115"/>
        <v>203026806</v>
      </c>
      <c r="BU177" s="166">
        <f t="shared" si="115"/>
        <v>203026806</v>
      </c>
      <c r="BV177" s="135">
        <f t="shared" si="158"/>
        <v>203026806</v>
      </c>
      <c r="BX177" s="166">
        <f t="shared" si="159"/>
        <v>171892005</v>
      </c>
      <c r="BY177" s="166">
        <f t="shared" si="129"/>
        <v>189483167.565</v>
      </c>
      <c r="BZ177" s="166">
        <f t="shared" si="130"/>
        <v>203026806</v>
      </c>
      <c r="CA177" s="166">
        <f t="shared" si="131"/>
        <v>203026806</v>
      </c>
      <c r="CB177" s="166">
        <f t="shared" si="132"/>
        <v>203026806</v>
      </c>
      <c r="CC177" s="166">
        <f t="shared" si="133"/>
        <v>203026806</v>
      </c>
      <c r="CD177" s="166">
        <f t="shared" si="134"/>
        <v>203026806</v>
      </c>
      <c r="CE177" s="166">
        <f t="shared" si="135"/>
        <v>203026806</v>
      </c>
      <c r="CF177" s="166">
        <f t="shared" si="160"/>
        <v>203026806</v>
      </c>
    </row>
    <row r="178" spans="1:84" ht="15" x14ac:dyDescent="0.2">
      <c r="A178" s="129" t="s">
        <v>333</v>
      </c>
      <c r="B178" s="129"/>
      <c r="C178" s="147"/>
      <c r="D178" s="147" t="str">
        <f t="shared" si="136"/>
        <v>No</v>
      </c>
      <c r="E178" s="147"/>
      <c r="F178" s="147"/>
      <c r="G178" s="1">
        <v>2</v>
      </c>
      <c r="H178" s="332">
        <v>104</v>
      </c>
      <c r="I178" s="129">
        <v>152</v>
      </c>
      <c r="J178" s="1" t="s">
        <v>482</v>
      </c>
      <c r="K178" s="156"/>
      <c r="L178" s="266">
        <v>2505.2399999999998</v>
      </c>
      <c r="M178" s="265"/>
      <c r="N178">
        <v>767</v>
      </c>
      <c r="O178" s="266">
        <f t="shared" si="137"/>
        <v>230.1</v>
      </c>
      <c r="P178" s="266">
        <f t="shared" si="138"/>
        <v>1503.14</v>
      </c>
      <c r="Q178" s="266">
        <f t="shared" si="139"/>
        <v>0</v>
      </c>
      <c r="R178" s="266">
        <f t="shared" si="140"/>
        <v>0</v>
      </c>
      <c r="S178" s="159">
        <f t="shared" si="141"/>
        <v>0.31</v>
      </c>
      <c r="T178" s="159">
        <f t="shared" si="119"/>
        <v>0</v>
      </c>
      <c r="U178" s="158">
        <f t="shared" si="120"/>
        <v>0</v>
      </c>
      <c r="V178" s="158">
        <f t="shared" si="142"/>
        <v>0</v>
      </c>
      <c r="W178" s="267">
        <v>109</v>
      </c>
      <c r="X178" s="266">
        <f t="shared" si="143"/>
        <v>27.25</v>
      </c>
      <c r="Y178" s="136">
        <f t="shared" si="121"/>
        <v>230.1</v>
      </c>
      <c r="Z178" s="4">
        <f t="shared" si="144"/>
        <v>2762.5899999999997</v>
      </c>
      <c r="AA178" s="266">
        <v>5226026070.3299999</v>
      </c>
      <c r="AB178" s="267">
        <v>19571</v>
      </c>
      <c r="AC178" s="136">
        <f t="shared" si="122"/>
        <v>267029.08</v>
      </c>
      <c r="AD178" s="131">
        <f t="shared" si="123"/>
        <v>1.250847</v>
      </c>
      <c r="AE178" s="267">
        <v>90670</v>
      </c>
      <c r="AF178" s="131">
        <f t="shared" si="124"/>
        <v>0.729406</v>
      </c>
      <c r="AG178" s="131">
        <f t="shared" si="161"/>
        <v>-9.4414999999999999E-2</v>
      </c>
      <c r="AH178" s="161">
        <f t="shared" si="125"/>
        <v>0.01</v>
      </c>
      <c r="AI178" s="162">
        <f t="shared" si="126"/>
        <v>0</v>
      </c>
      <c r="AJ178" s="163">
        <f t="shared" si="145"/>
        <v>0.01</v>
      </c>
      <c r="AK178" s="267">
        <v>0</v>
      </c>
      <c r="AL178" s="267">
        <v>0</v>
      </c>
      <c r="AM178" s="135">
        <f t="shared" si="146"/>
        <v>0</v>
      </c>
      <c r="AN178" s="267">
        <v>2</v>
      </c>
      <c r="AO178">
        <v>4</v>
      </c>
      <c r="AP178" s="135">
        <f t="shared" si="147"/>
        <v>800</v>
      </c>
      <c r="AQ178" s="135">
        <f t="shared" si="127"/>
        <v>318388</v>
      </c>
      <c r="AR178" s="135">
        <f t="shared" si="148"/>
        <v>319188</v>
      </c>
      <c r="AS178" s="160">
        <v>321279</v>
      </c>
      <c r="AT178" s="160">
        <f t="shared" si="128"/>
        <v>319188</v>
      </c>
      <c r="AU178" s="333">
        <v>326444</v>
      </c>
      <c r="AV178" s="135">
        <f t="shared" si="149"/>
        <v>7256</v>
      </c>
      <c r="AW178" s="164" t="str">
        <f t="shared" si="150"/>
        <v>No</v>
      </c>
      <c r="AX178" s="160">
        <f t="shared" si="151"/>
        <v>0</v>
      </c>
      <c r="AY178" s="334">
        <f t="shared" si="152"/>
        <v>326444</v>
      </c>
      <c r="AZ178" s="335">
        <f t="shared" si="153"/>
        <v>326444</v>
      </c>
      <c r="BA178" s="336">
        <f t="shared" si="154"/>
        <v>0</v>
      </c>
      <c r="BD178" s="166">
        <f t="shared" si="155"/>
        <v>-7256</v>
      </c>
      <c r="BE178" s="166">
        <f t="shared" si="118"/>
        <v>-7256</v>
      </c>
      <c r="BF178" s="166">
        <f t="shared" si="118"/>
        <v>-7256</v>
      </c>
      <c r="BG178" s="166">
        <f t="shared" si="118"/>
        <v>-6219.1175999999978</v>
      </c>
      <c r="BH178" s="166">
        <f t="shared" si="117"/>
        <v>-5182.3906960799941</v>
      </c>
      <c r="BI178" s="166">
        <f t="shared" si="117"/>
        <v>-4145.912556863972</v>
      </c>
      <c r="BJ178" s="166">
        <f t="shared" si="117"/>
        <v>-3109.4344176480081</v>
      </c>
      <c r="BK178" s="166">
        <f t="shared" si="117"/>
        <v>-2073.0599262459436</v>
      </c>
      <c r="BL178" s="166">
        <f t="shared" si="117"/>
        <v>-1036.5299631229718</v>
      </c>
      <c r="BN178" s="135">
        <f t="shared" si="156"/>
        <v>326444</v>
      </c>
      <c r="BO178" s="166">
        <f t="shared" si="157"/>
        <v>326444</v>
      </c>
      <c r="BP178" s="166">
        <f t="shared" si="116"/>
        <v>325407.1176</v>
      </c>
      <c r="BQ178" s="166">
        <f t="shared" si="116"/>
        <v>324370.39069607999</v>
      </c>
      <c r="BR178" s="166">
        <f t="shared" si="116"/>
        <v>323333.91255686397</v>
      </c>
      <c r="BS178" s="166">
        <f t="shared" si="115"/>
        <v>322297.43441764801</v>
      </c>
      <c r="BT178" s="166">
        <f t="shared" si="115"/>
        <v>321261.05992624594</v>
      </c>
      <c r="BU178" s="166">
        <f t="shared" si="115"/>
        <v>320224.52996312297</v>
      </c>
      <c r="BV178" s="135">
        <f t="shared" si="158"/>
        <v>319188</v>
      </c>
      <c r="BX178" s="166">
        <f t="shared" si="159"/>
        <v>326444</v>
      </c>
      <c r="BY178" s="166">
        <f t="shared" si="129"/>
        <v>326444</v>
      </c>
      <c r="BZ178" s="166">
        <f t="shared" si="130"/>
        <v>325407.1176</v>
      </c>
      <c r="CA178" s="166">
        <f t="shared" si="131"/>
        <v>324370.39069607999</v>
      </c>
      <c r="CB178" s="166">
        <f t="shared" si="132"/>
        <v>323333.91255686397</v>
      </c>
      <c r="CC178" s="166">
        <f t="shared" si="133"/>
        <v>322297.43441764801</v>
      </c>
      <c r="CD178" s="166">
        <f t="shared" si="134"/>
        <v>321261.05992624594</v>
      </c>
      <c r="CE178" s="166">
        <f t="shared" si="135"/>
        <v>320224.52996312297</v>
      </c>
      <c r="CF178" s="166">
        <f t="shared" si="160"/>
        <v>319188</v>
      </c>
    </row>
    <row r="179" spans="1:84" ht="15" x14ac:dyDescent="0.2">
      <c r="A179" s="129" t="s">
        <v>333</v>
      </c>
      <c r="B179" s="129"/>
      <c r="C179" s="147"/>
      <c r="D179" s="147" t="str">
        <f t="shared" si="136"/>
        <v>No</v>
      </c>
      <c r="E179" s="147"/>
      <c r="F179" s="147"/>
      <c r="G179" s="1">
        <v>7</v>
      </c>
      <c r="H179" s="332">
        <v>57</v>
      </c>
      <c r="I179" s="129">
        <v>153</v>
      </c>
      <c r="J179" s="1" t="s">
        <v>483</v>
      </c>
      <c r="K179" s="156"/>
      <c r="L179" s="266">
        <v>2713.7</v>
      </c>
      <c r="M179" s="265"/>
      <c r="N179">
        <v>969</v>
      </c>
      <c r="O179" s="266">
        <f t="shared" si="137"/>
        <v>290.7</v>
      </c>
      <c r="P179" s="266">
        <f t="shared" si="138"/>
        <v>1628.22</v>
      </c>
      <c r="Q179" s="266">
        <f t="shared" si="139"/>
        <v>0</v>
      </c>
      <c r="R179" s="266">
        <f t="shared" si="140"/>
        <v>0</v>
      </c>
      <c r="S179" s="159">
        <f t="shared" si="141"/>
        <v>0.36</v>
      </c>
      <c r="T179" s="159">
        <f t="shared" si="119"/>
        <v>0</v>
      </c>
      <c r="U179" s="158">
        <f t="shared" si="120"/>
        <v>0</v>
      </c>
      <c r="V179" s="158">
        <f t="shared" si="142"/>
        <v>0</v>
      </c>
      <c r="W179" s="267">
        <v>137</v>
      </c>
      <c r="X179" s="266">
        <f t="shared" si="143"/>
        <v>34.25</v>
      </c>
      <c r="Y179" s="136">
        <f t="shared" si="121"/>
        <v>290.7</v>
      </c>
      <c r="Z179" s="4">
        <f t="shared" si="144"/>
        <v>3038.6499999999996</v>
      </c>
      <c r="AA179" s="266">
        <v>2875880644.6700001</v>
      </c>
      <c r="AB179" s="267">
        <v>22105</v>
      </c>
      <c r="AC179" s="136">
        <f t="shared" si="122"/>
        <v>130100.91</v>
      </c>
      <c r="AD179" s="131">
        <f t="shared" si="123"/>
        <v>0.609433</v>
      </c>
      <c r="AE179" s="267">
        <v>71964</v>
      </c>
      <c r="AF179" s="131">
        <f t="shared" si="124"/>
        <v>0.57892299999999997</v>
      </c>
      <c r="AG179" s="131">
        <f t="shared" si="161"/>
        <v>0.39972000000000002</v>
      </c>
      <c r="AH179" s="161">
        <f t="shared" si="125"/>
        <v>0.39972000000000002</v>
      </c>
      <c r="AI179" s="162">
        <f t="shared" si="126"/>
        <v>0</v>
      </c>
      <c r="AJ179" s="163">
        <f t="shared" si="145"/>
        <v>0.39972000000000002</v>
      </c>
      <c r="AK179" s="267">
        <v>0</v>
      </c>
      <c r="AL179" s="267">
        <v>0</v>
      </c>
      <c r="AM179" s="135">
        <f t="shared" si="146"/>
        <v>0</v>
      </c>
      <c r="AN179" s="267">
        <v>0</v>
      </c>
      <c r="AO179"/>
      <c r="AP179" s="135">
        <f t="shared" si="147"/>
        <v>0</v>
      </c>
      <c r="AQ179" s="135">
        <f t="shared" si="127"/>
        <v>13998371</v>
      </c>
      <c r="AR179" s="135">
        <f t="shared" si="148"/>
        <v>13998371</v>
      </c>
      <c r="AS179" s="160">
        <v>11753175</v>
      </c>
      <c r="AT179" s="160">
        <f t="shared" si="128"/>
        <v>13998371</v>
      </c>
      <c r="AU179" s="333">
        <v>12005854</v>
      </c>
      <c r="AV179" s="135">
        <f t="shared" si="149"/>
        <v>1992517</v>
      </c>
      <c r="AW179" s="164" t="str">
        <f t="shared" si="150"/>
        <v>Yes</v>
      </c>
      <c r="AX179" s="160">
        <f t="shared" si="151"/>
        <v>398503</v>
      </c>
      <c r="AY179" s="334">
        <f t="shared" si="152"/>
        <v>12404357</v>
      </c>
      <c r="AZ179" s="335">
        <f t="shared" si="153"/>
        <v>12404357</v>
      </c>
      <c r="BA179" s="336">
        <f t="shared" si="154"/>
        <v>398503</v>
      </c>
      <c r="BD179" s="166">
        <f t="shared" si="155"/>
        <v>1992517</v>
      </c>
      <c r="BE179" s="166">
        <f t="shared" si="118"/>
        <v>1594014</v>
      </c>
      <c r="BF179" s="166">
        <f t="shared" si="118"/>
        <v>693396.08999999985</v>
      </c>
      <c r="BG179" s="166">
        <f t="shared" si="118"/>
        <v>0</v>
      </c>
      <c r="BH179" s="166">
        <f t="shared" si="117"/>
        <v>0</v>
      </c>
      <c r="BI179" s="166">
        <f t="shared" si="117"/>
        <v>0</v>
      </c>
      <c r="BJ179" s="166">
        <f t="shared" si="117"/>
        <v>0</v>
      </c>
      <c r="BK179" s="166">
        <f t="shared" si="117"/>
        <v>0</v>
      </c>
      <c r="BL179" s="166">
        <f t="shared" si="117"/>
        <v>0</v>
      </c>
      <c r="BN179" s="135">
        <f t="shared" si="156"/>
        <v>12404357</v>
      </c>
      <c r="BO179" s="166">
        <f t="shared" si="157"/>
        <v>13304974.91</v>
      </c>
      <c r="BP179" s="166">
        <f t="shared" si="116"/>
        <v>13998371</v>
      </c>
      <c r="BQ179" s="166">
        <f t="shared" si="116"/>
        <v>13998371</v>
      </c>
      <c r="BR179" s="166">
        <f t="shared" si="116"/>
        <v>13998371</v>
      </c>
      <c r="BS179" s="166">
        <f t="shared" si="115"/>
        <v>13998371</v>
      </c>
      <c r="BT179" s="166">
        <f t="shared" si="115"/>
        <v>13998371</v>
      </c>
      <c r="BU179" s="166">
        <f t="shared" si="115"/>
        <v>13998371</v>
      </c>
      <c r="BV179" s="135">
        <f t="shared" si="158"/>
        <v>13998371</v>
      </c>
      <c r="BX179" s="166">
        <f t="shared" si="159"/>
        <v>12404357</v>
      </c>
      <c r="BY179" s="166">
        <f t="shared" si="129"/>
        <v>13304974.91</v>
      </c>
      <c r="BZ179" s="166">
        <f t="shared" si="130"/>
        <v>13998371</v>
      </c>
      <c r="CA179" s="166">
        <f t="shared" si="131"/>
        <v>13998371</v>
      </c>
      <c r="CB179" s="166">
        <f t="shared" si="132"/>
        <v>13998371</v>
      </c>
      <c r="CC179" s="166">
        <f t="shared" si="133"/>
        <v>13998371</v>
      </c>
      <c r="CD179" s="166">
        <f t="shared" si="134"/>
        <v>13998371</v>
      </c>
      <c r="CE179" s="166">
        <f t="shared" si="135"/>
        <v>13998371</v>
      </c>
      <c r="CF179" s="166">
        <f t="shared" si="160"/>
        <v>13998371</v>
      </c>
    </row>
    <row r="180" spans="1:84" ht="15" x14ac:dyDescent="0.2">
      <c r="A180" s="129" t="s">
        <v>327</v>
      </c>
      <c r="B180" s="129"/>
      <c r="C180" s="147"/>
      <c r="D180" s="147" t="str">
        <f t="shared" si="136"/>
        <v>No</v>
      </c>
      <c r="E180" s="147"/>
      <c r="F180" s="147"/>
      <c r="G180" s="1">
        <v>2</v>
      </c>
      <c r="H180" s="332">
        <v>148</v>
      </c>
      <c r="I180" s="129">
        <v>154</v>
      </c>
      <c r="J180" s="1" t="s">
        <v>484</v>
      </c>
      <c r="K180" s="156"/>
      <c r="L180" s="266">
        <v>627.74</v>
      </c>
      <c r="M180" s="265"/>
      <c r="N180">
        <v>174</v>
      </c>
      <c r="O180" s="266">
        <f t="shared" si="137"/>
        <v>52.2</v>
      </c>
      <c r="P180" s="266">
        <f t="shared" si="138"/>
        <v>376.64</v>
      </c>
      <c r="Q180" s="266">
        <f t="shared" si="139"/>
        <v>0</v>
      </c>
      <c r="R180" s="266">
        <f t="shared" si="140"/>
        <v>0</v>
      </c>
      <c r="S180" s="159">
        <f t="shared" si="141"/>
        <v>0.28000000000000003</v>
      </c>
      <c r="T180" s="159">
        <f t="shared" si="119"/>
        <v>0</v>
      </c>
      <c r="U180" s="158">
        <f t="shared" si="120"/>
        <v>0</v>
      </c>
      <c r="V180" s="158">
        <f t="shared" si="142"/>
        <v>0</v>
      </c>
      <c r="W180" s="267">
        <v>79</v>
      </c>
      <c r="X180" s="266">
        <f t="shared" si="143"/>
        <v>19.75</v>
      </c>
      <c r="Y180" s="136">
        <f t="shared" si="121"/>
        <v>52.2</v>
      </c>
      <c r="Z180" s="4">
        <f t="shared" si="144"/>
        <v>699.69</v>
      </c>
      <c r="AA180" s="266">
        <v>1913218216</v>
      </c>
      <c r="AB180" s="267">
        <v>6769</v>
      </c>
      <c r="AC180" s="136">
        <f t="shared" si="122"/>
        <v>282644.14</v>
      </c>
      <c r="AD180" s="131">
        <f t="shared" si="123"/>
        <v>1.323993</v>
      </c>
      <c r="AE180" s="267">
        <v>73988</v>
      </c>
      <c r="AF180" s="131">
        <f t="shared" si="124"/>
        <v>0.59520499999999998</v>
      </c>
      <c r="AG180" s="131">
        <f t="shared" si="161"/>
        <v>-0.10535700000000001</v>
      </c>
      <c r="AH180" s="161">
        <f t="shared" si="125"/>
        <v>0.01</v>
      </c>
      <c r="AI180" s="162">
        <f t="shared" si="126"/>
        <v>0</v>
      </c>
      <c r="AJ180" s="163">
        <f t="shared" si="145"/>
        <v>0.01</v>
      </c>
      <c r="AK180" s="267">
        <v>0</v>
      </c>
      <c r="AL180" s="267">
        <v>0</v>
      </c>
      <c r="AM180" s="135">
        <f t="shared" si="146"/>
        <v>0</v>
      </c>
      <c r="AN180" s="267">
        <v>0</v>
      </c>
      <c r="AO180"/>
      <c r="AP180" s="135">
        <f t="shared" si="147"/>
        <v>0</v>
      </c>
      <c r="AQ180" s="135">
        <f t="shared" si="127"/>
        <v>80639</v>
      </c>
      <c r="AR180" s="135">
        <f t="shared" si="148"/>
        <v>80639</v>
      </c>
      <c r="AS180" s="160">
        <v>70393</v>
      </c>
      <c r="AT180" s="160">
        <f t="shared" si="128"/>
        <v>80639</v>
      </c>
      <c r="AU180" s="333">
        <v>77977</v>
      </c>
      <c r="AV180" s="135">
        <f t="shared" si="149"/>
        <v>2662</v>
      </c>
      <c r="AW180" s="164" t="str">
        <f t="shared" si="150"/>
        <v>Yes</v>
      </c>
      <c r="AX180" s="160">
        <f t="shared" si="151"/>
        <v>532</v>
      </c>
      <c r="AY180" s="334">
        <f t="shared" si="152"/>
        <v>78509</v>
      </c>
      <c r="AZ180" s="335">
        <f t="shared" si="153"/>
        <v>78509</v>
      </c>
      <c r="BA180" s="336">
        <f t="shared" si="154"/>
        <v>532</v>
      </c>
      <c r="BD180" s="166">
        <f t="shared" si="155"/>
        <v>2662</v>
      </c>
      <c r="BE180" s="166">
        <f t="shared" si="118"/>
        <v>2130</v>
      </c>
      <c r="BF180" s="166">
        <f t="shared" si="118"/>
        <v>926.55000000000291</v>
      </c>
      <c r="BG180" s="166">
        <f t="shared" si="118"/>
        <v>0</v>
      </c>
      <c r="BH180" s="166">
        <f t="shared" si="117"/>
        <v>0</v>
      </c>
      <c r="BI180" s="166">
        <f t="shared" si="117"/>
        <v>0</v>
      </c>
      <c r="BJ180" s="166">
        <f t="shared" si="117"/>
        <v>0</v>
      </c>
      <c r="BK180" s="166">
        <f t="shared" si="117"/>
        <v>0</v>
      </c>
      <c r="BL180" s="166">
        <f t="shared" si="117"/>
        <v>0</v>
      </c>
      <c r="BN180" s="135">
        <f t="shared" si="156"/>
        <v>78509</v>
      </c>
      <c r="BO180" s="166">
        <f t="shared" si="157"/>
        <v>79712.45</v>
      </c>
      <c r="BP180" s="166">
        <f t="shared" si="116"/>
        <v>80639</v>
      </c>
      <c r="BQ180" s="166">
        <f t="shared" si="116"/>
        <v>80639</v>
      </c>
      <c r="BR180" s="166">
        <f t="shared" si="116"/>
        <v>80639</v>
      </c>
      <c r="BS180" s="166">
        <f t="shared" si="115"/>
        <v>80639</v>
      </c>
      <c r="BT180" s="166">
        <f t="shared" si="115"/>
        <v>80639</v>
      </c>
      <c r="BU180" s="166">
        <f t="shared" si="115"/>
        <v>80639</v>
      </c>
      <c r="BV180" s="135">
        <f t="shared" si="158"/>
        <v>80639</v>
      </c>
      <c r="BX180" s="166">
        <f t="shared" si="159"/>
        <v>78509</v>
      </c>
      <c r="BY180" s="166">
        <f t="shared" si="129"/>
        <v>79712.45</v>
      </c>
      <c r="BZ180" s="166">
        <f t="shared" si="130"/>
        <v>80639</v>
      </c>
      <c r="CA180" s="166">
        <f t="shared" si="131"/>
        <v>80639</v>
      </c>
      <c r="CB180" s="166">
        <f t="shared" si="132"/>
        <v>80639</v>
      </c>
      <c r="CC180" s="166">
        <f t="shared" si="133"/>
        <v>80639</v>
      </c>
      <c r="CD180" s="166">
        <f t="shared" si="134"/>
        <v>80639</v>
      </c>
      <c r="CE180" s="166">
        <f t="shared" si="135"/>
        <v>80639</v>
      </c>
      <c r="CF180" s="166">
        <f t="shared" si="160"/>
        <v>80639</v>
      </c>
    </row>
    <row r="181" spans="1:84" ht="15" x14ac:dyDescent="0.2">
      <c r="A181" s="129" t="s">
        <v>329</v>
      </c>
      <c r="B181" s="129"/>
      <c r="C181" s="147"/>
      <c r="D181" s="147" t="str">
        <f t="shared" si="136"/>
        <v>No</v>
      </c>
      <c r="E181" s="147"/>
      <c r="F181" s="147"/>
      <c r="G181" s="1">
        <v>7</v>
      </c>
      <c r="H181" s="332">
        <v>68</v>
      </c>
      <c r="I181" s="129">
        <v>155</v>
      </c>
      <c r="J181" s="1" t="s">
        <v>485</v>
      </c>
      <c r="K181" s="156"/>
      <c r="L181" s="266">
        <v>9456.69</v>
      </c>
      <c r="M181" s="265"/>
      <c r="N181">
        <v>2337</v>
      </c>
      <c r="O181" s="266">
        <f t="shared" si="137"/>
        <v>701.1</v>
      </c>
      <c r="P181" s="266">
        <f t="shared" si="138"/>
        <v>5674.01</v>
      </c>
      <c r="Q181" s="266">
        <f t="shared" si="139"/>
        <v>0</v>
      </c>
      <c r="R181" s="266">
        <f t="shared" si="140"/>
        <v>0</v>
      </c>
      <c r="S181" s="159">
        <f t="shared" si="141"/>
        <v>0.25</v>
      </c>
      <c r="T181" s="159">
        <f t="shared" si="119"/>
        <v>0</v>
      </c>
      <c r="U181" s="158">
        <f t="shared" si="120"/>
        <v>0</v>
      </c>
      <c r="V181" s="158">
        <f t="shared" si="142"/>
        <v>0</v>
      </c>
      <c r="W181" s="267">
        <v>700</v>
      </c>
      <c r="X181" s="266">
        <f t="shared" si="143"/>
        <v>175</v>
      </c>
      <c r="Y181" s="136">
        <f t="shared" si="121"/>
        <v>701.1</v>
      </c>
      <c r="Z181" s="4">
        <f t="shared" si="144"/>
        <v>10332.790000000001</v>
      </c>
      <c r="AA181" s="266">
        <v>10284967706.33</v>
      </c>
      <c r="AB181" s="267">
        <v>64083</v>
      </c>
      <c r="AC181" s="136">
        <f t="shared" si="122"/>
        <v>160494.48000000001</v>
      </c>
      <c r="AD181" s="131">
        <f t="shared" si="123"/>
        <v>0.75180599999999997</v>
      </c>
      <c r="AE181" s="267">
        <v>105230</v>
      </c>
      <c r="AF181" s="131">
        <f t="shared" si="124"/>
        <v>0.84653599999999996</v>
      </c>
      <c r="AG181" s="131">
        <f t="shared" si="161"/>
        <v>0.219775</v>
      </c>
      <c r="AH181" s="161">
        <f t="shared" si="125"/>
        <v>0.219775</v>
      </c>
      <c r="AI181" s="162">
        <f t="shared" si="126"/>
        <v>0</v>
      </c>
      <c r="AJ181" s="163">
        <f t="shared" si="145"/>
        <v>0.219775</v>
      </c>
      <c r="AK181" s="267">
        <v>0</v>
      </c>
      <c r="AL181" s="267">
        <v>0</v>
      </c>
      <c r="AM181" s="135">
        <f t="shared" si="146"/>
        <v>0</v>
      </c>
      <c r="AN181" s="267">
        <v>0</v>
      </c>
      <c r="AO181"/>
      <c r="AP181" s="135">
        <f t="shared" si="147"/>
        <v>0</v>
      </c>
      <c r="AQ181" s="135">
        <f t="shared" si="127"/>
        <v>26171995</v>
      </c>
      <c r="AR181" s="135">
        <f t="shared" si="148"/>
        <v>26171995</v>
      </c>
      <c r="AS181" s="160">
        <v>20961352</v>
      </c>
      <c r="AT181" s="160">
        <f t="shared" si="128"/>
        <v>26171995</v>
      </c>
      <c r="AU181" s="333">
        <v>22253668</v>
      </c>
      <c r="AV181" s="135">
        <f t="shared" si="149"/>
        <v>3918327</v>
      </c>
      <c r="AW181" s="164" t="str">
        <f t="shared" si="150"/>
        <v>Yes</v>
      </c>
      <c r="AX181" s="160">
        <f t="shared" si="151"/>
        <v>783665</v>
      </c>
      <c r="AY181" s="334">
        <f t="shared" si="152"/>
        <v>23037333</v>
      </c>
      <c r="AZ181" s="335">
        <f t="shared" si="153"/>
        <v>23037333</v>
      </c>
      <c r="BA181" s="336">
        <f t="shared" si="154"/>
        <v>783665</v>
      </c>
      <c r="BD181" s="166">
        <f t="shared" si="155"/>
        <v>3918327</v>
      </c>
      <c r="BE181" s="166">
        <f t="shared" si="118"/>
        <v>3134662</v>
      </c>
      <c r="BF181" s="166">
        <f t="shared" si="118"/>
        <v>1363577.9699999988</v>
      </c>
      <c r="BG181" s="166">
        <f t="shared" si="118"/>
        <v>0</v>
      </c>
      <c r="BH181" s="166">
        <f t="shared" si="117"/>
        <v>0</v>
      </c>
      <c r="BI181" s="166">
        <f t="shared" si="117"/>
        <v>0</v>
      </c>
      <c r="BJ181" s="166">
        <f t="shared" si="117"/>
        <v>0</v>
      </c>
      <c r="BK181" s="166">
        <f t="shared" si="117"/>
        <v>0</v>
      </c>
      <c r="BL181" s="166">
        <f t="shared" si="117"/>
        <v>0</v>
      </c>
      <c r="BN181" s="135">
        <f t="shared" si="156"/>
        <v>23037333</v>
      </c>
      <c r="BO181" s="166">
        <f t="shared" si="157"/>
        <v>24808417.030000001</v>
      </c>
      <c r="BP181" s="166">
        <f t="shared" si="116"/>
        <v>26171995</v>
      </c>
      <c r="BQ181" s="166">
        <f t="shared" si="116"/>
        <v>26171995</v>
      </c>
      <c r="BR181" s="166">
        <f t="shared" si="116"/>
        <v>26171995</v>
      </c>
      <c r="BS181" s="166">
        <f t="shared" si="115"/>
        <v>26171995</v>
      </c>
      <c r="BT181" s="166">
        <f t="shared" si="115"/>
        <v>26171995</v>
      </c>
      <c r="BU181" s="166">
        <f t="shared" si="115"/>
        <v>26171995</v>
      </c>
      <c r="BV181" s="135">
        <f t="shared" si="158"/>
        <v>26171995</v>
      </c>
      <c r="BX181" s="166">
        <f t="shared" si="159"/>
        <v>23037333</v>
      </c>
      <c r="BY181" s="166">
        <f t="shared" si="129"/>
        <v>24808417.030000001</v>
      </c>
      <c r="BZ181" s="166">
        <f t="shared" si="130"/>
        <v>26171995</v>
      </c>
      <c r="CA181" s="166">
        <f t="shared" si="131"/>
        <v>26171995</v>
      </c>
      <c r="CB181" s="166">
        <f t="shared" si="132"/>
        <v>26171995</v>
      </c>
      <c r="CC181" s="166">
        <f t="shared" si="133"/>
        <v>26171995</v>
      </c>
      <c r="CD181" s="166">
        <f t="shared" si="134"/>
        <v>26171995</v>
      </c>
      <c r="CE181" s="166">
        <f t="shared" si="135"/>
        <v>26171995</v>
      </c>
      <c r="CF181" s="166">
        <f t="shared" si="160"/>
        <v>26171995</v>
      </c>
    </row>
    <row r="182" spans="1:84" ht="15" x14ac:dyDescent="0.2">
      <c r="A182" s="129" t="s">
        <v>325</v>
      </c>
      <c r="B182" s="129"/>
      <c r="C182" s="147">
        <v>1</v>
      </c>
      <c r="D182" s="147" t="str">
        <f t="shared" si="136"/>
        <v>Yes</v>
      </c>
      <c r="E182" s="147">
        <v>1</v>
      </c>
      <c r="F182" s="147"/>
      <c r="G182" s="1">
        <v>10</v>
      </c>
      <c r="H182" s="337">
        <v>16</v>
      </c>
      <c r="I182" s="129">
        <v>156</v>
      </c>
      <c r="J182" s="1" t="s">
        <v>486</v>
      </c>
      <c r="K182" s="156"/>
      <c r="L182" s="266">
        <v>6814</v>
      </c>
      <c r="M182" s="269"/>
      <c r="N182">
        <v>3940</v>
      </c>
      <c r="O182" s="266">
        <f t="shared" si="137"/>
        <v>1182</v>
      </c>
      <c r="P182" s="266">
        <f t="shared" si="138"/>
        <v>4088.4</v>
      </c>
      <c r="Q182" s="266">
        <f t="shared" si="139"/>
        <v>0</v>
      </c>
      <c r="R182" s="266">
        <f t="shared" si="140"/>
        <v>0</v>
      </c>
      <c r="S182" s="159">
        <f t="shared" si="141"/>
        <v>0.57999999999999996</v>
      </c>
      <c r="T182" s="159">
        <f t="shared" si="119"/>
        <v>0</v>
      </c>
      <c r="U182" s="158">
        <f t="shared" si="120"/>
        <v>0</v>
      </c>
      <c r="V182" s="158">
        <f t="shared" si="142"/>
        <v>0</v>
      </c>
      <c r="W182" s="267">
        <v>1247</v>
      </c>
      <c r="X182" s="266">
        <f t="shared" si="143"/>
        <v>311.75</v>
      </c>
      <c r="Y182" s="136">
        <f t="shared" si="121"/>
        <v>1182</v>
      </c>
      <c r="Z182" s="4">
        <f t="shared" si="144"/>
        <v>8307.75</v>
      </c>
      <c r="AA182" s="266">
        <v>4470561166.3299999</v>
      </c>
      <c r="AB182" s="267">
        <v>55584</v>
      </c>
      <c r="AC182" s="136">
        <f t="shared" si="122"/>
        <v>80428.92</v>
      </c>
      <c r="AD182" s="131">
        <f t="shared" si="123"/>
        <v>0.37675399999999998</v>
      </c>
      <c r="AE182" s="267">
        <v>64255</v>
      </c>
      <c r="AF182" s="131">
        <f t="shared" si="124"/>
        <v>0.51690700000000001</v>
      </c>
      <c r="AG182" s="131">
        <f t="shared" si="161"/>
        <v>0.58120000000000005</v>
      </c>
      <c r="AH182" s="161">
        <f t="shared" si="125"/>
        <v>0.58120000000000005</v>
      </c>
      <c r="AI182" s="162">
        <f t="shared" si="126"/>
        <v>0.03</v>
      </c>
      <c r="AJ182" s="163">
        <f t="shared" si="145"/>
        <v>0.61120000000000008</v>
      </c>
      <c r="AK182" s="267">
        <v>0</v>
      </c>
      <c r="AL182" s="267">
        <v>0</v>
      </c>
      <c r="AM182" s="135">
        <f t="shared" si="146"/>
        <v>0</v>
      </c>
      <c r="AN182" s="267">
        <v>0</v>
      </c>
      <c r="AO182"/>
      <c r="AP182" s="135">
        <f t="shared" si="147"/>
        <v>0</v>
      </c>
      <c r="AQ182" s="135">
        <f t="shared" si="127"/>
        <v>58520456</v>
      </c>
      <c r="AR182" s="135">
        <f t="shared" si="148"/>
        <v>58520456</v>
      </c>
      <c r="AS182" s="160">
        <v>45140487</v>
      </c>
      <c r="AT182" s="160">
        <f t="shared" si="128"/>
        <v>58520456</v>
      </c>
      <c r="AU182" s="333">
        <v>51298680</v>
      </c>
      <c r="AV182" s="135">
        <f t="shared" si="149"/>
        <v>7221776</v>
      </c>
      <c r="AW182" s="164" t="str">
        <f t="shared" si="150"/>
        <v>Yes</v>
      </c>
      <c r="AX182" s="160">
        <f t="shared" si="151"/>
        <v>1444355</v>
      </c>
      <c r="AY182" s="334">
        <f t="shared" si="152"/>
        <v>52743035</v>
      </c>
      <c r="AZ182" s="335">
        <f t="shared" si="153"/>
        <v>52743035</v>
      </c>
      <c r="BA182" s="336">
        <f t="shared" si="154"/>
        <v>1444355</v>
      </c>
      <c r="BD182" s="166">
        <f t="shared" si="155"/>
        <v>7221776</v>
      </c>
      <c r="BE182" s="166">
        <f t="shared" si="118"/>
        <v>5777421</v>
      </c>
      <c r="BF182" s="166">
        <f t="shared" si="118"/>
        <v>2513178.1349999979</v>
      </c>
      <c r="BG182" s="166">
        <f t="shared" si="118"/>
        <v>0</v>
      </c>
      <c r="BH182" s="166">
        <f t="shared" si="117"/>
        <v>0</v>
      </c>
      <c r="BI182" s="166">
        <f t="shared" si="117"/>
        <v>0</v>
      </c>
      <c r="BJ182" s="166">
        <f t="shared" si="117"/>
        <v>0</v>
      </c>
      <c r="BK182" s="166">
        <f t="shared" si="117"/>
        <v>0</v>
      </c>
      <c r="BL182" s="166">
        <f t="shared" si="117"/>
        <v>0</v>
      </c>
      <c r="BN182" s="135">
        <f t="shared" si="156"/>
        <v>52743035</v>
      </c>
      <c r="BO182" s="166">
        <f t="shared" si="157"/>
        <v>56007277.865000002</v>
      </c>
      <c r="BP182" s="166">
        <f t="shared" si="116"/>
        <v>58520456</v>
      </c>
      <c r="BQ182" s="166">
        <f t="shared" si="116"/>
        <v>58520456</v>
      </c>
      <c r="BR182" s="166">
        <f t="shared" si="116"/>
        <v>58520456</v>
      </c>
      <c r="BS182" s="166">
        <f t="shared" si="115"/>
        <v>58520456</v>
      </c>
      <c r="BT182" s="166">
        <f t="shared" si="115"/>
        <v>58520456</v>
      </c>
      <c r="BU182" s="166">
        <f t="shared" si="115"/>
        <v>58520456</v>
      </c>
      <c r="BV182" s="135">
        <f t="shared" si="158"/>
        <v>58520456</v>
      </c>
      <c r="BX182" s="166">
        <f t="shared" si="159"/>
        <v>52743035</v>
      </c>
      <c r="BY182" s="166">
        <f t="shared" si="129"/>
        <v>56007277.865000002</v>
      </c>
      <c r="BZ182" s="166">
        <f t="shared" si="130"/>
        <v>58520456</v>
      </c>
      <c r="CA182" s="166">
        <f t="shared" si="131"/>
        <v>58520456</v>
      </c>
      <c r="CB182" s="166">
        <f t="shared" si="132"/>
        <v>58520456</v>
      </c>
      <c r="CC182" s="166">
        <f t="shared" si="133"/>
        <v>58520456</v>
      </c>
      <c r="CD182" s="166">
        <f t="shared" si="134"/>
        <v>58520456</v>
      </c>
      <c r="CE182" s="166">
        <f t="shared" si="135"/>
        <v>58520456</v>
      </c>
      <c r="CF182" s="166">
        <f t="shared" si="160"/>
        <v>58520456</v>
      </c>
    </row>
    <row r="183" spans="1:84" ht="15" x14ac:dyDescent="0.2">
      <c r="A183" s="129" t="s">
        <v>365</v>
      </c>
      <c r="B183" s="129"/>
      <c r="C183" s="147"/>
      <c r="D183" s="147" t="str">
        <f t="shared" si="136"/>
        <v>No</v>
      </c>
      <c r="E183" s="147"/>
      <c r="F183" s="147"/>
      <c r="G183" s="1">
        <v>1</v>
      </c>
      <c r="H183" s="332">
        <v>159</v>
      </c>
      <c r="I183" s="129">
        <v>157</v>
      </c>
      <c r="J183" s="1" t="s">
        <v>487</v>
      </c>
      <c r="K183" s="156"/>
      <c r="L183" s="266">
        <v>2158.67</v>
      </c>
      <c r="M183" s="265"/>
      <c r="N183">
        <v>23</v>
      </c>
      <c r="O183" s="266">
        <f t="shared" si="137"/>
        <v>6.9</v>
      </c>
      <c r="P183" s="266">
        <f t="shared" si="138"/>
        <v>1295.2</v>
      </c>
      <c r="Q183" s="266">
        <f t="shared" si="139"/>
        <v>0</v>
      </c>
      <c r="R183" s="266">
        <f t="shared" si="140"/>
        <v>0</v>
      </c>
      <c r="S183" s="159">
        <f t="shared" si="141"/>
        <v>0.01</v>
      </c>
      <c r="T183" s="159">
        <f t="shared" si="119"/>
        <v>0</v>
      </c>
      <c r="U183" s="158">
        <f t="shared" si="120"/>
        <v>0</v>
      </c>
      <c r="V183" s="158">
        <f t="shared" si="142"/>
        <v>0</v>
      </c>
      <c r="W183" s="267">
        <v>21</v>
      </c>
      <c r="X183" s="266">
        <f t="shared" si="143"/>
        <v>5.25</v>
      </c>
      <c r="Y183" s="136">
        <f t="shared" si="121"/>
        <v>6.9</v>
      </c>
      <c r="Z183" s="4">
        <f t="shared" si="144"/>
        <v>2170.8200000000002</v>
      </c>
      <c r="AA183" s="266">
        <v>3471026449</v>
      </c>
      <c r="AB183" s="267">
        <v>10354</v>
      </c>
      <c r="AC183" s="136">
        <f t="shared" si="122"/>
        <v>335235.31</v>
      </c>
      <c r="AD183" s="131">
        <f t="shared" si="123"/>
        <v>1.5703469999999999</v>
      </c>
      <c r="AE183" s="267">
        <v>207863</v>
      </c>
      <c r="AF183" s="131">
        <f t="shared" si="124"/>
        <v>1.6721790000000001</v>
      </c>
      <c r="AG183" s="131">
        <f t="shared" si="161"/>
        <v>-0.60089700000000001</v>
      </c>
      <c r="AH183" s="161">
        <f t="shared" si="125"/>
        <v>0.01</v>
      </c>
      <c r="AI183" s="162">
        <f t="shared" si="126"/>
        <v>0</v>
      </c>
      <c r="AJ183" s="163">
        <f t="shared" si="145"/>
        <v>0.01</v>
      </c>
      <c r="AK183" s="267">
        <v>0</v>
      </c>
      <c r="AL183" s="267">
        <v>0</v>
      </c>
      <c r="AM183" s="135">
        <f t="shared" si="146"/>
        <v>0</v>
      </c>
      <c r="AN183" s="267">
        <v>0</v>
      </c>
      <c r="AO183"/>
      <c r="AP183" s="135">
        <f t="shared" si="147"/>
        <v>0</v>
      </c>
      <c r="AQ183" s="135">
        <f t="shared" si="127"/>
        <v>250187</v>
      </c>
      <c r="AR183" s="135">
        <f t="shared" si="148"/>
        <v>250187</v>
      </c>
      <c r="AS183" s="160">
        <v>263431</v>
      </c>
      <c r="AT183" s="160">
        <f t="shared" si="128"/>
        <v>250187</v>
      </c>
      <c r="AU183" s="333">
        <v>263792</v>
      </c>
      <c r="AV183" s="135">
        <f t="shared" si="149"/>
        <v>13605</v>
      </c>
      <c r="AW183" s="164" t="str">
        <f t="shared" si="150"/>
        <v>No</v>
      </c>
      <c r="AX183" s="160">
        <f t="shared" si="151"/>
        <v>0</v>
      </c>
      <c r="AY183" s="334">
        <f t="shared" si="152"/>
        <v>263792</v>
      </c>
      <c r="AZ183" s="335">
        <f t="shared" si="153"/>
        <v>263792</v>
      </c>
      <c r="BA183" s="336">
        <f t="shared" si="154"/>
        <v>0</v>
      </c>
      <c r="BD183" s="166">
        <f t="shared" si="155"/>
        <v>-13605</v>
      </c>
      <c r="BE183" s="166">
        <f t="shared" si="118"/>
        <v>-13605</v>
      </c>
      <c r="BF183" s="166">
        <f t="shared" si="118"/>
        <v>-13605</v>
      </c>
      <c r="BG183" s="166">
        <f t="shared" si="118"/>
        <v>-11660.845499999996</v>
      </c>
      <c r="BH183" s="166">
        <f t="shared" si="117"/>
        <v>-9716.9825551499962</v>
      </c>
      <c r="BI183" s="166">
        <f t="shared" si="117"/>
        <v>-7773.5860441199911</v>
      </c>
      <c r="BJ183" s="166">
        <f t="shared" si="117"/>
        <v>-5830.1895330899861</v>
      </c>
      <c r="BK183" s="166">
        <f t="shared" si="117"/>
        <v>-3886.9873617111007</v>
      </c>
      <c r="BL183" s="166">
        <f t="shared" si="117"/>
        <v>-1943.4936808555503</v>
      </c>
      <c r="BN183" s="135">
        <f t="shared" si="156"/>
        <v>263792</v>
      </c>
      <c r="BO183" s="166">
        <f t="shared" si="157"/>
        <v>263792</v>
      </c>
      <c r="BP183" s="166">
        <f t="shared" si="116"/>
        <v>261847.8455</v>
      </c>
      <c r="BQ183" s="166">
        <f t="shared" si="116"/>
        <v>259903.98255515</v>
      </c>
      <c r="BR183" s="166">
        <f t="shared" si="116"/>
        <v>257960.58604411999</v>
      </c>
      <c r="BS183" s="166">
        <f t="shared" si="115"/>
        <v>256017.18953308999</v>
      </c>
      <c r="BT183" s="166">
        <f t="shared" si="115"/>
        <v>254073.9873617111</v>
      </c>
      <c r="BU183" s="166">
        <f t="shared" si="115"/>
        <v>252130.49368085555</v>
      </c>
      <c r="BV183" s="135">
        <f t="shared" si="158"/>
        <v>250187</v>
      </c>
      <c r="BX183" s="166">
        <f t="shared" si="159"/>
        <v>263792</v>
      </c>
      <c r="BY183" s="166">
        <f t="shared" si="129"/>
        <v>263792</v>
      </c>
      <c r="BZ183" s="166">
        <f t="shared" si="130"/>
        <v>261847.8455</v>
      </c>
      <c r="CA183" s="166">
        <f t="shared" si="131"/>
        <v>259903.98255515</v>
      </c>
      <c r="CB183" s="166">
        <f t="shared" si="132"/>
        <v>257960.58604411999</v>
      </c>
      <c r="CC183" s="166">
        <f t="shared" si="133"/>
        <v>256017.18953308999</v>
      </c>
      <c r="CD183" s="166">
        <f t="shared" si="134"/>
        <v>254073.9873617111</v>
      </c>
      <c r="CE183" s="166">
        <f t="shared" si="135"/>
        <v>252130.49368085555</v>
      </c>
      <c r="CF183" s="166">
        <f t="shared" si="160"/>
        <v>250187</v>
      </c>
    </row>
    <row r="184" spans="1:84" ht="15" x14ac:dyDescent="0.2">
      <c r="A184" s="129" t="s">
        <v>365</v>
      </c>
      <c r="B184" s="129"/>
      <c r="C184" s="147"/>
      <c r="D184" s="147" t="str">
        <f t="shared" si="136"/>
        <v>No</v>
      </c>
      <c r="E184" s="147"/>
      <c r="F184" s="147"/>
      <c r="G184" s="1">
        <v>1</v>
      </c>
      <c r="H184" s="332">
        <v>166</v>
      </c>
      <c r="I184" s="129">
        <v>158</v>
      </c>
      <c r="J184" s="1" t="s">
        <v>488</v>
      </c>
      <c r="K184" s="156"/>
      <c r="L184" s="266">
        <v>5326.49</v>
      </c>
      <c r="M184" s="265"/>
      <c r="N184">
        <v>105</v>
      </c>
      <c r="O184" s="266">
        <f t="shared" si="137"/>
        <v>31.5</v>
      </c>
      <c r="P184" s="266">
        <f t="shared" si="138"/>
        <v>3195.89</v>
      </c>
      <c r="Q184" s="266">
        <f t="shared" si="139"/>
        <v>0</v>
      </c>
      <c r="R184" s="266">
        <f t="shared" si="140"/>
        <v>0</v>
      </c>
      <c r="S184" s="159">
        <f t="shared" si="141"/>
        <v>0.02</v>
      </c>
      <c r="T184" s="159">
        <f t="shared" si="119"/>
        <v>0</v>
      </c>
      <c r="U184" s="158">
        <f t="shared" si="120"/>
        <v>0</v>
      </c>
      <c r="V184" s="158">
        <f t="shared" si="142"/>
        <v>0</v>
      </c>
      <c r="W184" s="267">
        <v>54</v>
      </c>
      <c r="X184" s="266">
        <f t="shared" si="143"/>
        <v>13.5</v>
      </c>
      <c r="Y184" s="136">
        <f t="shared" si="121"/>
        <v>31.5</v>
      </c>
      <c r="Z184" s="4">
        <f t="shared" si="144"/>
        <v>5371.49</v>
      </c>
      <c r="AA184" s="266">
        <v>15909474098.67</v>
      </c>
      <c r="AB184" s="267">
        <v>27141</v>
      </c>
      <c r="AC184" s="136">
        <f t="shared" si="122"/>
        <v>586178.63</v>
      </c>
      <c r="AD184" s="131">
        <f t="shared" si="123"/>
        <v>2.7458429999999998</v>
      </c>
      <c r="AE184" s="267">
        <v>222375</v>
      </c>
      <c r="AF184" s="131">
        <f t="shared" si="124"/>
        <v>1.788923</v>
      </c>
      <c r="AG184" s="131">
        <f t="shared" si="161"/>
        <v>-1.4587669999999999</v>
      </c>
      <c r="AH184" s="161">
        <f t="shared" si="125"/>
        <v>0.01</v>
      </c>
      <c r="AI184" s="162">
        <f t="shared" si="126"/>
        <v>0</v>
      </c>
      <c r="AJ184" s="163">
        <f t="shared" si="145"/>
        <v>0.01</v>
      </c>
      <c r="AK184" s="267">
        <v>0</v>
      </c>
      <c r="AL184" s="267">
        <v>0</v>
      </c>
      <c r="AM184" s="135">
        <f t="shared" si="146"/>
        <v>0</v>
      </c>
      <c r="AN184" s="267">
        <v>0</v>
      </c>
      <c r="AO184"/>
      <c r="AP184" s="135">
        <f t="shared" si="147"/>
        <v>0</v>
      </c>
      <c r="AQ184" s="135">
        <f t="shared" si="127"/>
        <v>619064</v>
      </c>
      <c r="AR184" s="135">
        <f t="shared" si="148"/>
        <v>619064</v>
      </c>
      <c r="AS184" s="160">
        <v>465334</v>
      </c>
      <c r="AT184" s="160">
        <f t="shared" si="128"/>
        <v>619064</v>
      </c>
      <c r="AU184" s="333">
        <v>538009</v>
      </c>
      <c r="AV184" s="135">
        <f t="shared" si="149"/>
        <v>81055</v>
      </c>
      <c r="AW184" s="164" t="str">
        <f t="shared" si="150"/>
        <v>Yes</v>
      </c>
      <c r="AX184" s="160">
        <f t="shared" si="151"/>
        <v>16211</v>
      </c>
      <c r="AY184" s="334">
        <f t="shared" si="152"/>
        <v>554220</v>
      </c>
      <c r="AZ184" s="335">
        <f t="shared" si="153"/>
        <v>554220</v>
      </c>
      <c r="BA184" s="336">
        <f t="shared" si="154"/>
        <v>16211</v>
      </c>
      <c r="BD184" s="166">
        <f t="shared" si="155"/>
        <v>81055</v>
      </c>
      <c r="BE184" s="166">
        <f t="shared" si="118"/>
        <v>64844</v>
      </c>
      <c r="BF184" s="166">
        <f t="shared" si="118"/>
        <v>28207.140000000014</v>
      </c>
      <c r="BG184" s="166">
        <f t="shared" si="118"/>
        <v>0</v>
      </c>
      <c r="BH184" s="166">
        <f t="shared" si="117"/>
        <v>0</v>
      </c>
      <c r="BI184" s="166">
        <f t="shared" si="117"/>
        <v>0</v>
      </c>
      <c r="BJ184" s="166">
        <f t="shared" si="117"/>
        <v>0</v>
      </c>
      <c r="BK184" s="166">
        <f t="shared" si="117"/>
        <v>0</v>
      </c>
      <c r="BL184" s="166">
        <f t="shared" si="117"/>
        <v>0</v>
      </c>
      <c r="BN184" s="135">
        <f t="shared" si="156"/>
        <v>554220</v>
      </c>
      <c r="BO184" s="166">
        <f t="shared" si="157"/>
        <v>590856.86</v>
      </c>
      <c r="BP184" s="166">
        <f t="shared" si="116"/>
        <v>619064</v>
      </c>
      <c r="BQ184" s="166">
        <f t="shared" si="116"/>
        <v>619064</v>
      </c>
      <c r="BR184" s="166">
        <f t="shared" si="116"/>
        <v>619064</v>
      </c>
      <c r="BS184" s="166">
        <f t="shared" si="115"/>
        <v>619064</v>
      </c>
      <c r="BT184" s="166">
        <f t="shared" si="115"/>
        <v>619064</v>
      </c>
      <c r="BU184" s="166">
        <f t="shared" si="115"/>
        <v>619064</v>
      </c>
      <c r="BV184" s="135">
        <f t="shared" si="158"/>
        <v>619064</v>
      </c>
      <c r="BX184" s="166">
        <f t="shared" si="159"/>
        <v>554220</v>
      </c>
      <c r="BY184" s="166">
        <f t="shared" si="129"/>
        <v>590856.86</v>
      </c>
      <c r="BZ184" s="166">
        <f t="shared" si="130"/>
        <v>619064</v>
      </c>
      <c r="CA184" s="166">
        <f t="shared" si="131"/>
        <v>619064</v>
      </c>
      <c r="CB184" s="166">
        <f t="shared" si="132"/>
        <v>619064</v>
      </c>
      <c r="CC184" s="166">
        <f t="shared" si="133"/>
        <v>619064</v>
      </c>
      <c r="CD184" s="166">
        <f t="shared" si="134"/>
        <v>619064</v>
      </c>
      <c r="CE184" s="166">
        <f t="shared" si="135"/>
        <v>619064</v>
      </c>
      <c r="CF184" s="166">
        <f t="shared" si="160"/>
        <v>619064</v>
      </c>
    </row>
    <row r="185" spans="1:84" ht="15" x14ac:dyDescent="0.2">
      <c r="A185" s="129" t="s">
        <v>333</v>
      </c>
      <c r="B185" s="129"/>
      <c r="C185" s="147"/>
      <c r="D185" s="147" t="str">
        <f t="shared" si="136"/>
        <v>No</v>
      </c>
      <c r="E185" s="147"/>
      <c r="F185" s="147"/>
      <c r="G185" s="1">
        <v>8</v>
      </c>
      <c r="H185" s="337">
        <v>38</v>
      </c>
      <c r="I185" s="129">
        <v>159</v>
      </c>
      <c r="J185" s="1" t="s">
        <v>489</v>
      </c>
      <c r="K185" s="156"/>
      <c r="L185" s="266">
        <v>3825.42</v>
      </c>
      <c r="M185" s="270"/>
      <c r="N185">
        <v>1066</v>
      </c>
      <c r="O185" s="266">
        <f t="shared" si="137"/>
        <v>319.8</v>
      </c>
      <c r="P185" s="266">
        <f t="shared" si="138"/>
        <v>2295.25</v>
      </c>
      <c r="Q185" s="266">
        <f t="shared" si="139"/>
        <v>0</v>
      </c>
      <c r="R185" s="266">
        <f t="shared" si="140"/>
        <v>0</v>
      </c>
      <c r="S185" s="159">
        <f t="shared" si="141"/>
        <v>0.28000000000000003</v>
      </c>
      <c r="T185" s="159">
        <f t="shared" si="119"/>
        <v>0</v>
      </c>
      <c r="U185" s="158">
        <f t="shared" si="120"/>
        <v>0</v>
      </c>
      <c r="V185" s="158">
        <f t="shared" si="142"/>
        <v>0</v>
      </c>
      <c r="W185" s="267">
        <v>356</v>
      </c>
      <c r="X185" s="266">
        <f t="shared" si="143"/>
        <v>89</v>
      </c>
      <c r="Y185" s="136">
        <f t="shared" si="121"/>
        <v>319.8</v>
      </c>
      <c r="Z185" s="4">
        <f t="shared" si="144"/>
        <v>4234.22</v>
      </c>
      <c r="AA185" s="266">
        <v>3619558970</v>
      </c>
      <c r="AB185" s="267">
        <v>27298</v>
      </c>
      <c r="AC185" s="136">
        <f t="shared" si="122"/>
        <v>132594.29</v>
      </c>
      <c r="AD185" s="131">
        <f t="shared" si="123"/>
        <v>0.62111300000000003</v>
      </c>
      <c r="AE185" s="267">
        <v>90881</v>
      </c>
      <c r="AF185" s="131">
        <f t="shared" si="124"/>
        <v>0.73110299999999995</v>
      </c>
      <c r="AG185" s="131">
        <f t="shared" si="161"/>
        <v>0.34588999999999998</v>
      </c>
      <c r="AH185" s="161">
        <f t="shared" si="125"/>
        <v>0.34588999999999998</v>
      </c>
      <c r="AI185" s="162">
        <f t="shared" si="126"/>
        <v>0</v>
      </c>
      <c r="AJ185" s="163">
        <f t="shared" si="145"/>
        <v>0.34588999999999998</v>
      </c>
      <c r="AK185" s="267">
        <v>0</v>
      </c>
      <c r="AL185" s="267">
        <v>0</v>
      </c>
      <c r="AM185" s="135">
        <f t="shared" si="146"/>
        <v>0</v>
      </c>
      <c r="AN185" s="267">
        <v>0</v>
      </c>
      <c r="AO185"/>
      <c r="AP185" s="135">
        <f t="shared" si="147"/>
        <v>0</v>
      </c>
      <c r="AQ185" s="135">
        <f t="shared" si="127"/>
        <v>16879219</v>
      </c>
      <c r="AR185" s="135">
        <f t="shared" si="148"/>
        <v>16879219</v>
      </c>
      <c r="AS185" s="160">
        <v>9348852</v>
      </c>
      <c r="AT185" s="160">
        <f t="shared" si="128"/>
        <v>16879219</v>
      </c>
      <c r="AU185" s="333">
        <v>12274498</v>
      </c>
      <c r="AV185" s="135">
        <f t="shared" si="149"/>
        <v>4604721</v>
      </c>
      <c r="AW185" s="164" t="str">
        <f t="shared" si="150"/>
        <v>Yes</v>
      </c>
      <c r="AX185" s="160">
        <f t="shared" si="151"/>
        <v>920944</v>
      </c>
      <c r="AY185" s="334">
        <f t="shared" si="152"/>
        <v>13195442</v>
      </c>
      <c r="AZ185" s="335">
        <f t="shared" si="153"/>
        <v>13195442</v>
      </c>
      <c r="BA185" s="336">
        <f t="shared" si="154"/>
        <v>920944</v>
      </c>
      <c r="BD185" s="166">
        <f t="shared" si="155"/>
        <v>4604721</v>
      </c>
      <c r="BE185" s="166">
        <f t="shared" si="118"/>
        <v>3683777</v>
      </c>
      <c r="BF185" s="166">
        <f t="shared" si="118"/>
        <v>1602442.995000001</v>
      </c>
      <c r="BG185" s="166">
        <f t="shared" si="118"/>
        <v>0</v>
      </c>
      <c r="BH185" s="166">
        <f t="shared" si="117"/>
        <v>0</v>
      </c>
      <c r="BI185" s="166">
        <f t="shared" si="117"/>
        <v>0</v>
      </c>
      <c r="BJ185" s="166">
        <f t="shared" si="117"/>
        <v>0</v>
      </c>
      <c r="BK185" s="166">
        <f t="shared" si="117"/>
        <v>0</v>
      </c>
      <c r="BL185" s="166">
        <f t="shared" si="117"/>
        <v>0</v>
      </c>
      <c r="BN185" s="135">
        <f t="shared" si="156"/>
        <v>13195442</v>
      </c>
      <c r="BO185" s="166">
        <f t="shared" si="157"/>
        <v>15276776.004999999</v>
      </c>
      <c r="BP185" s="166">
        <f t="shared" si="116"/>
        <v>16879219</v>
      </c>
      <c r="BQ185" s="166">
        <f t="shared" si="116"/>
        <v>16879219</v>
      </c>
      <c r="BR185" s="166">
        <f t="shared" si="116"/>
        <v>16879219</v>
      </c>
      <c r="BS185" s="166">
        <f t="shared" si="115"/>
        <v>16879219</v>
      </c>
      <c r="BT185" s="166">
        <f t="shared" si="115"/>
        <v>16879219</v>
      </c>
      <c r="BU185" s="166">
        <f t="shared" si="115"/>
        <v>16879219</v>
      </c>
      <c r="BV185" s="135">
        <f t="shared" si="158"/>
        <v>16879219</v>
      </c>
      <c r="BX185" s="166">
        <f t="shared" si="159"/>
        <v>13195442</v>
      </c>
      <c r="BY185" s="166">
        <f t="shared" si="129"/>
        <v>15276776.004999999</v>
      </c>
      <c r="BZ185" s="166">
        <f t="shared" si="130"/>
        <v>16879219</v>
      </c>
      <c r="CA185" s="166">
        <f t="shared" si="131"/>
        <v>16879219</v>
      </c>
      <c r="CB185" s="166">
        <f t="shared" si="132"/>
        <v>16879219</v>
      </c>
      <c r="CC185" s="166">
        <f t="shared" si="133"/>
        <v>16879219</v>
      </c>
      <c r="CD185" s="166">
        <f t="shared" si="134"/>
        <v>16879219</v>
      </c>
      <c r="CE185" s="166">
        <f t="shared" si="135"/>
        <v>16879219</v>
      </c>
      <c r="CF185" s="166">
        <f t="shared" si="160"/>
        <v>16879219</v>
      </c>
    </row>
    <row r="186" spans="1:84" ht="15" x14ac:dyDescent="0.2">
      <c r="A186" s="129" t="s">
        <v>327</v>
      </c>
      <c r="B186" s="129"/>
      <c r="C186" s="147"/>
      <c r="D186" s="147" t="str">
        <f t="shared" si="136"/>
        <v>No</v>
      </c>
      <c r="E186" s="147"/>
      <c r="F186" s="147"/>
      <c r="G186" s="1">
        <v>8</v>
      </c>
      <c r="H186" s="332">
        <v>67</v>
      </c>
      <c r="I186" s="129">
        <v>160</v>
      </c>
      <c r="J186" s="1" t="s">
        <v>490</v>
      </c>
      <c r="K186" s="156"/>
      <c r="L186" s="266">
        <v>583.79</v>
      </c>
      <c r="M186" s="265"/>
      <c r="N186">
        <v>223</v>
      </c>
      <c r="O186" s="266">
        <f t="shared" si="137"/>
        <v>66.900000000000006</v>
      </c>
      <c r="P186" s="266">
        <f t="shared" si="138"/>
        <v>350.27</v>
      </c>
      <c r="Q186" s="266">
        <f t="shared" si="139"/>
        <v>0</v>
      </c>
      <c r="R186" s="266">
        <f t="shared" si="140"/>
        <v>0</v>
      </c>
      <c r="S186" s="159">
        <f t="shared" si="141"/>
        <v>0.38</v>
      </c>
      <c r="T186" s="159">
        <f t="shared" si="119"/>
        <v>0</v>
      </c>
      <c r="U186" s="158">
        <f t="shared" si="120"/>
        <v>0</v>
      </c>
      <c r="V186" s="158">
        <f t="shared" si="142"/>
        <v>0</v>
      </c>
      <c r="W186" s="267">
        <v>8</v>
      </c>
      <c r="X186" s="266">
        <f t="shared" si="143"/>
        <v>2</v>
      </c>
      <c r="Y186" s="136">
        <f t="shared" si="121"/>
        <v>66.900000000000006</v>
      </c>
      <c r="Z186" s="4">
        <f t="shared" si="144"/>
        <v>652.68999999999994</v>
      </c>
      <c r="AA186" s="266">
        <v>685191406</v>
      </c>
      <c r="AB186" s="267">
        <v>5566</v>
      </c>
      <c r="AC186" s="136">
        <f t="shared" si="122"/>
        <v>123103.02</v>
      </c>
      <c r="AD186" s="131">
        <f t="shared" si="123"/>
        <v>0.57665299999999997</v>
      </c>
      <c r="AE186" s="267">
        <v>73264</v>
      </c>
      <c r="AF186" s="131">
        <f t="shared" si="124"/>
        <v>0.58938100000000004</v>
      </c>
      <c r="AG186" s="131">
        <f t="shared" si="161"/>
        <v>0.41952899999999999</v>
      </c>
      <c r="AH186" s="161">
        <f t="shared" si="125"/>
        <v>0.41952899999999999</v>
      </c>
      <c r="AI186" s="162">
        <f t="shared" si="126"/>
        <v>0</v>
      </c>
      <c r="AJ186" s="163">
        <f t="shared" si="145"/>
        <v>0.41952899999999999</v>
      </c>
      <c r="AK186" s="267">
        <v>181</v>
      </c>
      <c r="AL186" s="267">
        <v>4</v>
      </c>
      <c r="AM186" s="135">
        <f t="shared" si="146"/>
        <v>72400</v>
      </c>
      <c r="AN186" s="267">
        <v>0</v>
      </c>
      <c r="AO186"/>
      <c r="AP186" s="135">
        <f t="shared" si="147"/>
        <v>0</v>
      </c>
      <c r="AQ186" s="135">
        <f t="shared" si="127"/>
        <v>3155803</v>
      </c>
      <c r="AR186" s="135">
        <f t="shared" si="148"/>
        <v>3228203</v>
      </c>
      <c r="AS186" s="160">
        <v>3637161</v>
      </c>
      <c r="AT186" s="160">
        <f t="shared" si="128"/>
        <v>3228203</v>
      </c>
      <c r="AU186" s="333">
        <v>3456594</v>
      </c>
      <c r="AV186" s="135">
        <f t="shared" si="149"/>
        <v>228391</v>
      </c>
      <c r="AW186" s="164" t="str">
        <f t="shared" si="150"/>
        <v>No</v>
      </c>
      <c r="AX186" s="160">
        <f t="shared" si="151"/>
        <v>0</v>
      </c>
      <c r="AY186" s="334">
        <f t="shared" si="152"/>
        <v>3456594</v>
      </c>
      <c r="AZ186" s="335">
        <f t="shared" si="153"/>
        <v>3456594</v>
      </c>
      <c r="BA186" s="336">
        <f t="shared" si="154"/>
        <v>0</v>
      </c>
      <c r="BD186" s="166">
        <f t="shared" si="155"/>
        <v>-228391</v>
      </c>
      <c r="BE186" s="166">
        <f t="shared" si="118"/>
        <v>-228391</v>
      </c>
      <c r="BF186" s="166">
        <f t="shared" si="118"/>
        <v>-228391</v>
      </c>
      <c r="BG186" s="166">
        <f t="shared" si="118"/>
        <v>-195753.92609999981</v>
      </c>
      <c r="BH186" s="166">
        <f t="shared" si="117"/>
        <v>-163121.74661913002</v>
      </c>
      <c r="BI186" s="166">
        <f t="shared" si="117"/>
        <v>-130497.39729530411</v>
      </c>
      <c r="BJ186" s="166">
        <f t="shared" si="117"/>
        <v>-97873.047971478198</v>
      </c>
      <c r="BK186" s="166">
        <f t="shared" si="117"/>
        <v>-65251.96108258469</v>
      </c>
      <c r="BL186" s="166">
        <f t="shared" si="117"/>
        <v>-32625.980541292578</v>
      </c>
      <c r="BN186" s="135">
        <f t="shared" si="156"/>
        <v>3456594</v>
      </c>
      <c r="BO186" s="166">
        <f t="shared" si="157"/>
        <v>3456594</v>
      </c>
      <c r="BP186" s="166">
        <f t="shared" si="116"/>
        <v>3423956.9260999998</v>
      </c>
      <c r="BQ186" s="166">
        <f t="shared" si="116"/>
        <v>3391324.74661913</v>
      </c>
      <c r="BR186" s="166">
        <f t="shared" si="116"/>
        <v>3358700.3972953041</v>
      </c>
      <c r="BS186" s="166">
        <f t="shared" si="115"/>
        <v>3326076.0479714782</v>
      </c>
      <c r="BT186" s="166">
        <f t="shared" si="115"/>
        <v>3293454.9610825847</v>
      </c>
      <c r="BU186" s="166">
        <f t="shared" si="115"/>
        <v>3260828.9805412926</v>
      </c>
      <c r="BV186" s="135">
        <f t="shared" si="158"/>
        <v>3228203</v>
      </c>
      <c r="BX186" s="166">
        <f t="shared" si="159"/>
        <v>3456594</v>
      </c>
      <c r="BY186" s="166">
        <f t="shared" si="129"/>
        <v>3456594</v>
      </c>
      <c r="BZ186" s="166">
        <f t="shared" si="130"/>
        <v>3423956.9260999998</v>
      </c>
      <c r="CA186" s="166">
        <f t="shared" si="131"/>
        <v>3391324.74661913</v>
      </c>
      <c r="CB186" s="166">
        <f t="shared" si="132"/>
        <v>3358700.3972953041</v>
      </c>
      <c r="CC186" s="166">
        <f t="shared" si="133"/>
        <v>3326076.0479714782</v>
      </c>
      <c r="CD186" s="166">
        <f t="shared" si="134"/>
        <v>3293454.9610825847</v>
      </c>
      <c r="CE186" s="166">
        <f t="shared" si="135"/>
        <v>3260828.9805412926</v>
      </c>
      <c r="CF186" s="166">
        <f t="shared" si="160"/>
        <v>3228203</v>
      </c>
    </row>
    <row r="187" spans="1:84" ht="15" x14ac:dyDescent="0.2">
      <c r="A187" s="129" t="s">
        <v>365</v>
      </c>
      <c r="B187" s="129"/>
      <c r="C187" s="147"/>
      <c r="D187" s="147" t="str">
        <f t="shared" si="136"/>
        <v>No</v>
      </c>
      <c r="E187" s="147"/>
      <c r="F187" s="147"/>
      <c r="G187" s="1">
        <v>1</v>
      </c>
      <c r="H187" s="332">
        <v>158</v>
      </c>
      <c r="I187" s="129">
        <v>161</v>
      </c>
      <c r="J187" s="1" t="s">
        <v>491</v>
      </c>
      <c r="K187" s="156"/>
      <c r="L187" s="266">
        <v>3740.77</v>
      </c>
      <c r="M187" s="265"/>
      <c r="N187">
        <v>259</v>
      </c>
      <c r="O187" s="266">
        <f t="shared" si="137"/>
        <v>77.7</v>
      </c>
      <c r="P187" s="266">
        <f t="shared" si="138"/>
        <v>2244.46</v>
      </c>
      <c r="Q187" s="266">
        <f t="shared" si="139"/>
        <v>0</v>
      </c>
      <c r="R187" s="266">
        <f t="shared" si="140"/>
        <v>0</v>
      </c>
      <c r="S187" s="159">
        <f t="shared" si="141"/>
        <v>7.0000000000000007E-2</v>
      </c>
      <c r="T187" s="159">
        <f t="shared" si="119"/>
        <v>0</v>
      </c>
      <c r="U187" s="158">
        <f t="shared" si="120"/>
        <v>0</v>
      </c>
      <c r="V187" s="158">
        <f t="shared" si="142"/>
        <v>0</v>
      </c>
      <c r="W187" s="267">
        <v>50</v>
      </c>
      <c r="X187" s="266">
        <f t="shared" si="143"/>
        <v>12.5</v>
      </c>
      <c r="Y187" s="136">
        <f t="shared" si="121"/>
        <v>77.7</v>
      </c>
      <c r="Z187" s="4">
        <f t="shared" si="144"/>
        <v>3830.97</v>
      </c>
      <c r="AA187" s="266">
        <v>6291427451</v>
      </c>
      <c r="AB187" s="267">
        <v>18503</v>
      </c>
      <c r="AC187" s="136">
        <f t="shared" si="122"/>
        <v>340022.02</v>
      </c>
      <c r="AD187" s="131">
        <f t="shared" si="123"/>
        <v>1.5927690000000001</v>
      </c>
      <c r="AE187" s="267">
        <v>204473</v>
      </c>
      <c r="AF187" s="131">
        <f t="shared" si="124"/>
        <v>1.644908</v>
      </c>
      <c r="AG187" s="131">
        <f t="shared" si="161"/>
        <v>-0.60841100000000004</v>
      </c>
      <c r="AH187" s="161">
        <f t="shared" si="125"/>
        <v>0.01</v>
      </c>
      <c r="AI187" s="162">
        <f t="shared" si="126"/>
        <v>0</v>
      </c>
      <c r="AJ187" s="163">
        <f t="shared" si="145"/>
        <v>0.01</v>
      </c>
      <c r="AK187" s="267">
        <v>0</v>
      </c>
      <c r="AL187" s="267">
        <v>0</v>
      </c>
      <c r="AM187" s="135">
        <f t="shared" si="146"/>
        <v>0</v>
      </c>
      <c r="AN187" s="267">
        <v>0</v>
      </c>
      <c r="AO187"/>
      <c r="AP187" s="135">
        <f t="shared" si="147"/>
        <v>0</v>
      </c>
      <c r="AQ187" s="135">
        <f t="shared" si="127"/>
        <v>441519</v>
      </c>
      <c r="AR187" s="135">
        <f t="shared" si="148"/>
        <v>441519</v>
      </c>
      <c r="AS187" s="160">
        <v>462941</v>
      </c>
      <c r="AT187" s="160">
        <f t="shared" si="128"/>
        <v>441519</v>
      </c>
      <c r="AU187" s="333">
        <v>461796</v>
      </c>
      <c r="AV187" s="135">
        <f t="shared" si="149"/>
        <v>20277</v>
      </c>
      <c r="AW187" s="164" t="str">
        <f t="shared" si="150"/>
        <v>No</v>
      </c>
      <c r="AX187" s="160">
        <f t="shared" si="151"/>
        <v>0</v>
      </c>
      <c r="AY187" s="334">
        <f t="shared" si="152"/>
        <v>461796</v>
      </c>
      <c r="AZ187" s="335">
        <f t="shared" si="153"/>
        <v>461796</v>
      </c>
      <c r="BA187" s="336">
        <f t="shared" si="154"/>
        <v>0</v>
      </c>
      <c r="BD187" s="166">
        <f t="shared" si="155"/>
        <v>-20277</v>
      </c>
      <c r="BE187" s="166">
        <f t="shared" si="118"/>
        <v>-20277</v>
      </c>
      <c r="BF187" s="166">
        <f t="shared" si="118"/>
        <v>-20277</v>
      </c>
      <c r="BG187" s="166">
        <f t="shared" si="118"/>
        <v>-17379.416700000002</v>
      </c>
      <c r="BH187" s="166">
        <f t="shared" si="117"/>
        <v>-14482.267936110031</v>
      </c>
      <c r="BI187" s="166">
        <f t="shared" si="117"/>
        <v>-11585.814348888001</v>
      </c>
      <c r="BJ187" s="166">
        <f t="shared" si="117"/>
        <v>-8689.3607616659719</v>
      </c>
      <c r="BK187" s="166">
        <f t="shared" si="117"/>
        <v>-5793.196819802688</v>
      </c>
      <c r="BL187" s="166">
        <f t="shared" si="117"/>
        <v>-2896.5984099013731</v>
      </c>
      <c r="BN187" s="135">
        <f t="shared" si="156"/>
        <v>461796</v>
      </c>
      <c r="BO187" s="166">
        <f t="shared" si="157"/>
        <v>461796</v>
      </c>
      <c r="BP187" s="166">
        <f t="shared" si="116"/>
        <v>458898.4167</v>
      </c>
      <c r="BQ187" s="166">
        <f t="shared" si="116"/>
        <v>456001.26793611003</v>
      </c>
      <c r="BR187" s="166">
        <f t="shared" si="116"/>
        <v>453104.814348888</v>
      </c>
      <c r="BS187" s="166">
        <f t="shared" si="115"/>
        <v>450208.36076166597</v>
      </c>
      <c r="BT187" s="166">
        <f t="shared" si="115"/>
        <v>447312.19681980269</v>
      </c>
      <c r="BU187" s="166">
        <f t="shared" si="115"/>
        <v>444415.59840990137</v>
      </c>
      <c r="BV187" s="135">
        <f t="shared" si="158"/>
        <v>441519</v>
      </c>
      <c r="BX187" s="166">
        <f t="shared" si="159"/>
        <v>461796</v>
      </c>
      <c r="BY187" s="166">
        <f t="shared" ref="BY187:BY195" si="162">IF($C187=1,MAX($AS187,BO187,BX187),BO187)</f>
        <v>461796</v>
      </c>
      <c r="BZ187" s="166">
        <f t="shared" ref="BZ187:BZ195" si="163">IF($C187=1,MAX($AS187,BP187,BY187),BP187)</f>
        <v>458898.4167</v>
      </c>
      <c r="CA187" s="166">
        <f t="shared" ref="CA187:CA195" si="164">IF($C187=1,MAX($AS187,BQ187,BZ187),BQ187)</f>
        <v>456001.26793611003</v>
      </c>
      <c r="CB187" s="166">
        <f t="shared" ref="CB187:CB195" si="165">IF($C187=1,MAX($AS187,BR187,CA187),BR187)</f>
        <v>453104.814348888</v>
      </c>
      <c r="CC187" s="166">
        <f t="shared" ref="CC187:CC195" si="166">IF($C187=1,MAX($AS187,BS187,CB187),BS187)</f>
        <v>450208.36076166597</v>
      </c>
      <c r="CD187" s="166">
        <f t="shared" ref="CD187:CD195" si="167">IF($C187=1,MAX($AS187,BT187,CC187),BT187)</f>
        <v>447312.19681980269</v>
      </c>
      <c r="CE187" s="166">
        <f t="shared" ref="CE187:CE195" si="168">IF($C187=1,MAX($AS187,BU187,CD187),BU187)</f>
        <v>444415.59840990137</v>
      </c>
      <c r="CF187" s="166">
        <f t="shared" si="160"/>
        <v>441519</v>
      </c>
    </row>
    <row r="188" spans="1:84" ht="15" x14ac:dyDescent="0.2">
      <c r="A188" s="129" t="s">
        <v>338</v>
      </c>
      <c r="B188" s="129"/>
      <c r="C188" s="340">
        <v>1</v>
      </c>
      <c r="D188" s="147" t="str">
        <f t="shared" si="136"/>
        <v>Yes</v>
      </c>
      <c r="E188" s="340">
        <v>1</v>
      </c>
      <c r="F188" s="147"/>
      <c r="G188" s="1">
        <v>9</v>
      </c>
      <c r="H188" s="337">
        <v>36</v>
      </c>
      <c r="I188" s="129">
        <v>162</v>
      </c>
      <c r="J188" s="1" t="s">
        <v>492</v>
      </c>
      <c r="K188" s="156"/>
      <c r="L188" s="266">
        <v>1078.05</v>
      </c>
      <c r="M188" s="269"/>
      <c r="N188">
        <v>619</v>
      </c>
      <c r="O188" s="266">
        <f t="shared" si="137"/>
        <v>185.7</v>
      </c>
      <c r="P188" s="266">
        <f t="shared" si="138"/>
        <v>646.83000000000004</v>
      </c>
      <c r="Q188" s="266">
        <f t="shared" si="139"/>
        <v>0</v>
      </c>
      <c r="R188" s="266">
        <f t="shared" si="140"/>
        <v>0</v>
      </c>
      <c r="S188" s="159">
        <f t="shared" si="141"/>
        <v>0.56999999999999995</v>
      </c>
      <c r="T188" s="159">
        <f t="shared" si="119"/>
        <v>0</v>
      </c>
      <c r="U188" s="158">
        <f t="shared" si="120"/>
        <v>0</v>
      </c>
      <c r="V188" s="158">
        <f t="shared" si="142"/>
        <v>0</v>
      </c>
      <c r="W188" s="267">
        <v>37</v>
      </c>
      <c r="X188" s="266">
        <f t="shared" si="143"/>
        <v>9.25</v>
      </c>
      <c r="Y188" s="136">
        <f t="shared" si="121"/>
        <v>185.7</v>
      </c>
      <c r="Z188" s="4">
        <f t="shared" si="144"/>
        <v>1273</v>
      </c>
      <c r="AA188" s="266">
        <v>1177491819.3299999</v>
      </c>
      <c r="AB188" s="267">
        <v>10224</v>
      </c>
      <c r="AC188" s="136">
        <f t="shared" si="122"/>
        <v>115169.39</v>
      </c>
      <c r="AD188" s="131">
        <f t="shared" si="123"/>
        <v>0.539489</v>
      </c>
      <c r="AE188" s="267">
        <v>63882</v>
      </c>
      <c r="AF188" s="131">
        <f t="shared" si="124"/>
        <v>0.513907</v>
      </c>
      <c r="AG188" s="131">
        <f t="shared" si="161"/>
        <v>0.46818599999999999</v>
      </c>
      <c r="AH188" s="161">
        <f t="shared" si="125"/>
        <v>0.46818599999999999</v>
      </c>
      <c r="AI188" s="162">
        <f t="shared" si="126"/>
        <v>0</v>
      </c>
      <c r="AJ188" s="163">
        <f t="shared" si="145"/>
        <v>0.46818599999999999</v>
      </c>
      <c r="AK188" s="267">
        <v>0</v>
      </c>
      <c r="AL188" s="339">
        <v>0</v>
      </c>
      <c r="AM188" s="135">
        <f t="shared" si="146"/>
        <v>0</v>
      </c>
      <c r="AN188" s="267">
        <v>400</v>
      </c>
      <c r="AO188">
        <v>6</v>
      </c>
      <c r="AP188" s="135">
        <f t="shared" si="147"/>
        <v>240000</v>
      </c>
      <c r="AQ188" s="135">
        <f t="shared" si="127"/>
        <v>6868909</v>
      </c>
      <c r="AR188" s="135">
        <f t="shared" si="148"/>
        <v>7108909</v>
      </c>
      <c r="AS188" s="160">
        <v>8024957</v>
      </c>
      <c r="AT188" s="160">
        <f t="shared" si="128"/>
        <v>8024957</v>
      </c>
      <c r="AU188" s="333">
        <v>8024957</v>
      </c>
      <c r="AV188" s="135">
        <f t="shared" si="149"/>
        <v>916048</v>
      </c>
      <c r="AW188" s="164" t="str">
        <f t="shared" si="150"/>
        <v>No</v>
      </c>
      <c r="AX188" s="160">
        <f t="shared" si="151"/>
        <v>0</v>
      </c>
      <c r="AY188" s="334">
        <f t="shared" si="152"/>
        <v>8024957</v>
      </c>
      <c r="AZ188" s="335">
        <f t="shared" si="153"/>
        <v>8024957</v>
      </c>
      <c r="BA188" s="336">
        <f t="shared" si="154"/>
        <v>0</v>
      </c>
      <c r="BD188" s="166">
        <f t="shared" si="155"/>
        <v>-916048</v>
      </c>
      <c r="BE188" s="166">
        <f t="shared" si="118"/>
        <v>-916048</v>
      </c>
      <c r="BF188" s="166">
        <f t="shared" si="118"/>
        <v>-916048</v>
      </c>
      <c r="BG188" s="166">
        <f t="shared" si="118"/>
        <v>-916048</v>
      </c>
      <c r="BH188" s="166">
        <f t="shared" si="117"/>
        <v>-916048</v>
      </c>
      <c r="BI188" s="166">
        <f t="shared" si="117"/>
        <v>-916048</v>
      </c>
      <c r="BJ188" s="166">
        <f t="shared" si="117"/>
        <v>-916048</v>
      </c>
      <c r="BK188" s="166">
        <f t="shared" si="117"/>
        <v>-916048</v>
      </c>
      <c r="BL188" s="166">
        <f t="shared" si="117"/>
        <v>-916048</v>
      </c>
      <c r="BN188" s="135">
        <f t="shared" si="156"/>
        <v>8024957</v>
      </c>
      <c r="BO188" s="166">
        <f t="shared" si="157"/>
        <v>8024957</v>
      </c>
      <c r="BP188" s="166">
        <f t="shared" si="116"/>
        <v>7894053.7407999998</v>
      </c>
      <c r="BQ188" s="166">
        <f t="shared" si="116"/>
        <v>7872251.7983999997</v>
      </c>
      <c r="BR188" s="166">
        <f t="shared" si="116"/>
        <v>7841747.4000000004</v>
      </c>
      <c r="BS188" s="166">
        <f t="shared" si="115"/>
        <v>7795945</v>
      </c>
      <c r="BT188" s="166">
        <f t="shared" si="115"/>
        <v>7719638.2016000003</v>
      </c>
      <c r="BU188" s="166">
        <f t="shared" si="115"/>
        <v>7566933</v>
      </c>
      <c r="BV188" s="135">
        <f t="shared" si="158"/>
        <v>7108909</v>
      </c>
      <c r="BX188" s="166">
        <f t="shared" si="159"/>
        <v>8024957</v>
      </c>
      <c r="BY188" s="166">
        <f t="shared" si="162"/>
        <v>8024957</v>
      </c>
      <c r="BZ188" s="166">
        <f t="shared" si="163"/>
        <v>8024957</v>
      </c>
      <c r="CA188" s="166">
        <f t="shared" si="164"/>
        <v>8024957</v>
      </c>
      <c r="CB188" s="166">
        <f t="shared" si="165"/>
        <v>8024957</v>
      </c>
      <c r="CC188" s="166">
        <f t="shared" si="166"/>
        <v>8024957</v>
      </c>
      <c r="CD188" s="166">
        <f t="shared" si="167"/>
        <v>8024957</v>
      </c>
      <c r="CE188" s="166">
        <f t="shared" si="168"/>
        <v>8024957</v>
      </c>
      <c r="CF188" s="166">
        <f t="shared" si="160"/>
        <v>8024957</v>
      </c>
    </row>
    <row r="189" spans="1:84" ht="15" x14ac:dyDescent="0.2">
      <c r="A189" s="129" t="s">
        <v>343</v>
      </c>
      <c r="B189" s="129">
        <v>1</v>
      </c>
      <c r="C189" s="147">
        <v>1</v>
      </c>
      <c r="D189" s="147" t="str">
        <f t="shared" si="136"/>
        <v>Yes</v>
      </c>
      <c r="E189" s="147">
        <v>0</v>
      </c>
      <c r="F189" s="147">
        <v>1</v>
      </c>
      <c r="G189" s="1">
        <v>10</v>
      </c>
      <c r="H189" s="337">
        <v>7</v>
      </c>
      <c r="I189" s="129">
        <v>163</v>
      </c>
      <c r="J189" s="1" t="s">
        <v>493</v>
      </c>
      <c r="K189" s="156"/>
      <c r="L189" s="266">
        <v>3193.37</v>
      </c>
      <c r="M189" s="269"/>
      <c r="N189">
        <v>2368</v>
      </c>
      <c r="O189" s="266">
        <f t="shared" si="137"/>
        <v>710.4</v>
      </c>
      <c r="P189" s="266">
        <f t="shared" si="138"/>
        <v>1916.02</v>
      </c>
      <c r="Q189" s="266">
        <f t="shared" si="139"/>
        <v>451.98</v>
      </c>
      <c r="R189" s="266">
        <f t="shared" si="140"/>
        <v>67.8</v>
      </c>
      <c r="S189" s="159">
        <f t="shared" si="141"/>
        <v>0.74</v>
      </c>
      <c r="T189" s="159">
        <f t="shared" si="119"/>
        <v>0.14000000000000001</v>
      </c>
      <c r="U189" s="158">
        <f t="shared" si="120"/>
        <v>447.07</v>
      </c>
      <c r="V189" s="158">
        <f t="shared" si="142"/>
        <v>67.06</v>
      </c>
      <c r="W189" s="267">
        <v>1021</v>
      </c>
      <c r="X189" s="266">
        <f t="shared" si="143"/>
        <v>255.25</v>
      </c>
      <c r="Y189" s="136">
        <f t="shared" si="121"/>
        <v>710.4</v>
      </c>
      <c r="Z189" s="4">
        <f t="shared" si="144"/>
        <v>4226.82</v>
      </c>
      <c r="AA189" s="266">
        <v>1498122665.3299999</v>
      </c>
      <c r="AB189" s="267">
        <v>24425</v>
      </c>
      <c r="AC189" s="136">
        <f t="shared" si="122"/>
        <v>61335.63</v>
      </c>
      <c r="AD189" s="131">
        <f t="shared" si="123"/>
        <v>0.28731499999999999</v>
      </c>
      <c r="AE189" s="267">
        <v>42909</v>
      </c>
      <c r="AF189" s="131">
        <f t="shared" si="124"/>
        <v>0.34518700000000002</v>
      </c>
      <c r="AG189" s="131">
        <f t="shared" si="161"/>
        <v>0.69532300000000002</v>
      </c>
      <c r="AH189" s="161">
        <f t="shared" si="125"/>
        <v>0.69532300000000002</v>
      </c>
      <c r="AI189" s="162">
        <f t="shared" si="126"/>
        <v>0.05</v>
      </c>
      <c r="AJ189" s="163">
        <f t="shared" si="145"/>
        <v>0.74532300000000007</v>
      </c>
      <c r="AK189" s="267">
        <v>0</v>
      </c>
      <c r="AL189" s="267">
        <v>0</v>
      </c>
      <c r="AM189" s="135">
        <f t="shared" si="146"/>
        <v>0</v>
      </c>
      <c r="AN189" s="267">
        <v>1</v>
      </c>
      <c r="AO189">
        <v>4</v>
      </c>
      <c r="AP189" s="135">
        <f t="shared" si="147"/>
        <v>400</v>
      </c>
      <c r="AQ189" s="135">
        <f t="shared" si="127"/>
        <v>36307740</v>
      </c>
      <c r="AR189" s="135">
        <f t="shared" si="148"/>
        <v>36308140</v>
      </c>
      <c r="AS189" s="160">
        <v>26582071</v>
      </c>
      <c r="AT189" s="160">
        <f t="shared" si="128"/>
        <v>36308140</v>
      </c>
      <c r="AU189" s="333">
        <v>30755721</v>
      </c>
      <c r="AV189" s="135">
        <f t="shared" si="149"/>
        <v>5552419</v>
      </c>
      <c r="AW189" s="164" t="str">
        <f t="shared" si="150"/>
        <v>Yes</v>
      </c>
      <c r="AX189" s="160">
        <f t="shared" si="151"/>
        <v>1110484</v>
      </c>
      <c r="AY189" s="334">
        <f t="shared" si="152"/>
        <v>31866205</v>
      </c>
      <c r="AZ189" s="335">
        <f t="shared" si="153"/>
        <v>31866205</v>
      </c>
      <c r="BA189" s="336">
        <f t="shared" si="154"/>
        <v>1110484</v>
      </c>
      <c r="BD189" s="166">
        <f t="shared" si="155"/>
        <v>5552419</v>
      </c>
      <c r="BE189" s="166">
        <f t="shared" si="118"/>
        <v>4441935</v>
      </c>
      <c r="BF189" s="166">
        <f t="shared" si="118"/>
        <v>1932241.7250000015</v>
      </c>
      <c r="BG189" s="166">
        <f t="shared" si="118"/>
        <v>0</v>
      </c>
      <c r="BH189" s="166">
        <f t="shared" si="117"/>
        <v>0</v>
      </c>
      <c r="BI189" s="166">
        <f t="shared" si="117"/>
        <v>0</v>
      </c>
      <c r="BJ189" s="166">
        <f t="shared" si="117"/>
        <v>0</v>
      </c>
      <c r="BK189" s="166">
        <f t="shared" si="117"/>
        <v>0</v>
      </c>
      <c r="BL189" s="166">
        <f t="shared" si="117"/>
        <v>0</v>
      </c>
      <c r="BN189" s="135">
        <f t="shared" si="156"/>
        <v>31866205</v>
      </c>
      <c r="BO189" s="166">
        <f t="shared" si="157"/>
        <v>34375898.274999999</v>
      </c>
      <c r="BP189" s="166">
        <f t="shared" si="116"/>
        <v>36308140</v>
      </c>
      <c r="BQ189" s="166">
        <f t="shared" si="116"/>
        <v>36308140</v>
      </c>
      <c r="BR189" s="166">
        <f t="shared" si="116"/>
        <v>36308140</v>
      </c>
      <c r="BS189" s="166">
        <f t="shared" si="116"/>
        <v>36308140</v>
      </c>
      <c r="BT189" s="166">
        <f t="shared" si="116"/>
        <v>36308140</v>
      </c>
      <c r="BU189" s="166">
        <f t="shared" si="116"/>
        <v>36308140</v>
      </c>
      <c r="BV189" s="135">
        <f t="shared" si="158"/>
        <v>36308140</v>
      </c>
      <c r="BX189" s="166">
        <f t="shared" si="159"/>
        <v>31866205</v>
      </c>
      <c r="BY189" s="166">
        <f t="shared" si="162"/>
        <v>34375898.274999999</v>
      </c>
      <c r="BZ189" s="166">
        <f t="shared" si="163"/>
        <v>36308140</v>
      </c>
      <c r="CA189" s="166">
        <f t="shared" si="164"/>
        <v>36308140</v>
      </c>
      <c r="CB189" s="166">
        <f t="shared" si="165"/>
        <v>36308140</v>
      </c>
      <c r="CC189" s="166">
        <f t="shared" si="166"/>
        <v>36308140</v>
      </c>
      <c r="CD189" s="166">
        <f t="shared" si="167"/>
        <v>36308140</v>
      </c>
      <c r="CE189" s="166">
        <f t="shared" si="168"/>
        <v>36308140</v>
      </c>
      <c r="CF189" s="166">
        <f t="shared" si="160"/>
        <v>36308140</v>
      </c>
    </row>
    <row r="190" spans="1:84" ht="15" x14ac:dyDescent="0.2">
      <c r="A190" s="129" t="s">
        <v>333</v>
      </c>
      <c r="B190" s="129"/>
      <c r="C190" s="147">
        <v>1</v>
      </c>
      <c r="D190" s="147" t="str">
        <f t="shared" si="136"/>
        <v>Yes</v>
      </c>
      <c r="E190" s="147">
        <v>1</v>
      </c>
      <c r="F190" s="147"/>
      <c r="G190" s="1">
        <v>6</v>
      </c>
      <c r="H190" s="337">
        <v>39</v>
      </c>
      <c r="I190" s="129">
        <v>164</v>
      </c>
      <c r="J190" s="1" t="s">
        <v>494</v>
      </c>
      <c r="K190" s="156"/>
      <c r="L190" s="266">
        <v>3904.43</v>
      </c>
      <c r="M190" s="269"/>
      <c r="N190">
        <v>1651</v>
      </c>
      <c r="O190" s="266">
        <f t="shared" si="137"/>
        <v>495.3</v>
      </c>
      <c r="P190" s="266">
        <f t="shared" si="138"/>
        <v>2342.66</v>
      </c>
      <c r="Q190" s="266">
        <f t="shared" si="139"/>
        <v>0</v>
      </c>
      <c r="R190" s="266">
        <f t="shared" si="140"/>
        <v>0</v>
      </c>
      <c r="S190" s="159">
        <f t="shared" si="141"/>
        <v>0.42</v>
      </c>
      <c r="T190" s="159">
        <f t="shared" si="119"/>
        <v>0</v>
      </c>
      <c r="U190" s="158">
        <f t="shared" si="120"/>
        <v>0</v>
      </c>
      <c r="V190" s="158">
        <f t="shared" si="142"/>
        <v>0</v>
      </c>
      <c r="W190" s="267">
        <v>124</v>
      </c>
      <c r="X190" s="266">
        <f t="shared" si="143"/>
        <v>31</v>
      </c>
      <c r="Y190" s="136">
        <f t="shared" si="121"/>
        <v>495.3</v>
      </c>
      <c r="Z190" s="4">
        <f t="shared" si="144"/>
        <v>4430.7299999999996</v>
      </c>
      <c r="AA190" s="266">
        <v>5030162423.3299999</v>
      </c>
      <c r="AB190" s="267">
        <v>29492</v>
      </c>
      <c r="AC190" s="136">
        <f t="shared" si="122"/>
        <v>170560.23</v>
      </c>
      <c r="AD190" s="131">
        <f t="shared" si="123"/>
        <v>0.79895700000000003</v>
      </c>
      <c r="AE190" s="267">
        <v>92079</v>
      </c>
      <c r="AF190" s="131">
        <f t="shared" si="124"/>
        <v>0.74074099999999998</v>
      </c>
      <c r="AG190" s="131">
        <f t="shared" si="161"/>
        <v>0.21850800000000001</v>
      </c>
      <c r="AH190" s="161">
        <f t="shared" si="125"/>
        <v>0.21850800000000001</v>
      </c>
      <c r="AI190" s="162">
        <f t="shared" si="126"/>
        <v>0</v>
      </c>
      <c r="AJ190" s="163">
        <f t="shared" si="145"/>
        <v>0.21850800000000001</v>
      </c>
      <c r="AK190" s="267">
        <v>0</v>
      </c>
      <c r="AL190" s="267">
        <v>0</v>
      </c>
      <c r="AM190" s="135">
        <f t="shared" si="146"/>
        <v>0</v>
      </c>
      <c r="AN190" s="267">
        <v>0</v>
      </c>
      <c r="AO190"/>
      <c r="AP190" s="135">
        <f t="shared" si="147"/>
        <v>0</v>
      </c>
      <c r="AQ190" s="135">
        <f t="shared" si="127"/>
        <v>11157928</v>
      </c>
      <c r="AR190" s="135">
        <f t="shared" si="148"/>
        <v>11157928</v>
      </c>
      <c r="AS190" s="160">
        <v>12130392</v>
      </c>
      <c r="AT190" s="160">
        <f t="shared" si="128"/>
        <v>12130392</v>
      </c>
      <c r="AU190" s="333">
        <v>12130392</v>
      </c>
      <c r="AV190" s="135">
        <f t="shared" si="149"/>
        <v>972464</v>
      </c>
      <c r="AW190" s="164" t="str">
        <f t="shared" si="150"/>
        <v>No</v>
      </c>
      <c r="AX190" s="160">
        <f t="shared" si="151"/>
        <v>0</v>
      </c>
      <c r="AY190" s="334">
        <f t="shared" si="152"/>
        <v>12130392</v>
      </c>
      <c r="AZ190" s="335">
        <f t="shared" si="153"/>
        <v>12130392</v>
      </c>
      <c r="BA190" s="336">
        <f t="shared" si="154"/>
        <v>0</v>
      </c>
      <c r="BD190" s="166">
        <f t="shared" si="155"/>
        <v>-972464</v>
      </c>
      <c r="BE190" s="166">
        <f t="shared" si="118"/>
        <v>-972464</v>
      </c>
      <c r="BF190" s="166">
        <f t="shared" si="118"/>
        <v>-972464</v>
      </c>
      <c r="BG190" s="166">
        <f t="shared" si="118"/>
        <v>-972464</v>
      </c>
      <c r="BH190" s="166">
        <f t="shared" si="117"/>
        <v>-972464</v>
      </c>
      <c r="BI190" s="166">
        <f t="shared" si="117"/>
        <v>-972464</v>
      </c>
      <c r="BJ190" s="166">
        <f t="shared" si="117"/>
        <v>-972464</v>
      </c>
      <c r="BK190" s="166">
        <f t="shared" si="117"/>
        <v>-972464</v>
      </c>
      <c r="BL190" s="166">
        <f t="shared" si="117"/>
        <v>-972464</v>
      </c>
      <c r="BN190" s="135">
        <f t="shared" si="156"/>
        <v>12130392</v>
      </c>
      <c r="BO190" s="166">
        <f t="shared" si="157"/>
        <v>12130392</v>
      </c>
      <c r="BP190" s="166">
        <f t="shared" ref="BP190:BU195" si="169">IF(BF190&gt;0,$AR190,BY190+(BF190*BP$18))</f>
        <v>11991426.894400001</v>
      </c>
      <c r="BQ190" s="166">
        <f t="shared" si="169"/>
        <v>11968282.2512</v>
      </c>
      <c r="BR190" s="166">
        <f t="shared" si="169"/>
        <v>11935899.199999999</v>
      </c>
      <c r="BS190" s="166">
        <f t="shared" si="169"/>
        <v>11887276</v>
      </c>
      <c r="BT190" s="166">
        <f t="shared" si="169"/>
        <v>11806269.7488</v>
      </c>
      <c r="BU190" s="166">
        <f t="shared" si="169"/>
        <v>11644160</v>
      </c>
      <c r="BV190" s="135">
        <f t="shared" si="158"/>
        <v>11157928</v>
      </c>
      <c r="BX190" s="166">
        <f t="shared" si="159"/>
        <v>12130392</v>
      </c>
      <c r="BY190" s="166">
        <f t="shared" si="162"/>
        <v>12130392</v>
      </c>
      <c r="BZ190" s="166">
        <f t="shared" si="163"/>
        <v>12130392</v>
      </c>
      <c r="CA190" s="166">
        <f t="shared" si="164"/>
        <v>12130392</v>
      </c>
      <c r="CB190" s="166">
        <f t="shared" si="165"/>
        <v>12130392</v>
      </c>
      <c r="CC190" s="166">
        <f t="shared" si="166"/>
        <v>12130392</v>
      </c>
      <c r="CD190" s="166">
        <f t="shared" si="167"/>
        <v>12130392</v>
      </c>
      <c r="CE190" s="166">
        <f t="shared" si="168"/>
        <v>12130392</v>
      </c>
      <c r="CF190" s="166">
        <f t="shared" si="160"/>
        <v>12130392</v>
      </c>
    </row>
    <row r="191" spans="1:84" ht="15" x14ac:dyDescent="0.2">
      <c r="A191" s="129" t="s">
        <v>351</v>
      </c>
      <c r="B191" s="129"/>
      <c r="C191" s="147">
        <v>1</v>
      </c>
      <c r="D191" s="147" t="str">
        <f t="shared" si="136"/>
        <v>Yes</v>
      </c>
      <c r="E191" s="147">
        <v>1</v>
      </c>
      <c r="F191" s="147"/>
      <c r="G191" s="1">
        <v>7</v>
      </c>
      <c r="H191" s="332">
        <v>51</v>
      </c>
      <c r="I191" s="129">
        <v>165</v>
      </c>
      <c r="J191" s="1" t="s">
        <v>495</v>
      </c>
      <c r="K191" s="156"/>
      <c r="L191" s="266">
        <v>1578.12</v>
      </c>
      <c r="M191" s="265"/>
      <c r="N191">
        <v>649</v>
      </c>
      <c r="O191" s="266">
        <f t="shared" si="137"/>
        <v>194.7</v>
      </c>
      <c r="P191" s="266">
        <f t="shared" si="138"/>
        <v>946.87</v>
      </c>
      <c r="Q191" s="266">
        <f t="shared" si="139"/>
        <v>0</v>
      </c>
      <c r="R191" s="266">
        <f t="shared" si="140"/>
        <v>0</v>
      </c>
      <c r="S191" s="159">
        <f t="shared" si="141"/>
        <v>0.41</v>
      </c>
      <c r="T191" s="159">
        <f t="shared" si="119"/>
        <v>0</v>
      </c>
      <c r="U191" s="158">
        <f t="shared" si="120"/>
        <v>0</v>
      </c>
      <c r="V191" s="158">
        <f t="shared" si="142"/>
        <v>0</v>
      </c>
      <c r="W191" s="267">
        <v>98</v>
      </c>
      <c r="X191" s="266">
        <f t="shared" si="143"/>
        <v>24.5</v>
      </c>
      <c r="Y191" s="136">
        <f t="shared" si="121"/>
        <v>194.7</v>
      </c>
      <c r="Z191" s="4">
        <f t="shared" si="144"/>
        <v>1797.32</v>
      </c>
      <c r="AA191" s="266">
        <v>2252527260.6700001</v>
      </c>
      <c r="AB191" s="267">
        <v>12613</v>
      </c>
      <c r="AC191" s="136">
        <f t="shared" si="122"/>
        <v>178587.75</v>
      </c>
      <c r="AD191" s="131">
        <f t="shared" si="123"/>
        <v>0.836561</v>
      </c>
      <c r="AE191" s="267">
        <v>72090</v>
      </c>
      <c r="AF191" s="131">
        <f t="shared" si="124"/>
        <v>0.57993700000000004</v>
      </c>
      <c r="AG191" s="131">
        <f t="shared" si="161"/>
        <v>0.240426</v>
      </c>
      <c r="AH191" s="161">
        <f t="shared" si="125"/>
        <v>0.240426</v>
      </c>
      <c r="AI191" s="162">
        <f t="shared" si="126"/>
        <v>0</v>
      </c>
      <c r="AJ191" s="163">
        <f t="shared" si="145"/>
        <v>0.240426</v>
      </c>
      <c r="AK191" s="267">
        <v>0</v>
      </c>
      <c r="AL191" s="267">
        <v>0</v>
      </c>
      <c r="AM191" s="135">
        <f t="shared" si="146"/>
        <v>0</v>
      </c>
      <c r="AN191" s="267">
        <v>0</v>
      </c>
      <c r="AO191"/>
      <c r="AP191" s="135">
        <f t="shared" si="147"/>
        <v>0</v>
      </c>
      <c r="AQ191" s="135">
        <f t="shared" si="127"/>
        <v>4980211</v>
      </c>
      <c r="AR191" s="135">
        <f t="shared" si="148"/>
        <v>4980211</v>
      </c>
      <c r="AS191" s="160">
        <v>5167806</v>
      </c>
      <c r="AT191" s="160">
        <f t="shared" si="128"/>
        <v>5225299</v>
      </c>
      <c r="AU191" s="333">
        <v>5225299</v>
      </c>
      <c r="AV191" s="135">
        <f t="shared" si="149"/>
        <v>245088</v>
      </c>
      <c r="AW191" s="164" t="str">
        <f t="shared" si="150"/>
        <v>No</v>
      </c>
      <c r="AX191" s="160">
        <f t="shared" si="151"/>
        <v>0</v>
      </c>
      <c r="AY191" s="334">
        <f t="shared" si="152"/>
        <v>5225299</v>
      </c>
      <c r="AZ191" s="335">
        <f t="shared" si="153"/>
        <v>5225299</v>
      </c>
      <c r="BA191" s="336">
        <f t="shared" si="154"/>
        <v>0</v>
      </c>
      <c r="BD191" s="166">
        <f t="shared" si="155"/>
        <v>-245088</v>
      </c>
      <c r="BE191" s="166">
        <f t="shared" si="118"/>
        <v>-245088</v>
      </c>
      <c r="BF191" s="166">
        <f t="shared" si="118"/>
        <v>-245088</v>
      </c>
      <c r="BG191" s="166">
        <f t="shared" si="118"/>
        <v>-245088</v>
      </c>
      <c r="BH191" s="166">
        <f t="shared" si="117"/>
        <v>-245088</v>
      </c>
      <c r="BI191" s="166">
        <f t="shared" si="117"/>
        <v>-245088</v>
      </c>
      <c r="BJ191" s="166">
        <f t="shared" si="117"/>
        <v>-245088</v>
      </c>
      <c r="BK191" s="166">
        <f t="shared" si="117"/>
        <v>-245088</v>
      </c>
      <c r="BL191" s="166">
        <f t="shared" si="117"/>
        <v>-245088</v>
      </c>
      <c r="BN191" s="135">
        <f t="shared" si="156"/>
        <v>5225299</v>
      </c>
      <c r="BO191" s="166">
        <f t="shared" si="157"/>
        <v>5225299</v>
      </c>
      <c r="BP191" s="166">
        <f t="shared" si="169"/>
        <v>5190275.9248000002</v>
      </c>
      <c r="BQ191" s="166">
        <f t="shared" si="169"/>
        <v>5184442.8304000003</v>
      </c>
      <c r="BR191" s="166">
        <f t="shared" si="169"/>
        <v>5176281.4000000004</v>
      </c>
      <c r="BS191" s="166">
        <f t="shared" si="169"/>
        <v>5164027</v>
      </c>
      <c r="BT191" s="166">
        <f t="shared" si="169"/>
        <v>5143611.1695999997</v>
      </c>
      <c r="BU191" s="166">
        <f t="shared" si="169"/>
        <v>5102755</v>
      </c>
      <c r="BV191" s="135">
        <f t="shared" si="158"/>
        <v>4980211</v>
      </c>
      <c r="BX191" s="166">
        <f t="shared" si="159"/>
        <v>5225299</v>
      </c>
      <c r="BY191" s="166">
        <f t="shared" si="162"/>
        <v>5225299</v>
      </c>
      <c r="BZ191" s="166">
        <f t="shared" si="163"/>
        <v>5225299</v>
      </c>
      <c r="CA191" s="166">
        <f t="shared" si="164"/>
        <v>5225299</v>
      </c>
      <c r="CB191" s="166">
        <f t="shared" si="165"/>
        <v>5225299</v>
      </c>
      <c r="CC191" s="166">
        <f t="shared" si="166"/>
        <v>5225299</v>
      </c>
      <c r="CD191" s="166">
        <f t="shared" si="167"/>
        <v>5225299</v>
      </c>
      <c r="CE191" s="166">
        <f t="shared" si="168"/>
        <v>5225299</v>
      </c>
      <c r="CF191" s="166">
        <f t="shared" si="160"/>
        <v>5225299</v>
      </c>
    </row>
    <row r="192" spans="1:84" ht="15.75" customHeight="1" x14ac:dyDescent="0.2">
      <c r="A192" s="129" t="s">
        <v>351</v>
      </c>
      <c r="B192" s="129"/>
      <c r="C192" s="147"/>
      <c r="D192" s="147" t="str">
        <f t="shared" si="136"/>
        <v>No</v>
      </c>
      <c r="E192" s="147"/>
      <c r="F192" s="147"/>
      <c r="G192" s="1">
        <v>7</v>
      </c>
      <c r="H192" s="332">
        <v>53</v>
      </c>
      <c r="I192" s="129">
        <v>166</v>
      </c>
      <c r="J192" s="1" t="s">
        <v>496</v>
      </c>
      <c r="K192" s="156"/>
      <c r="L192" s="266">
        <v>2314.77</v>
      </c>
      <c r="M192" s="265"/>
      <c r="N192">
        <v>668</v>
      </c>
      <c r="O192" s="266">
        <f t="shared" si="137"/>
        <v>200.4</v>
      </c>
      <c r="P192" s="266">
        <f t="shared" si="138"/>
        <v>1388.86</v>
      </c>
      <c r="Q192" s="266">
        <f t="shared" si="139"/>
        <v>0</v>
      </c>
      <c r="R192" s="266">
        <f t="shared" si="140"/>
        <v>0</v>
      </c>
      <c r="S192" s="159">
        <f t="shared" si="141"/>
        <v>0.28999999999999998</v>
      </c>
      <c r="T192" s="159">
        <f t="shared" si="119"/>
        <v>0</v>
      </c>
      <c r="U192" s="158">
        <f t="shared" si="120"/>
        <v>0</v>
      </c>
      <c r="V192" s="158">
        <f t="shared" si="142"/>
        <v>0</v>
      </c>
      <c r="W192" s="267">
        <v>97</v>
      </c>
      <c r="X192" s="266">
        <f t="shared" si="143"/>
        <v>24.25</v>
      </c>
      <c r="Y192" s="136">
        <f t="shared" si="121"/>
        <v>200.4</v>
      </c>
      <c r="Z192" s="4">
        <f t="shared" si="144"/>
        <v>2539.42</v>
      </c>
      <c r="AA192" s="266">
        <v>1956773426.3299999</v>
      </c>
      <c r="AB192" s="267">
        <v>16142</v>
      </c>
      <c r="AC192" s="136">
        <f t="shared" si="122"/>
        <v>121222.49</v>
      </c>
      <c r="AD192" s="131">
        <f t="shared" si="123"/>
        <v>0.56784400000000002</v>
      </c>
      <c r="AE192" s="267">
        <v>96014</v>
      </c>
      <c r="AF192" s="131">
        <f t="shared" si="124"/>
        <v>0.77239599999999997</v>
      </c>
      <c r="AG192" s="131">
        <f t="shared" si="161"/>
        <v>0.37079000000000001</v>
      </c>
      <c r="AH192" s="161">
        <f t="shared" si="125"/>
        <v>0.37079000000000001</v>
      </c>
      <c r="AI192" s="162">
        <f t="shared" si="126"/>
        <v>0</v>
      </c>
      <c r="AJ192" s="163">
        <f t="shared" si="145"/>
        <v>0.37079000000000001</v>
      </c>
      <c r="AK192" s="267">
        <v>0</v>
      </c>
      <c r="AL192" s="267">
        <v>0</v>
      </c>
      <c r="AM192" s="135">
        <f t="shared" si="146"/>
        <v>0</v>
      </c>
      <c r="AN192" s="267">
        <v>0</v>
      </c>
      <c r="AO192"/>
      <c r="AP192" s="135">
        <f t="shared" si="147"/>
        <v>0</v>
      </c>
      <c r="AQ192" s="135">
        <f t="shared" si="127"/>
        <v>10851843</v>
      </c>
      <c r="AR192" s="135">
        <f t="shared" si="148"/>
        <v>10851843</v>
      </c>
      <c r="AS192" s="160">
        <v>13423576</v>
      </c>
      <c r="AT192" s="160">
        <f t="shared" si="128"/>
        <v>10851843</v>
      </c>
      <c r="AU192" s="333">
        <v>12387171</v>
      </c>
      <c r="AV192" s="135">
        <f t="shared" si="149"/>
        <v>1535328</v>
      </c>
      <c r="AW192" s="164" t="str">
        <f t="shared" si="150"/>
        <v>No</v>
      </c>
      <c r="AX192" s="160">
        <f t="shared" si="151"/>
        <v>0</v>
      </c>
      <c r="AY192" s="334">
        <f t="shared" si="152"/>
        <v>12387171</v>
      </c>
      <c r="AZ192" s="335">
        <f t="shared" si="153"/>
        <v>12387171</v>
      </c>
      <c r="BA192" s="336">
        <f t="shared" si="154"/>
        <v>0</v>
      </c>
      <c r="BD192" s="166">
        <f t="shared" si="155"/>
        <v>-1535328</v>
      </c>
      <c r="BE192" s="166">
        <f t="shared" si="118"/>
        <v>-1535328</v>
      </c>
      <c r="BF192" s="166">
        <f t="shared" si="118"/>
        <v>-1535328</v>
      </c>
      <c r="BG192" s="166">
        <f t="shared" si="118"/>
        <v>-1315929.6287999991</v>
      </c>
      <c r="BH192" s="166">
        <f t="shared" si="117"/>
        <v>-1096564.1596790385</v>
      </c>
      <c r="BI192" s="166">
        <f t="shared" si="117"/>
        <v>-877251.32774323039</v>
      </c>
      <c r="BJ192" s="166">
        <f t="shared" si="117"/>
        <v>-657938.49580742233</v>
      </c>
      <c r="BK192" s="166">
        <f t="shared" si="117"/>
        <v>-438647.59515480883</v>
      </c>
      <c r="BL192" s="166">
        <f t="shared" si="117"/>
        <v>-219323.79757740349</v>
      </c>
      <c r="BN192" s="135">
        <f t="shared" si="156"/>
        <v>12387171</v>
      </c>
      <c r="BO192" s="166">
        <f t="shared" si="157"/>
        <v>12387171</v>
      </c>
      <c r="BP192" s="166">
        <f t="shared" si="169"/>
        <v>12167772.628799999</v>
      </c>
      <c r="BQ192" s="166">
        <f t="shared" si="169"/>
        <v>11948407.159679038</v>
      </c>
      <c r="BR192" s="166">
        <f t="shared" si="169"/>
        <v>11729094.32774323</v>
      </c>
      <c r="BS192" s="166">
        <f t="shared" si="169"/>
        <v>11509781.495807422</v>
      </c>
      <c r="BT192" s="166">
        <f t="shared" si="169"/>
        <v>11290490.595154809</v>
      </c>
      <c r="BU192" s="166">
        <f t="shared" si="169"/>
        <v>11071166.797577403</v>
      </c>
      <c r="BV192" s="135">
        <f t="shared" si="158"/>
        <v>10851843</v>
      </c>
      <c r="BX192" s="166">
        <f t="shared" si="159"/>
        <v>12387171</v>
      </c>
      <c r="BY192" s="166">
        <f t="shared" si="162"/>
        <v>12387171</v>
      </c>
      <c r="BZ192" s="166">
        <f t="shared" si="163"/>
        <v>12167772.628799999</v>
      </c>
      <c r="CA192" s="166">
        <f t="shared" si="164"/>
        <v>11948407.159679038</v>
      </c>
      <c r="CB192" s="166">
        <f t="shared" si="165"/>
        <v>11729094.32774323</v>
      </c>
      <c r="CC192" s="166">
        <f t="shared" si="166"/>
        <v>11509781.495807422</v>
      </c>
      <c r="CD192" s="166">
        <f t="shared" si="167"/>
        <v>11290490.595154809</v>
      </c>
      <c r="CE192" s="166">
        <f t="shared" si="168"/>
        <v>11071166.797577403</v>
      </c>
      <c r="CF192" s="166">
        <f t="shared" si="160"/>
        <v>10851843</v>
      </c>
    </row>
    <row r="193" spans="1:84" ht="15" x14ac:dyDescent="0.2">
      <c r="A193" s="129" t="s">
        <v>329</v>
      </c>
      <c r="B193" s="129"/>
      <c r="C193" s="147"/>
      <c r="D193" s="147" t="str">
        <f t="shared" si="136"/>
        <v>No</v>
      </c>
      <c r="E193" s="147"/>
      <c r="F193" s="147"/>
      <c r="G193" s="1">
        <v>2</v>
      </c>
      <c r="H193" s="332">
        <v>127</v>
      </c>
      <c r="I193" s="129">
        <v>167</v>
      </c>
      <c r="J193" s="1" t="s">
        <v>497</v>
      </c>
      <c r="K193" s="156"/>
      <c r="L193" s="266">
        <v>1558.2</v>
      </c>
      <c r="M193" s="265"/>
      <c r="N193">
        <v>211</v>
      </c>
      <c r="O193" s="266">
        <f t="shared" si="137"/>
        <v>63.3</v>
      </c>
      <c r="P193" s="266">
        <f t="shared" si="138"/>
        <v>934.92</v>
      </c>
      <c r="Q193" s="266">
        <f t="shared" si="139"/>
        <v>0</v>
      </c>
      <c r="R193" s="266">
        <f t="shared" si="140"/>
        <v>0</v>
      </c>
      <c r="S193" s="159">
        <f t="shared" si="141"/>
        <v>0.14000000000000001</v>
      </c>
      <c r="T193" s="159">
        <f t="shared" si="119"/>
        <v>0</v>
      </c>
      <c r="U193" s="158">
        <f t="shared" si="120"/>
        <v>0</v>
      </c>
      <c r="V193" s="158">
        <f t="shared" si="142"/>
        <v>0</v>
      </c>
      <c r="W193" s="267">
        <v>43</v>
      </c>
      <c r="X193" s="266">
        <f t="shared" si="143"/>
        <v>10.75</v>
      </c>
      <c r="Y193" s="136">
        <f t="shared" si="121"/>
        <v>63.3</v>
      </c>
      <c r="Z193" s="4">
        <f t="shared" si="144"/>
        <v>1632.25</v>
      </c>
      <c r="AA193" s="266">
        <v>1692022775.3299999</v>
      </c>
      <c r="AB193" s="267">
        <v>9087</v>
      </c>
      <c r="AC193" s="136">
        <f t="shared" si="122"/>
        <v>186202.57</v>
      </c>
      <c r="AD193" s="131">
        <f t="shared" si="123"/>
        <v>0.87223099999999998</v>
      </c>
      <c r="AE193" s="267">
        <v>169155</v>
      </c>
      <c r="AF193" s="131">
        <f t="shared" si="124"/>
        <v>1.3607880000000001</v>
      </c>
      <c r="AG193" s="131">
        <f t="shared" si="161"/>
        <v>-1.8797999999999999E-2</v>
      </c>
      <c r="AH193" s="161">
        <f t="shared" si="125"/>
        <v>0.01</v>
      </c>
      <c r="AI193" s="162">
        <f t="shared" si="126"/>
        <v>0</v>
      </c>
      <c r="AJ193" s="163">
        <f t="shared" si="145"/>
        <v>0.01</v>
      </c>
      <c r="AK193" s="267">
        <v>694</v>
      </c>
      <c r="AL193" s="267">
        <v>6</v>
      </c>
      <c r="AM193" s="135">
        <f t="shared" si="146"/>
        <v>416400</v>
      </c>
      <c r="AN193" s="267">
        <v>0</v>
      </c>
      <c r="AO193"/>
      <c r="AP193" s="135">
        <f t="shared" si="147"/>
        <v>0</v>
      </c>
      <c r="AQ193" s="135">
        <f t="shared" si="127"/>
        <v>188117</v>
      </c>
      <c r="AR193" s="135">
        <f t="shared" si="148"/>
        <v>604517</v>
      </c>
      <c r="AS193" s="160">
        <v>656185</v>
      </c>
      <c r="AT193" s="160">
        <f t="shared" si="128"/>
        <v>604517</v>
      </c>
      <c r="AU193" s="333">
        <v>494503</v>
      </c>
      <c r="AV193" s="135">
        <f t="shared" si="149"/>
        <v>110014</v>
      </c>
      <c r="AW193" s="164" t="str">
        <f t="shared" si="150"/>
        <v>Yes</v>
      </c>
      <c r="AX193" s="160">
        <f t="shared" si="151"/>
        <v>22003</v>
      </c>
      <c r="AY193" s="334">
        <f t="shared" si="152"/>
        <v>516506</v>
      </c>
      <c r="AZ193" s="335">
        <f t="shared" si="153"/>
        <v>516506</v>
      </c>
      <c r="BA193" s="336">
        <f t="shared" si="154"/>
        <v>22003</v>
      </c>
      <c r="BD193" s="166">
        <f t="shared" si="155"/>
        <v>110014</v>
      </c>
      <c r="BE193" s="166">
        <f t="shared" si="118"/>
        <v>88011</v>
      </c>
      <c r="BF193" s="166">
        <f t="shared" si="118"/>
        <v>38284.785000000033</v>
      </c>
      <c r="BG193" s="166">
        <f t="shared" si="118"/>
        <v>0</v>
      </c>
      <c r="BH193" s="166">
        <f t="shared" si="117"/>
        <v>0</v>
      </c>
      <c r="BI193" s="166">
        <f t="shared" si="117"/>
        <v>0</v>
      </c>
      <c r="BJ193" s="166">
        <f t="shared" si="117"/>
        <v>0</v>
      </c>
      <c r="BK193" s="166">
        <f t="shared" si="117"/>
        <v>0</v>
      </c>
      <c r="BL193" s="166">
        <f t="shared" si="117"/>
        <v>0</v>
      </c>
      <c r="BN193" s="135">
        <f t="shared" si="156"/>
        <v>516506</v>
      </c>
      <c r="BO193" s="166">
        <f t="shared" si="157"/>
        <v>566232.21499999997</v>
      </c>
      <c r="BP193" s="166">
        <f t="shared" si="169"/>
        <v>604517</v>
      </c>
      <c r="BQ193" s="166">
        <f t="shared" si="169"/>
        <v>604517</v>
      </c>
      <c r="BR193" s="166">
        <f t="shared" si="169"/>
        <v>604517</v>
      </c>
      <c r="BS193" s="166">
        <f t="shared" si="169"/>
        <v>604517</v>
      </c>
      <c r="BT193" s="166">
        <f t="shared" si="169"/>
        <v>604517</v>
      </c>
      <c r="BU193" s="166">
        <f t="shared" si="169"/>
        <v>604517</v>
      </c>
      <c r="BV193" s="135">
        <f t="shared" si="158"/>
        <v>604517</v>
      </c>
      <c r="BX193" s="166">
        <f t="shared" si="159"/>
        <v>516506</v>
      </c>
      <c r="BY193" s="166">
        <f t="shared" si="162"/>
        <v>566232.21499999997</v>
      </c>
      <c r="BZ193" s="166">
        <f t="shared" si="163"/>
        <v>604517</v>
      </c>
      <c r="CA193" s="166">
        <f t="shared" si="164"/>
        <v>604517</v>
      </c>
      <c r="CB193" s="166">
        <f t="shared" si="165"/>
        <v>604517</v>
      </c>
      <c r="CC193" s="166">
        <f t="shared" si="166"/>
        <v>604517</v>
      </c>
      <c r="CD193" s="166">
        <f t="shared" si="167"/>
        <v>604517</v>
      </c>
      <c r="CE193" s="166">
        <f t="shared" si="168"/>
        <v>604517</v>
      </c>
      <c r="CF193" s="166">
        <f t="shared" si="160"/>
        <v>604517</v>
      </c>
    </row>
    <row r="194" spans="1:84" ht="15" x14ac:dyDescent="0.2">
      <c r="A194" s="129" t="s">
        <v>323</v>
      </c>
      <c r="B194" s="129"/>
      <c r="C194" s="147"/>
      <c r="D194" s="147" t="str">
        <f t="shared" si="136"/>
        <v>No</v>
      </c>
      <c r="E194" s="147"/>
      <c r="F194" s="147"/>
      <c r="G194" s="1">
        <v>4</v>
      </c>
      <c r="H194" s="332">
        <v>115</v>
      </c>
      <c r="I194" s="129">
        <v>168</v>
      </c>
      <c r="J194" s="1" t="s">
        <v>498</v>
      </c>
      <c r="K194" s="156"/>
      <c r="L194" s="266">
        <v>1010.14</v>
      </c>
      <c r="M194" s="265"/>
      <c r="N194">
        <v>226</v>
      </c>
      <c r="O194" s="266">
        <f t="shared" si="137"/>
        <v>67.8</v>
      </c>
      <c r="P194" s="266">
        <f t="shared" si="138"/>
        <v>606.08000000000004</v>
      </c>
      <c r="Q194" s="266">
        <f t="shared" si="139"/>
        <v>0</v>
      </c>
      <c r="R194" s="266">
        <f t="shared" si="140"/>
        <v>0</v>
      </c>
      <c r="S194" s="159">
        <f t="shared" si="141"/>
        <v>0.22</v>
      </c>
      <c r="T194" s="159">
        <f t="shared" si="119"/>
        <v>0</v>
      </c>
      <c r="U194" s="158">
        <f t="shared" si="120"/>
        <v>0</v>
      </c>
      <c r="V194" s="158">
        <f t="shared" si="142"/>
        <v>0</v>
      </c>
      <c r="W194" s="267">
        <v>27</v>
      </c>
      <c r="X194" s="266">
        <f t="shared" si="143"/>
        <v>6.75</v>
      </c>
      <c r="Y194" s="136">
        <f t="shared" si="121"/>
        <v>67.8</v>
      </c>
      <c r="Z194" s="4">
        <f t="shared" si="144"/>
        <v>1084.69</v>
      </c>
      <c r="AA194" s="266">
        <v>1692589397</v>
      </c>
      <c r="AB194" s="267">
        <v>9723</v>
      </c>
      <c r="AC194" s="136">
        <f t="shared" si="122"/>
        <v>174080.98</v>
      </c>
      <c r="AD194" s="131">
        <f t="shared" si="123"/>
        <v>0.81545000000000001</v>
      </c>
      <c r="AE194" s="267">
        <v>100850</v>
      </c>
      <c r="AF194" s="131">
        <f t="shared" si="124"/>
        <v>0.81130000000000002</v>
      </c>
      <c r="AG194" s="131">
        <f t="shared" si="161"/>
        <v>0.18579499999999999</v>
      </c>
      <c r="AH194" s="161">
        <f t="shared" si="125"/>
        <v>0.18579499999999999</v>
      </c>
      <c r="AI194" s="162">
        <f t="shared" si="126"/>
        <v>0</v>
      </c>
      <c r="AJ194" s="163">
        <f t="shared" si="145"/>
        <v>0.18579499999999999</v>
      </c>
      <c r="AK194" s="267">
        <v>1009</v>
      </c>
      <c r="AL194" s="267">
        <v>13</v>
      </c>
      <c r="AM194" s="135">
        <f t="shared" si="146"/>
        <v>1311700</v>
      </c>
      <c r="AN194" s="267">
        <v>0</v>
      </c>
      <c r="AP194" s="135">
        <f t="shared" si="147"/>
        <v>0</v>
      </c>
      <c r="AQ194" s="135">
        <f t="shared" si="127"/>
        <v>2322633</v>
      </c>
      <c r="AR194" s="135">
        <f t="shared" si="148"/>
        <v>3634333</v>
      </c>
      <c r="AS194" s="160">
        <v>1276811</v>
      </c>
      <c r="AT194" s="160">
        <f t="shared" si="128"/>
        <v>3634333</v>
      </c>
      <c r="AU194" s="333">
        <v>2186586</v>
      </c>
      <c r="AV194" s="135">
        <f t="shared" si="149"/>
        <v>1447747</v>
      </c>
      <c r="AW194" s="164" t="str">
        <f t="shared" si="150"/>
        <v>Yes</v>
      </c>
      <c r="AX194" s="160">
        <f t="shared" si="151"/>
        <v>289549</v>
      </c>
      <c r="AY194" s="334">
        <f t="shared" si="152"/>
        <v>2476135</v>
      </c>
      <c r="AZ194" s="335">
        <f t="shared" si="153"/>
        <v>2476135</v>
      </c>
      <c r="BA194" s="336">
        <f t="shared" si="154"/>
        <v>289549</v>
      </c>
      <c r="BD194" s="166">
        <f t="shared" si="155"/>
        <v>1447747</v>
      </c>
      <c r="BE194" s="166">
        <f t="shared" si="118"/>
        <v>1158198</v>
      </c>
      <c r="BF194" s="166">
        <f t="shared" si="118"/>
        <v>503816.12999999989</v>
      </c>
      <c r="BG194" s="166">
        <f t="shared" si="118"/>
        <v>0</v>
      </c>
      <c r="BH194" s="166">
        <f t="shared" si="117"/>
        <v>0</v>
      </c>
      <c r="BI194" s="166">
        <f t="shared" si="117"/>
        <v>0</v>
      </c>
      <c r="BJ194" s="166">
        <f t="shared" si="117"/>
        <v>0</v>
      </c>
      <c r="BK194" s="166">
        <f t="shared" si="117"/>
        <v>0</v>
      </c>
      <c r="BL194" s="166">
        <f t="shared" si="117"/>
        <v>0</v>
      </c>
      <c r="BN194" s="135">
        <f t="shared" si="156"/>
        <v>2476135</v>
      </c>
      <c r="BO194" s="166">
        <f t="shared" si="157"/>
        <v>3130516.87</v>
      </c>
      <c r="BP194" s="166">
        <f t="shared" si="169"/>
        <v>3634333</v>
      </c>
      <c r="BQ194" s="166">
        <f t="shared" si="169"/>
        <v>3634333</v>
      </c>
      <c r="BR194" s="166">
        <f t="shared" si="169"/>
        <v>3634333</v>
      </c>
      <c r="BS194" s="166">
        <f t="shared" si="169"/>
        <v>3634333</v>
      </c>
      <c r="BT194" s="166">
        <f t="shared" si="169"/>
        <v>3634333</v>
      </c>
      <c r="BU194" s="166">
        <f t="shared" si="169"/>
        <v>3634333</v>
      </c>
      <c r="BV194" s="135">
        <f t="shared" si="158"/>
        <v>3634333</v>
      </c>
      <c r="BX194" s="166">
        <f t="shared" si="159"/>
        <v>2476135</v>
      </c>
      <c r="BY194" s="166">
        <f t="shared" si="162"/>
        <v>3130516.87</v>
      </c>
      <c r="BZ194" s="166">
        <f t="shared" si="163"/>
        <v>3634333</v>
      </c>
      <c r="CA194" s="166">
        <f t="shared" si="164"/>
        <v>3634333</v>
      </c>
      <c r="CB194" s="166">
        <f t="shared" si="165"/>
        <v>3634333</v>
      </c>
      <c r="CC194" s="166">
        <f t="shared" si="166"/>
        <v>3634333</v>
      </c>
      <c r="CD194" s="166">
        <f t="shared" si="167"/>
        <v>3634333</v>
      </c>
      <c r="CE194" s="166">
        <f t="shared" si="168"/>
        <v>3634333</v>
      </c>
      <c r="CF194" s="166">
        <f t="shared" si="160"/>
        <v>3634333</v>
      </c>
    </row>
    <row r="195" spans="1:84" ht="15" x14ac:dyDescent="0.2">
      <c r="A195" s="129" t="s">
        <v>327</v>
      </c>
      <c r="B195" s="129"/>
      <c r="C195" s="147"/>
      <c r="D195" s="147" t="str">
        <f t="shared" si="136"/>
        <v>No</v>
      </c>
      <c r="E195" s="147"/>
      <c r="F195" s="147"/>
      <c r="G195" s="1">
        <v>7</v>
      </c>
      <c r="H195" s="332">
        <v>114</v>
      </c>
      <c r="I195" s="129">
        <v>169</v>
      </c>
      <c r="J195" s="1" t="s">
        <v>499</v>
      </c>
      <c r="K195" s="156"/>
      <c r="L195" s="266">
        <v>1214.6199999999999</v>
      </c>
      <c r="M195" s="265"/>
      <c r="N195">
        <v>175</v>
      </c>
      <c r="O195" s="266">
        <f t="shared" si="137"/>
        <v>52.5</v>
      </c>
      <c r="P195" s="266">
        <f t="shared" si="138"/>
        <v>728.77</v>
      </c>
      <c r="Q195" s="266">
        <f t="shared" si="139"/>
        <v>0</v>
      </c>
      <c r="R195" s="266">
        <f t="shared" si="140"/>
        <v>0</v>
      </c>
      <c r="S195" s="159">
        <f t="shared" si="141"/>
        <v>0.14000000000000001</v>
      </c>
      <c r="T195" s="159">
        <f t="shared" si="119"/>
        <v>0</v>
      </c>
      <c r="U195" s="158">
        <f t="shared" si="120"/>
        <v>0</v>
      </c>
      <c r="V195" s="158">
        <f t="shared" si="142"/>
        <v>0</v>
      </c>
      <c r="W195" s="267">
        <v>15</v>
      </c>
      <c r="X195" s="266">
        <f t="shared" si="143"/>
        <v>3.75</v>
      </c>
      <c r="Y195" s="136">
        <f t="shared" si="121"/>
        <v>52.5</v>
      </c>
      <c r="Z195" s="4">
        <f t="shared" si="144"/>
        <v>1270.8699999999999</v>
      </c>
      <c r="AA195" s="266">
        <v>1260520246.3299999</v>
      </c>
      <c r="AB195" s="267">
        <v>8221</v>
      </c>
      <c r="AC195" s="136">
        <f t="shared" si="122"/>
        <v>153329.31</v>
      </c>
      <c r="AD195" s="131">
        <f t="shared" si="123"/>
        <v>0.71824200000000005</v>
      </c>
      <c r="AE195" s="267">
        <v>92165</v>
      </c>
      <c r="AF195" s="131">
        <f t="shared" si="124"/>
        <v>0.74143300000000001</v>
      </c>
      <c r="AG195" s="131">
        <f t="shared" si="161"/>
        <v>0.27480100000000002</v>
      </c>
      <c r="AH195" s="161">
        <f t="shared" si="125"/>
        <v>0.27480100000000002</v>
      </c>
      <c r="AI195" s="162">
        <f t="shared" si="126"/>
        <v>0</v>
      </c>
      <c r="AJ195" s="163">
        <f t="shared" si="145"/>
        <v>0.27480100000000002</v>
      </c>
      <c r="AK195" s="267">
        <v>0</v>
      </c>
      <c r="AL195" s="339">
        <v>0</v>
      </c>
      <c r="AM195" s="135">
        <f t="shared" si="146"/>
        <v>0</v>
      </c>
      <c r="AN195" s="267">
        <v>425</v>
      </c>
      <c r="AO195">
        <v>4</v>
      </c>
      <c r="AP195" s="135">
        <f t="shared" si="147"/>
        <v>170000</v>
      </c>
      <c r="AQ195" s="135">
        <f t="shared" si="127"/>
        <v>4024949</v>
      </c>
      <c r="AR195" s="135">
        <f t="shared" si="148"/>
        <v>4194949</v>
      </c>
      <c r="AS195" s="160">
        <v>5356542</v>
      </c>
      <c r="AT195" s="160">
        <f t="shared" si="128"/>
        <v>4194949</v>
      </c>
      <c r="AU195" s="333">
        <v>4990532</v>
      </c>
      <c r="AV195" s="135">
        <f t="shared" si="149"/>
        <v>795583</v>
      </c>
      <c r="AW195" s="164" t="str">
        <f t="shared" si="150"/>
        <v>No</v>
      </c>
      <c r="AX195" s="160">
        <f t="shared" si="151"/>
        <v>0</v>
      </c>
      <c r="AY195" s="334">
        <f t="shared" si="152"/>
        <v>4990532</v>
      </c>
      <c r="AZ195" s="335">
        <f t="shared" si="153"/>
        <v>4990532</v>
      </c>
      <c r="BA195" s="336">
        <f t="shared" si="154"/>
        <v>0</v>
      </c>
      <c r="BD195" s="166">
        <f t="shared" si="155"/>
        <v>-795583</v>
      </c>
      <c r="BE195" s="166">
        <f t="shared" si="118"/>
        <v>-795583</v>
      </c>
      <c r="BF195" s="166">
        <f t="shared" si="118"/>
        <v>-795583</v>
      </c>
      <c r="BG195" s="166">
        <f t="shared" si="118"/>
        <v>-681894.18929999974</v>
      </c>
      <c r="BH195" s="166">
        <f t="shared" si="117"/>
        <v>-568222.42794368975</v>
      </c>
      <c r="BI195" s="166">
        <f t="shared" si="117"/>
        <v>-454577.94235495199</v>
      </c>
      <c r="BJ195" s="166">
        <f t="shared" si="117"/>
        <v>-340933.45676621422</v>
      </c>
      <c r="BK195" s="166">
        <f t="shared" si="117"/>
        <v>-227300.335626035</v>
      </c>
      <c r="BL195" s="166">
        <f t="shared" si="117"/>
        <v>-113650.16781301796</v>
      </c>
      <c r="BN195" s="135">
        <f t="shared" si="156"/>
        <v>4990532</v>
      </c>
      <c r="BO195" s="166">
        <f t="shared" si="157"/>
        <v>4990532</v>
      </c>
      <c r="BP195" s="166">
        <f t="shared" si="169"/>
        <v>4876843.1892999997</v>
      </c>
      <c r="BQ195" s="166">
        <f t="shared" si="169"/>
        <v>4763171.4279436897</v>
      </c>
      <c r="BR195" s="166">
        <f t="shared" si="169"/>
        <v>4649526.942354952</v>
      </c>
      <c r="BS195" s="166">
        <f t="shared" si="169"/>
        <v>4535882.4567662142</v>
      </c>
      <c r="BT195" s="166">
        <f t="shared" si="169"/>
        <v>4422249.335626035</v>
      </c>
      <c r="BU195" s="166">
        <f t="shared" si="169"/>
        <v>4308599.167813018</v>
      </c>
      <c r="BV195" s="135">
        <f t="shared" si="158"/>
        <v>4194949</v>
      </c>
      <c r="BX195" s="166">
        <f t="shared" si="159"/>
        <v>4990532</v>
      </c>
      <c r="BY195" s="166">
        <f t="shared" si="162"/>
        <v>4990532</v>
      </c>
      <c r="BZ195" s="166">
        <f t="shared" si="163"/>
        <v>4876843.1892999997</v>
      </c>
      <c r="CA195" s="166">
        <f t="shared" si="164"/>
        <v>4763171.4279436897</v>
      </c>
      <c r="CB195" s="166">
        <f t="shared" si="165"/>
        <v>4649526.942354952</v>
      </c>
      <c r="CC195" s="166">
        <f t="shared" si="166"/>
        <v>4535882.4567662142</v>
      </c>
      <c r="CD195" s="166">
        <f t="shared" si="167"/>
        <v>4422249.335626035</v>
      </c>
      <c r="CE195" s="166">
        <f t="shared" si="168"/>
        <v>4308599.167813018</v>
      </c>
      <c r="CF195" s="166">
        <f t="shared" si="160"/>
        <v>4194949</v>
      </c>
    </row>
    <row r="196" spans="1:84" ht="15" x14ac:dyDescent="0.2">
      <c r="AK196" s="135"/>
      <c r="AO196"/>
    </row>
    <row r="197" spans="1:84" ht="15.75" customHeight="1" x14ac:dyDescent="0.15">
      <c r="A197" s="129"/>
      <c r="B197" s="129"/>
      <c r="C197" s="147"/>
      <c r="D197" s="147"/>
      <c r="E197" s="147"/>
      <c r="F197" s="147"/>
      <c r="H197" s="101"/>
      <c r="I197" s="129"/>
      <c r="K197" s="156"/>
      <c r="L197" s="101"/>
      <c r="M197" s="157"/>
      <c r="N197" s="101"/>
      <c r="O197" s="101"/>
      <c r="P197" s="101"/>
      <c r="Q197" s="101"/>
      <c r="R197" s="101"/>
      <c r="S197" s="159"/>
      <c r="T197" s="159"/>
      <c r="U197" s="160"/>
      <c r="V197" s="160"/>
      <c r="W197" s="101"/>
      <c r="X197" s="101"/>
      <c r="Y197" s="136"/>
      <c r="Z197" s="4"/>
      <c r="AA197" s="101"/>
      <c r="AB197" s="101"/>
      <c r="AC197" s="136"/>
      <c r="AD197" s="131"/>
      <c r="AE197" s="101"/>
      <c r="AF197" s="131"/>
      <c r="AG197" s="131"/>
      <c r="AH197" s="161"/>
      <c r="AI197" s="162"/>
      <c r="AJ197" s="163"/>
      <c r="AK197" s="101"/>
      <c r="AL197" s="101"/>
      <c r="AM197" s="101"/>
      <c r="AP197" s="135"/>
      <c r="AQ197" s="135"/>
      <c r="AR197" s="135"/>
      <c r="AS197" s="135"/>
      <c r="AT197" s="135"/>
      <c r="AU197" s="160"/>
      <c r="AV197" s="135"/>
      <c r="AW197" s="135"/>
      <c r="AX197" s="160"/>
      <c r="AY197" s="334"/>
      <c r="AZ197" s="335"/>
      <c r="BA197" s="342"/>
      <c r="BD197" s="166"/>
      <c r="BE197" s="166"/>
      <c r="BF197" s="166"/>
      <c r="BG197" s="166"/>
      <c r="BH197" s="166"/>
    </row>
    <row r="198" spans="1:84" x14ac:dyDescent="0.15">
      <c r="L198" s="4"/>
      <c r="M198" s="4"/>
      <c r="Z198" s="4"/>
      <c r="AK198" s="135"/>
    </row>
    <row r="199" spans="1:84" x14ac:dyDescent="0.15">
      <c r="L199" s="4"/>
      <c r="M199" s="4"/>
      <c r="Z199" s="4"/>
      <c r="AK199" s="135"/>
    </row>
    <row r="200" spans="1:84" x14ac:dyDescent="0.15">
      <c r="L200" s="4"/>
      <c r="M200" s="4"/>
      <c r="Z200" s="4"/>
      <c r="AK200" s="135"/>
    </row>
    <row r="201" spans="1:84" x14ac:dyDescent="0.15">
      <c r="L201" s="4"/>
      <c r="M201" s="4"/>
      <c r="Z201" s="4"/>
    </row>
    <row r="202" spans="1:84" x14ac:dyDescent="0.15">
      <c r="L202" s="4"/>
      <c r="M202" s="4"/>
      <c r="Z202" s="4"/>
    </row>
    <row r="203" spans="1:84" x14ac:dyDescent="0.15">
      <c r="L203" s="4"/>
      <c r="M203" s="4"/>
      <c r="Z203" s="4"/>
    </row>
    <row r="204" spans="1:84" x14ac:dyDescent="0.15">
      <c r="L204" s="4"/>
      <c r="M204" s="4"/>
      <c r="Z204" s="4"/>
    </row>
    <row r="205" spans="1:84" x14ac:dyDescent="0.15">
      <c r="L205" s="4"/>
      <c r="M205" s="4"/>
      <c r="Z205" s="4"/>
    </row>
    <row r="206" spans="1:84" x14ac:dyDescent="0.15">
      <c r="L206" s="4"/>
      <c r="M206" s="4"/>
      <c r="Z206" s="4"/>
    </row>
    <row r="207" spans="1:84" x14ac:dyDescent="0.15">
      <c r="L207" s="4"/>
      <c r="M207" s="4"/>
      <c r="Z207" s="4"/>
    </row>
    <row r="208" spans="1:84" x14ac:dyDescent="0.15">
      <c r="L208" s="4"/>
      <c r="M208" s="4"/>
      <c r="Z208" s="4"/>
    </row>
    <row r="209" spans="12:26" x14ac:dyDescent="0.15">
      <c r="L209" s="4"/>
      <c r="M209" s="4"/>
      <c r="Z209" s="4"/>
    </row>
    <row r="210" spans="12:26" x14ac:dyDescent="0.15">
      <c r="L210" s="4"/>
      <c r="M210" s="4"/>
    </row>
    <row r="211" spans="12:26" x14ac:dyDescent="0.15">
      <c r="L211" s="4"/>
      <c r="M211" s="4"/>
    </row>
    <row r="212" spans="12:26" x14ac:dyDescent="0.15">
      <c r="L212" s="4"/>
      <c r="M212" s="4"/>
    </row>
    <row r="213" spans="12:26" x14ac:dyDescent="0.15">
      <c r="L213" s="4"/>
      <c r="M213" s="4"/>
    </row>
    <row r="214" spans="12:26" x14ac:dyDescent="0.15">
      <c r="L214" s="4"/>
      <c r="M214" s="4"/>
    </row>
    <row r="215" spans="12:26" x14ac:dyDescent="0.15">
      <c r="L215" s="4"/>
      <c r="M215" s="4"/>
    </row>
    <row r="216" spans="12:26" x14ac:dyDescent="0.15">
      <c r="L216" s="4"/>
      <c r="M216" s="4"/>
    </row>
    <row r="217" spans="12:26" x14ac:dyDescent="0.15">
      <c r="L217" s="4"/>
      <c r="M217" s="4"/>
    </row>
    <row r="218" spans="12:26" x14ac:dyDescent="0.15">
      <c r="L218" s="4"/>
      <c r="M218" s="4"/>
    </row>
    <row r="219" spans="12:26" x14ac:dyDescent="0.15">
      <c r="L219" s="4"/>
      <c r="M219" s="4"/>
    </row>
    <row r="220" spans="12:26" x14ac:dyDescent="0.15">
      <c r="L220" s="4"/>
      <c r="M220" s="4"/>
    </row>
    <row r="221" spans="12:26" x14ac:dyDescent="0.15">
      <c r="L221" s="4"/>
      <c r="M221" s="4"/>
    </row>
    <row r="222" spans="12:26" x14ac:dyDescent="0.15">
      <c r="L222" s="4"/>
      <c r="M222" s="4"/>
    </row>
    <row r="223" spans="12:26" x14ac:dyDescent="0.15">
      <c r="L223" s="4"/>
      <c r="M223" s="4"/>
    </row>
    <row r="224" spans="12:26" x14ac:dyDescent="0.15">
      <c r="L224" s="4"/>
      <c r="M224" s="4"/>
    </row>
    <row r="225" spans="12:13" x14ac:dyDescent="0.15">
      <c r="L225" s="4"/>
      <c r="M225" s="4"/>
    </row>
    <row r="226" spans="12:13" x14ac:dyDescent="0.15">
      <c r="L226" s="4"/>
      <c r="M226" s="4"/>
    </row>
    <row r="227" spans="12:13" x14ac:dyDescent="0.15">
      <c r="L227" s="4"/>
      <c r="M227" s="4"/>
    </row>
    <row r="228" spans="12:13" x14ac:dyDescent="0.15">
      <c r="L228" s="4"/>
      <c r="M228" s="4"/>
    </row>
    <row r="229" spans="12:13" x14ac:dyDescent="0.15">
      <c r="L229" s="4"/>
      <c r="M229" s="4"/>
    </row>
    <row r="230" spans="12:13" x14ac:dyDescent="0.15">
      <c r="L230" s="4"/>
      <c r="M230" s="4"/>
    </row>
    <row r="231" spans="12:13" x14ac:dyDescent="0.15">
      <c r="L231" s="4"/>
      <c r="M231" s="4"/>
    </row>
    <row r="232" spans="12:13" x14ac:dyDescent="0.15">
      <c r="L232" s="4"/>
      <c r="M232" s="4"/>
    </row>
    <row r="233" spans="12:13" x14ac:dyDescent="0.15">
      <c r="L233" s="4"/>
      <c r="M233" s="4"/>
    </row>
    <row r="234" spans="12:13" x14ac:dyDescent="0.15">
      <c r="L234" s="4"/>
      <c r="M234" s="4"/>
    </row>
    <row r="235" spans="12:13" x14ac:dyDescent="0.15">
      <c r="L235" s="4"/>
      <c r="M235" s="4"/>
    </row>
    <row r="236" spans="12:13" x14ac:dyDescent="0.15">
      <c r="L236" s="4"/>
      <c r="M236" s="4"/>
    </row>
    <row r="237" spans="12:13" x14ac:dyDescent="0.15">
      <c r="L237" s="4"/>
      <c r="M237" s="4"/>
    </row>
    <row r="238" spans="12:13" x14ac:dyDescent="0.15">
      <c r="L238" s="4"/>
      <c r="M238" s="4"/>
    </row>
    <row r="239" spans="12:13" x14ac:dyDescent="0.15">
      <c r="L239" s="4"/>
      <c r="M239" s="4"/>
    </row>
    <row r="240" spans="12:13" x14ac:dyDescent="0.15">
      <c r="L240" s="4"/>
      <c r="M240" s="4"/>
    </row>
    <row r="241" spans="12:13" x14ac:dyDescent="0.15">
      <c r="L241" s="4"/>
      <c r="M241" s="4"/>
    </row>
    <row r="242" spans="12:13" x14ac:dyDescent="0.15">
      <c r="L242" s="4"/>
      <c r="M242" s="4"/>
    </row>
    <row r="243" spans="12:13" x14ac:dyDescent="0.15">
      <c r="L243" s="4"/>
      <c r="M243" s="4"/>
    </row>
    <row r="244" spans="12:13" x14ac:dyDescent="0.15">
      <c r="L244" s="4"/>
      <c r="M244" s="4"/>
    </row>
    <row r="245" spans="12:13" x14ac:dyDescent="0.15">
      <c r="L245" s="4"/>
      <c r="M245" s="4"/>
    </row>
    <row r="246" spans="12:13" x14ac:dyDescent="0.15">
      <c r="L246" s="4"/>
      <c r="M246" s="4"/>
    </row>
    <row r="247" spans="12:13" x14ac:dyDescent="0.15">
      <c r="L247" s="4"/>
      <c r="M247" s="4"/>
    </row>
    <row r="248" spans="12:13" x14ac:dyDescent="0.15">
      <c r="L248" s="4"/>
      <c r="M248" s="4"/>
    </row>
    <row r="249" spans="12:13" x14ac:dyDescent="0.15">
      <c r="L249" s="4"/>
      <c r="M249" s="4"/>
    </row>
    <row r="250" spans="12:13" x14ac:dyDescent="0.15">
      <c r="L250" s="4"/>
      <c r="M250" s="4"/>
    </row>
    <row r="251" spans="12:13" x14ac:dyDescent="0.15">
      <c r="L251" s="4"/>
      <c r="M251" s="4"/>
    </row>
    <row r="252" spans="12:13" x14ac:dyDescent="0.15">
      <c r="L252" s="4"/>
      <c r="M252" s="4"/>
    </row>
    <row r="253" spans="12:13" x14ac:dyDescent="0.15">
      <c r="L253" s="4"/>
      <c r="M253" s="4"/>
    </row>
    <row r="254" spans="12:13" x14ac:dyDescent="0.15">
      <c r="L254" s="4"/>
      <c r="M254" s="4"/>
    </row>
    <row r="255" spans="12:13" x14ac:dyDescent="0.15">
      <c r="L255" s="4"/>
      <c r="M255" s="4"/>
    </row>
    <row r="256" spans="12:13" x14ac:dyDescent="0.15">
      <c r="L256" s="4"/>
      <c r="M256" s="4"/>
    </row>
    <row r="257" spans="12:13" x14ac:dyDescent="0.15">
      <c r="L257" s="4"/>
      <c r="M257" s="4"/>
    </row>
    <row r="258" spans="12:13" x14ac:dyDescent="0.15">
      <c r="L258" s="4"/>
      <c r="M258" s="4"/>
    </row>
    <row r="259" spans="12:13" x14ac:dyDescent="0.15">
      <c r="L259" s="4"/>
      <c r="M259" s="4"/>
    </row>
    <row r="260" spans="12:13" x14ac:dyDescent="0.15">
      <c r="L260" s="4"/>
      <c r="M260" s="4"/>
    </row>
    <row r="261" spans="12:13" x14ac:dyDescent="0.15">
      <c r="L261" s="4"/>
      <c r="M261" s="4"/>
    </row>
    <row r="262" spans="12:13" x14ac:dyDescent="0.15">
      <c r="L262" s="4"/>
      <c r="M262" s="4"/>
    </row>
    <row r="263" spans="12:13" x14ac:dyDescent="0.15">
      <c r="L263" s="4"/>
      <c r="M263" s="4"/>
    </row>
    <row r="264" spans="12:13" x14ac:dyDescent="0.15">
      <c r="L264" s="4"/>
      <c r="M264" s="4"/>
    </row>
    <row r="265" spans="12:13" x14ac:dyDescent="0.15">
      <c r="L265" s="4"/>
      <c r="M265" s="4"/>
    </row>
    <row r="266" spans="12:13" x14ac:dyDescent="0.15">
      <c r="L266" s="4"/>
      <c r="M266" s="4"/>
    </row>
    <row r="267" spans="12:13" x14ac:dyDescent="0.15">
      <c r="L267" s="4"/>
      <c r="M267" s="4"/>
    </row>
    <row r="268" spans="12:13" x14ac:dyDescent="0.15">
      <c r="L268" s="4"/>
      <c r="M268" s="4"/>
    </row>
    <row r="269" spans="12:13" x14ac:dyDescent="0.15">
      <c r="L269" s="4"/>
      <c r="M269" s="4"/>
    </row>
    <row r="270" spans="12:13" x14ac:dyDescent="0.15">
      <c r="L270" s="4"/>
      <c r="M270" s="4"/>
    </row>
    <row r="271" spans="12:13" x14ac:dyDescent="0.15">
      <c r="L271" s="4"/>
      <c r="M271" s="4"/>
    </row>
    <row r="272" spans="12:13" x14ac:dyDescent="0.15">
      <c r="L272" s="4"/>
      <c r="M272" s="4"/>
    </row>
    <row r="273" spans="12:13" x14ac:dyDescent="0.15">
      <c r="L273" s="4"/>
      <c r="M273" s="4"/>
    </row>
    <row r="274" spans="12:13" x14ac:dyDescent="0.15">
      <c r="L274" s="4"/>
      <c r="M274" s="4"/>
    </row>
    <row r="275" spans="12:13" x14ac:dyDescent="0.15">
      <c r="L275" s="4"/>
      <c r="M275" s="4"/>
    </row>
    <row r="276" spans="12:13" x14ac:dyDescent="0.15">
      <c r="L276" s="4"/>
      <c r="M276" s="4"/>
    </row>
    <row r="277" spans="12:13" x14ac:dyDescent="0.15">
      <c r="L277" s="4"/>
      <c r="M277" s="4"/>
    </row>
    <row r="278" spans="12:13" x14ac:dyDescent="0.15">
      <c r="L278" s="4"/>
      <c r="M278" s="4"/>
    </row>
    <row r="279" spans="12:13" x14ac:dyDescent="0.15">
      <c r="L279" s="4"/>
      <c r="M279" s="4"/>
    </row>
    <row r="280" spans="12:13" x14ac:dyDescent="0.15">
      <c r="L280" s="4"/>
      <c r="M280" s="4"/>
    </row>
    <row r="281" spans="12:13" x14ac:dyDescent="0.15">
      <c r="L281" s="4"/>
      <c r="M281" s="4"/>
    </row>
    <row r="282" spans="12:13" x14ac:dyDescent="0.15">
      <c r="L282" s="4"/>
      <c r="M282" s="4"/>
    </row>
    <row r="283" spans="12:13" x14ac:dyDescent="0.15">
      <c r="L283" s="4"/>
      <c r="M283" s="4"/>
    </row>
    <row r="284" spans="12:13" x14ac:dyDescent="0.15">
      <c r="L284" s="4"/>
      <c r="M284" s="4"/>
    </row>
    <row r="285" spans="12:13" x14ac:dyDescent="0.15">
      <c r="L285" s="4"/>
      <c r="M285" s="4"/>
    </row>
    <row r="286" spans="12:13" x14ac:dyDescent="0.15">
      <c r="L286" s="4"/>
      <c r="M286" s="4"/>
    </row>
    <row r="287" spans="12:13" x14ac:dyDescent="0.15">
      <c r="L287" s="4"/>
      <c r="M287" s="4"/>
    </row>
    <row r="288" spans="12:13" x14ac:dyDescent="0.15">
      <c r="L288" s="4"/>
      <c r="M288" s="4"/>
    </row>
    <row r="289" spans="12:13" x14ac:dyDescent="0.15">
      <c r="L289" s="4"/>
      <c r="M289" s="4"/>
    </row>
    <row r="290" spans="12:13" x14ac:dyDescent="0.15">
      <c r="L290" s="4"/>
      <c r="M290" s="4"/>
    </row>
    <row r="291" spans="12:13" x14ac:dyDescent="0.15">
      <c r="L291" s="4"/>
      <c r="M291" s="4"/>
    </row>
    <row r="292" spans="12:13" x14ac:dyDescent="0.15">
      <c r="L292" s="4"/>
      <c r="M292" s="4"/>
    </row>
    <row r="293" spans="12:13" x14ac:dyDescent="0.15">
      <c r="L293" s="4"/>
      <c r="M293" s="4"/>
    </row>
    <row r="294" spans="12:13" x14ac:dyDescent="0.15">
      <c r="L294" s="4"/>
      <c r="M294" s="4"/>
    </row>
    <row r="295" spans="12:13" x14ac:dyDescent="0.15">
      <c r="L295" s="4"/>
      <c r="M295" s="4"/>
    </row>
    <row r="296" spans="12:13" x14ac:dyDescent="0.15">
      <c r="L296" s="4"/>
      <c r="M296" s="4"/>
    </row>
    <row r="297" spans="12:13" x14ac:dyDescent="0.15">
      <c r="L297" s="4"/>
      <c r="M297" s="4"/>
    </row>
    <row r="298" spans="12:13" x14ac:dyDescent="0.15">
      <c r="L298" s="4"/>
      <c r="M298" s="4"/>
    </row>
    <row r="299" spans="12:13" x14ac:dyDescent="0.15">
      <c r="L299" s="4"/>
      <c r="M299" s="4"/>
    </row>
    <row r="300" spans="12:13" x14ac:dyDescent="0.15">
      <c r="L300" s="4"/>
      <c r="M300" s="4"/>
    </row>
    <row r="301" spans="12:13" x14ac:dyDescent="0.15">
      <c r="L301" s="4"/>
      <c r="M301" s="4"/>
    </row>
    <row r="302" spans="12:13" x14ac:dyDescent="0.15">
      <c r="L302" s="4"/>
      <c r="M302" s="4"/>
    </row>
    <row r="303" spans="12:13" x14ac:dyDescent="0.15">
      <c r="L303" s="4"/>
      <c r="M303" s="4"/>
    </row>
    <row r="304" spans="12:13" x14ac:dyDescent="0.15">
      <c r="L304" s="4"/>
      <c r="M304" s="4"/>
    </row>
    <row r="305" spans="12:13" x14ac:dyDescent="0.15">
      <c r="L305" s="4"/>
      <c r="M305" s="4"/>
    </row>
    <row r="306" spans="12:13" x14ac:dyDescent="0.15">
      <c r="L306" s="4"/>
      <c r="M306" s="4"/>
    </row>
    <row r="307" spans="12:13" x14ac:dyDescent="0.15">
      <c r="L307" s="4"/>
      <c r="M307" s="4"/>
    </row>
    <row r="308" spans="12:13" x14ac:dyDescent="0.15">
      <c r="L308" s="4"/>
      <c r="M308" s="4"/>
    </row>
    <row r="309" spans="12:13" x14ac:dyDescent="0.15">
      <c r="L309" s="4"/>
      <c r="M309" s="4"/>
    </row>
    <row r="310" spans="12:13" x14ac:dyDescent="0.15">
      <c r="L310" s="4"/>
      <c r="M310" s="4"/>
    </row>
    <row r="311" spans="12:13" x14ac:dyDescent="0.15">
      <c r="L311" s="4"/>
      <c r="M311" s="4"/>
    </row>
    <row r="312" spans="12:13" x14ac:dyDescent="0.15">
      <c r="L312" s="4"/>
      <c r="M312" s="4"/>
    </row>
    <row r="313" spans="12:13" x14ac:dyDescent="0.15">
      <c r="L313" s="4"/>
      <c r="M313" s="4"/>
    </row>
    <row r="314" spans="12:13" x14ac:dyDescent="0.15">
      <c r="L314" s="4"/>
      <c r="M314" s="4"/>
    </row>
    <row r="315" spans="12:13" x14ac:dyDescent="0.15">
      <c r="L315" s="4"/>
      <c r="M315" s="4"/>
    </row>
    <row r="316" spans="12:13" x14ac:dyDescent="0.15">
      <c r="L316" s="4"/>
      <c r="M316" s="4"/>
    </row>
    <row r="317" spans="12:13" x14ac:dyDescent="0.15">
      <c r="L317" s="4"/>
      <c r="M317" s="4"/>
    </row>
    <row r="318" spans="12:13" x14ac:dyDescent="0.15">
      <c r="L318" s="4"/>
      <c r="M318" s="4"/>
    </row>
    <row r="319" spans="12:13" x14ac:dyDescent="0.15">
      <c r="L319" s="4"/>
      <c r="M319" s="4"/>
    </row>
    <row r="320" spans="12:13" x14ac:dyDescent="0.15">
      <c r="L320" s="4"/>
      <c r="M320" s="4"/>
    </row>
    <row r="321" spans="12:13" x14ac:dyDescent="0.15">
      <c r="L321" s="4"/>
      <c r="M321" s="4"/>
    </row>
    <row r="322" spans="12:13" x14ac:dyDescent="0.15">
      <c r="L322" s="4"/>
      <c r="M322" s="4"/>
    </row>
    <row r="323" spans="12:13" x14ac:dyDescent="0.15">
      <c r="L323" s="4"/>
      <c r="M323" s="4"/>
    </row>
    <row r="324" spans="12:13" x14ac:dyDescent="0.15">
      <c r="L324" s="4"/>
      <c r="M324" s="4"/>
    </row>
    <row r="325" spans="12:13" x14ac:dyDescent="0.15">
      <c r="L325" s="4"/>
      <c r="M325" s="4"/>
    </row>
    <row r="326" spans="12:13" x14ac:dyDescent="0.15">
      <c r="L326" s="4"/>
      <c r="M326" s="4"/>
    </row>
    <row r="327" spans="12:13" x14ac:dyDescent="0.15">
      <c r="L327" s="4"/>
      <c r="M327" s="4"/>
    </row>
    <row r="328" spans="12:13" x14ac:dyDescent="0.15">
      <c r="L328" s="4"/>
      <c r="M328" s="4"/>
    </row>
    <row r="329" spans="12:13" x14ac:dyDescent="0.15">
      <c r="L329" s="4"/>
      <c r="M329" s="4"/>
    </row>
    <row r="330" spans="12:13" x14ac:dyDescent="0.15">
      <c r="L330" s="4"/>
      <c r="M330" s="4"/>
    </row>
    <row r="331" spans="12:13" x14ac:dyDescent="0.15">
      <c r="L331" s="4"/>
      <c r="M331" s="4"/>
    </row>
    <row r="332" spans="12:13" x14ac:dyDescent="0.15">
      <c r="L332" s="4"/>
      <c r="M332" s="4"/>
    </row>
    <row r="333" spans="12:13" x14ac:dyDescent="0.15">
      <c r="L333" s="4"/>
      <c r="M333" s="4"/>
    </row>
    <row r="334" spans="12:13" x14ac:dyDescent="0.15">
      <c r="L334" s="4"/>
      <c r="M334" s="4"/>
    </row>
    <row r="335" spans="12:13" x14ac:dyDescent="0.15">
      <c r="L335" s="4"/>
      <c r="M335" s="4"/>
    </row>
    <row r="336" spans="12:13" x14ac:dyDescent="0.15">
      <c r="L336" s="4"/>
      <c r="M336" s="4"/>
    </row>
    <row r="337" spans="12:13" x14ac:dyDescent="0.15">
      <c r="L337" s="4"/>
      <c r="M337" s="4"/>
    </row>
    <row r="338" spans="12:13" x14ac:dyDescent="0.15">
      <c r="L338" s="4"/>
      <c r="M338" s="4"/>
    </row>
    <row r="339" spans="12:13" x14ac:dyDescent="0.15">
      <c r="L339" s="4"/>
      <c r="M339" s="4"/>
    </row>
    <row r="340" spans="12:13" x14ac:dyDescent="0.15">
      <c r="L340" s="4"/>
      <c r="M340" s="4"/>
    </row>
    <row r="341" spans="12:13" x14ac:dyDescent="0.15">
      <c r="L341" s="4"/>
      <c r="M341" s="4"/>
    </row>
    <row r="342" spans="12:13" x14ac:dyDescent="0.15">
      <c r="L342" s="4"/>
      <c r="M342" s="4"/>
    </row>
    <row r="343" spans="12:13" x14ac:dyDescent="0.15">
      <c r="L343" s="4"/>
      <c r="M343" s="4"/>
    </row>
    <row r="344" spans="12:13" x14ac:dyDescent="0.15">
      <c r="L344" s="4"/>
      <c r="M344" s="4"/>
    </row>
    <row r="345" spans="12:13" x14ac:dyDescent="0.15">
      <c r="L345" s="4"/>
      <c r="M345" s="4"/>
    </row>
    <row r="346" spans="12:13" x14ac:dyDescent="0.15">
      <c r="L346" s="4"/>
      <c r="M346" s="4"/>
    </row>
    <row r="347" spans="12:13" x14ac:dyDescent="0.15">
      <c r="L347" s="4"/>
      <c r="M347" s="4"/>
    </row>
    <row r="348" spans="12:13" x14ac:dyDescent="0.15">
      <c r="L348" s="4"/>
      <c r="M348" s="4"/>
    </row>
    <row r="349" spans="12:13" x14ac:dyDescent="0.15">
      <c r="L349" s="4"/>
      <c r="M349" s="4"/>
    </row>
    <row r="350" spans="12:13" x14ac:dyDescent="0.15">
      <c r="L350" s="4"/>
      <c r="M350" s="4"/>
    </row>
    <row r="351" spans="12:13" x14ac:dyDescent="0.15">
      <c r="L351" s="4"/>
      <c r="M351" s="4"/>
    </row>
    <row r="352" spans="12:13" x14ac:dyDescent="0.15">
      <c r="L352" s="4"/>
      <c r="M352" s="4"/>
    </row>
    <row r="353" spans="12:13" x14ac:dyDescent="0.15">
      <c r="L353" s="4"/>
      <c r="M353" s="4"/>
    </row>
    <row r="354" spans="12:13" x14ac:dyDescent="0.15">
      <c r="L354" s="4"/>
      <c r="M354" s="4"/>
    </row>
    <row r="355" spans="12:13" x14ac:dyDescent="0.15">
      <c r="L355" s="4"/>
      <c r="M355" s="4"/>
    </row>
    <row r="356" spans="12:13" x14ac:dyDescent="0.15">
      <c r="L356" s="4"/>
      <c r="M356" s="4"/>
    </row>
    <row r="357" spans="12:13" x14ac:dyDescent="0.15">
      <c r="L357" s="4"/>
      <c r="M357" s="4"/>
    </row>
    <row r="358" spans="12:13" x14ac:dyDescent="0.15">
      <c r="L358" s="4"/>
      <c r="M358" s="4"/>
    </row>
    <row r="359" spans="12:13" x14ac:dyDescent="0.15">
      <c r="L359" s="4"/>
      <c r="M359" s="4"/>
    </row>
    <row r="360" spans="12:13" x14ac:dyDescent="0.15">
      <c r="L360" s="4"/>
      <c r="M360" s="4"/>
    </row>
    <row r="361" spans="12:13" x14ac:dyDescent="0.15">
      <c r="L361" s="4"/>
      <c r="M361" s="4"/>
    </row>
    <row r="362" spans="12:13" x14ac:dyDescent="0.15">
      <c r="L362" s="4"/>
      <c r="M362" s="4"/>
    </row>
    <row r="363" spans="12:13" x14ac:dyDescent="0.15">
      <c r="L363" s="4"/>
      <c r="M363" s="4"/>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D43"/>
  <sheetViews>
    <sheetView workbookViewId="0">
      <selection activeCell="I21" sqref="I21"/>
    </sheetView>
  </sheetViews>
  <sheetFormatPr baseColWidth="10" defaultColWidth="8.83203125" defaultRowHeight="15" x14ac:dyDescent="0.2"/>
  <sheetData>
    <row r="1" spans="1:4" x14ac:dyDescent="0.2">
      <c r="A1" t="s">
        <v>545</v>
      </c>
      <c r="B1" t="s">
        <v>546</v>
      </c>
      <c r="C1" t="s">
        <v>547</v>
      </c>
      <c r="D1" t="s">
        <v>548</v>
      </c>
    </row>
    <row r="2" spans="1:4" x14ac:dyDescent="0.2">
      <c r="A2">
        <v>2026</v>
      </c>
      <c r="B2">
        <v>1</v>
      </c>
      <c r="C2" t="s">
        <v>395</v>
      </c>
      <c r="D2">
        <v>500</v>
      </c>
    </row>
    <row r="3" spans="1:4" x14ac:dyDescent="0.2">
      <c r="A3">
        <v>2026</v>
      </c>
      <c r="B3">
        <v>2</v>
      </c>
      <c r="C3" t="s">
        <v>481</v>
      </c>
      <c r="D3">
        <v>410</v>
      </c>
    </row>
    <row r="4" spans="1:4" x14ac:dyDescent="0.2">
      <c r="A4">
        <v>2026</v>
      </c>
      <c r="B4">
        <v>3</v>
      </c>
      <c r="C4" t="s">
        <v>420</v>
      </c>
      <c r="D4">
        <v>394</v>
      </c>
    </row>
    <row r="5" spans="1:4" x14ac:dyDescent="0.2">
      <c r="A5">
        <v>2026</v>
      </c>
      <c r="B5">
        <v>4</v>
      </c>
      <c r="C5" t="s">
        <v>374</v>
      </c>
      <c r="D5">
        <v>366</v>
      </c>
    </row>
    <row r="6" spans="1:4" x14ac:dyDescent="0.2">
      <c r="A6">
        <v>2026</v>
      </c>
      <c r="B6">
        <v>5</v>
      </c>
      <c r="C6" t="s">
        <v>344</v>
      </c>
      <c r="D6">
        <v>363</v>
      </c>
    </row>
    <row r="7" spans="1:4" x14ac:dyDescent="0.2">
      <c r="A7">
        <v>2026</v>
      </c>
      <c r="B7">
        <v>6</v>
      </c>
      <c r="C7" t="s">
        <v>424</v>
      </c>
      <c r="D7">
        <v>361</v>
      </c>
    </row>
    <row r="8" spans="1:4" x14ac:dyDescent="0.2">
      <c r="A8">
        <v>2026</v>
      </c>
      <c r="B8">
        <v>7</v>
      </c>
      <c r="C8" t="s">
        <v>493</v>
      </c>
      <c r="D8">
        <v>354</v>
      </c>
    </row>
    <row r="9" spans="1:4" x14ac:dyDescent="0.2">
      <c r="A9">
        <v>2026</v>
      </c>
      <c r="B9">
        <v>8</v>
      </c>
      <c r="C9" t="s">
        <v>411</v>
      </c>
      <c r="D9">
        <v>342</v>
      </c>
    </row>
    <row r="10" spans="1:4" x14ac:dyDescent="0.2">
      <c r="A10">
        <v>2026</v>
      </c>
      <c r="B10">
        <v>9</v>
      </c>
      <c r="C10" t="s">
        <v>368</v>
      </c>
      <c r="D10">
        <v>329</v>
      </c>
    </row>
    <row r="11" spans="1:4" x14ac:dyDescent="0.2">
      <c r="A11">
        <v>2026</v>
      </c>
      <c r="B11">
        <v>10</v>
      </c>
      <c r="C11" t="s">
        <v>435</v>
      </c>
      <c r="D11">
        <v>325</v>
      </c>
    </row>
    <row r="12" spans="1:4" x14ac:dyDescent="0.2">
      <c r="A12">
        <v>2026</v>
      </c>
      <c r="B12">
        <v>11</v>
      </c>
      <c r="C12" t="s">
        <v>326</v>
      </c>
      <c r="D12">
        <v>317</v>
      </c>
    </row>
    <row r="13" spans="1:4" x14ac:dyDescent="0.2">
      <c r="A13">
        <v>2026</v>
      </c>
      <c r="B13">
        <v>12</v>
      </c>
      <c r="C13" t="s">
        <v>486</v>
      </c>
      <c r="D13">
        <v>309</v>
      </c>
    </row>
    <row r="14" spans="1:4" x14ac:dyDescent="0.2">
      <c r="A14">
        <v>2026</v>
      </c>
      <c r="B14">
        <v>13</v>
      </c>
      <c r="C14" t="s">
        <v>408</v>
      </c>
      <c r="D14">
        <v>309</v>
      </c>
    </row>
    <row r="15" spans="1:4" x14ac:dyDescent="0.2">
      <c r="A15">
        <v>2026</v>
      </c>
      <c r="B15">
        <v>14</v>
      </c>
      <c r="C15" t="s">
        <v>426</v>
      </c>
      <c r="D15">
        <v>307</v>
      </c>
    </row>
    <row r="16" spans="1:4" x14ac:dyDescent="0.2">
      <c r="A16">
        <v>2026</v>
      </c>
      <c r="B16">
        <v>15</v>
      </c>
      <c r="C16" t="s">
        <v>473</v>
      </c>
      <c r="D16">
        <v>305</v>
      </c>
    </row>
    <row r="17" spans="1:4" x14ac:dyDescent="0.2">
      <c r="A17">
        <v>2026</v>
      </c>
      <c r="B17">
        <v>16</v>
      </c>
      <c r="C17" t="s">
        <v>476</v>
      </c>
      <c r="D17">
        <v>303</v>
      </c>
    </row>
    <row r="18" spans="1:4" x14ac:dyDescent="0.2">
      <c r="A18">
        <v>2026</v>
      </c>
      <c r="B18">
        <v>17</v>
      </c>
      <c r="C18" t="s">
        <v>442</v>
      </c>
      <c r="D18">
        <v>303</v>
      </c>
    </row>
    <row r="19" spans="1:4" x14ac:dyDescent="0.2">
      <c r="A19">
        <v>2026</v>
      </c>
      <c r="B19">
        <v>18</v>
      </c>
      <c r="C19" t="s">
        <v>393</v>
      </c>
      <c r="D19">
        <v>298</v>
      </c>
    </row>
    <row r="20" spans="1:4" x14ac:dyDescent="0.2">
      <c r="A20">
        <v>2026</v>
      </c>
      <c r="B20">
        <v>19</v>
      </c>
      <c r="C20" t="s">
        <v>346</v>
      </c>
      <c r="D20">
        <v>294</v>
      </c>
    </row>
    <row r="21" spans="1:4" x14ac:dyDescent="0.2">
      <c r="A21">
        <v>2026</v>
      </c>
      <c r="B21">
        <v>20</v>
      </c>
      <c r="C21" t="s">
        <v>492</v>
      </c>
      <c r="D21">
        <v>291</v>
      </c>
    </row>
    <row r="22" spans="1:4" x14ac:dyDescent="0.2">
      <c r="A22">
        <v>2026</v>
      </c>
      <c r="B22">
        <v>21</v>
      </c>
      <c r="C22" t="s">
        <v>419</v>
      </c>
      <c r="D22">
        <v>290</v>
      </c>
    </row>
    <row r="23" spans="1:4" x14ac:dyDescent="0.2">
      <c r="A23">
        <v>2026</v>
      </c>
      <c r="B23">
        <v>22</v>
      </c>
      <c r="C23" t="s">
        <v>375</v>
      </c>
      <c r="D23">
        <v>289</v>
      </c>
    </row>
    <row r="24" spans="1:4" x14ac:dyDescent="0.2">
      <c r="A24">
        <v>2026</v>
      </c>
      <c r="B24">
        <v>23</v>
      </c>
      <c r="C24" t="s">
        <v>447</v>
      </c>
      <c r="D24">
        <v>287</v>
      </c>
    </row>
    <row r="25" spans="1:4" x14ac:dyDescent="0.2">
      <c r="A25">
        <v>2026</v>
      </c>
      <c r="B25">
        <v>24</v>
      </c>
      <c r="C25" t="s">
        <v>466</v>
      </c>
      <c r="D25">
        <v>283</v>
      </c>
    </row>
    <row r="26" spans="1:4" x14ac:dyDescent="0.2">
      <c r="A26">
        <v>2026</v>
      </c>
      <c r="B26">
        <v>25</v>
      </c>
      <c r="C26" t="s">
        <v>400</v>
      </c>
      <c r="D26">
        <v>282</v>
      </c>
    </row>
    <row r="27" spans="1:4" x14ac:dyDescent="0.2">
      <c r="A27">
        <v>2026</v>
      </c>
      <c r="B27">
        <v>26</v>
      </c>
      <c r="C27" t="s">
        <v>414</v>
      </c>
      <c r="D27">
        <v>281</v>
      </c>
    </row>
    <row r="28" spans="1:4" x14ac:dyDescent="0.2">
      <c r="A28">
        <v>2026</v>
      </c>
      <c r="B28">
        <v>27</v>
      </c>
      <c r="C28" t="s">
        <v>468</v>
      </c>
      <c r="D28">
        <v>278</v>
      </c>
    </row>
    <row r="29" spans="1:4" x14ac:dyDescent="0.2">
      <c r="A29">
        <v>2026</v>
      </c>
      <c r="B29">
        <v>28</v>
      </c>
      <c r="C29" t="s">
        <v>440</v>
      </c>
      <c r="D29">
        <v>272</v>
      </c>
    </row>
    <row r="30" spans="1:4" x14ac:dyDescent="0.2">
      <c r="A30">
        <v>2026</v>
      </c>
      <c r="B30">
        <v>29</v>
      </c>
      <c r="C30" t="s">
        <v>328</v>
      </c>
      <c r="D30">
        <v>271</v>
      </c>
    </row>
    <row r="31" spans="1:4" x14ac:dyDescent="0.2">
      <c r="A31">
        <v>2026</v>
      </c>
      <c r="B31">
        <v>30</v>
      </c>
      <c r="C31" t="s">
        <v>339</v>
      </c>
      <c r="D31">
        <v>271</v>
      </c>
    </row>
    <row r="32" spans="1:4" x14ac:dyDescent="0.2">
      <c r="A32">
        <v>2026</v>
      </c>
      <c r="B32">
        <v>31</v>
      </c>
      <c r="C32" t="s">
        <v>380</v>
      </c>
      <c r="D32">
        <v>271</v>
      </c>
    </row>
    <row r="33" spans="1:4" x14ac:dyDescent="0.2">
      <c r="A33">
        <v>2026</v>
      </c>
      <c r="B33">
        <v>32</v>
      </c>
      <c r="C33" t="s">
        <v>409</v>
      </c>
      <c r="D33">
        <v>270</v>
      </c>
    </row>
    <row r="34" spans="1:4" x14ac:dyDescent="0.2">
      <c r="A34">
        <v>2026</v>
      </c>
      <c r="B34">
        <v>33</v>
      </c>
      <c r="C34" t="s">
        <v>441</v>
      </c>
      <c r="D34">
        <v>269</v>
      </c>
    </row>
    <row r="35" spans="1:4" x14ac:dyDescent="0.2">
      <c r="A35">
        <v>2026</v>
      </c>
      <c r="B35">
        <v>34</v>
      </c>
      <c r="C35" t="s">
        <v>464</v>
      </c>
      <c r="D35">
        <v>267</v>
      </c>
    </row>
    <row r="36" spans="1:4" x14ac:dyDescent="0.2">
      <c r="A36">
        <v>2026</v>
      </c>
      <c r="B36">
        <v>35</v>
      </c>
      <c r="C36" t="s">
        <v>454</v>
      </c>
      <c r="D36">
        <v>264</v>
      </c>
    </row>
    <row r="37" spans="1:4" x14ac:dyDescent="0.2">
      <c r="A37">
        <v>2026</v>
      </c>
      <c r="B37">
        <v>36</v>
      </c>
      <c r="C37" t="s">
        <v>389</v>
      </c>
      <c r="D37">
        <v>263</v>
      </c>
    </row>
    <row r="38" spans="1:4" x14ac:dyDescent="0.2">
      <c r="A38">
        <v>2026</v>
      </c>
      <c r="B38">
        <v>37</v>
      </c>
      <c r="C38" t="s">
        <v>378</v>
      </c>
      <c r="D38">
        <v>263</v>
      </c>
    </row>
    <row r="39" spans="1:4" x14ac:dyDescent="0.2">
      <c r="A39">
        <v>2026</v>
      </c>
      <c r="B39">
        <v>38</v>
      </c>
      <c r="C39" t="s">
        <v>463</v>
      </c>
      <c r="D39">
        <v>263</v>
      </c>
    </row>
    <row r="40" spans="1:4" x14ac:dyDescent="0.2">
      <c r="A40">
        <v>2026</v>
      </c>
      <c r="B40">
        <v>39</v>
      </c>
      <c r="C40" t="s">
        <v>494</v>
      </c>
      <c r="D40">
        <v>261</v>
      </c>
    </row>
    <row r="41" spans="1:4" x14ac:dyDescent="0.2">
      <c r="A41">
        <v>2026</v>
      </c>
      <c r="B41">
        <v>40</v>
      </c>
      <c r="C41" t="s">
        <v>444</v>
      </c>
      <c r="D41">
        <v>258</v>
      </c>
    </row>
    <row r="42" spans="1:4" x14ac:dyDescent="0.2">
      <c r="A42">
        <v>2026</v>
      </c>
      <c r="B42">
        <v>41</v>
      </c>
      <c r="C42" t="s">
        <v>354</v>
      </c>
      <c r="D42">
        <v>258</v>
      </c>
    </row>
    <row r="43" spans="1:4" x14ac:dyDescent="0.2">
      <c r="A43">
        <v>2026</v>
      </c>
      <c r="B43">
        <v>42</v>
      </c>
      <c r="C43" t="s">
        <v>404</v>
      </c>
      <c r="D43">
        <v>257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pageSetUpPr fitToPage="1"/>
  </sheetPr>
  <dimension ref="A1:Q190"/>
  <sheetViews>
    <sheetView zoomScale="90" zoomScaleNormal="90" workbookViewId="0">
      <pane ySplit="5" topLeftCell="A6" activePane="bottomLeft" state="frozen"/>
      <selection pane="bottomLeft" activeCell="O9" sqref="O9"/>
    </sheetView>
  </sheetViews>
  <sheetFormatPr baseColWidth="10" defaultColWidth="9.1640625" defaultRowHeight="16.5" customHeight="1" x14ac:dyDescent="0.15"/>
  <cols>
    <col min="1" max="1" width="5.1640625" style="180" customWidth="1"/>
    <col min="2" max="2" width="14.5" style="180" bestFit="1" customWidth="1"/>
    <col min="3" max="3" width="9.5" style="180" bestFit="1" customWidth="1"/>
    <col min="4" max="4" width="12.1640625" style="180" bestFit="1" customWidth="1"/>
    <col min="5" max="5" width="7.1640625" style="180" customWidth="1"/>
    <col min="6" max="6" width="15.5" style="180" customWidth="1"/>
    <col min="7" max="7" width="9.5" style="180" bestFit="1" customWidth="1"/>
    <col min="8" max="8" width="7.83203125" style="180" customWidth="1"/>
    <col min="9" max="9" width="10.1640625" style="180" customWidth="1"/>
    <col min="10" max="10" width="15.5" style="180" customWidth="1"/>
    <col min="11" max="11" width="13.5" style="221" customWidth="1"/>
    <col min="12" max="12" width="12" style="180" customWidth="1"/>
    <col min="13" max="14" width="15.5" style="180" customWidth="1"/>
    <col min="15" max="15" width="16.5" style="180" customWidth="1"/>
    <col min="16" max="16" width="17" style="180" customWidth="1"/>
    <col min="17" max="17" width="36.5" style="180" customWidth="1"/>
    <col min="18" max="16384" width="9.1640625" style="180"/>
  </cols>
  <sheetData>
    <row r="1" spans="1:17" ht="18.75" customHeight="1" x14ac:dyDescent="0.15">
      <c r="A1" s="169"/>
      <c r="B1" s="170" t="s">
        <v>549</v>
      </c>
      <c r="C1" s="171"/>
      <c r="D1" s="172">
        <f>MAX(D6:D174)</f>
        <v>118833</v>
      </c>
      <c r="E1" s="173"/>
      <c r="F1" s="174">
        <f>MAX(F6:F174)</f>
        <v>670959.44999999995</v>
      </c>
      <c r="G1" s="173"/>
      <c r="H1" s="175">
        <f>MAX(H6:H174)</f>
        <v>37.297914926328637</v>
      </c>
      <c r="I1" s="173"/>
      <c r="J1" s="173"/>
      <c r="K1" s="177">
        <f>MAX(K6:K174)</f>
        <v>1.0134720117931288E-2</v>
      </c>
      <c r="L1" s="173"/>
      <c r="M1" s="178">
        <f>MAX(M6:M174)</f>
        <v>8.6</v>
      </c>
      <c r="N1" s="179"/>
      <c r="O1" s="173" t="s">
        <v>550</v>
      </c>
      <c r="Q1" s="275" t="s">
        <v>551</v>
      </c>
    </row>
    <row r="2" spans="1:17" ht="16.5" customHeight="1" x14ac:dyDescent="0.15">
      <c r="A2" s="169"/>
      <c r="B2" s="170" t="s">
        <v>552</v>
      </c>
      <c r="C2" s="171"/>
      <c r="D2" s="172">
        <f>MIN(D6:D174)</f>
        <v>21061</v>
      </c>
      <c r="E2" s="173"/>
      <c r="F2" s="174">
        <f>MIN(F6:F174)</f>
        <v>9802.02</v>
      </c>
      <c r="G2" s="173"/>
      <c r="H2" s="175">
        <f>MIN(H6:H174)</f>
        <v>7.8394835001804228</v>
      </c>
      <c r="I2" s="173"/>
      <c r="J2" s="173"/>
      <c r="K2" s="177">
        <f>MIN(K6:K174)</f>
        <v>0</v>
      </c>
      <c r="L2" s="173"/>
      <c r="M2" s="178">
        <f>MIN(M6:M174)</f>
        <v>2.4833333333333338</v>
      </c>
      <c r="N2" s="179"/>
      <c r="O2" s="181">
        <f>PERCENTILE(O6:O174,0.75)</f>
        <v>276.81076323159851</v>
      </c>
      <c r="Q2" s="192" t="s">
        <v>553</v>
      </c>
    </row>
    <row r="3" spans="1:17" ht="16.5" customHeight="1" x14ac:dyDescent="0.15">
      <c r="A3" s="169"/>
      <c r="B3" s="170" t="s">
        <v>554</v>
      </c>
      <c r="C3" s="171"/>
      <c r="D3" s="172">
        <f>SUM(D1-D2)</f>
        <v>97772</v>
      </c>
      <c r="E3" s="173"/>
      <c r="F3" s="174">
        <f>SUM(F1-F2)</f>
        <v>661157.42999999993</v>
      </c>
      <c r="G3" s="173"/>
      <c r="H3" s="183">
        <f>SUM(H1-H2)</f>
        <v>29.458431426148216</v>
      </c>
      <c r="I3" s="173"/>
      <c r="J3" s="173"/>
      <c r="K3" s="177">
        <f>SUM(K1-K2)</f>
        <v>1.0134720117931288E-2</v>
      </c>
      <c r="L3" s="173"/>
      <c r="M3" s="178">
        <f>SUM(M1-M2)</f>
        <v>6.1166666666666654</v>
      </c>
      <c r="N3" s="179"/>
      <c r="O3" s="184"/>
      <c r="Q3" s="276" t="s">
        <v>555</v>
      </c>
    </row>
    <row r="4" spans="1:17" ht="16.5" customHeight="1" x14ac:dyDescent="0.15">
      <c r="A4" s="169"/>
      <c r="B4" s="170"/>
      <c r="C4" s="171"/>
      <c r="D4" s="172"/>
      <c r="E4" s="173"/>
      <c r="F4" s="174"/>
      <c r="G4" s="173"/>
      <c r="H4" s="183"/>
      <c r="I4" s="173"/>
      <c r="J4" s="173"/>
      <c r="K4" s="177"/>
      <c r="L4" s="173"/>
      <c r="M4" s="178"/>
      <c r="N4" s="179"/>
      <c r="O4" s="184"/>
      <c r="Q4" s="171" t="s">
        <v>556</v>
      </c>
    </row>
    <row r="5" spans="1:17" ht="39" customHeight="1" x14ac:dyDescent="0.15">
      <c r="A5" s="185" t="s">
        <v>546</v>
      </c>
      <c r="B5" s="185" t="s">
        <v>142</v>
      </c>
      <c r="C5" s="185" t="s">
        <v>557</v>
      </c>
      <c r="D5" s="186" t="s">
        <v>558</v>
      </c>
      <c r="E5" s="185" t="s">
        <v>559</v>
      </c>
      <c r="F5" s="187" t="s">
        <v>560</v>
      </c>
      <c r="G5" s="185" t="s">
        <v>561</v>
      </c>
      <c r="H5" s="188" t="s">
        <v>562</v>
      </c>
      <c r="I5" s="185" t="s">
        <v>563</v>
      </c>
      <c r="J5" s="185" t="s">
        <v>564</v>
      </c>
      <c r="K5" s="190" t="s">
        <v>565</v>
      </c>
      <c r="L5" s="185" t="s">
        <v>566</v>
      </c>
      <c r="M5" s="188" t="s">
        <v>567</v>
      </c>
      <c r="N5" s="185" t="s">
        <v>568</v>
      </c>
      <c r="O5" s="191" t="s">
        <v>569</v>
      </c>
    </row>
    <row r="6" spans="1:17" ht="16.5" customHeight="1" x14ac:dyDescent="0.15">
      <c r="A6" s="192">
        <v>1</v>
      </c>
      <c r="B6" s="192" t="s">
        <v>395</v>
      </c>
      <c r="C6" s="193">
        <v>122105</v>
      </c>
      <c r="D6" s="193">
        <v>21163</v>
      </c>
      <c r="E6" s="194">
        <f t="shared" ref="E6:E37" si="0">SUM(100-(((D6-$D$2)/$D$3)*100))</f>
        <v>99.895675653561341</v>
      </c>
      <c r="F6" s="195">
        <v>11110.41</v>
      </c>
      <c r="G6" s="194">
        <f t="shared" ref="G6:G37" si="1">SUM(100-(((F6-$F$2)/$F$3)*100))</f>
        <v>99.802106133784207</v>
      </c>
      <c r="H6" s="195">
        <v>37.297914926328637</v>
      </c>
      <c r="I6" s="194">
        <f t="shared" ref="I6:I69" si="2">SUM((H6-$H$2)/$H$3)*100</f>
        <v>100</v>
      </c>
      <c r="J6" s="279">
        <v>1237.5</v>
      </c>
      <c r="K6" s="197">
        <f t="shared" ref="K6:K69" si="3">SUM(J6/C6)</f>
        <v>1.0134720117931288E-2</v>
      </c>
      <c r="L6" s="198">
        <f t="shared" ref="L6:L69" si="4">SUM((K6-$K$2)/$K$3)*100</f>
        <v>100</v>
      </c>
      <c r="M6" s="194">
        <v>8.6</v>
      </c>
      <c r="N6" s="194">
        <f t="shared" ref="N6:N69" si="5">SUM((M6-$M$2)/$M$3)*100</f>
        <v>100</v>
      </c>
      <c r="O6" s="200">
        <f t="shared" ref="O6:O37" si="6">SUM(E6+G6+I6+L6+N6)</f>
        <v>499.69778178734555</v>
      </c>
    </row>
    <row r="7" spans="1:17" ht="15.75" customHeight="1" x14ac:dyDescent="0.15">
      <c r="A7" s="192">
        <v>2</v>
      </c>
      <c r="B7" s="192" t="s">
        <v>481</v>
      </c>
      <c r="C7" s="193">
        <v>107568</v>
      </c>
      <c r="D7" s="193">
        <v>23128</v>
      </c>
      <c r="E7" s="194">
        <f t="shared" si="0"/>
        <v>97.885897803052003</v>
      </c>
      <c r="F7" s="195">
        <v>12743.11</v>
      </c>
      <c r="G7" s="194">
        <f t="shared" si="1"/>
        <v>99.555160410131066</v>
      </c>
      <c r="H7" s="195">
        <v>36.005401601607694</v>
      </c>
      <c r="I7" s="194">
        <f t="shared" si="2"/>
        <v>95.612416336690387</v>
      </c>
      <c r="J7" s="279">
        <v>884</v>
      </c>
      <c r="K7" s="197">
        <f t="shared" si="3"/>
        <v>8.218057414844564E-3</v>
      </c>
      <c r="L7" s="198">
        <f t="shared" si="4"/>
        <v>81.088153587038022</v>
      </c>
      <c r="M7" s="194">
        <v>8.15</v>
      </c>
      <c r="N7" s="194">
        <f t="shared" si="5"/>
        <v>92.643051771117186</v>
      </c>
      <c r="O7" s="200">
        <f t="shared" si="6"/>
        <v>466.78467990802864</v>
      </c>
    </row>
    <row r="8" spans="1:17" ht="15.75" customHeight="1" x14ac:dyDescent="0.15">
      <c r="A8" s="192">
        <v>3</v>
      </c>
      <c r="B8" s="192" t="s">
        <v>420</v>
      </c>
      <c r="C8" s="193">
        <v>72495</v>
      </c>
      <c r="D8" s="193">
        <v>24661</v>
      </c>
      <c r="E8" s="194">
        <f t="shared" si="0"/>
        <v>96.317964243341649</v>
      </c>
      <c r="F8" s="195">
        <v>12312.56</v>
      </c>
      <c r="G8" s="194">
        <f t="shared" si="1"/>
        <v>99.620281057720248</v>
      </c>
      <c r="H8" s="195">
        <v>31.259448428451595</v>
      </c>
      <c r="I8" s="194">
        <f t="shared" si="2"/>
        <v>79.501737853845412</v>
      </c>
      <c r="J8" s="279">
        <v>495</v>
      </c>
      <c r="K8" s="197">
        <f t="shared" si="3"/>
        <v>6.8280571073867161E-3</v>
      </c>
      <c r="L8" s="198">
        <f t="shared" si="4"/>
        <v>67.372922270501405</v>
      </c>
      <c r="M8" s="194">
        <v>7.6999999999999993</v>
      </c>
      <c r="N8" s="194">
        <f t="shared" si="5"/>
        <v>85.286103542234329</v>
      </c>
      <c r="O8" s="200">
        <f t="shared" si="6"/>
        <v>428.09900896764304</v>
      </c>
    </row>
    <row r="9" spans="1:17" ht="16.5" customHeight="1" x14ac:dyDescent="0.15">
      <c r="A9" s="192">
        <v>4</v>
      </c>
      <c r="B9" s="192" t="s">
        <v>344</v>
      </c>
      <c r="C9" s="193">
        <v>144399</v>
      </c>
      <c r="D9" s="193">
        <v>24067</v>
      </c>
      <c r="E9" s="194">
        <f t="shared" si="0"/>
        <v>96.925500143190277</v>
      </c>
      <c r="F9" s="195">
        <v>14850.83</v>
      </c>
      <c r="G9" s="194">
        <f t="shared" si="1"/>
        <v>99.236367955510985</v>
      </c>
      <c r="H9" s="195">
        <v>31.526993851881297</v>
      </c>
      <c r="I9" s="194">
        <f t="shared" si="2"/>
        <v>80.409951259913669</v>
      </c>
      <c r="J9" s="279">
        <v>686.5</v>
      </c>
      <c r="K9" s="197">
        <f t="shared" si="3"/>
        <v>4.754188048393687E-3</v>
      </c>
      <c r="L9" s="198">
        <f t="shared" si="4"/>
        <v>46.909909628211004</v>
      </c>
      <c r="M9" s="194">
        <v>7.8666666666666663</v>
      </c>
      <c r="N9" s="194">
        <f t="shared" si="5"/>
        <v>88.010899182561317</v>
      </c>
      <c r="O9" s="200">
        <f t="shared" si="6"/>
        <v>411.49262816938722</v>
      </c>
    </row>
    <row r="10" spans="1:17" ht="16.5" customHeight="1" x14ac:dyDescent="0.15">
      <c r="A10" s="192">
        <v>5</v>
      </c>
      <c r="B10" s="192" t="s">
        <v>424</v>
      </c>
      <c r="C10" s="193">
        <v>130250</v>
      </c>
      <c r="D10" s="193">
        <v>26429</v>
      </c>
      <c r="E10" s="194">
        <f t="shared" si="0"/>
        <v>94.509675571738327</v>
      </c>
      <c r="F10" s="195">
        <v>18926.830000000002</v>
      </c>
      <c r="G10" s="194">
        <f t="shared" si="1"/>
        <v>98.619873333345126</v>
      </c>
      <c r="H10" s="195">
        <v>25.472179791994218</v>
      </c>
      <c r="I10" s="194">
        <f t="shared" si="2"/>
        <v>59.856195452967896</v>
      </c>
      <c r="J10" s="279">
        <v>1249.5</v>
      </c>
      <c r="K10" s="197">
        <f t="shared" si="3"/>
        <v>9.5930902111324382E-3</v>
      </c>
      <c r="L10" s="198">
        <f t="shared" si="4"/>
        <v>94.655699412551627</v>
      </c>
      <c r="M10" s="194">
        <v>6.0916666666666659</v>
      </c>
      <c r="N10" s="194">
        <f t="shared" si="5"/>
        <v>58.991825613079008</v>
      </c>
      <c r="O10" s="200">
        <f t="shared" si="6"/>
        <v>406.63326938368203</v>
      </c>
    </row>
    <row r="11" spans="1:17" ht="16.5" customHeight="1" x14ac:dyDescent="0.15">
      <c r="A11" s="192">
        <v>6</v>
      </c>
      <c r="B11" s="192" t="s">
        <v>426</v>
      </c>
      <c r="C11" s="193">
        <v>26858</v>
      </c>
      <c r="D11" s="193">
        <v>25857</v>
      </c>
      <c r="E11" s="194">
        <f t="shared" si="0"/>
        <v>95.094710141962935</v>
      </c>
      <c r="F11" s="195">
        <v>16800.16</v>
      </c>
      <c r="G11" s="194">
        <f t="shared" si="1"/>
        <v>98.941531973708592</v>
      </c>
      <c r="H11" s="195">
        <v>28.176707333193747</v>
      </c>
      <c r="I11" s="194">
        <f t="shared" si="2"/>
        <v>69.03702216459962</v>
      </c>
      <c r="J11" s="279">
        <v>131</v>
      </c>
      <c r="K11" s="197">
        <f t="shared" si="3"/>
        <v>4.8775039094496988E-3</v>
      </c>
      <c r="L11" s="198">
        <f t="shared" si="4"/>
        <v>48.126675948553981</v>
      </c>
      <c r="M11" s="194">
        <v>7.9083333333333323</v>
      </c>
      <c r="N11" s="194">
        <f t="shared" si="5"/>
        <v>88.69209809264305</v>
      </c>
      <c r="O11" s="200">
        <f t="shared" si="6"/>
        <v>399.89203832146814</v>
      </c>
    </row>
    <row r="12" spans="1:17" ht="16.5" customHeight="1" x14ac:dyDescent="0.15">
      <c r="A12" s="192">
        <v>7</v>
      </c>
      <c r="B12" s="192" t="s">
        <v>493</v>
      </c>
      <c r="C12" s="193">
        <v>24561</v>
      </c>
      <c r="D12" s="193">
        <v>21061</v>
      </c>
      <c r="E12" s="194">
        <f t="shared" si="0"/>
        <v>100</v>
      </c>
      <c r="F12" s="195">
        <v>9802.02</v>
      </c>
      <c r="G12" s="194">
        <f t="shared" si="1"/>
        <v>100</v>
      </c>
      <c r="H12" s="195">
        <v>30.525420947030106</v>
      </c>
      <c r="I12" s="194">
        <f t="shared" si="2"/>
        <v>77.00999798214967</v>
      </c>
      <c r="J12" s="279">
        <v>133.5</v>
      </c>
      <c r="K12" s="197">
        <f t="shared" si="3"/>
        <v>5.4354464394772203E-3</v>
      </c>
      <c r="L12" s="198">
        <f t="shared" si="4"/>
        <v>53.631934342817459</v>
      </c>
      <c r="M12" s="194">
        <v>6.458333333333333</v>
      </c>
      <c r="N12" s="194">
        <f t="shared" si="5"/>
        <v>64.986376021798364</v>
      </c>
      <c r="O12" s="200">
        <f t="shared" si="6"/>
        <v>395.62830834676549</v>
      </c>
    </row>
    <row r="13" spans="1:17" ht="16.5" customHeight="1" x14ac:dyDescent="0.15">
      <c r="A13" s="192">
        <v>8</v>
      </c>
      <c r="B13" s="192" t="s">
        <v>435</v>
      </c>
      <c r="C13" s="193">
        <v>38768</v>
      </c>
      <c r="D13" s="193">
        <v>30201</v>
      </c>
      <c r="E13" s="194">
        <f t="shared" si="0"/>
        <v>90.651720328928519</v>
      </c>
      <c r="F13" s="195">
        <v>18617.54</v>
      </c>
      <c r="G13" s="194">
        <f t="shared" si="1"/>
        <v>98.666653417174786</v>
      </c>
      <c r="H13" s="195">
        <v>28.632149349809474</v>
      </c>
      <c r="I13" s="194">
        <f t="shared" si="2"/>
        <v>70.583071952611974</v>
      </c>
      <c r="J13" s="279">
        <v>208</v>
      </c>
      <c r="K13" s="197">
        <f t="shared" si="3"/>
        <v>5.3652496904663637E-3</v>
      </c>
      <c r="L13" s="198">
        <f t="shared" si="4"/>
        <v>52.939298056920833</v>
      </c>
      <c r="M13" s="194">
        <v>6.95</v>
      </c>
      <c r="N13" s="194">
        <f t="shared" si="5"/>
        <v>73.024523160762953</v>
      </c>
      <c r="O13" s="200">
        <f t="shared" si="6"/>
        <v>385.86526691639909</v>
      </c>
    </row>
    <row r="14" spans="1:17" ht="16.5" customHeight="1" x14ac:dyDescent="0.15">
      <c r="A14" s="192">
        <v>9</v>
      </c>
      <c r="B14" s="192" t="s">
        <v>374</v>
      </c>
      <c r="C14" s="193">
        <v>49872</v>
      </c>
      <c r="D14" s="193">
        <v>29015</v>
      </c>
      <c r="E14" s="194">
        <f t="shared" si="0"/>
        <v>91.864746553205421</v>
      </c>
      <c r="F14" s="195">
        <v>21318.45</v>
      </c>
      <c r="G14" s="194">
        <f t="shared" si="1"/>
        <v>98.258141030041813</v>
      </c>
      <c r="H14" s="195">
        <v>31.278121215149689</v>
      </c>
      <c r="I14" s="194">
        <f t="shared" si="2"/>
        <v>79.565124754620868</v>
      </c>
      <c r="J14" s="279">
        <v>211.5</v>
      </c>
      <c r="K14" s="197">
        <f t="shared" si="3"/>
        <v>4.2408565928777672E-3</v>
      </c>
      <c r="L14" s="198">
        <f t="shared" si="4"/>
        <v>41.844831860471906</v>
      </c>
      <c r="M14" s="194">
        <v>6.5833333333333321</v>
      </c>
      <c r="N14" s="194">
        <f t="shared" si="5"/>
        <v>67.029972752043577</v>
      </c>
      <c r="O14" s="200">
        <f t="shared" si="6"/>
        <v>378.56281695038359</v>
      </c>
    </row>
    <row r="15" spans="1:17" ht="16.5" customHeight="1" x14ac:dyDescent="0.15">
      <c r="A15" s="192">
        <v>10</v>
      </c>
      <c r="B15" s="192" t="s">
        <v>326</v>
      </c>
      <c r="C15" s="193">
        <v>18654</v>
      </c>
      <c r="D15" s="193">
        <v>30160</v>
      </c>
      <c r="E15" s="194">
        <f t="shared" si="0"/>
        <v>90.693654625046022</v>
      </c>
      <c r="F15" s="195">
        <v>21686.240000000002</v>
      </c>
      <c r="G15" s="194">
        <f t="shared" si="1"/>
        <v>98.202512826634944</v>
      </c>
      <c r="H15" s="195">
        <v>23.553872654730672</v>
      </c>
      <c r="I15" s="194">
        <f t="shared" si="2"/>
        <v>53.344283431879106</v>
      </c>
      <c r="J15" s="279">
        <v>57.5</v>
      </c>
      <c r="K15" s="197">
        <f t="shared" si="3"/>
        <v>3.0824488045459418E-3</v>
      </c>
      <c r="L15" s="198">
        <f t="shared" si="4"/>
        <v>30.414740305380384</v>
      </c>
      <c r="M15" s="194">
        <v>8.0000000000000018</v>
      </c>
      <c r="N15" s="194">
        <f t="shared" si="5"/>
        <v>90.190735694822919</v>
      </c>
      <c r="O15" s="200">
        <f t="shared" si="6"/>
        <v>362.84592688376341</v>
      </c>
    </row>
    <row r="16" spans="1:17" ht="16.5" customHeight="1" x14ac:dyDescent="0.15">
      <c r="A16" s="192">
        <v>11</v>
      </c>
      <c r="B16" s="192" t="s">
        <v>411</v>
      </c>
      <c r="C16" s="193">
        <v>59395</v>
      </c>
      <c r="D16" s="193">
        <v>33687</v>
      </c>
      <c r="E16" s="194">
        <f t="shared" si="0"/>
        <v>87.086282371231022</v>
      </c>
      <c r="F16" s="195">
        <v>22737.13</v>
      </c>
      <c r="G16" s="194">
        <f t="shared" si="1"/>
        <v>98.043565811549598</v>
      </c>
      <c r="H16" s="195">
        <v>27.397973650328861</v>
      </c>
      <c r="I16" s="194">
        <f t="shared" si="2"/>
        <v>66.393522001268934</v>
      </c>
      <c r="J16" s="279">
        <v>318.5</v>
      </c>
      <c r="K16" s="197">
        <f t="shared" si="3"/>
        <v>5.3624042427813786E-3</v>
      </c>
      <c r="L16" s="198">
        <f t="shared" si="4"/>
        <v>52.911221823419815</v>
      </c>
      <c r="M16" s="194">
        <v>6.041666666666667</v>
      </c>
      <c r="N16" s="194">
        <f t="shared" si="5"/>
        <v>58.174386920980936</v>
      </c>
      <c r="O16" s="200">
        <f t="shared" si="6"/>
        <v>362.60897892845026</v>
      </c>
    </row>
    <row r="17" spans="1:15" ht="16.5" customHeight="1" x14ac:dyDescent="0.15">
      <c r="A17" s="192">
        <v>12</v>
      </c>
      <c r="B17" s="192" t="s">
        <v>368</v>
      </c>
      <c r="C17" s="193">
        <v>12339</v>
      </c>
      <c r="D17" s="193">
        <v>31936</v>
      </c>
      <c r="E17" s="194">
        <f t="shared" si="0"/>
        <v>88.877183651761243</v>
      </c>
      <c r="F17" s="195">
        <v>24571.06</v>
      </c>
      <c r="G17" s="194">
        <f t="shared" si="1"/>
        <v>97.766184069049942</v>
      </c>
      <c r="H17" s="195">
        <v>27.081320649028552</v>
      </c>
      <c r="I17" s="194">
        <f t="shared" si="2"/>
        <v>65.318607330085058</v>
      </c>
      <c r="J17" s="279">
        <v>47</v>
      </c>
      <c r="K17" s="197">
        <f t="shared" si="3"/>
        <v>3.8090607018396953E-3</v>
      </c>
      <c r="L17" s="198">
        <f t="shared" si="4"/>
        <v>37.58427127257665</v>
      </c>
      <c r="M17" s="194">
        <v>6.5166666666666657</v>
      </c>
      <c r="N17" s="194">
        <f t="shared" si="5"/>
        <v>65.94005449591279</v>
      </c>
      <c r="O17" s="200">
        <f t="shared" si="6"/>
        <v>355.48630081938563</v>
      </c>
    </row>
    <row r="18" spans="1:15" ht="16.5" customHeight="1" x14ac:dyDescent="0.15">
      <c r="A18" s="192">
        <v>13</v>
      </c>
      <c r="B18" s="192" t="s">
        <v>463</v>
      </c>
      <c r="C18" s="193">
        <v>2859</v>
      </c>
      <c r="D18" s="193">
        <v>35472</v>
      </c>
      <c r="E18" s="194">
        <f t="shared" si="0"/>
        <v>85.2606063085546</v>
      </c>
      <c r="F18" s="195">
        <v>27398.98</v>
      </c>
      <c r="G18" s="194">
        <f t="shared" si="1"/>
        <v>97.338461431190453</v>
      </c>
      <c r="H18" s="195">
        <v>21.76513894281004</v>
      </c>
      <c r="I18" s="194">
        <f t="shared" si="2"/>
        <v>47.272223158048988</v>
      </c>
      <c r="J18" s="279">
        <v>14.5</v>
      </c>
      <c r="K18" s="197">
        <f t="shared" si="3"/>
        <v>5.0717033927946834E-3</v>
      </c>
      <c r="L18" s="198">
        <f t="shared" si="4"/>
        <v>50.042855981995551</v>
      </c>
      <c r="M18" s="194">
        <v>6.6000000000000005</v>
      </c>
      <c r="N18" s="194">
        <f t="shared" si="5"/>
        <v>67.302452316076312</v>
      </c>
      <c r="O18" s="200">
        <f t="shared" si="6"/>
        <v>347.21659919586591</v>
      </c>
    </row>
    <row r="19" spans="1:15" ht="16.5" customHeight="1" x14ac:dyDescent="0.15">
      <c r="A19" s="192">
        <v>14</v>
      </c>
      <c r="B19" s="192" t="s">
        <v>473</v>
      </c>
      <c r="C19" s="193">
        <v>34044</v>
      </c>
      <c r="D19" s="193">
        <v>32881</v>
      </c>
      <c r="E19" s="194">
        <f t="shared" si="0"/>
        <v>87.910649265638426</v>
      </c>
      <c r="F19" s="195">
        <v>23791.39</v>
      </c>
      <c r="G19" s="194">
        <f t="shared" si="1"/>
        <v>97.884109084276645</v>
      </c>
      <c r="H19" s="195">
        <v>31.892252509079878</v>
      </c>
      <c r="I19" s="194">
        <f t="shared" si="2"/>
        <v>81.649863364922652</v>
      </c>
      <c r="J19" s="279">
        <v>97</v>
      </c>
      <c r="K19" s="197">
        <f t="shared" si="3"/>
        <v>2.8492539067089648E-3</v>
      </c>
      <c r="L19" s="198">
        <f t="shared" si="4"/>
        <v>28.113789759894804</v>
      </c>
      <c r="M19" s="194">
        <v>5.6083333333333334</v>
      </c>
      <c r="N19" s="194">
        <f t="shared" si="5"/>
        <v>51.089918256130794</v>
      </c>
      <c r="O19" s="200">
        <f t="shared" si="6"/>
        <v>346.64832973086328</v>
      </c>
    </row>
    <row r="20" spans="1:15" ht="16.5" customHeight="1" x14ac:dyDescent="0.15">
      <c r="A20" s="192">
        <v>15</v>
      </c>
      <c r="B20" s="192" t="s">
        <v>419</v>
      </c>
      <c r="C20" s="193">
        <v>31108</v>
      </c>
      <c r="D20" s="193">
        <v>36465</v>
      </c>
      <c r="E20" s="194">
        <f t="shared" si="0"/>
        <v>84.244978112343006</v>
      </c>
      <c r="F20" s="195">
        <v>24253.96</v>
      </c>
      <c r="G20" s="194">
        <f t="shared" si="1"/>
        <v>97.814145414655627</v>
      </c>
      <c r="H20" s="195">
        <v>33.036044091941186</v>
      </c>
      <c r="I20" s="194">
        <f t="shared" si="2"/>
        <v>85.532594140078743</v>
      </c>
      <c r="J20" s="279">
        <v>66.5</v>
      </c>
      <c r="K20" s="197">
        <f t="shared" si="3"/>
        <v>2.1377137713771378E-3</v>
      </c>
      <c r="L20" s="198">
        <f t="shared" si="4"/>
        <v>21.092972933657002</v>
      </c>
      <c r="M20" s="194">
        <v>5.7416666666666663</v>
      </c>
      <c r="N20" s="194">
        <f t="shared" si="5"/>
        <v>53.26975476839236</v>
      </c>
      <c r="O20" s="200">
        <f t="shared" si="6"/>
        <v>341.95444536912674</v>
      </c>
    </row>
    <row r="21" spans="1:15" ht="16.5" customHeight="1" x14ac:dyDescent="0.15">
      <c r="A21" s="192">
        <v>16</v>
      </c>
      <c r="B21" s="192" t="s">
        <v>486</v>
      </c>
      <c r="C21" s="193">
        <v>54620</v>
      </c>
      <c r="D21" s="193">
        <v>30360</v>
      </c>
      <c r="E21" s="194">
        <f t="shared" si="0"/>
        <v>90.489097083009455</v>
      </c>
      <c r="F21" s="195">
        <v>20687.59</v>
      </c>
      <c r="G21" s="194">
        <f t="shared" si="1"/>
        <v>98.353558546562809</v>
      </c>
      <c r="H21" s="195">
        <v>24.124531942685078</v>
      </c>
      <c r="I21" s="194">
        <f t="shared" si="2"/>
        <v>55.281451367602486</v>
      </c>
      <c r="J21" s="279">
        <v>240</v>
      </c>
      <c r="K21" s="197">
        <f t="shared" si="3"/>
        <v>4.3939948736726473E-3</v>
      </c>
      <c r="L21" s="198">
        <f t="shared" si="4"/>
        <v>43.355858105034237</v>
      </c>
      <c r="M21" s="194">
        <v>5.3833333333333337</v>
      </c>
      <c r="N21" s="194">
        <f t="shared" si="5"/>
        <v>47.41144414168938</v>
      </c>
      <c r="O21" s="200">
        <f t="shared" si="6"/>
        <v>334.89140924389841</v>
      </c>
    </row>
    <row r="22" spans="1:15" ht="16.5" customHeight="1" x14ac:dyDescent="0.15">
      <c r="A22" s="192">
        <v>17</v>
      </c>
      <c r="B22" s="192" t="s">
        <v>346</v>
      </c>
      <c r="C22" s="193">
        <v>59947</v>
      </c>
      <c r="D22" s="193">
        <v>36351</v>
      </c>
      <c r="E22" s="194">
        <f t="shared" si="0"/>
        <v>84.361575911303845</v>
      </c>
      <c r="F22" s="195">
        <v>29812.799999999999</v>
      </c>
      <c r="G22" s="194">
        <f t="shared" si="1"/>
        <v>96.973371379945021</v>
      </c>
      <c r="H22" s="195">
        <v>25.746291202128084</v>
      </c>
      <c r="I22" s="194">
        <f t="shared" si="2"/>
        <v>60.786697848592944</v>
      </c>
      <c r="J22" s="279">
        <v>217.5</v>
      </c>
      <c r="K22" s="197">
        <f t="shared" si="3"/>
        <v>3.6282049143410012E-3</v>
      </c>
      <c r="L22" s="198">
        <f t="shared" si="4"/>
        <v>35.79975442954408</v>
      </c>
      <c r="M22" s="194">
        <v>5.8916666666666657</v>
      </c>
      <c r="N22" s="194">
        <f t="shared" si="5"/>
        <v>55.722070844686634</v>
      </c>
      <c r="O22" s="200">
        <f t="shared" si="6"/>
        <v>333.64347041407251</v>
      </c>
    </row>
    <row r="23" spans="1:15" ht="16.5" customHeight="1" x14ac:dyDescent="0.15">
      <c r="A23" s="192">
        <v>18</v>
      </c>
      <c r="B23" s="192" t="s">
        <v>408</v>
      </c>
      <c r="C23" s="193">
        <v>57584</v>
      </c>
      <c r="D23" s="193">
        <v>37412</v>
      </c>
      <c r="E23" s="194">
        <f t="shared" si="0"/>
        <v>83.276398150799821</v>
      </c>
      <c r="F23" s="195">
        <v>33234.11</v>
      </c>
      <c r="G23" s="194">
        <f t="shared" si="1"/>
        <v>96.455898559591176</v>
      </c>
      <c r="H23" s="195">
        <v>26.004825132694776</v>
      </c>
      <c r="I23" s="194">
        <f t="shared" si="2"/>
        <v>61.664320715970753</v>
      </c>
      <c r="J23" s="279">
        <v>209.5</v>
      </c>
      <c r="K23" s="197">
        <f t="shared" si="3"/>
        <v>3.6381633787163103E-3</v>
      </c>
      <c r="L23" s="198">
        <f t="shared" si="4"/>
        <v>35.898015301669098</v>
      </c>
      <c r="M23" s="194">
        <v>5.1416666666666666</v>
      </c>
      <c r="N23" s="194">
        <f t="shared" si="5"/>
        <v>43.460490463215258</v>
      </c>
      <c r="O23" s="200">
        <f t="shared" si="6"/>
        <v>320.75512319124607</v>
      </c>
    </row>
    <row r="24" spans="1:15" ht="16.5" customHeight="1" x14ac:dyDescent="0.15">
      <c r="A24" s="192">
        <v>19</v>
      </c>
      <c r="B24" s="192" t="s">
        <v>393</v>
      </c>
      <c r="C24" s="193">
        <v>60556</v>
      </c>
      <c r="D24" s="193">
        <v>38184</v>
      </c>
      <c r="E24" s="194">
        <f t="shared" si="0"/>
        <v>82.486806038538646</v>
      </c>
      <c r="F24" s="195">
        <v>31556.05</v>
      </c>
      <c r="G24" s="194">
        <f t="shared" si="1"/>
        <v>96.709704979039557</v>
      </c>
      <c r="H24" s="195">
        <v>31.554442892734375</v>
      </c>
      <c r="I24" s="194">
        <f t="shared" si="2"/>
        <v>80.503130154797773</v>
      </c>
      <c r="J24" s="279">
        <v>174.5</v>
      </c>
      <c r="K24" s="197">
        <f t="shared" si="3"/>
        <v>2.8816302265671444E-3</v>
      </c>
      <c r="L24" s="198">
        <f t="shared" si="4"/>
        <v>28.433249197170195</v>
      </c>
      <c r="M24" s="194">
        <v>4.416666666666667</v>
      </c>
      <c r="N24" s="194">
        <f t="shared" si="5"/>
        <v>31.607629427792922</v>
      </c>
      <c r="O24" s="200">
        <f t="shared" si="6"/>
        <v>319.74051979733906</v>
      </c>
    </row>
    <row r="25" spans="1:15" ht="16.5" customHeight="1" x14ac:dyDescent="0.15">
      <c r="A25" s="192">
        <v>20</v>
      </c>
      <c r="B25" s="192" t="s">
        <v>476</v>
      </c>
      <c r="C25" s="193">
        <v>29359</v>
      </c>
      <c r="D25" s="193">
        <v>36384</v>
      </c>
      <c r="E25" s="194">
        <f t="shared" si="0"/>
        <v>84.327823916867814</v>
      </c>
      <c r="F25" s="195">
        <v>29784.39</v>
      </c>
      <c r="G25" s="194">
        <f t="shared" si="1"/>
        <v>96.977668389811484</v>
      </c>
      <c r="H25" s="195">
        <v>25.686235576784174</v>
      </c>
      <c r="I25" s="194">
        <f t="shared" si="2"/>
        <v>60.582832189640691</v>
      </c>
      <c r="J25" s="279">
        <v>113.5</v>
      </c>
      <c r="K25" s="197">
        <f t="shared" si="3"/>
        <v>3.865935488265949E-3</v>
      </c>
      <c r="L25" s="198">
        <f t="shared" si="4"/>
        <v>38.145458811694041</v>
      </c>
      <c r="M25" s="194">
        <v>4.791666666666667</v>
      </c>
      <c r="N25" s="194">
        <f t="shared" si="5"/>
        <v>37.73841961852861</v>
      </c>
      <c r="O25" s="200">
        <f t="shared" si="6"/>
        <v>317.77220292654266</v>
      </c>
    </row>
    <row r="26" spans="1:15" ht="16.5" customHeight="1" x14ac:dyDescent="0.15">
      <c r="A26" s="192">
        <v>21</v>
      </c>
      <c r="B26" s="192" t="s">
        <v>442</v>
      </c>
      <c r="C26" s="193">
        <v>11598</v>
      </c>
      <c r="D26" s="193">
        <v>41194</v>
      </c>
      <c r="E26" s="194">
        <f t="shared" si="0"/>
        <v>79.408215030888186</v>
      </c>
      <c r="F26" s="195">
        <v>32634.400000000001</v>
      </c>
      <c r="G26" s="194">
        <f t="shared" si="1"/>
        <v>96.546604641499684</v>
      </c>
      <c r="H26" s="195">
        <v>28.153805135248852</v>
      </c>
      <c r="I26" s="194">
        <f t="shared" si="2"/>
        <v>68.959278045730599</v>
      </c>
      <c r="J26" s="279">
        <v>26</v>
      </c>
      <c r="K26" s="197">
        <f t="shared" si="3"/>
        <v>2.2417658216933953E-3</v>
      </c>
      <c r="L26" s="198">
        <f t="shared" si="4"/>
        <v>22.119661871343197</v>
      </c>
      <c r="M26" s="194">
        <v>5.1916666666666664</v>
      </c>
      <c r="N26" s="194">
        <f t="shared" si="5"/>
        <v>44.277929155313352</v>
      </c>
      <c r="O26" s="200">
        <f t="shared" si="6"/>
        <v>311.31168874477504</v>
      </c>
    </row>
    <row r="27" spans="1:15" ht="16.5" customHeight="1" x14ac:dyDescent="0.15">
      <c r="A27" s="192">
        <v>22</v>
      </c>
      <c r="B27" s="192" t="s">
        <v>468</v>
      </c>
      <c r="C27" s="193">
        <v>51849</v>
      </c>
      <c r="D27" s="193">
        <v>38274</v>
      </c>
      <c r="E27" s="194">
        <f t="shared" si="0"/>
        <v>82.394755144622181</v>
      </c>
      <c r="F27" s="195">
        <v>43741.05</v>
      </c>
      <c r="G27" s="194">
        <f t="shared" si="1"/>
        <v>94.866724858555997</v>
      </c>
      <c r="H27" s="195">
        <v>26.252400788705099</v>
      </c>
      <c r="I27" s="194">
        <f t="shared" si="2"/>
        <v>62.504744472513899</v>
      </c>
      <c r="J27" s="279">
        <v>62</v>
      </c>
      <c r="K27" s="197">
        <f t="shared" si="3"/>
        <v>1.1957800536172346E-3</v>
      </c>
      <c r="L27" s="198">
        <f t="shared" si="4"/>
        <v>11.798846339146056</v>
      </c>
      <c r="M27" s="194">
        <v>6.1083333333333343</v>
      </c>
      <c r="N27" s="194">
        <f t="shared" si="5"/>
        <v>59.26430517711173</v>
      </c>
      <c r="O27" s="200">
        <f t="shared" si="6"/>
        <v>310.82937599194986</v>
      </c>
    </row>
    <row r="28" spans="1:15" ht="16.5" customHeight="1" x14ac:dyDescent="0.15">
      <c r="A28" s="192">
        <v>23</v>
      </c>
      <c r="B28" s="192" t="s">
        <v>389</v>
      </c>
      <c r="C28" s="193">
        <v>11534</v>
      </c>
      <c r="D28" s="193">
        <v>33327</v>
      </c>
      <c r="E28" s="194">
        <f t="shared" si="0"/>
        <v>87.454485946896867</v>
      </c>
      <c r="F28" s="195">
        <v>26807.37</v>
      </c>
      <c r="G28" s="194">
        <f t="shared" si="1"/>
        <v>97.427942388849814</v>
      </c>
      <c r="H28" s="195">
        <v>19.045785832826311</v>
      </c>
      <c r="I28" s="194">
        <f t="shared" si="2"/>
        <v>38.041069364945301</v>
      </c>
      <c r="J28" s="279">
        <v>20.5</v>
      </c>
      <c r="K28" s="197">
        <f t="shared" si="3"/>
        <v>1.7773539101786024E-3</v>
      </c>
      <c r="L28" s="198">
        <f t="shared" si="4"/>
        <v>17.537276703220869</v>
      </c>
      <c r="M28" s="194">
        <v>6.458333333333333</v>
      </c>
      <c r="N28" s="194">
        <f t="shared" si="5"/>
        <v>64.986376021798364</v>
      </c>
      <c r="O28" s="200">
        <f t="shared" si="6"/>
        <v>305.44715042571124</v>
      </c>
    </row>
    <row r="29" spans="1:15" ht="16.5" customHeight="1" x14ac:dyDescent="0.15">
      <c r="A29" s="192">
        <v>24</v>
      </c>
      <c r="B29" s="192" t="s">
        <v>414</v>
      </c>
      <c r="C29" s="193">
        <v>46258</v>
      </c>
      <c r="D29" s="193">
        <v>38265</v>
      </c>
      <c r="E29" s="194">
        <f t="shared" si="0"/>
        <v>82.403960234013823</v>
      </c>
      <c r="F29" s="195">
        <v>37106.17</v>
      </c>
      <c r="G29" s="194">
        <f t="shared" si="1"/>
        <v>95.870249843520625</v>
      </c>
      <c r="H29" s="195">
        <v>25.227066733684342</v>
      </c>
      <c r="I29" s="194">
        <f t="shared" si="2"/>
        <v>59.024131264742628</v>
      </c>
      <c r="J29" s="279">
        <v>119</v>
      </c>
      <c r="K29" s="197">
        <f t="shared" si="3"/>
        <v>2.5725279951575942E-3</v>
      </c>
      <c r="L29" s="198">
        <f t="shared" si="4"/>
        <v>25.383315624138834</v>
      </c>
      <c r="M29" s="194">
        <v>5.083333333333333</v>
      </c>
      <c r="N29" s="194">
        <f t="shared" si="5"/>
        <v>42.506811989100811</v>
      </c>
      <c r="O29" s="200">
        <f t="shared" si="6"/>
        <v>305.18846895551673</v>
      </c>
    </row>
    <row r="30" spans="1:15" ht="16.5" customHeight="1" x14ac:dyDescent="0.15">
      <c r="A30" s="192">
        <v>25</v>
      </c>
      <c r="B30" s="192" t="s">
        <v>354</v>
      </c>
      <c r="C30" s="193">
        <v>2239</v>
      </c>
      <c r="D30" s="193">
        <v>35335</v>
      </c>
      <c r="E30" s="194">
        <f t="shared" si="0"/>
        <v>85.400728224849644</v>
      </c>
      <c r="F30" s="195">
        <v>41449.03</v>
      </c>
      <c r="G30" s="194">
        <f t="shared" si="1"/>
        <v>95.213392671091967</v>
      </c>
      <c r="H30" s="195">
        <v>22.912447940651724</v>
      </c>
      <c r="I30" s="194">
        <f t="shared" si="2"/>
        <v>51.166894198895029</v>
      </c>
      <c r="J30" s="279">
        <v>4.5</v>
      </c>
      <c r="K30" s="197">
        <f t="shared" si="3"/>
        <v>2.0098258150960252E-3</v>
      </c>
      <c r="L30" s="198">
        <f t="shared" si="4"/>
        <v>19.831093426448497</v>
      </c>
      <c r="M30" s="194">
        <v>5.3083333333333327</v>
      </c>
      <c r="N30" s="194">
        <f t="shared" si="5"/>
        <v>46.185286103542225</v>
      </c>
      <c r="O30" s="200">
        <f t="shared" si="6"/>
        <v>297.79739462482735</v>
      </c>
    </row>
    <row r="31" spans="1:15" ht="16.5" customHeight="1" x14ac:dyDescent="0.15">
      <c r="A31" s="192">
        <v>26</v>
      </c>
      <c r="B31" s="192" t="s">
        <v>375</v>
      </c>
      <c r="C31" s="193">
        <v>28569</v>
      </c>
      <c r="D31" s="193">
        <v>34607</v>
      </c>
      <c r="E31" s="194">
        <f t="shared" si="0"/>
        <v>86.145317677862778</v>
      </c>
      <c r="F31" s="195">
        <v>30051.34</v>
      </c>
      <c r="G31" s="194">
        <f t="shared" si="1"/>
        <v>96.937292227057029</v>
      </c>
      <c r="H31" s="195">
        <v>21.75593945510046</v>
      </c>
      <c r="I31" s="194">
        <f t="shared" si="2"/>
        <v>47.240994449444315</v>
      </c>
      <c r="J31" s="279">
        <v>57</v>
      </c>
      <c r="K31" s="197">
        <f t="shared" si="3"/>
        <v>1.9951695894151003E-3</v>
      </c>
      <c r="L31" s="198">
        <f t="shared" si="4"/>
        <v>19.686479411356029</v>
      </c>
      <c r="M31" s="194">
        <v>5.375</v>
      </c>
      <c r="N31" s="194">
        <f t="shared" si="5"/>
        <v>47.275204359673026</v>
      </c>
      <c r="O31" s="200">
        <f t="shared" si="6"/>
        <v>297.28528812539321</v>
      </c>
    </row>
    <row r="32" spans="1:15" ht="16.5" customHeight="1" x14ac:dyDescent="0.15">
      <c r="A32" s="192">
        <v>27</v>
      </c>
      <c r="B32" s="192" t="s">
        <v>455</v>
      </c>
      <c r="C32" s="193">
        <v>16437</v>
      </c>
      <c r="D32" s="193">
        <v>37429</v>
      </c>
      <c r="E32" s="194">
        <f t="shared" si="0"/>
        <v>83.259010759726721</v>
      </c>
      <c r="F32" s="195">
        <v>35990.870000000003</v>
      </c>
      <c r="G32" s="194">
        <f t="shared" si="1"/>
        <v>96.03893886513535</v>
      </c>
      <c r="H32" s="195">
        <v>23.471152538536213</v>
      </c>
      <c r="I32" s="194">
        <f t="shared" si="2"/>
        <v>53.063480577858044</v>
      </c>
      <c r="J32" s="279">
        <v>23.5</v>
      </c>
      <c r="K32" s="197">
        <f t="shared" si="3"/>
        <v>1.4297012836892377E-3</v>
      </c>
      <c r="L32" s="198">
        <f t="shared" si="4"/>
        <v>14.106963656151466</v>
      </c>
      <c r="M32" s="194">
        <v>5.4499999999999993</v>
      </c>
      <c r="N32" s="194">
        <f t="shared" si="5"/>
        <v>48.501362397820152</v>
      </c>
      <c r="O32" s="200">
        <f t="shared" si="6"/>
        <v>294.96975625669171</v>
      </c>
    </row>
    <row r="33" spans="1:15" ht="16.5" customHeight="1" x14ac:dyDescent="0.15">
      <c r="A33" s="192">
        <v>28</v>
      </c>
      <c r="B33" s="192" t="s">
        <v>400</v>
      </c>
      <c r="C33" s="193">
        <v>17336</v>
      </c>
      <c r="D33" s="193">
        <v>32090</v>
      </c>
      <c r="E33" s="194">
        <f t="shared" si="0"/>
        <v>88.71967434439307</v>
      </c>
      <c r="F33" s="195">
        <v>30154.38</v>
      </c>
      <c r="G33" s="194">
        <f t="shared" si="1"/>
        <v>96.921707436608557</v>
      </c>
      <c r="H33" s="195">
        <v>18.65895473905017</v>
      </c>
      <c r="I33" s="194">
        <f t="shared" si="2"/>
        <v>36.727927167452812</v>
      </c>
      <c r="J33" s="279">
        <v>51.5</v>
      </c>
      <c r="K33" s="197">
        <f t="shared" si="3"/>
        <v>2.9706968158744809E-3</v>
      </c>
      <c r="L33" s="198">
        <f t="shared" si="4"/>
        <v>29.312075531503311</v>
      </c>
      <c r="M33" s="194">
        <v>4.9333333333333327</v>
      </c>
      <c r="N33" s="194">
        <f t="shared" si="5"/>
        <v>40.05449591280653</v>
      </c>
      <c r="O33" s="200">
        <f t="shared" si="6"/>
        <v>291.73588039276427</v>
      </c>
    </row>
    <row r="34" spans="1:15" ht="16.5" customHeight="1" x14ac:dyDescent="0.15">
      <c r="A34" s="192">
        <v>29</v>
      </c>
      <c r="B34" s="192" t="s">
        <v>440</v>
      </c>
      <c r="C34" s="193">
        <v>15125</v>
      </c>
      <c r="D34" s="193">
        <v>30839</v>
      </c>
      <c r="E34" s="194">
        <f t="shared" si="0"/>
        <v>89.99918176983185</v>
      </c>
      <c r="F34" s="195">
        <v>27411.34</v>
      </c>
      <c r="G34" s="194">
        <f t="shared" si="1"/>
        <v>97.336591982336188</v>
      </c>
      <c r="H34" s="195">
        <v>17.85050969293</v>
      </c>
      <c r="I34" s="194">
        <f t="shared" si="2"/>
        <v>33.983568398225984</v>
      </c>
      <c r="J34" s="279">
        <v>46</v>
      </c>
      <c r="K34" s="197">
        <f t="shared" si="3"/>
        <v>3.0413223140495866E-3</v>
      </c>
      <c r="L34" s="198">
        <f t="shared" si="4"/>
        <v>30.008942315719178</v>
      </c>
      <c r="M34" s="194">
        <v>4.9083333333333332</v>
      </c>
      <c r="N34" s="194">
        <f t="shared" si="5"/>
        <v>39.64577656675749</v>
      </c>
      <c r="O34" s="200">
        <f t="shared" si="6"/>
        <v>290.97406103287074</v>
      </c>
    </row>
    <row r="35" spans="1:15" ht="16.5" customHeight="1" x14ac:dyDescent="0.15">
      <c r="A35" s="192">
        <v>30</v>
      </c>
      <c r="B35" s="192" t="s">
        <v>417</v>
      </c>
      <c r="C35" s="193">
        <v>18508</v>
      </c>
      <c r="D35" s="193">
        <v>35161</v>
      </c>
      <c r="E35" s="194">
        <f t="shared" si="0"/>
        <v>85.578693286421469</v>
      </c>
      <c r="F35" s="195">
        <v>31372.14</v>
      </c>
      <c r="G35" s="194">
        <f t="shared" si="1"/>
        <v>96.737521349491601</v>
      </c>
      <c r="H35" s="195">
        <v>21.406564873226976</v>
      </c>
      <c r="I35" s="194">
        <f t="shared" si="2"/>
        <v>46.055002646895829</v>
      </c>
      <c r="J35" s="279">
        <v>28.5</v>
      </c>
      <c r="K35" s="197">
        <f t="shared" si="3"/>
        <v>1.5398746488005186E-3</v>
      </c>
      <c r="L35" s="198">
        <f t="shared" si="4"/>
        <v>15.194052039740392</v>
      </c>
      <c r="M35" s="194">
        <v>5.333333333333333</v>
      </c>
      <c r="N35" s="194">
        <f t="shared" si="5"/>
        <v>46.594005449591272</v>
      </c>
      <c r="O35" s="200">
        <f t="shared" si="6"/>
        <v>290.15927477214058</v>
      </c>
    </row>
    <row r="36" spans="1:15" ht="16.5" customHeight="1" x14ac:dyDescent="0.15">
      <c r="A36" s="192">
        <v>31</v>
      </c>
      <c r="B36" s="192" t="s">
        <v>380</v>
      </c>
      <c r="C36" s="193">
        <v>43659</v>
      </c>
      <c r="D36" s="193">
        <v>36665</v>
      </c>
      <c r="E36" s="194">
        <f t="shared" si="0"/>
        <v>84.040420570306424</v>
      </c>
      <c r="F36" s="195">
        <v>31251.279999999999</v>
      </c>
      <c r="G36" s="194">
        <f t="shared" si="1"/>
        <v>96.755801413288211</v>
      </c>
      <c r="H36" s="195">
        <v>22.655833546028724</v>
      </c>
      <c r="I36" s="194">
        <f t="shared" si="2"/>
        <v>50.295787414861636</v>
      </c>
      <c r="J36" s="279">
        <v>104.5</v>
      </c>
      <c r="K36" s="197">
        <f t="shared" si="3"/>
        <v>2.3935500125976316E-3</v>
      </c>
      <c r="L36" s="198">
        <f t="shared" si="4"/>
        <v>23.617327215210814</v>
      </c>
      <c r="M36" s="194">
        <v>4.6333333333333337</v>
      </c>
      <c r="N36" s="194">
        <f t="shared" si="5"/>
        <v>35.14986376021799</v>
      </c>
      <c r="O36" s="200">
        <f t="shared" si="6"/>
        <v>289.85920037388513</v>
      </c>
    </row>
    <row r="37" spans="1:15" ht="16.5" customHeight="1" x14ac:dyDescent="0.15">
      <c r="A37" s="192">
        <v>32</v>
      </c>
      <c r="B37" s="192" t="s">
        <v>466</v>
      </c>
      <c r="C37" s="193">
        <v>3782</v>
      </c>
      <c r="D37" s="193">
        <v>32254</v>
      </c>
      <c r="E37" s="194">
        <f t="shared" si="0"/>
        <v>88.551937159923085</v>
      </c>
      <c r="F37" s="195">
        <v>27793.01</v>
      </c>
      <c r="G37" s="194">
        <f t="shared" si="1"/>
        <v>97.278864430215961</v>
      </c>
      <c r="H37" s="195">
        <v>19.675841090379979</v>
      </c>
      <c r="I37" s="194">
        <f t="shared" si="2"/>
        <v>40.179863683078651</v>
      </c>
      <c r="J37" s="279">
        <v>6</v>
      </c>
      <c r="K37" s="197">
        <f t="shared" si="3"/>
        <v>1.5864621893178213E-3</v>
      </c>
      <c r="L37" s="198">
        <f t="shared" si="4"/>
        <v>15.653734596093138</v>
      </c>
      <c r="M37" s="194">
        <v>5.4249999999999998</v>
      </c>
      <c r="N37" s="194">
        <f t="shared" si="5"/>
        <v>48.09264305177112</v>
      </c>
      <c r="O37" s="200">
        <f t="shared" si="6"/>
        <v>289.75704292108196</v>
      </c>
    </row>
    <row r="38" spans="1:15" ht="16.5" customHeight="1" x14ac:dyDescent="0.15">
      <c r="A38" s="192">
        <v>33</v>
      </c>
      <c r="B38" s="192" t="s">
        <v>454</v>
      </c>
      <c r="C38" s="193">
        <v>1672</v>
      </c>
      <c r="D38" s="193">
        <v>37060</v>
      </c>
      <c r="E38" s="194">
        <f t="shared" ref="E38:E101" si="7">SUM(100-(((D38-$D$2)/$D$3)*100))</f>
        <v>83.636419424784194</v>
      </c>
      <c r="F38" s="195">
        <v>29762.82</v>
      </c>
      <c r="G38" s="194">
        <f t="shared" ref="G38:G101" si="8">SUM(100-(((F38-$F$2)/$F$3)*100))</f>
        <v>96.980930850312006</v>
      </c>
      <c r="H38" s="195">
        <v>29.669928457187396</v>
      </c>
      <c r="I38" s="194">
        <f t="shared" si="2"/>
        <v>74.105931307766767</v>
      </c>
      <c r="J38" s="279">
        <v>2</v>
      </c>
      <c r="K38" s="197">
        <f t="shared" si="3"/>
        <v>1.1961722488038277E-3</v>
      </c>
      <c r="L38" s="198">
        <f t="shared" si="4"/>
        <v>11.802716156783143</v>
      </c>
      <c r="M38" s="194">
        <v>3.9</v>
      </c>
      <c r="N38" s="194">
        <f t="shared" si="5"/>
        <v>23.160762942779286</v>
      </c>
      <c r="O38" s="200">
        <f t="shared" ref="O38:O101" si="9">SUM(E38+G38+I38+L38+N38)</f>
        <v>289.68676068242542</v>
      </c>
    </row>
    <row r="39" spans="1:15" ht="16.5" customHeight="1" x14ac:dyDescent="0.15">
      <c r="A39" s="192">
        <v>34</v>
      </c>
      <c r="B39" s="192" t="s">
        <v>339</v>
      </c>
      <c r="C39" s="193">
        <v>21211</v>
      </c>
      <c r="D39" s="193">
        <v>43800</v>
      </c>
      <c r="E39" s="194">
        <f t="shared" si="7"/>
        <v>76.742830258151614</v>
      </c>
      <c r="F39" s="195">
        <v>63792.18</v>
      </c>
      <c r="G39" s="194">
        <f t="shared" si="8"/>
        <v>91.833993304741355</v>
      </c>
      <c r="H39" s="195">
        <v>22.196851334292418</v>
      </c>
      <c r="I39" s="194">
        <f t="shared" si="2"/>
        <v>48.737720031379375</v>
      </c>
      <c r="J39" s="279">
        <v>49</v>
      </c>
      <c r="K39" s="197">
        <f t="shared" si="3"/>
        <v>2.3101221064541983E-3</v>
      </c>
      <c r="L39" s="198">
        <f t="shared" si="4"/>
        <v>22.794138166350699</v>
      </c>
      <c r="M39" s="194">
        <v>5.4583333333333348</v>
      </c>
      <c r="N39" s="194">
        <f t="shared" si="5"/>
        <v>48.637602179836534</v>
      </c>
      <c r="O39" s="200">
        <f t="shared" si="9"/>
        <v>288.74628394045959</v>
      </c>
    </row>
    <row r="40" spans="1:15" ht="16.5" customHeight="1" x14ac:dyDescent="0.15">
      <c r="A40" s="192">
        <v>35</v>
      </c>
      <c r="B40" s="192" t="s">
        <v>464</v>
      </c>
      <c r="C40" s="193">
        <v>11893</v>
      </c>
      <c r="D40" s="193">
        <v>37359</v>
      </c>
      <c r="E40" s="194">
        <f t="shared" si="7"/>
        <v>83.330605899439519</v>
      </c>
      <c r="F40" s="195">
        <v>30588.47</v>
      </c>
      <c r="G40" s="194">
        <f t="shared" si="8"/>
        <v>96.856051364347522</v>
      </c>
      <c r="H40" s="195">
        <v>23.83773427255246</v>
      </c>
      <c r="I40" s="194">
        <f t="shared" si="2"/>
        <v>54.307884017787501</v>
      </c>
      <c r="J40" s="279">
        <v>12.5</v>
      </c>
      <c r="K40" s="197">
        <f t="shared" si="3"/>
        <v>1.0510384259648532E-3</v>
      </c>
      <c r="L40" s="198">
        <f t="shared" si="4"/>
        <v>10.370670464843508</v>
      </c>
      <c r="M40" s="194">
        <v>5.05</v>
      </c>
      <c r="N40" s="194">
        <f t="shared" si="5"/>
        <v>41.961852861035418</v>
      </c>
      <c r="O40" s="200">
        <f t="shared" si="9"/>
        <v>286.82706460745345</v>
      </c>
    </row>
    <row r="41" spans="1:15" ht="16.5" customHeight="1" x14ac:dyDescent="0.15">
      <c r="A41" s="192">
        <v>36</v>
      </c>
      <c r="B41" s="192" t="s">
        <v>492</v>
      </c>
      <c r="C41" s="193">
        <v>10604</v>
      </c>
      <c r="D41" s="193">
        <v>35322</v>
      </c>
      <c r="E41" s="194">
        <f t="shared" si="7"/>
        <v>85.414024465082022</v>
      </c>
      <c r="F41" s="195">
        <v>29766.94</v>
      </c>
      <c r="G41" s="194">
        <f t="shared" si="8"/>
        <v>96.980307700693913</v>
      </c>
      <c r="H41" s="195">
        <v>22.752856774752395</v>
      </c>
      <c r="I41" s="194">
        <f t="shared" si="2"/>
        <v>50.625143813103371</v>
      </c>
      <c r="J41" s="279">
        <v>11.5</v>
      </c>
      <c r="K41" s="197">
        <f t="shared" si="3"/>
        <v>1.0844964164466238E-3</v>
      </c>
      <c r="L41" s="198">
        <f t="shared" si="4"/>
        <v>10.700802822643638</v>
      </c>
      <c r="M41" s="194">
        <v>5.0749999999999993</v>
      </c>
      <c r="N41" s="194">
        <f t="shared" si="5"/>
        <v>42.370572207084457</v>
      </c>
      <c r="O41" s="200">
        <f t="shared" si="9"/>
        <v>286.09085100860744</v>
      </c>
    </row>
    <row r="42" spans="1:15" ht="16.5" customHeight="1" x14ac:dyDescent="0.15">
      <c r="A42" s="192">
        <v>37</v>
      </c>
      <c r="B42" s="192" t="s">
        <v>447</v>
      </c>
      <c r="C42" s="193">
        <v>9389</v>
      </c>
      <c r="D42" s="193">
        <v>35315</v>
      </c>
      <c r="E42" s="194">
        <f t="shared" si="7"/>
        <v>85.421183979053311</v>
      </c>
      <c r="F42" s="195">
        <v>34497.879999999997</v>
      </c>
      <c r="G42" s="194">
        <f t="shared" si="8"/>
        <v>96.26475346423922</v>
      </c>
      <c r="H42" s="195">
        <v>13.407293910832266</v>
      </c>
      <c r="I42" s="194">
        <f t="shared" si="2"/>
        <v>18.900566462984454</v>
      </c>
      <c r="J42" s="279">
        <v>40</v>
      </c>
      <c r="K42" s="197">
        <f t="shared" si="3"/>
        <v>4.2603046117797427E-3</v>
      </c>
      <c r="L42" s="198">
        <f t="shared" si="4"/>
        <v>42.036726838090146</v>
      </c>
      <c r="M42" s="194">
        <v>5.1416666666666666</v>
      </c>
      <c r="N42" s="194">
        <f t="shared" si="5"/>
        <v>43.460490463215258</v>
      </c>
      <c r="O42" s="200">
        <f t="shared" si="9"/>
        <v>286.08372120758236</v>
      </c>
    </row>
    <row r="43" spans="1:15" ht="16.5" customHeight="1" x14ac:dyDescent="0.15">
      <c r="A43" s="192">
        <v>38</v>
      </c>
      <c r="B43" s="192" t="s">
        <v>489</v>
      </c>
      <c r="C43" s="193">
        <v>26008</v>
      </c>
      <c r="D43" s="193">
        <v>45922</v>
      </c>
      <c r="E43" s="194">
        <f t="shared" si="7"/>
        <v>74.572474737143551</v>
      </c>
      <c r="F43" s="195">
        <v>49296.73</v>
      </c>
      <c r="G43" s="194">
        <f t="shared" si="8"/>
        <v>94.026428773552468</v>
      </c>
      <c r="H43" s="195">
        <v>28.370745075704775</v>
      </c>
      <c r="I43" s="194">
        <f t="shared" si="2"/>
        <v>69.695705377239364</v>
      </c>
      <c r="J43" s="279">
        <v>15</v>
      </c>
      <c r="K43" s="197">
        <f t="shared" si="3"/>
        <v>5.7674561673331278E-4</v>
      </c>
      <c r="L43" s="198">
        <f t="shared" si="4"/>
        <v>5.6907897803007002</v>
      </c>
      <c r="M43" s="194">
        <v>4.791666666666667</v>
      </c>
      <c r="N43" s="194">
        <f t="shared" si="5"/>
        <v>37.73841961852861</v>
      </c>
      <c r="O43" s="200">
        <f t="shared" si="9"/>
        <v>281.72381828676464</v>
      </c>
    </row>
    <row r="44" spans="1:15" ht="16.5" customHeight="1" x14ac:dyDescent="0.15">
      <c r="A44" s="192">
        <v>39</v>
      </c>
      <c r="B44" s="192" t="s">
        <v>494</v>
      </c>
      <c r="C44" s="193">
        <v>28733</v>
      </c>
      <c r="D44" s="193">
        <v>41080</v>
      </c>
      <c r="E44" s="194">
        <f t="shared" si="7"/>
        <v>79.52481282984904</v>
      </c>
      <c r="F44" s="195">
        <v>53427.54</v>
      </c>
      <c r="G44" s="194">
        <f t="shared" si="8"/>
        <v>93.401644143967346</v>
      </c>
      <c r="H44" s="195">
        <v>22.724452538980387</v>
      </c>
      <c r="I44" s="194">
        <f t="shared" si="2"/>
        <v>50.528722400295912</v>
      </c>
      <c r="J44" s="347">
        <v>39.5</v>
      </c>
      <c r="K44" s="197">
        <f t="shared" si="3"/>
        <v>1.3747259248947203E-3</v>
      </c>
      <c r="L44" s="198">
        <f t="shared" si="4"/>
        <v>13.564517903779381</v>
      </c>
      <c r="M44" s="194">
        <v>5.166666666666667</v>
      </c>
      <c r="N44" s="194">
        <f t="shared" si="5"/>
        <v>43.869209809264312</v>
      </c>
      <c r="O44" s="200">
        <f t="shared" si="9"/>
        <v>280.88890708715599</v>
      </c>
    </row>
    <row r="45" spans="1:15" ht="16.5" customHeight="1" x14ac:dyDescent="0.15">
      <c r="A45" s="192">
        <v>40</v>
      </c>
      <c r="B45" s="192" t="s">
        <v>409</v>
      </c>
      <c r="C45" s="193">
        <v>13732</v>
      </c>
      <c r="D45" s="193">
        <v>22571</v>
      </c>
      <c r="E45" s="194">
        <f t="shared" si="7"/>
        <v>98.455590557623864</v>
      </c>
      <c r="F45" s="195">
        <v>22107.18</v>
      </c>
      <c r="G45" s="194">
        <f t="shared" si="8"/>
        <v>98.138845690654946</v>
      </c>
      <c r="H45" s="195">
        <v>21.625526627905739</v>
      </c>
      <c r="I45" s="194">
        <f t="shared" si="2"/>
        <v>46.798293257014343</v>
      </c>
      <c r="J45" s="279">
        <v>12.5</v>
      </c>
      <c r="K45" s="197">
        <f t="shared" si="3"/>
        <v>9.1028255170404898E-4</v>
      </c>
      <c r="L45" s="198">
        <f t="shared" si="4"/>
        <v>8.9818223010765994</v>
      </c>
      <c r="M45" s="194">
        <v>4.0416666666666661</v>
      </c>
      <c r="N45" s="194">
        <f t="shared" si="5"/>
        <v>25.476839237057209</v>
      </c>
      <c r="O45" s="200">
        <f t="shared" si="9"/>
        <v>277.85139104342693</v>
      </c>
    </row>
    <row r="46" spans="1:15" ht="16.5" customHeight="1" x14ac:dyDescent="0.15">
      <c r="A46" s="192">
        <v>41</v>
      </c>
      <c r="B46" s="192" t="s">
        <v>477</v>
      </c>
      <c r="C46" s="193">
        <v>2510</v>
      </c>
      <c r="D46" s="193">
        <v>36027</v>
      </c>
      <c r="E46" s="194">
        <f t="shared" si="7"/>
        <v>84.692959129403107</v>
      </c>
      <c r="F46" s="195">
        <v>39218.769999999997</v>
      </c>
      <c r="G46" s="194">
        <f t="shared" si="8"/>
        <v>95.550719289352912</v>
      </c>
      <c r="H46" s="195">
        <v>18.636692380053709</v>
      </c>
      <c r="I46" s="194">
        <f t="shared" si="2"/>
        <v>36.652355054754715</v>
      </c>
      <c r="J46" s="347">
        <v>1</v>
      </c>
      <c r="K46" s="197">
        <f t="shared" si="3"/>
        <v>3.9840637450199205E-4</v>
      </c>
      <c r="L46" s="198">
        <f t="shared" si="4"/>
        <v>3.9311038673588476</v>
      </c>
      <c r="M46" s="194">
        <v>5.9416666666666664</v>
      </c>
      <c r="N46" s="194">
        <f t="shared" si="5"/>
        <v>56.539509536784735</v>
      </c>
      <c r="O46" s="200">
        <f t="shared" si="9"/>
        <v>277.36664687765432</v>
      </c>
    </row>
    <row r="47" spans="1:15" ht="16.5" customHeight="1" x14ac:dyDescent="0.15">
      <c r="A47" s="192">
        <v>42</v>
      </c>
      <c r="B47" s="192" t="s">
        <v>441</v>
      </c>
      <c r="C47" s="193">
        <v>17534</v>
      </c>
      <c r="D47" s="193">
        <v>39406</v>
      </c>
      <c r="E47" s="194">
        <f t="shared" si="7"/>
        <v>81.23695945669516</v>
      </c>
      <c r="F47" s="195">
        <v>40041.51</v>
      </c>
      <c r="G47" s="194">
        <f t="shared" si="8"/>
        <v>95.426279940618684</v>
      </c>
      <c r="H47" s="195">
        <v>22.838891852880522</v>
      </c>
      <c r="I47" s="194">
        <f t="shared" si="2"/>
        <v>50.917199682893369</v>
      </c>
      <c r="J47" s="279">
        <v>14.5</v>
      </c>
      <c r="K47" s="197">
        <f t="shared" si="3"/>
        <v>8.269647541918558E-4</v>
      </c>
      <c r="L47" s="198">
        <f t="shared" si="4"/>
        <v>8.1597197018663881</v>
      </c>
      <c r="M47" s="194">
        <v>5.0083333333333337</v>
      </c>
      <c r="N47" s="194">
        <f t="shared" si="5"/>
        <v>41.280653950953692</v>
      </c>
      <c r="O47" s="200">
        <f t="shared" si="9"/>
        <v>277.0208127330273</v>
      </c>
    </row>
    <row r="48" spans="1:15" ht="16.5" customHeight="1" x14ac:dyDescent="0.15">
      <c r="A48" s="171">
        <v>43</v>
      </c>
      <c r="B48" s="171" t="s">
        <v>378</v>
      </c>
      <c r="C48" s="203">
        <v>11668</v>
      </c>
      <c r="D48" s="203">
        <v>38427</v>
      </c>
      <c r="E48" s="183">
        <f t="shared" si="7"/>
        <v>82.238268624964206</v>
      </c>
      <c r="F48" s="184">
        <v>41399.56</v>
      </c>
      <c r="G48" s="183">
        <f t="shared" si="8"/>
        <v>95.220875004006231</v>
      </c>
      <c r="H48" s="184">
        <v>22.111846844848156</v>
      </c>
      <c r="I48" s="183">
        <f t="shared" si="2"/>
        <v>48.449162612233117</v>
      </c>
      <c r="J48" s="288">
        <v>17.5</v>
      </c>
      <c r="K48" s="177">
        <f t="shared" si="3"/>
        <v>1.4998285910181694E-3</v>
      </c>
      <c r="L48" s="174">
        <f t="shared" si="4"/>
        <v>14.798914756062512</v>
      </c>
      <c r="M48" s="183">
        <v>4.6916666666666673</v>
      </c>
      <c r="N48" s="183">
        <f t="shared" si="5"/>
        <v>36.103542234332437</v>
      </c>
      <c r="O48" s="205">
        <f t="shared" si="9"/>
        <v>276.81076323159851</v>
      </c>
    </row>
    <row r="49" spans="1:15" ht="16.5" customHeight="1" x14ac:dyDescent="0.15">
      <c r="A49" s="276">
        <v>44</v>
      </c>
      <c r="B49" s="276" t="s">
        <v>359</v>
      </c>
      <c r="C49" s="280">
        <v>1400</v>
      </c>
      <c r="D49" s="280">
        <v>44430</v>
      </c>
      <c r="E49" s="281">
        <f t="shared" si="7"/>
        <v>76.098474000736402</v>
      </c>
      <c r="F49" s="282">
        <v>73973.69</v>
      </c>
      <c r="G49" s="281">
        <f t="shared" si="8"/>
        <v>90.294040861039704</v>
      </c>
      <c r="H49" s="282">
        <v>21.003615160927431</v>
      </c>
      <c r="I49" s="281">
        <f t="shared" si="2"/>
        <v>44.687143963348021</v>
      </c>
      <c r="J49" s="290">
        <v>3</v>
      </c>
      <c r="K49" s="284">
        <f t="shared" si="3"/>
        <v>2.142857142857143E-3</v>
      </c>
      <c r="L49" s="285">
        <f t="shared" si="4"/>
        <v>21.143722943722945</v>
      </c>
      <c r="M49" s="281">
        <v>4.958333333333333</v>
      </c>
      <c r="N49" s="281">
        <f t="shared" si="5"/>
        <v>40.463215258855584</v>
      </c>
      <c r="O49" s="287">
        <f t="shared" si="9"/>
        <v>272.68659702770265</v>
      </c>
    </row>
    <row r="50" spans="1:15" ht="16.5" customHeight="1" x14ac:dyDescent="0.15">
      <c r="A50" s="276">
        <v>45</v>
      </c>
      <c r="B50" s="276" t="s">
        <v>403</v>
      </c>
      <c r="C50" s="280">
        <v>14621</v>
      </c>
      <c r="D50" s="280">
        <v>44704</v>
      </c>
      <c r="E50" s="281">
        <f t="shared" si="7"/>
        <v>75.8182301681463</v>
      </c>
      <c r="F50" s="282">
        <v>43824.49</v>
      </c>
      <c r="G50" s="281">
        <f t="shared" si="8"/>
        <v>94.854104566290658</v>
      </c>
      <c r="H50" s="282">
        <v>22.849538189435204</v>
      </c>
      <c r="I50" s="281">
        <f t="shared" si="2"/>
        <v>50.953339884659954</v>
      </c>
      <c r="J50" s="290">
        <v>17.5</v>
      </c>
      <c r="K50" s="284">
        <f t="shared" si="3"/>
        <v>1.1969085561863073E-3</v>
      </c>
      <c r="L50" s="285">
        <f t="shared" si="4"/>
        <v>11.809981353788206</v>
      </c>
      <c r="M50" s="281">
        <v>4.8666666666666663</v>
      </c>
      <c r="N50" s="281">
        <f t="shared" si="5"/>
        <v>38.964577656675743</v>
      </c>
      <c r="O50" s="287">
        <f t="shared" si="9"/>
        <v>272.40023362956083</v>
      </c>
    </row>
    <row r="51" spans="1:15" ht="16.5" customHeight="1" x14ac:dyDescent="0.15">
      <c r="A51" s="171">
        <v>46</v>
      </c>
      <c r="B51" s="171" t="s">
        <v>425</v>
      </c>
      <c r="C51" s="203">
        <v>30014</v>
      </c>
      <c r="D51" s="203">
        <v>39397</v>
      </c>
      <c r="E51" s="183">
        <f t="shared" si="7"/>
        <v>81.246164546086817</v>
      </c>
      <c r="F51" s="184">
        <v>44095.38</v>
      </c>
      <c r="G51" s="183">
        <f t="shared" si="8"/>
        <v>94.813132478901437</v>
      </c>
      <c r="H51" s="184">
        <v>26.233447141283875</v>
      </c>
      <c r="I51" s="183">
        <f t="shared" si="2"/>
        <v>62.440404158031313</v>
      </c>
      <c r="J51" s="289">
        <v>14</v>
      </c>
      <c r="K51" s="177">
        <f t="shared" si="3"/>
        <v>4.664489904711135E-4</v>
      </c>
      <c r="L51" s="174">
        <f t="shared" si="4"/>
        <v>4.602485170220227</v>
      </c>
      <c r="M51" s="183">
        <v>4.2083333333333339</v>
      </c>
      <c r="N51" s="183">
        <f t="shared" si="5"/>
        <v>28.201634877384201</v>
      </c>
      <c r="O51" s="205">
        <f t="shared" si="9"/>
        <v>271.30382123062401</v>
      </c>
    </row>
    <row r="52" spans="1:15" ht="16.5" customHeight="1" x14ac:dyDescent="0.15">
      <c r="A52" s="171">
        <v>47</v>
      </c>
      <c r="B52" s="171" t="s">
        <v>471</v>
      </c>
      <c r="C52" s="203">
        <v>9379</v>
      </c>
      <c r="D52" s="203">
        <v>35463</v>
      </c>
      <c r="E52" s="183">
        <f t="shared" si="7"/>
        <v>85.269811397946242</v>
      </c>
      <c r="F52" s="184">
        <v>33688.26</v>
      </c>
      <c r="G52" s="183">
        <f t="shared" si="8"/>
        <v>96.387208414189644</v>
      </c>
      <c r="H52" s="184">
        <v>15.922116342556899</v>
      </c>
      <c r="I52" s="183">
        <f t="shared" si="2"/>
        <v>27.437417578188096</v>
      </c>
      <c r="J52" s="288">
        <v>17.5</v>
      </c>
      <c r="K52" s="177">
        <f t="shared" si="3"/>
        <v>1.8658705618935921E-3</v>
      </c>
      <c r="L52" s="174">
        <f t="shared" si="4"/>
        <v>18.410676764445824</v>
      </c>
      <c r="M52" s="183">
        <v>4.9416666666666664</v>
      </c>
      <c r="N52" s="183">
        <f t="shared" si="5"/>
        <v>40.190735694822884</v>
      </c>
      <c r="O52" s="205">
        <f t="shared" si="9"/>
        <v>267.69584984959272</v>
      </c>
    </row>
    <row r="53" spans="1:15" ht="16.5" customHeight="1" x14ac:dyDescent="0.15">
      <c r="A53" s="171">
        <v>48</v>
      </c>
      <c r="B53" s="171" t="s">
        <v>328</v>
      </c>
      <c r="C53" s="203">
        <v>4255</v>
      </c>
      <c r="D53" s="203">
        <v>37031</v>
      </c>
      <c r="E53" s="183">
        <f t="shared" si="7"/>
        <v>83.666080268379488</v>
      </c>
      <c r="F53" s="184">
        <v>35349.620000000003</v>
      </c>
      <c r="G53" s="183">
        <f t="shared" si="8"/>
        <v>96.135927868193207</v>
      </c>
      <c r="H53" s="184">
        <v>22.462279026429783</v>
      </c>
      <c r="I53" s="183">
        <f t="shared" si="2"/>
        <v>49.638744557423088</v>
      </c>
      <c r="J53" s="289">
        <v>5.5</v>
      </c>
      <c r="K53" s="177">
        <f t="shared" si="3"/>
        <v>1.2925969447708577E-3</v>
      </c>
      <c r="L53" s="174">
        <f t="shared" si="4"/>
        <v>12.754145449797624</v>
      </c>
      <c r="M53" s="183">
        <v>4.0333333333333332</v>
      </c>
      <c r="N53" s="183">
        <f t="shared" si="5"/>
        <v>25.34059945504087</v>
      </c>
      <c r="O53" s="205">
        <f t="shared" si="9"/>
        <v>267.53549759883424</v>
      </c>
    </row>
    <row r="54" spans="1:15" ht="16.5" customHeight="1" x14ac:dyDescent="0.15">
      <c r="A54" s="276">
        <v>49</v>
      </c>
      <c r="B54" s="276" t="s">
        <v>470</v>
      </c>
      <c r="C54" s="280">
        <v>7535</v>
      </c>
      <c r="D54" s="280">
        <v>36950</v>
      </c>
      <c r="E54" s="281">
        <f t="shared" si="7"/>
        <v>83.748926072904311</v>
      </c>
      <c r="F54" s="282">
        <v>33806.47</v>
      </c>
      <c r="G54" s="281">
        <f t="shared" si="8"/>
        <v>96.369329162647389</v>
      </c>
      <c r="H54" s="282">
        <v>25.327923290541463</v>
      </c>
      <c r="I54" s="281">
        <f t="shared" si="2"/>
        <v>59.36650033184646</v>
      </c>
      <c r="J54" s="283">
        <v>4.5</v>
      </c>
      <c r="K54" s="284">
        <f t="shared" si="3"/>
        <v>5.972130059721301E-4</v>
      </c>
      <c r="L54" s="285">
        <f t="shared" si="4"/>
        <v>5.8927429571092489</v>
      </c>
      <c r="M54" s="281">
        <v>3.8333333333333335</v>
      </c>
      <c r="N54" s="281">
        <f t="shared" si="5"/>
        <v>22.070844686648499</v>
      </c>
      <c r="O54" s="287">
        <f t="shared" si="9"/>
        <v>267.44834321115593</v>
      </c>
    </row>
    <row r="55" spans="1:15" ht="16.5" customHeight="1" x14ac:dyDescent="0.15">
      <c r="A55" s="276">
        <v>50</v>
      </c>
      <c r="B55" s="276" t="s">
        <v>445</v>
      </c>
      <c r="C55" s="280">
        <v>4625</v>
      </c>
      <c r="D55" s="280">
        <v>38979</v>
      </c>
      <c r="E55" s="281">
        <f t="shared" si="7"/>
        <v>81.673689808943251</v>
      </c>
      <c r="F55" s="282">
        <v>48554.239999999998</v>
      </c>
      <c r="G55" s="281">
        <f t="shared" si="8"/>
        <v>94.138730317225651</v>
      </c>
      <c r="H55" s="282">
        <v>17.126317904295732</v>
      </c>
      <c r="I55" s="281">
        <f t="shared" si="2"/>
        <v>31.525216905717617</v>
      </c>
      <c r="J55" s="290">
        <v>3.5</v>
      </c>
      <c r="K55" s="284">
        <f t="shared" si="3"/>
        <v>7.5675675675675679E-4</v>
      </c>
      <c r="L55" s="285">
        <f t="shared" si="4"/>
        <v>7.4669724269724274</v>
      </c>
      <c r="M55" s="281">
        <v>5.5666666666666673</v>
      </c>
      <c r="N55" s="281">
        <f t="shared" si="5"/>
        <v>50.408719346049061</v>
      </c>
      <c r="O55" s="287">
        <f t="shared" si="9"/>
        <v>265.21332880490803</v>
      </c>
    </row>
    <row r="56" spans="1:15" ht="16.5" customHeight="1" x14ac:dyDescent="0.15">
      <c r="A56" s="171">
        <v>51</v>
      </c>
      <c r="B56" s="171" t="s">
        <v>495</v>
      </c>
      <c r="C56" s="203">
        <v>12854</v>
      </c>
      <c r="D56" s="203">
        <v>39031</v>
      </c>
      <c r="E56" s="183">
        <f t="shared" si="7"/>
        <v>81.620504848013752</v>
      </c>
      <c r="F56" s="184">
        <v>53389.51</v>
      </c>
      <c r="G56" s="183">
        <f t="shared" si="8"/>
        <v>93.407396177942061</v>
      </c>
      <c r="H56" s="184">
        <v>18.274782017920675</v>
      </c>
      <c r="I56" s="183">
        <f t="shared" si="2"/>
        <v>35.423809118626586</v>
      </c>
      <c r="J56" s="288">
        <v>21.5</v>
      </c>
      <c r="K56" s="177">
        <f t="shared" si="3"/>
        <v>1.6726310875991909E-3</v>
      </c>
      <c r="L56" s="174">
        <f t="shared" si="4"/>
        <v>16.503969208185794</v>
      </c>
      <c r="M56" s="183">
        <v>4.7999999999999989</v>
      </c>
      <c r="N56" s="183">
        <f t="shared" si="5"/>
        <v>37.874659400544942</v>
      </c>
      <c r="O56" s="205">
        <f t="shared" si="9"/>
        <v>264.83033875331319</v>
      </c>
    </row>
    <row r="57" spans="1:15" ht="16.5" customHeight="1" x14ac:dyDescent="0.15">
      <c r="A57" s="276">
        <v>52</v>
      </c>
      <c r="B57" s="276" t="s">
        <v>332</v>
      </c>
      <c r="C57" s="280">
        <v>6222</v>
      </c>
      <c r="D57" s="280">
        <v>42296</v>
      </c>
      <c r="E57" s="281">
        <f t="shared" si="7"/>
        <v>78.281102974266659</v>
      </c>
      <c r="F57" s="282">
        <v>41920.46</v>
      </c>
      <c r="G57" s="281">
        <f t="shared" si="8"/>
        <v>95.142088927292249</v>
      </c>
      <c r="H57" s="282">
        <v>23.546078080632778</v>
      </c>
      <c r="I57" s="281">
        <f t="shared" si="2"/>
        <v>53.317823862511219</v>
      </c>
      <c r="J57" s="283">
        <v>1.5</v>
      </c>
      <c r="K57" s="284">
        <f t="shared" si="3"/>
        <v>2.4108003857280618E-4</v>
      </c>
      <c r="L57" s="285">
        <f t="shared" si="4"/>
        <v>2.3787537866612123</v>
      </c>
      <c r="M57" s="281">
        <v>4.5333333333333341</v>
      </c>
      <c r="N57" s="281">
        <f t="shared" si="5"/>
        <v>33.51498637602181</v>
      </c>
      <c r="O57" s="287">
        <f t="shared" si="9"/>
        <v>262.63475592675314</v>
      </c>
    </row>
    <row r="58" spans="1:15" ht="16.5" customHeight="1" x14ac:dyDescent="0.15">
      <c r="A58" s="171">
        <v>53</v>
      </c>
      <c r="B58" s="171" t="s">
        <v>496</v>
      </c>
      <c r="C58" s="203">
        <v>16587</v>
      </c>
      <c r="D58" s="203">
        <v>39732</v>
      </c>
      <c r="E58" s="183">
        <f t="shared" si="7"/>
        <v>80.903530663175559</v>
      </c>
      <c r="F58" s="184">
        <v>37190.61</v>
      </c>
      <c r="G58" s="183">
        <f t="shared" si="8"/>
        <v>95.857478301347982</v>
      </c>
      <c r="H58" s="184">
        <v>22.519799169254441</v>
      </c>
      <c r="I58" s="183">
        <f t="shared" si="2"/>
        <v>49.834003232240384</v>
      </c>
      <c r="J58" s="288">
        <v>7.5</v>
      </c>
      <c r="K58" s="177">
        <f t="shared" si="3"/>
        <v>4.5216133116295895E-4</v>
      </c>
      <c r="L58" s="174">
        <f t="shared" si="4"/>
        <v>4.4615078255881295</v>
      </c>
      <c r="M58" s="183">
        <v>4.3999999999999995</v>
      </c>
      <c r="N58" s="183">
        <f t="shared" si="5"/>
        <v>31.335149863760208</v>
      </c>
      <c r="O58" s="205">
        <f t="shared" si="9"/>
        <v>262.39166988611225</v>
      </c>
    </row>
    <row r="59" spans="1:15" ht="16.5" customHeight="1" x14ac:dyDescent="0.15">
      <c r="A59" s="171">
        <v>54</v>
      </c>
      <c r="B59" s="171" t="s">
        <v>402</v>
      </c>
      <c r="C59" s="203">
        <v>7144</v>
      </c>
      <c r="D59" s="203">
        <v>41579</v>
      </c>
      <c r="E59" s="183">
        <f t="shared" si="7"/>
        <v>79.014441762467783</v>
      </c>
      <c r="F59" s="184">
        <v>46649.31</v>
      </c>
      <c r="G59" s="183">
        <f t="shared" si="8"/>
        <v>94.426850803143822</v>
      </c>
      <c r="H59" s="184">
        <v>20.744165284422891</v>
      </c>
      <c r="I59" s="183">
        <f t="shared" si="2"/>
        <v>43.806411813182535</v>
      </c>
      <c r="J59" s="288">
        <v>7</v>
      </c>
      <c r="K59" s="177">
        <f t="shared" si="3"/>
        <v>9.798432250839866E-4</v>
      </c>
      <c r="L59" s="174">
        <f t="shared" si="4"/>
        <v>9.6681823837478955</v>
      </c>
      <c r="M59" s="183">
        <v>4.6500000000000004</v>
      </c>
      <c r="N59" s="183">
        <f t="shared" si="5"/>
        <v>35.42234332425069</v>
      </c>
      <c r="O59" s="205">
        <f t="shared" si="9"/>
        <v>262.33823008679275</v>
      </c>
    </row>
    <row r="60" spans="1:15" ht="16.5" customHeight="1" x14ac:dyDescent="0.15">
      <c r="A60" s="171">
        <v>55</v>
      </c>
      <c r="B60" s="171" t="s">
        <v>404</v>
      </c>
      <c r="C60" s="203">
        <v>4220</v>
      </c>
      <c r="D60" s="203">
        <v>43544</v>
      </c>
      <c r="E60" s="183">
        <f t="shared" si="7"/>
        <v>77.004663911958431</v>
      </c>
      <c r="F60" s="184">
        <v>51555.31</v>
      </c>
      <c r="G60" s="183">
        <f t="shared" si="8"/>
        <v>93.684818757916702</v>
      </c>
      <c r="H60" s="184">
        <v>14.955189047969807</v>
      </c>
      <c r="I60" s="183">
        <f t="shared" si="2"/>
        <v>24.155072769669815</v>
      </c>
      <c r="J60" s="288">
        <v>3</v>
      </c>
      <c r="K60" s="177">
        <f t="shared" si="3"/>
        <v>7.1090047393364926E-4</v>
      </c>
      <c r="L60" s="174">
        <f t="shared" si="4"/>
        <v>7.0145052419933931</v>
      </c>
      <c r="M60" s="183">
        <v>6.1583333333333341</v>
      </c>
      <c r="N60" s="183">
        <f t="shared" si="5"/>
        <v>60.081743869209824</v>
      </c>
      <c r="O60" s="205">
        <f t="shared" si="9"/>
        <v>261.94080455074817</v>
      </c>
    </row>
    <row r="61" spans="1:15" ht="16.5" customHeight="1" x14ac:dyDescent="0.15">
      <c r="A61" s="171">
        <v>56</v>
      </c>
      <c r="B61" s="171" t="s">
        <v>352</v>
      </c>
      <c r="C61" s="203">
        <v>5079</v>
      </c>
      <c r="D61" s="203">
        <v>40135</v>
      </c>
      <c r="E61" s="183">
        <f t="shared" si="7"/>
        <v>80.491347215971857</v>
      </c>
      <c r="F61" s="184">
        <v>38759.97</v>
      </c>
      <c r="G61" s="183">
        <f t="shared" si="8"/>
        <v>95.620112746823395</v>
      </c>
      <c r="H61" s="184">
        <v>16.657236621829469</v>
      </c>
      <c r="I61" s="183">
        <f t="shared" si="2"/>
        <v>29.932867076629666</v>
      </c>
      <c r="J61" s="288">
        <v>7</v>
      </c>
      <c r="K61" s="177">
        <f t="shared" si="3"/>
        <v>1.378224059854302E-3</v>
      </c>
      <c r="L61" s="174">
        <f t="shared" si="4"/>
        <v>13.599034248768449</v>
      </c>
      <c r="M61" s="183">
        <v>5.0249999999999995</v>
      </c>
      <c r="N61" s="183">
        <f t="shared" si="5"/>
        <v>41.553133514986371</v>
      </c>
      <c r="O61" s="205">
        <f t="shared" si="9"/>
        <v>261.19649480317975</v>
      </c>
    </row>
    <row r="62" spans="1:15" ht="16.5" customHeight="1" x14ac:dyDescent="0.15">
      <c r="A62" s="171">
        <v>57</v>
      </c>
      <c r="B62" s="171" t="s">
        <v>483</v>
      </c>
      <c r="C62" s="203">
        <v>21578</v>
      </c>
      <c r="D62" s="203">
        <v>41419</v>
      </c>
      <c r="E62" s="183">
        <f t="shared" si="7"/>
        <v>79.178087796097046</v>
      </c>
      <c r="F62" s="184">
        <v>42350.74</v>
      </c>
      <c r="G62" s="183">
        <f t="shared" si="8"/>
        <v>95.077009117178036</v>
      </c>
      <c r="H62" s="184">
        <v>23.385612219450305</v>
      </c>
      <c r="I62" s="183">
        <f t="shared" si="2"/>
        <v>52.773104223976631</v>
      </c>
      <c r="J62" s="288">
        <v>14.5</v>
      </c>
      <c r="K62" s="177">
        <f t="shared" si="3"/>
        <v>6.7198072110482903E-4</v>
      </c>
      <c r="L62" s="174">
        <f t="shared" si="4"/>
        <v>6.63048128892971</v>
      </c>
      <c r="M62" s="183">
        <v>4.1583333333333341</v>
      </c>
      <c r="N62" s="183">
        <f t="shared" si="5"/>
        <v>27.384196185286115</v>
      </c>
      <c r="O62" s="205">
        <f t="shared" si="9"/>
        <v>261.04287861146753</v>
      </c>
    </row>
    <row r="63" spans="1:15" ht="16.5" customHeight="1" x14ac:dyDescent="0.15">
      <c r="A63" s="171">
        <v>58</v>
      </c>
      <c r="B63" s="171" t="s">
        <v>340</v>
      </c>
      <c r="C63" s="203">
        <v>4884</v>
      </c>
      <c r="D63" s="203">
        <v>47361</v>
      </c>
      <c r="E63" s="183">
        <f t="shared" si="7"/>
        <v>73.100683222190412</v>
      </c>
      <c r="F63" s="184">
        <v>51708.02</v>
      </c>
      <c r="G63" s="183">
        <f t="shared" si="8"/>
        <v>93.661721384572502</v>
      </c>
      <c r="H63" s="184">
        <v>27.633557541059545</v>
      </c>
      <c r="I63" s="183">
        <f t="shared" si="2"/>
        <v>67.193238345030451</v>
      </c>
      <c r="J63" s="288">
        <v>1</v>
      </c>
      <c r="K63" s="177">
        <f t="shared" si="3"/>
        <v>2.0475020475020476E-4</v>
      </c>
      <c r="L63" s="174">
        <f t="shared" si="4"/>
        <v>2.0202847475574752</v>
      </c>
      <c r="M63" s="183">
        <v>3.9666666666666663</v>
      </c>
      <c r="N63" s="183">
        <f t="shared" si="5"/>
        <v>24.250681198910073</v>
      </c>
      <c r="O63" s="205">
        <f t="shared" si="9"/>
        <v>260.22660889826091</v>
      </c>
    </row>
    <row r="64" spans="1:15" ht="16.5" customHeight="1" x14ac:dyDescent="0.15">
      <c r="A64" s="276">
        <v>59</v>
      </c>
      <c r="B64" s="276" t="s">
        <v>348</v>
      </c>
      <c r="C64" s="280">
        <v>8272</v>
      </c>
      <c r="D64" s="280">
        <v>33061</v>
      </c>
      <c r="E64" s="281">
        <f t="shared" si="7"/>
        <v>87.726547477805511</v>
      </c>
      <c r="F64" s="282">
        <v>31137.279999999999</v>
      </c>
      <c r="G64" s="281">
        <f t="shared" si="8"/>
        <v>96.773043902720715</v>
      </c>
      <c r="H64" s="282">
        <v>17.570837969818591</v>
      </c>
      <c r="I64" s="281">
        <f t="shared" si="2"/>
        <v>33.034190887028416</v>
      </c>
      <c r="J64" s="290">
        <v>5</v>
      </c>
      <c r="K64" s="284">
        <f t="shared" si="3"/>
        <v>6.0444874274661513E-4</v>
      </c>
      <c r="L64" s="285">
        <f t="shared" si="4"/>
        <v>5.964138483480844</v>
      </c>
      <c r="M64" s="281">
        <v>4.7250000000000005</v>
      </c>
      <c r="N64" s="281">
        <f t="shared" si="5"/>
        <v>36.64850136239783</v>
      </c>
      <c r="O64" s="287">
        <f t="shared" si="9"/>
        <v>260.14642211343329</v>
      </c>
    </row>
    <row r="65" spans="1:15" ht="16.5" customHeight="1" x14ac:dyDescent="0.15">
      <c r="A65" s="171">
        <v>60</v>
      </c>
      <c r="B65" s="171" t="s">
        <v>373</v>
      </c>
      <c r="C65" s="203">
        <v>12800</v>
      </c>
      <c r="D65" s="203">
        <v>42820</v>
      </c>
      <c r="E65" s="183">
        <f t="shared" si="7"/>
        <v>77.745162214130829</v>
      </c>
      <c r="F65" s="184">
        <v>47422.400000000001</v>
      </c>
      <c r="G65" s="183">
        <f t="shared" si="8"/>
        <v>94.309921012307157</v>
      </c>
      <c r="H65" s="184">
        <v>22.746176148804025</v>
      </c>
      <c r="I65" s="183">
        <f t="shared" si="2"/>
        <v>50.60246566757781</v>
      </c>
      <c r="J65" s="288">
        <v>8</v>
      </c>
      <c r="K65" s="177">
        <f t="shared" si="3"/>
        <v>6.2500000000000001E-4</v>
      </c>
      <c r="L65" s="174">
        <f t="shared" si="4"/>
        <v>6.1669191919191926</v>
      </c>
      <c r="M65" s="183">
        <v>4.2000000000000011</v>
      </c>
      <c r="N65" s="183">
        <f t="shared" si="5"/>
        <v>28.065395095367862</v>
      </c>
      <c r="O65" s="205">
        <f t="shared" si="9"/>
        <v>256.88986318130287</v>
      </c>
    </row>
    <row r="66" spans="1:15" ht="16.5" customHeight="1" x14ac:dyDescent="0.15">
      <c r="A66" s="276">
        <v>61</v>
      </c>
      <c r="B66" s="348" t="s">
        <v>390</v>
      </c>
      <c r="C66" s="280">
        <v>38436</v>
      </c>
      <c r="D66" s="280">
        <v>37309</v>
      </c>
      <c r="E66" s="281">
        <f t="shared" si="7"/>
        <v>83.38174528494865</v>
      </c>
      <c r="F66" s="282">
        <v>52121.09</v>
      </c>
      <c r="G66" s="281">
        <f t="shared" si="8"/>
        <v>93.599244585362982</v>
      </c>
      <c r="H66" s="282">
        <v>14.150813130143174</v>
      </c>
      <c r="I66" s="281">
        <f t="shared" si="2"/>
        <v>21.424527119799798</v>
      </c>
      <c r="J66" s="283">
        <v>80</v>
      </c>
      <c r="K66" s="284">
        <f t="shared" si="3"/>
        <v>2.081382037673015E-3</v>
      </c>
      <c r="L66" s="285">
        <f t="shared" si="4"/>
        <v>20.537143734146547</v>
      </c>
      <c r="M66" s="281">
        <v>4.7750000000000004</v>
      </c>
      <c r="N66" s="281">
        <f t="shared" si="5"/>
        <v>37.465940054495917</v>
      </c>
      <c r="O66" s="287">
        <f t="shared" si="9"/>
        <v>256.40860077875391</v>
      </c>
    </row>
    <row r="67" spans="1:15" ht="16.5" customHeight="1" x14ac:dyDescent="0.15">
      <c r="A67" s="171">
        <v>62</v>
      </c>
      <c r="B67" s="171" t="s">
        <v>444</v>
      </c>
      <c r="C67" s="203">
        <v>9267</v>
      </c>
      <c r="D67" s="203">
        <v>48906</v>
      </c>
      <c r="E67" s="183">
        <f t="shared" si="7"/>
        <v>71.520476209957863</v>
      </c>
      <c r="F67" s="184">
        <v>54946.69</v>
      </c>
      <c r="G67" s="183">
        <f t="shared" si="8"/>
        <v>93.171872847288427</v>
      </c>
      <c r="H67" s="184">
        <v>22.823346007958872</v>
      </c>
      <c r="I67" s="183">
        <f t="shared" si="2"/>
        <v>50.864427542052724</v>
      </c>
      <c r="J67" s="288">
        <v>13.5</v>
      </c>
      <c r="K67" s="177">
        <f t="shared" si="3"/>
        <v>1.4567821301392037E-3</v>
      </c>
      <c r="L67" s="174">
        <f t="shared" si="4"/>
        <v>14.374172282880604</v>
      </c>
      <c r="M67" s="183">
        <v>3.9333333333333331</v>
      </c>
      <c r="N67" s="183">
        <f t="shared" si="5"/>
        <v>23.705722070844683</v>
      </c>
      <c r="O67" s="205">
        <f t="shared" si="9"/>
        <v>253.63667095302432</v>
      </c>
    </row>
    <row r="68" spans="1:15" ht="16.5" customHeight="1" x14ac:dyDescent="0.15">
      <c r="A68" s="171">
        <v>63</v>
      </c>
      <c r="B68" s="171" t="s">
        <v>371</v>
      </c>
      <c r="C68" s="203">
        <v>5140</v>
      </c>
      <c r="D68" s="203">
        <v>41332</v>
      </c>
      <c r="E68" s="183">
        <f t="shared" si="7"/>
        <v>79.267070326882958</v>
      </c>
      <c r="F68" s="184">
        <v>58738.34</v>
      </c>
      <c r="G68" s="183">
        <f t="shared" si="8"/>
        <v>92.598386136264097</v>
      </c>
      <c r="H68" s="184">
        <v>23.147512162406485</v>
      </c>
      <c r="I68" s="183">
        <f t="shared" si="2"/>
        <v>51.964846467141435</v>
      </c>
      <c r="J68" s="288">
        <v>3</v>
      </c>
      <c r="K68" s="177">
        <f t="shared" si="3"/>
        <v>5.8365758754863812E-4</v>
      </c>
      <c r="L68" s="174">
        <f t="shared" si="4"/>
        <v>5.7589906850607244</v>
      </c>
      <c r="M68" s="183">
        <v>3.9499999999999997</v>
      </c>
      <c r="N68" s="183">
        <f t="shared" si="5"/>
        <v>23.978201634877376</v>
      </c>
      <c r="O68" s="205">
        <f t="shared" si="9"/>
        <v>253.56749525022656</v>
      </c>
    </row>
    <row r="69" spans="1:15" ht="16.5" customHeight="1" x14ac:dyDescent="0.15">
      <c r="A69" s="171">
        <v>64</v>
      </c>
      <c r="B69" s="171" t="s">
        <v>394</v>
      </c>
      <c r="C69" s="203">
        <v>1842</v>
      </c>
      <c r="D69" s="203">
        <v>43981</v>
      </c>
      <c r="E69" s="183">
        <f t="shared" si="7"/>
        <v>76.557705682608514</v>
      </c>
      <c r="F69" s="184">
        <v>42375.01</v>
      </c>
      <c r="G69" s="183">
        <f t="shared" si="8"/>
        <v>95.073338281927803</v>
      </c>
      <c r="H69" s="184">
        <v>18.066788200415488</v>
      </c>
      <c r="I69" s="183">
        <f t="shared" si="2"/>
        <v>34.717750420197163</v>
      </c>
      <c r="J69" s="289">
        <v>4</v>
      </c>
      <c r="K69" s="177">
        <f t="shared" si="3"/>
        <v>2.1715526601520088E-3</v>
      </c>
      <c r="L69" s="174">
        <f t="shared" si="4"/>
        <v>21.426863641847358</v>
      </c>
      <c r="M69" s="183">
        <v>4.0166666666666666</v>
      </c>
      <c r="N69" s="183">
        <f t="shared" si="5"/>
        <v>25.068119891008173</v>
      </c>
      <c r="O69" s="205">
        <f t="shared" si="9"/>
        <v>252.84377791758899</v>
      </c>
    </row>
    <row r="70" spans="1:15" ht="16.5" customHeight="1" x14ac:dyDescent="0.15">
      <c r="A70" s="171">
        <v>65</v>
      </c>
      <c r="B70" s="170" t="s">
        <v>433</v>
      </c>
      <c r="C70" s="203">
        <v>5196</v>
      </c>
      <c r="D70" s="203">
        <v>36036</v>
      </c>
      <c r="E70" s="183">
        <f t="shared" si="7"/>
        <v>84.683754040011451</v>
      </c>
      <c r="F70" s="184">
        <v>47486.3</v>
      </c>
      <c r="G70" s="183">
        <f t="shared" si="8"/>
        <v>94.300256143230513</v>
      </c>
      <c r="H70" s="184">
        <v>18.978354726035288</v>
      </c>
      <c r="I70" s="183">
        <f t="shared" ref="I70:I133" si="10">SUM((H70-$H$2)/$H$3)*100</f>
        <v>37.81216679435164</v>
      </c>
      <c r="J70" s="288">
        <v>2</v>
      </c>
      <c r="K70" s="177">
        <f t="shared" ref="K70:K133" si="11">SUM(J70/C70)</f>
        <v>3.8491147036181676E-4</v>
      </c>
      <c r="L70" s="174">
        <f t="shared" ref="L70:L133" si="12">SUM((K70-$K$2)/$K$3)*100</f>
        <v>3.7979486940225975</v>
      </c>
      <c r="M70" s="183">
        <v>4.4083333333333341</v>
      </c>
      <c r="N70" s="183">
        <f t="shared" ref="N70:N133" si="13">SUM((M70-$M$2)/$M$3)*100</f>
        <v>31.471389645776576</v>
      </c>
      <c r="O70" s="205">
        <f t="shared" si="9"/>
        <v>252.06551531739279</v>
      </c>
    </row>
    <row r="71" spans="1:15" ht="16.5" customHeight="1" x14ac:dyDescent="0.15">
      <c r="A71" s="171">
        <v>66</v>
      </c>
      <c r="B71" s="171" t="s">
        <v>364</v>
      </c>
      <c r="C71" s="203">
        <v>84694</v>
      </c>
      <c r="D71" s="203">
        <v>35065</v>
      </c>
      <c r="E71" s="183">
        <f t="shared" si="7"/>
        <v>85.676880906599024</v>
      </c>
      <c r="F71" s="184">
        <v>41929.839999999997</v>
      </c>
      <c r="G71" s="183">
        <f t="shared" si="8"/>
        <v>95.140670203161747</v>
      </c>
      <c r="H71" s="184">
        <v>18.124723492591997</v>
      </c>
      <c r="I71" s="183">
        <f t="shared" si="10"/>
        <v>34.91441836676367</v>
      </c>
      <c r="J71" s="288">
        <v>61.5</v>
      </c>
      <c r="K71" s="177">
        <f t="shared" si="11"/>
        <v>7.2614352846718771E-4</v>
      </c>
      <c r="L71" s="174">
        <f t="shared" si="12"/>
        <v>7.164909538867553</v>
      </c>
      <c r="M71" s="183">
        <v>4.2250000000000005</v>
      </c>
      <c r="N71" s="183">
        <f t="shared" si="13"/>
        <v>28.474114441416898</v>
      </c>
      <c r="O71" s="205">
        <f t="shared" si="9"/>
        <v>251.37099345680889</v>
      </c>
    </row>
    <row r="72" spans="1:15" ht="16.5" customHeight="1" x14ac:dyDescent="0.15">
      <c r="A72" s="171">
        <v>67</v>
      </c>
      <c r="B72" s="171" t="s">
        <v>490</v>
      </c>
      <c r="C72" s="203">
        <v>5864</v>
      </c>
      <c r="D72" s="203">
        <v>42103</v>
      </c>
      <c r="E72" s="183">
        <f t="shared" si="7"/>
        <v>78.478501002331953</v>
      </c>
      <c r="F72" s="184">
        <v>38113.11</v>
      </c>
      <c r="G72" s="183">
        <f t="shared" si="8"/>
        <v>95.717950261861233</v>
      </c>
      <c r="H72" s="184">
        <v>21.263324851502144</v>
      </c>
      <c r="I72" s="183">
        <f t="shared" si="10"/>
        <v>45.568758081960546</v>
      </c>
      <c r="J72" s="288">
        <v>3.5</v>
      </c>
      <c r="K72" s="177">
        <f t="shared" si="11"/>
        <v>5.9686221009549794E-4</v>
      </c>
      <c r="L72" s="174">
        <f t="shared" si="12"/>
        <v>5.8892816293907702</v>
      </c>
      <c r="M72" s="183">
        <v>4.0500000000000007</v>
      </c>
      <c r="N72" s="183">
        <f t="shared" si="13"/>
        <v>25.613079019073577</v>
      </c>
      <c r="O72" s="205">
        <f t="shared" si="9"/>
        <v>251.26756999461807</v>
      </c>
    </row>
    <row r="73" spans="1:15" ht="16.5" customHeight="1" x14ac:dyDescent="0.15">
      <c r="A73" s="171">
        <v>68</v>
      </c>
      <c r="B73" s="171" t="s">
        <v>485</v>
      </c>
      <c r="C73" s="203">
        <v>62965</v>
      </c>
      <c r="D73" s="203">
        <v>56692</v>
      </c>
      <c r="E73" s="183">
        <f t="shared" si="7"/>
        <v>63.557051098473998</v>
      </c>
      <c r="F73" s="184">
        <v>74833.119999999995</v>
      </c>
      <c r="G73" s="183">
        <f t="shared" si="8"/>
        <v>90.164052153206541</v>
      </c>
      <c r="H73" s="184">
        <v>26.895029697708761</v>
      </c>
      <c r="I73" s="183">
        <f t="shared" si="10"/>
        <v>64.686221482295366</v>
      </c>
      <c r="J73" s="289">
        <v>74</v>
      </c>
      <c r="K73" s="177">
        <f t="shared" si="11"/>
        <v>1.1752560946557611E-3</v>
      </c>
      <c r="L73" s="174">
        <f t="shared" si="12"/>
        <v>11.59633498488418</v>
      </c>
      <c r="M73" s="183">
        <v>3.75</v>
      </c>
      <c r="N73" s="183">
        <f t="shared" si="13"/>
        <v>20.708446866485009</v>
      </c>
      <c r="O73" s="205">
        <f t="shared" si="9"/>
        <v>250.71210658534511</v>
      </c>
    </row>
    <row r="74" spans="1:15" ht="16.5" customHeight="1" x14ac:dyDescent="0.15">
      <c r="A74" s="171">
        <v>69</v>
      </c>
      <c r="B74" s="170" t="s">
        <v>430</v>
      </c>
      <c r="C74" s="203">
        <v>14146</v>
      </c>
      <c r="D74" s="203">
        <v>49263</v>
      </c>
      <c r="E74" s="183">
        <f t="shared" si="7"/>
        <v>71.15534099742257</v>
      </c>
      <c r="F74" s="184">
        <v>55535.51</v>
      </c>
      <c r="G74" s="183">
        <f t="shared" si="8"/>
        <v>93.082813876870446</v>
      </c>
      <c r="H74" s="184">
        <v>22.447318782717041</v>
      </c>
      <c r="I74" s="183">
        <f t="shared" si="10"/>
        <v>49.587960306570331</v>
      </c>
      <c r="J74" s="288">
        <v>12</v>
      </c>
      <c r="K74" s="177">
        <f t="shared" si="11"/>
        <v>8.4829633818747348E-4</v>
      </c>
      <c r="L74" s="174">
        <f t="shared" si="12"/>
        <v>8.3701999494449666</v>
      </c>
      <c r="M74" s="183">
        <v>4.2249999999999996</v>
      </c>
      <c r="N74" s="183">
        <f t="shared" si="13"/>
        <v>28.474114441416887</v>
      </c>
      <c r="O74" s="205">
        <f t="shared" si="9"/>
        <v>250.67042957172515</v>
      </c>
    </row>
    <row r="75" spans="1:15" ht="16.5" customHeight="1" x14ac:dyDescent="0.15">
      <c r="A75" s="171">
        <v>70</v>
      </c>
      <c r="B75" s="170" t="s">
        <v>431</v>
      </c>
      <c r="C75" s="203">
        <v>3251</v>
      </c>
      <c r="D75" s="203">
        <v>36536</v>
      </c>
      <c r="E75" s="183">
        <f t="shared" si="7"/>
        <v>84.172360184920024</v>
      </c>
      <c r="F75" s="184">
        <v>37822.720000000001</v>
      </c>
      <c r="G75" s="183">
        <f t="shared" si="8"/>
        <v>95.761871722442862</v>
      </c>
      <c r="H75" s="184">
        <v>22.718180460599022</v>
      </c>
      <c r="I75" s="183">
        <f t="shared" si="10"/>
        <v>50.507431116009137</v>
      </c>
      <c r="J75" s="288">
        <v>0</v>
      </c>
      <c r="K75" s="177">
        <f t="shared" si="11"/>
        <v>0</v>
      </c>
      <c r="L75" s="174">
        <f t="shared" si="12"/>
        <v>0</v>
      </c>
      <c r="M75" s="183">
        <v>3.7083333333333326</v>
      </c>
      <c r="N75" s="183">
        <f t="shared" si="13"/>
        <v>20.027247956403254</v>
      </c>
      <c r="O75" s="205">
        <f t="shared" si="9"/>
        <v>250.46891097977527</v>
      </c>
    </row>
    <row r="76" spans="1:15" ht="16.5" customHeight="1" x14ac:dyDescent="0.15">
      <c r="A76" s="171">
        <v>71</v>
      </c>
      <c r="B76" s="171" t="s">
        <v>446</v>
      </c>
      <c r="C76" s="203">
        <v>9702</v>
      </c>
      <c r="D76" s="203">
        <v>41895</v>
      </c>
      <c r="E76" s="183">
        <f t="shared" si="7"/>
        <v>78.691240846049993</v>
      </c>
      <c r="F76" s="184">
        <v>47402.11</v>
      </c>
      <c r="G76" s="183">
        <f t="shared" si="8"/>
        <v>94.312989872926337</v>
      </c>
      <c r="H76" s="184">
        <v>20.596941654757448</v>
      </c>
      <c r="I76" s="183">
        <f t="shared" si="10"/>
        <v>43.306644437466922</v>
      </c>
      <c r="J76" s="288">
        <v>6</v>
      </c>
      <c r="K76" s="177">
        <f t="shared" si="11"/>
        <v>6.1842918985776133E-4</v>
      </c>
      <c r="L76" s="174">
        <f t="shared" si="12"/>
        <v>6.1020845436429862</v>
      </c>
      <c r="M76" s="183">
        <v>4.1916666666666664</v>
      </c>
      <c r="N76" s="183">
        <f t="shared" si="13"/>
        <v>27.929155313351494</v>
      </c>
      <c r="O76" s="205">
        <f t="shared" si="9"/>
        <v>250.34211501343771</v>
      </c>
    </row>
    <row r="77" spans="1:15" ht="16.5" customHeight="1" x14ac:dyDescent="0.15">
      <c r="A77" s="171">
        <v>72</v>
      </c>
      <c r="B77" s="170" t="s">
        <v>462</v>
      </c>
      <c r="C77" s="203">
        <v>26162</v>
      </c>
      <c r="D77" s="203">
        <v>47910</v>
      </c>
      <c r="E77" s="183">
        <f t="shared" si="7"/>
        <v>72.539172769299995</v>
      </c>
      <c r="F77" s="184">
        <v>65909.070000000007</v>
      </c>
      <c r="G77" s="183">
        <f t="shared" si="8"/>
        <v>91.513813888471304</v>
      </c>
      <c r="H77" s="184">
        <v>25.107965231843291</v>
      </c>
      <c r="I77" s="183">
        <f t="shared" si="10"/>
        <v>58.619827654281778</v>
      </c>
      <c r="J77" s="288">
        <v>10.5</v>
      </c>
      <c r="K77" s="177">
        <f t="shared" si="11"/>
        <v>4.0134546288510053E-4</v>
      </c>
      <c r="L77" s="174">
        <f t="shared" si="12"/>
        <v>3.9601040602493094</v>
      </c>
      <c r="M77" s="183">
        <v>3.7583333333333329</v>
      </c>
      <c r="N77" s="183">
        <f t="shared" si="13"/>
        <v>20.844686648501352</v>
      </c>
      <c r="O77" s="205">
        <f t="shared" si="9"/>
        <v>247.47760502080374</v>
      </c>
    </row>
    <row r="78" spans="1:15" ht="16.5" customHeight="1" x14ac:dyDescent="0.15">
      <c r="A78" s="171">
        <v>73</v>
      </c>
      <c r="B78" s="171" t="s">
        <v>452</v>
      </c>
      <c r="C78" s="203">
        <v>4083</v>
      </c>
      <c r="D78" s="203">
        <v>54368</v>
      </c>
      <c r="E78" s="183">
        <f t="shared" si="7"/>
        <v>65.934009736939004</v>
      </c>
      <c r="F78" s="184">
        <v>64835.67</v>
      </c>
      <c r="G78" s="183">
        <f t="shared" si="8"/>
        <v>91.676165538970039</v>
      </c>
      <c r="H78" s="184">
        <v>20.942794958650563</v>
      </c>
      <c r="I78" s="183">
        <f t="shared" si="10"/>
        <v>44.480682860932077</v>
      </c>
      <c r="J78" s="288">
        <v>4</v>
      </c>
      <c r="K78" s="177">
        <f t="shared" si="11"/>
        <v>9.7967180994366888E-4</v>
      </c>
      <c r="L78" s="174">
        <f t="shared" si="12"/>
        <v>9.6664910184381174</v>
      </c>
      <c r="M78" s="183">
        <v>4.6083333333333334</v>
      </c>
      <c r="N78" s="183">
        <f t="shared" si="13"/>
        <v>34.741144414168943</v>
      </c>
      <c r="O78" s="205">
        <f t="shared" si="9"/>
        <v>246.49849356944816</v>
      </c>
    </row>
    <row r="79" spans="1:15" ht="16.5" customHeight="1" x14ac:dyDescent="0.15">
      <c r="A79" s="171">
        <v>74</v>
      </c>
      <c r="B79" s="171" t="s">
        <v>450</v>
      </c>
      <c r="C79" s="203">
        <v>20115</v>
      </c>
      <c r="D79" s="203">
        <v>46153</v>
      </c>
      <c r="E79" s="183">
        <f t="shared" si="7"/>
        <v>74.33621077609132</v>
      </c>
      <c r="F79" s="184">
        <v>60940.18</v>
      </c>
      <c r="G79" s="183">
        <f t="shared" si="8"/>
        <v>92.265358040368682</v>
      </c>
      <c r="H79" s="184">
        <v>22.94391985708506</v>
      </c>
      <c r="I79" s="183">
        <f t="shared" si="10"/>
        <v>51.273729203033781</v>
      </c>
      <c r="J79" s="288">
        <v>10</v>
      </c>
      <c r="K79" s="177">
        <f t="shared" si="11"/>
        <v>4.9714143673875214E-4</v>
      </c>
      <c r="L79" s="174">
        <f t="shared" si="12"/>
        <v>4.9053297077159863</v>
      </c>
      <c r="M79" s="183">
        <v>3.9333333333333331</v>
      </c>
      <c r="N79" s="183">
        <f t="shared" si="13"/>
        <v>23.705722070844683</v>
      </c>
      <c r="O79" s="205">
        <f t="shared" si="9"/>
        <v>246.48634979805445</v>
      </c>
    </row>
    <row r="80" spans="1:15" ht="16.5" customHeight="1" x14ac:dyDescent="0.15">
      <c r="A80" s="171">
        <v>75</v>
      </c>
      <c r="B80" s="171" t="s">
        <v>475</v>
      </c>
      <c r="C80" s="203">
        <v>839</v>
      </c>
      <c r="D80" s="203">
        <v>47369</v>
      </c>
      <c r="E80" s="183">
        <f t="shared" si="7"/>
        <v>73.09250092050894</v>
      </c>
      <c r="F80" s="184">
        <v>62861.599999999999</v>
      </c>
      <c r="G80" s="183">
        <f t="shared" si="8"/>
        <v>91.974743443479113</v>
      </c>
      <c r="H80" s="184">
        <v>21.743763426166968</v>
      </c>
      <c r="I80" s="183">
        <f t="shared" si="10"/>
        <v>47.199661532706983</v>
      </c>
      <c r="J80" s="288">
        <v>0</v>
      </c>
      <c r="K80" s="177">
        <f t="shared" si="11"/>
        <v>0</v>
      </c>
      <c r="L80" s="174">
        <f t="shared" si="12"/>
        <v>0</v>
      </c>
      <c r="M80" s="183">
        <v>4.5750000000000002</v>
      </c>
      <c r="N80" s="183">
        <f t="shared" si="13"/>
        <v>34.196185286103542</v>
      </c>
      <c r="O80" s="205">
        <f t="shared" si="9"/>
        <v>246.46309118279856</v>
      </c>
    </row>
    <row r="81" spans="1:15" ht="16.5" customHeight="1" x14ac:dyDescent="0.15">
      <c r="A81" s="171">
        <v>76</v>
      </c>
      <c r="B81" s="171" t="s">
        <v>336</v>
      </c>
      <c r="C81" s="203">
        <v>19800</v>
      </c>
      <c r="D81" s="203">
        <v>45171</v>
      </c>
      <c r="E81" s="183">
        <f t="shared" si="7"/>
        <v>75.34058830749089</v>
      </c>
      <c r="F81" s="184">
        <v>60414.61</v>
      </c>
      <c r="G81" s="183">
        <f t="shared" si="8"/>
        <v>92.344850454149778</v>
      </c>
      <c r="H81" s="184">
        <v>21.633580858254476</v>
      </c>
      <c r="I81" s="183">
        <f t="shared" si="10"/>
        <v>46.825634259093597</v>
      </c>
      <c r="J81" s="288">
        <v>9.5</v>
      </c>
      <c r="K81" s="177">
        <f t="shared" si="11"/>
        <v>4.797979797979798E-4</v>
      </c>
      <c r="L81" s="174">
        <f t="shared" si="12"/>
        <v>4.7342005917763501</v>
      </c>
      <c r="M81" s="183">
        <v>4.1250000000000009</v>
      </c>
      <c r="N81" s="183">
        <f t="shared" si="13"/>
        <v>26.839237057220721</v>
      </c>
      <c r="O81" s="205">
        <f t="shared" si="9"/>
        <v>246.08451066973134</v>
      </c>
    </row>
    <row r="82" spans="1:15" ht="16.5" customHeight="1" x14ac:dyDescent="0.15">
      <c r="A82" s="171">
        <v>77</v>
      </c>
      <c r="B82" s="171" t="s">
        <v>358</v>
      </c>
      <c r="C82" s="203">
        <v>15809</v>
      </c>
      <c r="D82" s="203">
        <v>45898</v>
      </c>
      <c r="E82" s="183">
        <f t="shared" si="7"/>
        <v>74.597021642187954</v>
      </c>
      <c r="F82" s="184">
        <v>44688.52</v>
      </c>
      <c r="G82" s="183">
        <f t="shared" si="8"/>
        <v>94.7234201088839</v>
      </c>
      <c r="H82" s="184">
        <v>22.220131487624169</v>
      </c>
      <c r="I82" s="183">
        <f t="shared" si="10"/>
        <v>48.816747162848046</v>
      </c>
      <c r="J82" s="288">
        <v>10</v>
      </c>
      <c r="K82" s="177">
        <f t="shared" si="11"/>
        <v>6.3255107849958885E-4</v>
      </c>
      <c r="L82" s="174">
        <f t="shared" si="12"/>
        <v>6.2414262173892769</v>
      </c>
      <c r="M82" s="183">
        <v>3.8000000000000007</v>
      </c>
      <c r="N82" s="183">
        <f t="shared" si="13"/>
        <v>21.525885558583113</v>
      </c>
      <c r="O82" s="205">
        <f t="shared" si="9"/>
        <v>245.9045006898923</v>
      </c>
    </row>
    <row r="83" spans="1:15" ht="16.5" customHeight="1" x14ac:dyDescent="0.15">
      <c r="A83" s="171">
        <v>78</v>
      </c>
      <c r="B83" s="171" t="s">
        <v>416</v>
      </c>
      <c r="C83" s="203">
        <v>19434</v>
      </c>
      <c r="D83" s="203">
        <v>51867</v>
      </c>
      <c r="E83" s="183">
        <f t="shared" si="7"/>
        <v>68.49200180010638</v>
      </c>
      <c r="F83" s="184">
        <v>75757.09</v>
      </c>
      <c r="G83" s="183">
        <f t="shared" si="8"/>
        <v>90.024301776356054</v>
      </c>
      <c r="H83" s="184">
        <v>23.129015669119291</v>
      </c>
      <c r="I83" s="183">
        <f t="shared" si="10"/>
        <v>51.90205801442437</v>
      </c>
      <c r="J83" s="288">
        <v>3</v>
      </c>
      <c r="K83" s="177">
        <f t="shared" si="11"/>
        <v>1.5436863229391788E-4</v>
      </c>
      <c r="L83" s="174">
        <f t="shared" si="12"/>
        <v>1.5231662097978862</v>
      </c>
      <c r="M83" s="183">
        <v>4.5583333333333327</v>
      </c>
      <c r="N83" s="183">
        <f t="shared" si="13"/>
        <v>33.923705722070835</v>
      </c>
      <c r="O83" s="205">
        <f t="shared" si="9"/>
        <v>245.86523352275555</v>
      </c>
    </row>
    <row r="84" spans="1:15" ht="16.5" customHeight="1" x14ac:dyDescent="0.15">
      <c r="A84" s="171">
        <v>79</v>
      </c>
      <c r="B84" s="171" t="s">
        <v>427</v>
      </c>
      <c r="C84" s="203">
        <v>26805</v>
      </c>
      <c r="D84" s="203">
        <v>45118</v>
      </c>
      <c r="E84" s="183">
        <f t="shared" si="7"/>
        <v>75.394796056130588</v>
      </c>
      <c r="F84" s="184">
        <v>64043.11</v>
      </c>
      <c r="G84" s="183">
        <f t="shared" si="8"/>
        <v>91.796040165501879</v>
      </c>
      <c r="H84" s="184">
        <v>18.460614058661275</v>
      </c>
      <c r="I84" s="183">
        <f t="shared" si="10"/>
        <v>36.05463714219762</v>
      </c>
      <c r="J84" s="288">
        <v>23.5</v>
      </c>
      <c r="K84" s="177">
        <f t="shared" si="11"/>
        <v>8.7670210781570605E-4</v>
      </c>
      <c r="L84" s="174">
        <f t="shared" si="12"/>
        <v>8.6504816868554997</v>
      </c>
      <c r="M84" s="183">
        <v>4.541666666666667</v>
      </c>
      <c r="N84" s="183">
        <f t="shared" si="13"/>
        <v>33.651226158038149</v>
      </c>
      <c r="O84" s="205">
        <f t="shared" si="9"/>
        <v>245.54718120872377</v>
      </c>
    </row>
    <row r="85" spans="1:15" ht="16.5" customHeight="1" x14ac:dyDescent="0.15">
      <c r="A85" s="171">
        <v>80</v>
      </c>
      <c r="B85" s="171" t="s">
        <v>478</v>
      </c>
      <c r="C85" s="203">
        <v>44326</v>
      </c>
      <c r="D85" s="203">
        <v>43407</v>
      </c>
      <c r="E85" s="183">
        <f t="shared" si="7"/>
        <v>77.14478582825349</v>
      </c>
      <c r="F85" s="184">
        <v>53613.04</v>
      </c>
      <c r="G85" s="183">
        <f t="shared" si="8"/>
        <v>93.373587286162689</v>
      </c>
      <c r="H85" s="184">
        <v>19.171418492160825</v>
      </c>
      <c r="I85" s="183">
        <f t="shared" si="10"/>
        <v>38.467543733241087</v>
      </c>
      <c r="J85" s="288">
        <v>35.5</v>
      </c>
      <c r="K85" s="177">
        <f t="shared" si="11"/>
        <v>8.00884356810901E-4</v>
      </c>
      <c r="L85" s="174">
        <f t="shared" si="12"/>
        <v>7.9023825768400062</v>
      </c>
      <c r="M85" s="183">
        <v>4.2</v>
      </c>
      <c r="N85" s="183">
        <f t="shared" si="13"/>
        <v>28.065395095367844</v>
      </c>
      <c r="O85" s="205">
        <f t="shared" si="9"/>
        <v>244.95369451986514</v>
      </c>
    </row>
    <row r="86" spans="1:15" ht="16.5" customHeight="1" x14ac:dyDescent="0.15">
      <c r="A86" s="171">
        <v>81</v>
      </c>
      <c r="B86" s="171" t="s">
        <v>376</v>
      </c>
      <c r="C86" s="203">
        <v>18462</v>
      </c>
      <c r="D86" s="203">
        <v>46917</v>
      </c>
      <c r="E86" s="183">
        <f t="shared" si="7"/>
        <v>73.554800965511589</v>
      </c>
      <c r="F86" s="184">
        <v>71224.210000000006</v>
      </c>
      <c r="G86" s="183">
        <f t="shared" si="8"/>
        <v>90.709899456170376</v>
      </c>
      <c r="H86" s="184">
        <v>18.528505735449251</v>
      </c>
      <c r="I86" s="183">
        <f t="shared" si="10"/>
        <v>36.285103170092484</v>
      </c>
      <c r="J86" s="288">
        <v>5.5</v>
      </c>
      <c r="K86" s="177">
        <f t="shared" si="11"/>
        <v>2.9790921893619324E-4</v>
      </c>
      <c r="L86" s="174">
        <f t="shared" si="12"/>
        <v>2.9394913275316266</v>
      </c>
      <c r="M86" s="183">
        <v>4.9666666666666659</v>
      </c>
      <c r="N86" s="183">
        <f t="shared" si="13"/>
        <v>40.599455040871923</v>
      </c>
      <c r="O86" s="205">
        <f t="shared" si="9"/>
        <v>244.08874996017798</v>
      </c>
    </row>
    <row r="87" spans="1:15" ht="16.5" customHeight="1" x14ac:dyDescent="0.15">
      <c r="A87" s="171">
        <v>82</v>
      </c>
      <c r="B87" s="171" t="s">
        <v>341</v>
      </c>
      <c r="C87" s="203">
        <v>2726</v>
      </c>
      <c r="D87" s="203">
        <v>39135</v>
      </c>
      <c r="E87" s="183">
        <f t="shared" si="7"/>
        <v>81.514134926154725</v>
      </c>
      <c r="F87" s="184">
        <v>44113.69</v>
      </c>
      <c r="G87" s="183">
        <f t="shared" si="8"/>
        <v>94.810363093098715</v>
      </c>
      <c r="H87" s="184">
        <v>17.329890386176565</v>
      </c>
      <c r="I87" s="183">
        <f t="shared" si="10"/>
        <v>32.216266876898828</v>
      </c>
      <c r="J87" s="288">
        <v>3</v>
      </c>
      <c r="K87" s="177">
        <f t="shared" si="11"/>
        <v>1.1005135730007337E-3</v>
      </c>
      <c r="L87" s="174">
        <f t="shared" si="12"/>
        <v>10.858845238889261</v>
      </c>
      <c r="M87" s="183">
        <v>3.9499999999999993</v>
      </c>
      <c r="N87" s="183">
        <f t="shared" si="13"/>
        <v>23.978201634877369</v>
      </c>
      <c r="O87" s="205">
        <f t="shared" si="9"/>
        <v>243.37781176991891</v>
      </c>
    </row>
    <row r="88" spans="1:15" ht="16.5" customHeight="1" x14ac:dyDescent="0.15">
      <c r="A88" s="171">
        <v>83</v>
      </c>
      <c r="B88" s="171" t="s">
        <v>362</v>
      </c>
      <c r="C88" s="203">
        <v>12407</v>
      </c>
      <c r="D88" s="203">
        <v>45562</v>
      </c>
      <c r="E88" s="183">
        <f t="shared" si="7"/>
        <v>74.940678312809396</v>
      </c>
      <c r="F88" s="184">
        <v>47652.3</v>
      </c>
      <c r="G88" s="183">
        <f t="shared" si="8"/>
        <v>94.275148658618264</v>
      </c>
      <c r="H88" s="184">
        <v>20.580752788361309</v>
      </c>
      <c r="I88" s="183">
        <f t="shared" si="10"/>
        <v>43.251689487008264</v>
      </c>
      <c r="J88" s="288">
        <v>3</v>
      </c>
      <c r="K88" s="177">
        <f t="shared" si="11"/>
        <v>2.4179898444426533E-4</v>
      </c>
      <c r="L88" s="174">
        <f t="shared" si="12"/>
        <v>2.3858476764094561</v>
      </c>
      <c r="M88" s="183">
        <v>4.2</v>
      </c>
      <c r="N88" s="183">
        <f t="shared" si="13"/>
        <v>28.065395095367844</v>
      </c>
      <c r="O88" s="205">
        <f t="shared" si="9"/>
        <v>242.91875923021323</v>
      </c>
    </row>
    <row r="89" spans="1:15" ht="16.5" customHeight="1" x14ac:dyDescent="0.15">
      <c r="A89" s="171">
        <v>84</v>
      </c>
      <c r="B89" s="171" t="s">
        <v>379</v>
      </c>
      <c r="C89" s="203">
        <v>16467</v>
      </c>
      <c r="D89" s="203">
        <v>50643</v>
      </c>
      <c r="E89" s="183">
        <f t="shared" si="7"/>
        <v>69.743893957370204</v>
      </c>
      <c r="F89" s="184">
        <v>53646.1</v>
      </c>
      <c r="G89" s="183">
        <f t="shared" si="8"/>
        <v>93.368586964227262</v>
      </c>
      <c r="H89" s="184">
        <v>22.401838909131811</v>
      </c>
      <c r="I89" s="183">
        <f t="shared" si="10"/>
        <v>49.433573696749484</v>
      </c>
      <c r="J89" s="288">
        <v>5.5</v>
      </c>
      <c r="K89" s="177">
        <f t="shared" si="11"/>
        <v>3.3400133600534405E-4</v>
      </c>
      <c r="L89" s="174">
        <f t="shared" si="12"/>
        <v>3.2956147986208113</v>
      </c>
      <c r="M89" s="183">
        <v>4.1333333333333337</v>
      </c>
      <c r="N89" s="183">
        <f t="shared" si="13"/>
        <v>26.975476839237061</v>
      </c>
      <c r="O89" s="205">
        <f t="shared" si="9"/>
        <v>242.81714625620481</v>
      </c>
    </row>
    <row r="90" spans="1:15" ht="16.5" customHeight="1" x14ac:dyDescent="0.15">
      <c r="A90" s="171">
        <v>85</v>
      </c>
      <c r="B90" s="171" t="s">
        <v>334</v>
      </c>
      <c r="C90" s="203">
        <v>20436</v>
      </c>
      <c r="D90" s="203">
        <v>49831</v>
      </c>
      <c r="E90" s="183">
        <f t="shared" si="7"/>
        <v>70.574397578038699</v>
      </c>
      <c r="F90" s="184">
        <v>70392.240000000005</v>
      </c>
      <c r="G90" s="183">
        <f t="shared" si="8"/>
        <v>90.835734841549012</v>
      </c>
      <c r="H90" s="184">
        <v>23.157752583600686</v>
      </c>
      <c r="I90" s="183">
        <f t="shared" si="10"/>
        <v>51.999608742994006</v>
      </c>
      <c r="J90" s="288">
        <v>4</v>
      </c>
      <c r="K90" s="177">
        <f t="shared" si="11"/>
        <v>1.9573302016050108E-4</v>
      </c>
      <c r="L90" s="174">
        <f t="shared" si="12"/>
        <v>1.9313115496321605</v>
      </c>
      <c r="M90" s="183">
        <v>4.1500000000000004</v>
      </c>
      <c r="N90" s="183">
        <f t="shared" si="13"/>
        <v>27.247956403269757</v>
      </c>
      <c r="O90" s="205">
        <f t="shared" si="9"/>
        <v>242.58900911548366</v>
      </c>
    </row>
    <row r="91" spans="1:15" ht="16.5" customHeight="1" x14ac:dyDescent="0.15">
      <c r="A91" s="171">
        <v>86</v>
      </c>
      <c r="B91" s="171" t="s">
        <v>410</v>
      </c>
      <c r="C91" s="203">
        <v>6335</v>
      </c>
      <c r="D91" s="203">
        <v>55028</v>
      </c>
      <c r="E91" s="183">
        <f t="shared" si="7"/>
        <v>65.2589698482183</v>
      </c>
      <c r="F91" s="184">
        <v>62756.44</v>
      </c>
      <c r="G91" s="183">
        <f t="shared" si="8"/>
        <v>91.990648883731069</v>
      </c>
      <c r="H91" s="184">
        <v>25.78779452303063</v>
      </c>
      <c r="I91" s="183">
        <f t="shared" si="10"/>
        <v>60.927585597509882</v>
      </c>
      <c r="J91" s="288">
        <v>2</v>
      </c>
      <c r="K91" s="177">
        <f t="shared" si="11"/>
        <v>3.1570639305445933E-4</v>
      </c>
      <c r="L91" s="174">
        <f t="shared" si="12"/>
        <v>3.1150973029426066</v>
      </c>
      <c r="M91" s="183">
        <v>3.7833333333333332</v>
      </c>
      <c r="N91" s="183">
        <f t="shared" si="13"/>
        <v>21.253405994550402</v>
      </c>
      <c r="O91" s="205">
        <f t="shared" si="9"/>
        <v>242.54570762695226</v>
      </c>
    </row>
    <row r="92" spans="1:15" ht="16.5" customHeight="1" x14ac:dyDescent="0.15">
      <c r="A92" s="171">
        <v>87</v>
      </c>
      <c r="B92" s="171" t="s">
        <v>324</v>
      </c>
      <c r="C92" s="203">
        <v>3236</v>
      </c>
      <c r="D92" s="203">
        <v>44592</v>
      </c>
      <c r="E92" s="183">
        <f t="shared" si="7"/>
        <v>75.932782391686786</v>
      </c>
      <c r="F92" s="184">
        <v>46673.06</v>
      </c>
      <c r="G92" s="183">
        <f t="shared" si="8"/>
        <v>94.423258617845377</v>
      </c>
      <c r="H92" s="184">
        <v>23.084219313467621</v>
      </c>
      <c r="I92" s="183">
        <f t="shared" si="10"/>
        <v>51.749991684063325</v>
      </c>
      <c r="J92" s="288">
        <v>1.5</v>
      </c>
      <c r="K92" s="177">
        <f t="shared" si="11"/>
        <v>4.635352286773795E-4</v>
      </c>
      <c r="L92" s="174">
        <f t="shared" si="12"/>
        <v>4.5737348765778929</v>
      </c>
      <c r="M92" s="183">
        <v>3.4499999999999997</v>
      </c>
      <c r="N92" s="183">
        <f t="shared" si="13"/>
        <v>15.80381471389645</v>
      </c>
      <c r="O92" s="205">
        <f t="shared" si="9"/>
        <v>242.48358228406985</v>
      </c>
    </row>
    <row r="93" spans="1:15" ht="16.5" customHeight="1" x14ac:dyDescent="0.15">
      <c r="A93" s="171">
        <v>88</v>
      </c>
      <c r="B93" s="171" t="s">
        <v>353</v>
      </c>
      <c r="C93" s="203">
        <v>10254</v>
      </c>
      <c r="D93" s="203">
        <v>48684</v>
      </c>
      <c r="E93" s="183">
        <f t="shared" si="7"/>
        <v>71.747535081618452</v>
      </c>
      <c r="F93" s="184">
        <v>61682.71</v>
      </c>
      <c r="G93" s="183">
        <f t="shared" si="8"/>
        <v>92.153050446699211</v>
      </c>
      <c r="H93" s="184">
        <v>22.556008967082828</v>
      </c>
      <c r="I93" s="183">
        <f t="shared" si="10"/>
        <v>49.956921514292041</v>
      </c>
      <c r="J93" s="288">
        <v>4.5</v>
      </c>
      <c r="K93" s="177">
        <f t="shared" si="11"/>
        <v>4.3885313048566411E-4</v>
      </c>
      <c r="L93" s="174">
        <f t="shared" si="12"/>
        <v>4.3301948685213754</v>
      </c>
      <c r="M93" s="183">
        <v>3.9583333333333335</v>
      </c>
      <c r="N93" s="183">
        <f t="shared" si="13"/>
        <v>24.11444141689373</v>
      </c>
      <c r="O93" s="205">
        <f t="shared" si="9"/>
        <v>242.30214332802481</v>
      </c>
    </row>
    <row r="94" spans="1:15" ht="16.5" customHeight="1" x14ac:dyDescent="0.15">
      <c r="A94" s="171">
        <v>89</v>
      </c>
      <c r="B94" s="171" t="s">
        <v>461</v>
      </c>
      <c r="C94" s="203">
        <v>43834</v>
      </c>
      <c r="D94" s="203">
        <v>45053</v>
      </c>
      <c r="E94" s="183">
        <f t="shared" si="7"/>
        <v>75.46127725729248</v>
      </c>
      <c r="F94" s="184">
        <v>54281.16</v>
      </c>
      <c r="G94" s="183">
        <f t="shared" si="8"/>
        <v>93.272534198095599</v>
      </c>
      <c r="H94" s="184">
        <v>20.068150190697629</v>
      </c>
      <c r="I94" s="183">
        <f t="shared" si="10"/>
        <v>41.511601597574078</v>
      </c>
      <c r="J94" s="288">
        <v>28.5</v>
      </c>
      <c r="K94" s="177">
        <f t="shared" si="11"/>
        <v>6.5018022539581148E-4</v>
      </c>
      <c r="L94" s="174">
        <f t="shared" si="12"/>
        <v>6.4153742563196419</v>
      </c>
      <c r="M94" s="183">
        <v>4.05</v>
      </c>
      <c r="N94" s="183">
        <f t="shared" si="13"/>
        <v>25.613079019073563</v>
      </c>
      <c r="O94" s="205">
        <f t="shared" si="9"/>
        <v>242.27386632835535</v>
      </c>
    </row>
    <row r="95" spans="1:15" ht="16.5" customHeight="1" x14ac:dyDescent="0.15">
      <c r="A95" s="171">
        <v>90</v>
      </c>
      <c r="B95" s="171" t="s">
        <v>372</v>
      </c>
      <c r="C95" s="203">
        <v>8997</v>
      </c>
      <c r="D95" s="203">
        <v>48181</v>
      </c>
      <c r="E95" s="183">
        <f t="shared" si="7"/>
        <v>72.261997299840445</v>
      </c>
      <c r="F95" s="184">
        <v>60045.58</v>
      </c>
      <c r="G95" s="183">
        <f t="shared" si="8"/>
        <v>92.400666207441702</v>
      </c>
      <c r="H95" s="184">
        <v>20.173824573690517</v>
      </c>
      <c r="I95" s="183">
        <f t="shared" si="10"/>
        <v>41.87032532411672</v>
      </c>
      <c r="J95" s="288">
        <v>6.5</v>
      </c>
      <c r="K95" s="177">
        <f t="shared" si="11"/>
        <v>7.2246304323663444E-4</v>
      </c>
      <c r="L95" s="174">
        <f t="shared" si="12"/>
        <v>7.1285939308613546</v>
      </c>
      <c r="M95" s="183">
        <v>4.1999999999999993</v>
      </c>
      <c r="N95" s="183">
        <f t="shared" si="13"/>
        <v>28.065395095367833</v>
      </c>
      <c r="O95" s="205">
        <f t="shared" si="9"/>
        <v>241.72697785762807</v>
      </c>
    </row>
    <row r="96" spans="1:15" ht="16.5" customHeight="1" x14ac:dyDescent="0.15">
      <c r="A96" s="171">
        <v>91</v>
      </c>
      <c r="B96" s="171" t="s">
        <v>357</v>
      </c>
      <c r="C96" s="203">
        <v>12925</v>
      </c>
      <c r="D96" s="203">
        <v>43929</v>
      </c>
      <c r="E96" s="183">
        <f t="shared" si="7"/>
        <v>76.610890643538028</v>
      </c>
      <c r="F96" s="184">
        <v>67116.210000000006</v>
      </c>
      <c r="G96" s="183">
        <f t="shared" si="8"/>
        <v>91.33123407536992</v>
      </c>
      <c r="H96" s="184">
        <v>20.586600569460948</v>
      </c>
      <c r="I96" s="183">
        <f t="shared" si="10"/>
        <v>43.271540445856154</v>
      </c>
      <c r="J96" s="288">
        <v>11.5</v>
      </c>
      <c r="K96" s="177">
        <f t="shared" si="11"/>
        <v>8.8974854932301741E-4</v>
      </c>
      <c r="L96" s="174">
        <f t="shared" si="12"/>
        <v>8.7792118476838024</v>
      </c>
      <c r="M96" s="183">
        <v>3.7833333333333332</v>
      </c>
      <c r="N96" s="183">
        <f t="shared" si="13"/>
        <v>21.253405994550402</v>
      </c>
      <c r="O96" s="205">
        <f t="shared" si="9"/>
        <v>241.24628300699831</v>
      </c>
    </row>
    <row r="97" spans="1:15" ht="16.5" customHeight="1" x14ac:dyDescent="0.15">
      <c r="A97" s="171">
        <v>92</v>
      </c>
      <c r="B97" s="171" t="s">
        <v>331</v>
      </c>
      <c r="C97" s="203">
        <v>3606</v>
      </c>
      <c r="D97" s="203">
        <v>45102</v>
      </c>
      <c r="E97" s="183">
        <f t="shared" si="7"/>
        <v>75.411160659493518</v>
      </c>
      <c r="F97" s="184">
        <v>53639.8</v>
      </c>
      <c r="G97" s="183">
        <f t="shared" si="8"/>
        <v>93.369539838643277</v>
      </c>
      <c r="H97" s="184">
        <v>21.82882646435808</v>
      </c>
      <c r="I97" s="183">
        <f t="shared" si="10"/>
        <v>47.488417702241549</v>
      </c>
      <c r="J97" s="288">
        <v>1</v>
      </c>
      <c r="K97" s="177">
        <f t="shared" si="11"/>
        <v>2.7731558513588466E-4</v>
      </c>
      <c r="L97" s="174">
        <f t="shared" si="12"/>
        <v>2.7362924867084604</v>
      </c>
      <c r="M97" s="183">
        <v>3.8166666666666669</v>
      </c>
      <c r="N97" s="183">
        <f t="shared" si="13"/>
        <v>21.798365122615802</v>
      </c>
      <c r="O97" s="205">
        <f t="shared" si="9"/>
        <v>240.80377580970261</v>
      </c>
    </row>
    <row r="98" spans="1:15" ht="16.5" customHeight="1" x14ac:dyDescent="0.15">
      <c r="A98" s="171">
        <v>93</v>
      </c>
      <c r="B98" s="171" t="s">
        <v>349</v>
      </c>
      <c r="C98" s="203">
        <v>9704</v>
      </c>
      <c r="D98" s="203">
        <v>54876</v>
      </c>
      <c r="E98" s="183">
        <f t="shared" si="7"/>
        <v>65.414433580166104</v>
      </c>
      <c r="F98" s="184">
        <v>64726.3</v>
      </c>
      <c r="G98" s="183">
        <f t="shared" si="8"/>
        <v>91.692707741331745</v>
      </c>
      <c r="H98" s="184">
        <v>23.254835556942574</v>
      </c>
      <c r="I98" s="183">
        <f t="shared" si="10"/>
        <v>52.329167951145585</v>
      </c>
      <c r="J98" s="288">
        <v>3.5</v>
      </c>
      <c r="K98" s="177">
        <f t="shared" si="11"/>
        <v>3.606760098928277E-4</v>
      </c>
      <c r="L98" s="174">
        <f t="shared" si="12"/>
        <v>3.5588156919566649</v>
      </c>
      <c r="M98" s="183">
        <v>4.1833333333333336</v>
      </c>
      <c r="N98" s="183">
        <f t="shared" si="13"/>
        <v>27.792915531335151</v>
      </c>
      <c r="O98" s="205">
        <f t="shared" si="9"/>
        <v>240.78804049593526</v>
      </c>
    </row>
    <row r="99" spans="1:15" ht="16.5" customHeight="1" x14ac:dyDescent="0.15">
      <c r="A99" s="171">
        <v>94</v>
      </c>
      <c r="B99" s="171" t="s">
        <v>363</v>
      </c>
      <c r="C99" s="203">
        <v>13839</v>
      </c>
      <c r="D99" s="203">
        <v>49348</v>
      </c>
      <c r="E99" s="183">
        <f t="shared" si="7"/>
        <v>71.06840404205704</v>
      </c>
      <c r="F99" s="184">
        <v>64193.89</v>
      </c>
      <c r="G99" s="183">
        <f t="shared" si="8"/>
        <v>91.773234704478782</v>
      </c>
      <c r="H99" s="184">
        <v>20.681988569128762</v>
      </c>
      <c r="I99" s="183">
        <f t="shared" si="10"/>
        <v>43.595345872859113</v>
      </c>
      <c r="J99" s="288">
        <v>8</v>
      </c>
      <c r="K99" s="177">
        <f t="shared" si="11"/>
        <v>5.7807645061059329E-4</v>
      </c>
      <c r="L99" s="174">
        <f t="shared" si="12"/>
        <v>5.7039212122671916</v>
      </c>
      <c r="M99" s="183">
        <v>4.2249999999999996</v>
      </c>
      <c r="N99" s="183">
        <f t="shared" si="13"/>
        <v>28.474114441416887</v>
      </c>
      <c r="O99" s="205">
        <f t="shared" si="9"/>
        <v>240.61502027307904</v>
      </c>
    </row>
    <row r="100" spans="1:15" ht="16.5" customHeight="1" x14ac:dyDescent="0.15">
      <c r="A100" s="171">
        <v>95</v>
      </c>
      <c r="B100" s="171" t="s">
        <v>459</v>
      </c>
      <c r="C100" s="203">
        <v>10784</v>
      </c>
      <c r="D100" s="203">
        <v>47734</v>
      </c>
      <c r="E100" s="183">
        <f t="shared" si="7"/>
        <v>72.719183406292188</v>
      </c>
      <c r="F100" s="184">
        <v>49045.279999999999</v>
      </c>
      <c r="G100" s="183">
        <f t="shared" si="8"/>
        <v>94.064460562743733</v>
      </c>
      <c r="H100" s="184">
        <v>18.015529169680118</v>
      </c>
      <c r="I100" s="183">
        <f t="shared" si="10"/>
        <v>34.543745803339419</v>
      </c>
      <c r="J100" s="288">
        <v>10</v>
      </c>
      <c r="K100" s="177">
        <f t="shared" si="11"/>
        <v>9.2729970326409499E-4</v>
      </c>
      <c r="L100" s="174">
        <f t="shared" si="12"/>
        <v>9.1497317387525126</v>
      </c>
      <c r="M100" s="183">
        <v>4.3250000000000011</v>
      </c>
      <c r="N100" s="183">
        <f t="shared" si="13"/>
        <v>30.108991825613096</v>
      </c>
      <c r="O100" s="205">
        <f t="shared" si="9"/>
        <v>240.58611333674094</v>
      </c>
    </row>
    <row r="101" spans="1:15" ht="16.5" customHeight="1" x14ac:dyDescent="0.15">
      <c r="A101" s="171">
        <v>96</v>
      </c>
      <c r="B101" s="171" t="s">
        <v>350</v>
      </c>
      <c r="C101" s="203">
        <v>1053</v>
      </c>
      <c r="D101" s="203">
        <v>57727</v>
      </c>
      <c r="E101" s="183">
        <f t="shared" si="7"/>
        <v>62.498465818434724</v>
      </c>
      <c r="F101" s="184">
        <v>119330.06</v>
      </c>
      <c r="G101" s="183">
        <f t="shared" si="8"/>
        <v>83.433894102952152</v>
      </c>
      <c r="H101" s="184">
        <v>17.303809746513533</v>
      </c>
      <c r="I101" s="183">
        <f t="shared" si="10"/>
        <v>32.127733175678465</v>
      </c>
      <c r="J101" s="288">
        <v>5</v>
      </c>
      <c r="K101" s="177">
        <f t="shared" si="11"/>
        <v>4.7483380816714148E-3</v>
      </c>
      <c r="L101" s="174">
        <f t="shared" si="12"/>
        <v>46.852187592928338</v>
      </c>
      <c r="M101" s="183">
        <v>3.4416666666666664</v>
      </c>
      <c r="N101" s="183">
        <f t="shared" si="13"/>
        <v>15.667574931880099</v>
      </c>
      <c r="O101" s="205">
        <f t="shared" si="9"/>
        <v>240.57985562187378</v>
      </c>
    </row>
    <row r="102" spans="1:15" ht="16.5" customHeight="1" x14ac:dyDescent="0.15">
      <c r="A102" s="171">
        <v>97</v>
      </c>
      <c r="B102" s="171" t="s">
        <v>460</v>
      </c>
      <c r="C102" s="203">
        <v>19571</v>
      </c>
      <c r="D102" s="203">
        <v>51446</v>
      </c>
      <c r="E102" s="183">
        <f t="shared" ref="E102:E165" si="14">SUM(100-(((D102-$D$2)/$D$3)*100))</f>
        <v>68.922595426093352</v>
      </c>
      <c r="F102" s="184">
        <v>69904.210000000006</v>
      </c>
      <c r="G102" s="183">
        <f t="shared" ref="G102:G165" si="15">SUM(100-(((F102-$F$2)/$F$3)*100))</f>
        <v>90.909549333809949</v>
      </c>
      <c r="H102" s="184">
        <v>19.678467097438411</v>
      </c>
      <c r="I102" s="183">
        <f t="shared" si="10"/>
        <v>40.188777963070152</v>
      </c>
      <c r="J102" s="288">
        <v>4</v>
      </c>
      <c r="K102" s="177">
        <f t="shared" si="11"/>
        <v>2.0438403760666293E-4</v>
      </c>
      <c r="L102" s="174">
        <f t="shared" si="12"/>
        <v>2.0166717504615415</v>
      </c>
      <c r="M102" s="183">
        <v>4.8083333333333327</v>
      </c>
      <c r="N102" s="183">
        <f t="shared" si="13"/>
        <v>38.010899182561296</v>
      </c>
      <c r="O102" s="205">
        <f t="shared" ref="O102:O165" si="16">SUM(E102+G102+I102+L102+N102)</f>
        <v>240.04849365599631</v>
      </c>
    </row>
    <row r="103" spans="1:15" ht="16.5" customHeight="1" x14ac:dyDescent="0.15">
      <c r="A103" s="171">
        <v>98</v>
      </c>
      <c r="B103" s="171" t="s">
        <v>384</v>
      </c>
      <c r="C103" s="203">
        <v>1920</v>
      </c>
      <c r="D103" s="203">
        <v>42235</v>
      </c>
      <c r="E103" s="183">
        <f t="shared" si="14"/>
        <v>78.343493024587815</v>
      </c>
      <c r="F103" s="184">
        <v>61392.7</v>
      </c>
      <c r="G103" s="183">
        <f t="shared" si="15"/>
        <v>92.196914432316063</v>
      </c>
      <c r="H103" s="184">
        <v>16.684088115688777</v>
      </c>
      <c r="I103" s="183">
        <f t="shared" si="10"/>
        <v>30.024017530198872</v>
      </c>
      <c r="J103" s="288">
        <v>0.5</v>
      </c>
      <c r="K103" s="177">
        <f t="shared" si="11"/>
        <v>2.6041666666666666E-4</v>
      </c>
      <c r="L103" s="174">
        <f t="shared" si="12"/>
        <v>2.5695496632996635</v>
      </c>
      <c r="M103" s="183">
        <v>4.7333333333333334</v>
      </c>
      <c r="N103" s="183">
        <f t="shared" si="13"/>
        <v>36.78474114441417</v>
      </c>
      <c r="O103" s="205">
        <f t="shared" si="16"/>
        <v>239.91871579481659</v>
      </c>
    </row>
    <row r="104" spans="1:15" ht="16.5" customHeight="1" x14ac:dyDescent="0.15">
      <c r="A104" s="171">
        <v>99</v>
      </c>
      <c r="B104" s="171" t="s">
        <v>472</v>
      </c>
      <c r="C104" s="203">
        <v>14618</v>
      </c>
      <c r="D104" s="203">
        <v>54164</v>
      </c>
      <c r="E104" s="183">
        <f t="shared" si="14"/>
        <v>66.142658429816308</v>
      </c>
      <c r="F104" s="184">
        <v>58715.15</v>
      </c>
      <c r="G104" s="183">
        <f t="shared" si="15"/>
        <v>92.601893621614451</v>
      </c>
      <c r="H104" s="184">
        <v>24.67383947711788</v>
      </c>
      <c r="I104" s="183">
        <f t="shared" si="10"/>
        <v>57.146138344605689</v>
      </c>
      <c r="J104" s="288">
        <v>3.5</v>
      </c>
      <c r="K104" s="177">
        <f t="shared" si="11"/>
        <v>2.3943083869202352E-4</v>
      </c>
      <c r="L104" s="174">
        <f t="shared" si="12"/>
        <v>2.3624810148274373</v>
      </c>
      <c r="M104" s="183">
        <v>3.8000000000000003</v>
      </c>
      <c r="N104" s="183">
        <f t="shared" si="13"/>
        <v>21.525885558583109</v>
      </c>
      <c r="O104" s="205">
        <f t="shared" si="16"/>
        <v>239.779056969447</v>
      </c>
    </row>
    <row r="105" spans="1:15" ht="16.5" customHeight="1" x14ac:dyDescent="0.15">
      <c r="A105" s="171">
        <v>100</v>
      </c>
      <c r="B105" s="171" t="s">
        <v>474</v>
      </c>
      <c r="C105" s="203">
        <v>35673</v>
      </c>
      <c r="D105" s="203">
        <v>51818</v>
      </c>
      <c r="E105" s="183">
        <f t="shared" si="14"/>
        <v>68.542118397905341</v>
      </c>
      <c r="F105" s="184">
        <v>86459.34</v>
      </c>
      <c r="G105" s="183">
        <f t="shared" si="15"/>
        <v>88.405587455925584</v>
      </c>
      <c r="H105" s="184">
        <v>22.797243603458046</v>
      </c>
      <c r="I105" s="183">
        <f t="shared" si="10"/>
        <v>50.775819957612043</v>
      </c>
      <c r="J105" s="288">
        <v>5</v>
      </c>
      <c r="K105" s="177">
        <f t="shared" si="11"/>
        <v>1.4016202730356291E-4</v>
      </c>
      <c r="L105" s="174">
        <f t="shared" si="12"/>
        <v>1.3829886338506303</v>
      </c>
      <c r="M105" s="183">
        <v>4.3583333333333334</v>
      </c>
      <c r="N105" s="183">
        <f t="shared" si="13"/>
        <v>30.653950953678471</v>
      </c>
      <c r="O105" s="205">
        <f t="shared" si="16"/>
        <v>239.76046539897209</v>
      </c>
    </row>
    <row r="106" spans="1:15" ht="16.5" customHeight="1" x14ac:dyDescent="0.15">
      <c r="A106" s="171">
        <v>101</v>
      </c>
      <c r="B106" s="171" t="s">
        <v>342</v>
      </c>
      <c r="C106" s="203">
        <v>27900</v>
      </c>
      <c r="D106" s="203">
        <v>48471</v>
      </c>
      <c r="E106" s="183">
        <f t="shared" si="14"/>
        <v>71.965388863887412</v>
      </c>
      <c r="F106" s="184">
        <v>79300.09</v>
      </c>
      <c r="G106" s="183">
        <f t="shared" si="15"/>
        <v>89.48842335478254</v>
      </c>
      <c r="H106" s="184">
        <v>19.363128327421556</v>
      </c>
      <c r="I106" s="183">
        <f t="shared" si="10"/>
        <v>39.118324599633603</v>
      </c>
      <c r="J106" s="288">
        <v>29</v>
      </c>
      <c r="K106" s="177">
        <f t="shared" si="11"/>
        <v>1.039426523297491E-3</v>
      </c>
      <c r="L106" s="174">
        <f t="shared" si="12"/>
        <v>10.256095000181023</v>
      </c>
      <c r="M106" s="183">
        <v>4.2333333333333334</v>
      </c>
      <c r="N106" s="183">
        <f t="shared" si="13"/>
        <v>28.610354223433244</v>
      </c>
      <c r="O106" s="205">
        <f t="shared" si="16"/>
        <v>239.43858604191783</v>
      </c>
    </row>
    <row r="107" spans="1:15" ht="16.5" customHeight="1" x14ac:dyDescent="0.15">
      <c r="A107" s="171">
        <v>102</v>
      </c>
      <c r="B107" s="171" t="s">
        <v>398</v>
      </c>
      <c r="C107" s="203">
        <v>9504</v>
      </c>
      <c r="D107" s="203">
        <v>53268</v>
      </c>
      <c r="E107" s="183">
        <f t="shared" si="14"/>
        <v>67.059076218140163</v>
      </c>
      <c r="F107" s="184">
        <v>55619.92</v>
      </c>
      <c r="G107" s="183">
        <f t="shared" si="15"/>
        <v>93.070046872195022</v>
      </c>
      <c r="H107" s="184">
        <v>24.390421368248635</v>
      </c>
      <c r="I107" s="183">
        <f t="shared" si="10"/>
        <v>56.184043300340448</v>
      </c>
      <c r="J107" s="288">
        <v>1</v>
      </c>
      <c r="K107" s="177">
        <f t="shared" si="11"/>
        <v>1.0521885521885521E-4</v>
      </c>
      <c r="L107" s="174">
        <f t="shared" si="12"/>
        <v>1.0382018841614802</v>
      </c>
      <c r="M107" s="183">
        <v>3.8333333333333335</v>
      </c>
      <c r="N107" s="183">
        <f t="shared" si="13"/>
        <v>22.070844686648499</v>
      </c>
      <c r="O107" s="205">
        <f t="shared" si="16"/>
        <v>239.42221296148563</v>
      </c>
    </row>
    <row r="108" spans="1:15" ht="16.5" customHeight="1" x14ac:dyDescent="0.15">
      <c r="A108" s="171">
        <v>103</v>
      </c>
      <c r="B108" s="170" t="s">
        <v>432</v>
      </c>
      <c r="C108" s="203">
        <v>23683</v>
      </c>
      <c r="D108" s="203">
        <v>47106</v>
      </c>
      <c r="E108" s="183">
        <f t="shared" si="14"/>
        <v>73.361494088287031</v>
      </c>
      <c r="F108" s="184">
        <v>73481.399999999994</v>
      </c>
      <c r="G108" s="183">
        <f t="shared" si="15"/>
        <v>90.36849967790576</v>
      </c>
      <c r="H108" s="184">
        <v>20.666566468051791</v>
      </c>
      <c r="I108" s="183">
        <f t="shared" si="10"/>
        <v>43.542993794590338</v>
      </c>
      <c r="J108" s="288">
        <v>21.5</v>
      </c>
      <c r="K108" s="177">
        <f t="shared" si="11"/>
        <v>9.078241776801925E-4</v>
      </c>
      <c r="L108" s="174">
        <f t="shared" si="12"/>
        <v>8.9575653507587809</v>
      </c>
      <c r="M108" s="183">
        <v>3.9000000000000004</v>
      </c>
      <c r="N108" s="183">
        <f t="shared" si="13"/>
        <v>23.160762942779296</v>
      </c>
      <c r="O108" s="205">
        <f t="shared" si="16"/>
        <v>239.39131585432119</v>
      </c>
    </row>
    <row r="109" spans="1:15" ht="16.5" customHeight="1" x14ac:dyDescent="0.15">
      <c r="A109" s="171">
        <v>104</v>
      </c>
      <c r="B109" s="171" t="s">
        <v>482</v>
      </c>
      <c r="C109" s="203">
        <v>18746</v>
      </c>
      <c r="D109" s="203">
        <v>44280</v>
      </c>
      <c r="E109" s="183">
        <f t="shared" si="14"/>
        <v>76.251892157263839</v>
      </c>
      <c r="F109" s="184">
        <v>105521.61</v>
      </c>
      <c r="G109" s="183">
        <f t="shared" si="15"/>
        <v>85.522420885446294</v>
      </c>
      <c r="H109" s="184">
        <v>17.36240418611747</v>
      </c>
      <c r="I109" s="183">
        <f t="shared" si="10"/>
        <v>32.326638673246563</v>
      </c>
      <c r="J109" s="288">
        <v>6</v>
      </c>
      <c r="K109" s="177">
        <f t="shared" si="11"/>
        <v>3.2006828123332977E-4</v>
      </c>
      <c r="L109" s="174">
        <f t="shared" si="12"/>
        <v>3.1581363620198575</v>
      </c>
      <c r="M109" s="183">
        <v>5.05</v>
      </c>
      <c r="N109" s="183">
        <f t="shared" si="13"/>
        <v>41.961852861035418</v>
      </c>
      <c r="O109" s="205">
        <f t="shared" si="16"/>
        <v>239.22094093901197</v>
      </c>
    </row>
    <row r="110" spans="1:15" ht="16.5" customHeight="1" x14ac:dyDescent="0.15">
      <c r="A110" s="171">
        <v>105</v>
      </c>
      <c r="B110" s="171" t="s">
        <v>413</v>
      </c>
      <c r="C110" s="203">
        <v>4374</v>
      </c>
      <c r="D110" s="203">
        <v>47829</v>
      </c>
      <c r="E110" s="183">
        <f t="shared" si="14"/>
        <v>72.622018573824818</v>
      </c>
      <c r="F110" s="184">
        <v>59033.96</v>
      </c>
      <c r="G110" s="183">
        <f t="shared" si="15"/>
        <v>92.553673638667263</v>
      </c>
      <c r="H110" s="184">
        <v>21.401456721936807</v>
      </c>
      <c r="I110" s="183">
        <f t="shared" si="10"/>
        <v>46.037662445660146</v>
      </c>
      <c r="J110" s="288">
        <v>3</v>
      </c>
      <c r="K110" s="177">
        <f t="shared" si="11"/>
        <v>6.8587105624142656E-4</v>
      </c>
      <c r="L110" s="174">
        <f t="shared" si="12"/>
        <v>6.7675382078674255</v>
      </c>
      <c r="M110" s="183">
        <v>3.7499999999999996</v>
      </c>
      <c r="N110" s="183">
        <f t="shared" si="13"/>
        <v>20.708446866485001</v>
      </c>
      <c r="O110" s="205">
        <f t="shared" si="16"/>
        <v>238.68933973250466</v>
      </c>
    </row>
    <row r="111" spans="1:15" ht="16.5" customHeight="1" x14ac:dyDescent="0.15">
      <c r="A111" s="171">
        <v>106</v>
      </c>
      <c r="B111" s="171" t="s">
        <v>356</v>
      </c>
      <c r="C111" s="203">
        <v>4213</v>
      </c>
      <c r="D111" s="203">
        <v>41871</v>
      </c>
      <c r="E111" s="183">
        <f t="shared" si="14"/>
        <v>78.715787751094382</v>
      </c>
      <c r="F111" s="184">
        <v>52765.86</v>
      </c>
      <c r="G111" s="183">
        <f t="shared" si="15"/>
        <v>93.501723182631409</v>
      </c>
      <c r="H111" s="184">
        <v>20.209241703470351</v>
      </c>
      <c r="I111" s="183">
        <f t="shared" si="10"/>
        <v>41.990552804213962</v>
      </c>
      <c r="J111" s="288">
        <v>2</v>
      </c>
      <c r="K111" s="177">
        <f t="shared" si="11"/>
        <v>4.7472110135295516E-4</v>
      </c>
      <c r="L111" s="174">
        <f t="shared" si="12"/>
        <v>4.6841066731880883</v>
      </c>
      <c r="M111" s="183">
        <v>3.6583333333333328</v>
      </c>
      <c r="N111" s="183">
        <f t="shared" si="13"/>
        <v>19.209809264305164</v>
      </c>
      <c r="O111" s="205">
        <f t="shared" si="16"/>
        <v>238.10197967543303</v>
      </c>
    </row>
    <row r="112" spans="1:15" ht="16.5" customHeight="1" x14ac:dyDescent="0.15">
      <c r="A112" s="171">
        <v>107</v>
      </c>
      <c r="B112" s="171" t="s">
        <v>337</v>
      </c>
      <c r="C112" s="203">
        <v>3402</v>
      </c>
      <c r="D112" s="203">
        <v>45399</v>
      </c>
      <c r="E112" s="183">
        <f t="shared" si="14"/>
        <v>75.107392709569197</v>
      </c>
      <c r="F112" s="184">
        <v>58057.9</v>
      </c>
      <c r="G112" s="183">
        <f t="shared" si="15"/>
        <v>92.70130262318915</v>
      </c>
      <c r="H112" s="184">
        <v>18.745988114780971</v>
      </c>
      <c r="I112" s="183">
        <f t="shared" si="10"/>
        <v>37.023371872134362</v>
      </c>
      <c r="J112" s="288">
        <v>0.5</v>
      </c>
      <c r="K112" s="177">
        <f t="shared" si="11"/>
        <v>1.4697236919459142E-4</v>
      </c>
      <c r="L112" s="174">
        <f t="shared" si="12"/>
        <v>1.4501867588287343</v>
      </c>
      <c r="M112" s="183">
        <v>4.3833333333333337</v>
      </c>
      <c r="N112" s="183">
        <f t="shared" si="13"/>
        <v>31.062670299727525</v>
      </c>
      <c r="O112" s="205">
        <f t="shared" si="16"/>
        <v>237.34492426344897</v>
      </c>
    </row>
    <row r="113" spans="1:15" ht="16.5" customHeight="1" x14ac:dyDescent="0.15">
      <c r="A113" s="171">
        <v>108</v>
      </c>
      <c r="B113" s="171" t="s">
        <v>415</v>
      </c>
      <c r="C113" s="203">
        <v>54747</v>
      </c>
      <c r="D113" s="203">
        <v>50164</v>
      </c>
      <c r="E113" s="183">
        <f t="shared" si="14"/>
        <v>70.233809270547795</v>
      </c>
      <c r="F113" s="184">
        <v>76673.259999999995</v>
      </c>
      <c r="G113" s="183">
        <f t="shared" si="15"/>
        <v>89.885731148782526</v>
      </c>
      <c r="H113" s="184">
        <v>18.355493264098097</v>
      </c>
      <c r="I113" s="183">
        <f t="shared" si="10"/>
        <v>35.69779263461848</v>
      </c>
      <c r="J113" s="289">
        <v>37</v>
      </c>
      <c r="K113" s="177">
        <f t="shared" si="11"/>
        <v>6.7583611887409359E-4</v>
      </c>
      <c r="L113" s="174">
        <f t="shared" si="12"/>
        <v>6.6685227713229249</v>
      </c>
      <c r="M113" s="183">
        <v>4.5666666666666664</v>
      </c>
      <c r="N113" s="183">
        <f t="shared" si="13"/>
        <v>34.059945504087189</v>
      </c>
      <c r="O113" s="205">
        <f t="shared" si="16"/>
        <v>236.54580132935891</v>
      </c>
    </row>
    <row r="114" spans="1:15" ht="16.5" customHeight="1" x14ac:dyDescent="0.15">
      <c r="A114" s="171">
        <v>109</v>
      </c>
      <c r="B114" s="171" t="s">
        <v>469</v>
      </c>
      <c r="C114" s="203">
        <v>15814</v>
      </c>
      <c r="D114" s="203">
        <v>51234</v>
      </c>
      <c r="E114" s="183">
        <f t="shared" si="14"/>
        <v>69.139426420652129</v>
      </c>
      <c r="F114" s="184">
        <v>57190.8</v>
      </c>
      <c r="G114" s="183">
        <f t="shared" si="15"/>
        <v>92.832451417811342</v>
      </c>
      <c r="H114" s="184">
        <v>20.184643060053681</v>
      </c>
      <c r="I114" s="183">
        <f t="shared" si="10"/>
        <v>41.907049908011437</v>
      </c>
      <c r="J114" s="288">
        <v>11</v>
      </c>
      <c r="K114" s="177">
        <f t="shared" si="11"/>
        <v>6.95586189452384E-4</v>
      </c>
      <c r="L114" s="174">
        <f t="shared" si="12"/>
        <v>6.8633981141885538</v>
      </c>
      <c r="M114" s="183">
        <v>4.0583333333333327</v>
      </c>
      <c r="N114" s="183">
        <f t="shared" si="13"/>
        <v>25.749318801089906</v>
      </c>
      <c r="O114" s="205">
        <f t="shared" si="16"/>
        <v>236.49164466175336</v>
      </c>
    </row>
    <row r="115" spans="1:15" ht="16.5" customHeight="1" x14ac:dyDescent="0.15">
      <c r="A115" s="171">
        <v>110</v>
      </c>
      <c r="B115" s="171" t="s">
        <v>423</v>
      </c>
      <c r="C115" s="203">
        <v>6656</v>
      </c>
      <c r="D115" s="203">
        <v>48408</v>
      </c>
      <c r="E115" s="183">
        <f t="shared" si="14"/>
        <v>72.029824489628936</v>
      </c>
      <c r="F115" s="184">
        <v>59257.97</v>
      </c>
      <c r="G115" s="183">
        <f t="shared" si="15"/>
        <v>92.519792146932389</v>
      </c>
      <c r="H115" s="184">
        <v>21.286597406556435</v>
      </c>
      <c r="I115" s="183">
        <f t="shared" si="10"/>
        <v>45.647759420211145</v>
      </c>
      <c r="J115" s="288">
        <v>3</v>
      </c>
      <c r="K115" s="177">
        <f t="shared" si="11"/>
        <v>4.5072115384615387E-4</v>
      </c>
      <c r="L115" s="174">
        <f t="shared" si="12"/>
        <v>4.4472974941724948</v>
      </c>
      <c r="M115" s="183">
        <v>3.7083333333333335</v>
      </c>
      <c r="N115" s="183">
        <f t="shared" si="13"/>
        <v>20.027247956403269</v>
      </c>
      <c r="O115" s="205">
        <f t="shared" si="16"/>
        <v>234.67192150734823</v>
      </c>
    </row>
    <row r="116" spans="1:15" ht="16.5" customHeight="1" x14ac:dyDescent="0.15">
      <c r="A116" s="171">
        <v>111</v>
      </c>
      <c r="B116" s="171" t="s">
        <v>434</v>
      </c>
      <c r="C116" s="203">
        <v>88816</v>
      </c>
      <c r="D116" s="203">
        <v>50098</v>
      </c>
      <c r="E116" s="183">
        <f t="shared" si="14"/>
        <v>70.301313259419871</v>
      </c>
      <c r="F116" s="184">
        <v>96835.73</v>
      </c>
      <c r="G116" s="183">
        <f t="shared" si="15"/>
        <v>86.836159430288788</v>
      </c>
      <c r="H116" s="184">
        <v>16.254760526801455</v>
      </c>
      <c r="I116" s="183">
        <f t="shared" si="10"/>
        <v>28.566616140842349</v>
      </c>
      <c r="J116" s="288">
        <v>112</v>
      </c>
      <c r="K116" s="177">
        <f t="shared" si="11"/>
        <v>1.2610340479192938E-3</v>
      </c>
      <c r="L116" s="174">
        <f t="shared" si="12"/>
        <v>12.442712114843262</v>
      </c>
      <c r="M116" s="183">
        <v>4.625</v>
      </c>
      <c r="N116" s="183">
        <f t="shared" si="13"/>
        <v>35.013623978201636</v>
      </c>
      <c r="O116" s="205">
        <f t="shared" si="16"/>
        <v>233.16042492359588</v>
      </c>
    </row>
    <row r="117" spans="1:15" ht="16.5" customHeight="1" x14ac:dyDescent="0.15">
      <c r="A117" s="171">
        <v>112</v>
      </c>
      <c r="B117" s="171" t="s">
        <v>428</v>
      </c>
      <c r="C117" s="203">
        <v>27891</v>
      </c>
      <c r="D117" s="203">
        <v>57386</v>
      </c>
      <c r="E117" s="183">
        <f t="shared" si="14"/>
        <v>62.847236427607086</v>
      </c>
      <c r="F117" s="184">
        <v>83344.44</v>
      </c>
      <c r="G117" s="183">
        <f t="shared" si="15"/>
        <v>88.876715792182807</v>
      </c>
      <c r="H117" s="184">
        <v>22.877429140189033</v>
      </c>
      <c r="I117" s="183">
        <f t="shared" si="10"/>
        <v>51.04801889302383</v>
      </c>
      <c r="J117" s="288">
        <v>7.5</v>
      </c>
      <c r="K117" s="177">
        <f t="shared" si="11"/>
        <v>2.6890394750994943E-4</v>
      </c>
      <c r="L117" s="174">
        <f t="shared" si="12"/>
        <v>2.6532942634911012</v>
      </c>
      <c r="M117" s="183">
        <v>4.1666666666666661</v>
      </c>
      <c r="N117" s="183">
        <f t="shared" si="13"/>
        <v>27.520435967302443</v>
      </c>
      <c r="O117" s="205">
        <f t="shared" si="16"/>
        <v>232.94570134360725</v>
      </c>
    </row>
    <row r="118" spans="1:15" ht="16.5" customHeight="1" x14ac:dyDescent="0.15">
      <c r="A118" s="171">
        <v>113</v>
      </c>
      <c r="B118" s="171" t="s">
        <v>387</v>
      </c>
      <c r="C118" s="203">
        <v>11507</v>
      </c>
      <c r="D118" s="203">
        <v>55211</v>
      </c>
      <c r="E118" s="183">
        <f t="shared" si="14"/>
        <v>65.071799697254846</v>
      </c>
      <c r="F118" s="184">
        <v>62748.29</v>
      </c>
      <c r="G118" s="183">
        <f t="shared" si="15"/>
        <v>91.991881570475584</v>
      </c>
      <c r="H118" s="184">
        <v>25.634879478070907</v>
      </c>
      <c r="I118" s="183">
        <f t="shared" si="10"/>
        <v>60.408498064478543</v>
      </c>
      <c r="J118" s="288">
        <v>0</v>
      </c>
      <c r="K118" s="177">
        <f t="shared" si="11"/>
        <v>0</v>
      </c>
      <c r="L118" s="174">
        <f t="shared" si="12"/>
        <v>0</v>
      </c>
      <c r="M118" s="183">
        <v>3.3833333333333333</v>
      </c>
      <c r="N118" s="183">
        <f t="shared" si="13"/>
        <v>14.713896457765664</v>
      </c>
      <c r="O118" s="205">
        <f t="shared" si="16"/>
        <v>232.18607578997464</v>
      </c>
    </row>
    <row r="119" spans="1:15" ht="16.5" customHeight="1" x14ac:dyDescent="0.15">
      <c r="A119" s="171">
        <v>114</v>
      </c>
      <c r="B119" s="171" t="s">
        <v>499</v>
      </c>
      <c r="C119" s="203">
        <v>7858</v>
      </c>
      <c r="D119" s="203">
        <v>46036</v>
      </c>
      <c r="E119" s="183">
        <f t="shared" si="14"/>
        <v>74.455876938182712</v>
      </c>
      <c r="F119" s="184">
        <v>58056.36</v>
      </c>
      <c r="G119" s="183">
        <f t="shared" si="15"/>
        <v>92.701535548046394</v>
      </c>
      <c r="H119" s="184">
        <v>15.22593039272137</v>
      </c>
      <c r="I119" s="183">
        <f t="shared" si="10"/>
        <v>25.074135094594713</v>
      </c>
      <c r="J119" s="288">
        <v>2.5</v>
      </c>
      <c r="K119" s="177">
        <f t="shared" si="11"/>
        <v>3.1814711122423009E-4</v>
      </c>
      <c r="L119" s="174">
        <f t="shared" si="12"/>
        <v>3.1391800416997668</v>
      </c>
      <c r="M119" s="183">
        <v>4.7166666666666677</v>
      </c>
      <c r="N119" s="183">
        <f t="shared" si="13"/>
        <v>36.512261580381491</v>
      </c>
      <c r="O119" s="205">
        <f t="shared" si="16"/>
        <v>231.88298920290509</v>
      </c>
    </row>
    <row r="120" spans="1:15" ht="16.5" customHeight="1" x14ac:dyDescent="0.15">
      <c r="A120" s="171">
        <v>115</v>
      </c>
      <c r="B120" s="171" t="s">
        <v>498</v>
      </c>
      <c r="C120" s="203">
        <v>9502</v>
      </c>
      <c r="D120" s="203">
        <v>52930</v>
      </c>
      <c r="E120" s="183">
        <f t="shared" si="14"/>
        <v>67.404778464181973</v>
      </c>
      <c r="F120" s="184">
        <v>71416.11</v>
      </c>
      <c r="G120" s="183">
        <f t="shared" si="15"/>
        <v>90.68087459895898</v>
      </c>
      <c r="H120" s="184">
        <v>20.51569169032862</v>
      </c>
      <c r="I120" s="183">
        <f t="shared" si="10"/>
        <v>43.030832181025097</v>
      </c>
      <c r="J120" s="288">
        <v>2</v>
      </c>
      <c r="K120" s="177">
        <f t="shared" si="11"/>
        <v>2.1048200378867606E-4</v>
      </c>
      <c r="L120" s="174">
        <f t="shared" si="12"/>
        <v>2.0768408139487913</v>
      </c>
      <c r="M120" s="183">
        <v>4.2000000000000011</v>
      </c>
      <c r="N120" s="183">
        <f t="shared" si="13"/>
        <v>28.065395095367862</v>
      </c>
      <c r="O120" s="205">
        <f t="shared" si="16"/>
        <v>231.25872115348272</v>
      </c>
    </row>
    <row r="121" spans="1:15" ht="16.5" customHeight="1" x14ac:dyDescent="0.15">
      <c r="A121" s="171">
        <v>116</v>
      </c>
      <c r="B121" s="171" t="s">
        <v>456</v>
      </c>
      <c r="C121" s="203">
        <v>41129</v>
      </c>
      <c r="D121" s="203">
        <v>49200</v>
      </c>
      <c r="E121" s="183">
        <f t="shared" si="14"/>
        <v>71.219776623164094</v>
      </c>
      <c r="F121" s="184">
        <v>75181.02</v>
      </c>
      <c r="G121" s="183">
        <f t="shared" si="15"/>
        <v>90.111432310455925</v>
      </c>
      <c r="H121" s="184">
        <v>14.343085341225521</v>
      </c>
      <c r="I121" s="183">
        <f t="shared" si="10"/>
        <v>22.077217034958281</v>
      </c>
      <c r="J121" s="288">
        <v>19</v>
      </c>
      <c r="K121" s="177">
        <f t="shared" si="11"/>
        <v>4.6196114663619347E-4</v>
      </c>
      <c r="L121" s="174">
        <f t="shared" si="12"/>
        <v>4.5582032977787801</v>
      </c>
      <c r="M121" s="183">
        <v>5.125</v>
      </c>
      <c r="N121" s="183">
        <f t="shared" si="13"/>
        <v>43.188010899182558</v>
      </c>
      <c r="O121" s="205">
        <f t="shared" si="16"/>
        <v>231.15464016553963</v>
      </c>
    </row>
    <row r="122" spans="1:15" ht="16.5" customHeight="1" x14ac:dyDescent="0.15">
      <c r="A122" s="171">
        <v>117</v>
      </c>
      <c r="B122" s="171" t="s">
        <v>392</v>
      </c>
      <c r="C122" s="203">
        <v>8193</v>
      </c>
      <c r="D122" s="203">
        <v>50260</v>
      </c>
      <c r="E122" s="183">
        <f t="shared" si="14"/>
        <v>70.135621650370254</v>
      </c>
      <c r="F122" s="184">
        <v>70417.37</v>
      </c>
      <c r="G122" s="183">
        <f t="shared" si="15"/>
        <v>90.831933931378487</v>
      </c>
      <c r="H122" s="184">
        <v>22.166907757719496</v>
      </c>
      <c r="I122" s="183">
        <f t="shared" si="10"/>
        <v>48.636073150933647</v>
      </c>
      <c r="J122" s="288">
        <v>3.5</v>
      </c>
      <c r="K122" s="177">
        <f t="shared" si="11"/>
        <v>4.271939460515074E-4</v>
      </c>
      <c r="L122" s="174">
        <f t="shared" si="12"/>
        <v>4.2151528713227728</v>
      </c>
      <c r="M122" s="183">
        <v>3.5166666666666671</v>
      </c>
      <c r="N122" s="183">
        <f t="shared" si="13"/>
        <v>16.893732970027251</v>
      </c>
      <c r="O122" s="205">
        <f t="shared" si="16"/>
        <v>230.71251457403241</v>
      </c>
    </row>
    <row r="123" spans="1:15" ht="16.5" customHeight="1" x14ac:dyDescent="0.15">
      <c r="A123" s="171">
        <v>118</v>
      </c>
      <c r="B123" s="171" t="s">
        <v>355</v>
      </c>
      <c r="C123" s="203">
        <v>28937</v>
      </c>
      <c r="D123" s="203">
        <v>52013</v>
      </c>
      <c r="E123" s="183">
        <f t="shared" si="14"/>
        <v>68.342674794419679</v>
      </c>
      <c r="F123" s="184">
        <v>60545.440000000002</v>
      </c>
      <c r="G123" s="183">
        <f t="shared" si="15"/>
        <v>92.325062428777358</v>
      </c>
      <c r="H123" s="184">
        <v>23.325971755787435</v>
      </c>
      <c r="I123" s="183">
        <f t="shared" si="10"/>
        <v>52.570647878626446</v>
      </c>
      <c r="J123" s="288">
        <v>6.5</v>
      </c>
      <c r="K123" s="177">
        <f t="shared" si="11"/>
        <v>2.2462591146283305E-4</v>
      </c>
      <c r="L123" s="174">
        <f t="shared" si="12"/>
        <v>2.2163997510439781</v>
      </c>
      <c r="M123" s="183">
        <v>3.375</v>
      </c>
      <c r="N123" s="183">
        <f t="shared" si="13"/>
        <v>14.577656675749315</v>
      </c>
      <c r="O123" s="205">
        <f t="shared" si="16"/>
        <v>230.0324415286168</v>
      </c>
    </row>
    <row r="124" spans="1:15" ht="16.5" customHeight="1" x14ac:dyDescent="0.15">
      <c r="A124" s="171">
        <v>119</v>
      </c>
      <c r="B124" s="171" t="s">
        <v>370</v>
      </c>
      <c r="C124" s="203">
        <v>1790</v>
      </c>
      <c r="D124" s="203">
        <v>43081</v>
      </c>
      <c r="E124" s="183">
        <f t="shared" si="14"/>
        <v>77.478214621773105</v>
      </c>
      <c r="F124" s="184">
        <v>44834.62</v>
      </c>
      <c r="G124" s="183">
        <f t="shared" si="15"/>
        <v>94.701322497426972</v>
      </c>
      <c r="H124" s="184">
        <v>17.836630495590487</v>
      </c>
      <c r="I124" s="183">
        <f t="shared" si="10"/>
        <v>33.936453882389294</v>
      </c>
      <c r="J124" s="288">
        <v>1</v>
      </c>
      <c r="K124" s="177">
        <f t="shared" si="11"/>
        <v>5.5865921787709492E-4</v>
      </c>
      <c r="L124" s="174">
        <f t="shared" si="12"/>
        <v>5.5123300039501162</v>
      </c>
      <c r="M124" s="183">
        <v>3.6083333333333343</v>
      </c>
      <c r="N124" s="183">
        <f t="shared" si="13"/>
        <v>18.392370572207096</v>
      </c>
      <c r="O124" s="205">
        <f t="shared" si="16"/>
        <v>230.02069157774656</v>
      </c>
    </row>
    <row r="125" spans="1:15" ht="16.5" customHeight="1" x14ac:dyDescent="0.15">
      <c r="A125" s="171">
        <v>120</v>
      </c>
      <c r="B125" s="171" t="s">
        <v>422</v>
      </c>
      <c r="C125" s="203">
        <v>13878</v>
      </c>
      <c r="D125" s="203">
        <v>53271</v>
      </c>
      <c r="E125" s="183">
        <f t="shared" si="14"/>
        <v>67.056007855009611</v>
      </c>
      <c r="F125" s="184">
        <v>82603.7</v>
      </c>
      <c r="G125" s="183">
        <f t="shared" si="15"/>
        <v>88.988752648518215</v>
      </c>
      <c r="H125" s="184">
        <v>19.318084683898778</v>
      </c>
      <c r="I125" s="183">
        <f t="shared" si="10"/>
        <v>38.965418822434636</v>
      </c>
      <c r="J125" s="288">
        <v>4</v>
      </c>
      <c r="K125" s="177">
        <f t="shared" si="11"/>
        <v>2.8822596915982132E-4</v>
      </c>
      <c r="L125" s="174">
        <f t="shared" si="12"/>
        <v>2.8439460173139381</v>
      </c>
      <c r="M125" s="183">
        <v>4.4416666666666664</v>
      </c>
      <c r="N125" s="183">
        <f t="shared" si="13"/>
        <v>32.016348773841955</v>
      </c>
      <c r="O125" s="205">
        <f t="shared" si="16"/>
        <v>229.87047411711831</v>
      </c>
    </row>
    <row r="126" spans="1:15" ht="16.5" customHeight="1" x14ac:dyDescent="0.15">
      <c r="A126" s="171">
        <v>121</v>
      </c>
      <c r="B126" s="171" t="s">
        <v>412</v>
      </c>
      <c r="C126" s="203">
        <v>7798</v>
      </c>
      <c r="D126" s="203">
        <v>54148</v>
      </c>
      <c r="E126" s="183">
        <f t="shared" si="14"/>
        <v>66.159023033179238</v>
      </c>
      <c r="F126" s="184">
        <v>84635.79</v>
      </c>
      <c r="G126" s="183">
        <f t="shared" si="15"/>
        <v>88.681399224387448</v>
      </c>
      <c r="H126" s="184">
        <v>22.284912544583204</v>
      </c>
      <c r="I126" s="183">
        <f t="shared" si="10"/>
        <v>49.036653837517534</v>
      </c>
      <c r="J126" s="288">
        <v>0</v>
      </c>
      <c r="K126" s="177">
        <f t="shared" si="11"/>
        <v>0</v>
      </c>
      <c r="L126" s="174">
        <f t="shared" si="12"/>
        <v>0</v>
      </c>
      <c r="M126" s="183">
        <v>4.0333333333333332</v>
      </c>
      <c r="N126" s="183">
        <f t="shared" si="13"/>
        <v>25.34059945504087</v>
      </c>
      <c r="O126" s="205">
        <f t="shared" si="16"/>
        <v>229.21767555012505</v>
      </c>
    </row>
    <row r="127" spans="1:15" ht="16.5" customHeight="1" x14ac:dyDescent="0.15">
      <c r="A127" s="171">
        <v>122</v>
      </c>
      <c r="B127" s="171" t="s">
        <v>465</v>
      </c>
      <c r="C127" s="203">
        <v>129638</v>
      </c>
      <c r="D127" s="203">
        <v>55049</v>
      </c>
      <c r="E127" s="183">
        <f t="shared" si="14"/>
        <v>65.237491306304463</v>
      </c>
      <c r="F127" s="184">
        <v>119182.79</v>
      </c>
      <c r="G127" s="183">
        <f t="shared" si="15"/>
        <v>83.456168676800615</v>
      </c>
      <c r="H127" s="184">
        <v>17.067977956554568</v>
      </c>
      <c r="I127" s="183">
        <f t="shared" si="10"/>
        <v>31.327175309757489</v>
      </c>
      <c r="J127" s="288">
        <v>172</v>
      </c>
      <c r="K127" s="177">
        <f t="shared" si="11"/>
        <v>1.3267714713278513E-3</v>
      </c>
      <c r="L127" s="174">
        <f t="shared" si="12"/>
        <v>13.091347919716146</v>
      </c>
      <c r="M127" s="183">
        <v>4.6333333333333329</v>
      </c>
      <c r="N127" s="183">
        <f t="shared" si="13"/>
        <v>35.149863760217976</v>
      </c>
      <c r="O127" s="205">
        <f t="shared" si="16"/>
        <v>228.2620469727967</v>
      </c>
    </row>
    <row r="128" spans="1:15" ht="16.5" customHeight="1" x14ac:dyDescent="0.15">
      <c r="A128" s="171">
        <v>123</v>
      </c>
      <c r="B128" s="171" t="s">
        <v>405</v>
      </c>
      <c r="C128" s="203">
        <v>8094</v>
      </c>
      <c r="D128" s="203">
        <v>49602</v>
      </c>
      <c r="E128" s="183">
        <f t="shared" si="14"/>
        <v>70.808615963670576</v>
      </c>
      <c r="F128" s="184">
        <v>77395.649999999994</v>
      </c>
      <c r="G128" s="183">
        <f t="shared" si="15"/>
        <v>89.776469728246113</v>
      </c>
      <c r="H128" s="184">
        <v>19.803871430788583</v>
      </c>
      <c r="I128" s="183">
        <f t="shared" si="10"/>
        <v>40.614477252811902</v>
      </c>
      <c r="J128" s="288">
        <v>5.5</v>
      </c>
      <c r="K128" s="177">
        <f t="shared" si="11"/>
        <v>6.7951569063503831E-4</v>
      </c>
      <c r="L128" s="174">
        <f t="shared" si="12"/>
        <v>6.7048293660599088</v>
      </c>
      <c r="M128" s="183">
        <v>3.7250000000000001</v>
      </c>
      <c r="N128" s="183">
        <f t="shared" si="13"/>
        <v>20.299727520435965</v>
      </c>
      <c r="O128" s="205">
        <f t="shared" si="16"/>
        <v>228.20411983122443</v>
      </c>
    </row>
    <row r="129" spans="1:15" ht="16.5" customHeight="1" x14ac:dyDescent="0.15">
      <c r="A129" s="171">
        <v>124</v>
      </c>
      <c r="B129" s="171" t="s">
        <v>335</v>
      </c>
      <c r="C129" s="203">
        <v>5548</v>
      </c>
      <c r="D129" s="203">
        <v>61469</v>
      </c>
      <c r="E129" s="183">
        <f t="shared" si="14"/>
        <v>58.671194206930409</v>
      </c>
      <c r="F129" s="184">
        <v>75136.320000000007</v>
      </c>
      <c r="G129" s="183">
        <f t="shared" si="15"/>
        <v>90.11819318131235</v>
      </c>
      <c r="H129" s="184">
        <v>25.997449811210551</v>
      </c>
      <c r="I129" s="183">
        <f t="shared" si="10"/>
        <v>61.639284347341572</v>
      </c>
      <c r="J129" s="288">
        <v>0</v>
      </c>
      <c r="K129" s="177">
        <f t="shared" si="11"/>
        <v>0</v>
      </c>
      <c r="L129" s="174">
        <f t="shared" si="12"/>
        <v>0</v>
      </c>
      <c r="M129" s="183">
        <v>3.5</v>
      </c>
      <c r="N129" s="183">
        <f t="shared" si="13"/>
        <v>16.621253405994548</v>
      </c>
      <c r="O129" s="205">
        <f t="shared" si="16"/>
        <v>227.04992514157885</v>
      </c>
    </row>
    <row r="130" spans="1:15" ht="16.5" customHeight="1" x14ac:dyDescent="0.15">
      <c r="A130" s="171">
        <v>125</v>
      </c>
      <c r="B130" s="171" t="s">
        <v>467</v>
      </c>
      <c r="C130" s="203">
        <v>18559</v>
      </c>
      <c r="D130" s="203">
        <v>52337</v>
      </c>
      <c r="E130" s="183">
        <f t="shared" si="14"/>
        <v>68.011291576320417</v>
      </c>
      <c r="F130" s="184">
        <v>100937.38</v>
      </c>
      <c r="G130" s="183">
        <f t="shared" si="15"/>
        <v>86.215785248000614</v>
      </c>
      <c r="H130" s="184">
        <v>15.39746753701635</v>
      </c>
      <c r="I130" s="183">
        <f t="shared" si="10"/>
        <v>25.65643746437642</v>
      </c>
      <c r="J130" s="288">
        <v>33.5</v>
      </c>
      <c r="K130" s="177">
        <f t="shared" si="11"/>
        <v>1.8050541516245488E-3</v>
      </c>
      <c r="L130" s="174">
        <f t="shared" si="12"/>
        <v>17.810596944170953</v>
      </c>
      <c r="M130" s="183">
        <v>4.2750000000000004</v>
      </c>
      <c r="N130" s="183">
        <f t="shared" si="13"/>
        <v>29.291553133514991</v>
      </c>
      <c r="O130" s="205">
        <f t="shared" si="16"/>
        <v>226.98566436638339</v>
      </c>
    </row>
    <row r="131" spans="1:15" ht="16.5" customHeight="1" x14ac:dyDescent="0.15">
      <c r="A131" s="171">
        <v>126</v>
      </c>
      <c r="B131" s="171" t="s">
        <v>397</v>
      </c>
      <c r="C131" s="203">
        <v>5420</v>
      </c>
      <c r="D131" s="203">
        <v>46929</v>
      </c>
      <c r="E131" s="183">
        <f t="shared" si="14"/>
        <v>73.542527512989409</v>
      </c>
      <c r="F131" s="184">
        <v>59825.33</v>
      </c>
      <c r="G131" s="183">
        <f t="shared" si="15"/>
        <v>92.433978999525124</v>
      </c>
      <c r="H131" s="184">
        <v>19.753823069739234</v>
      </c>
      <c r="I131" s="183">
        <f t="shared" si="10"/>
        <v>40.44458239206611</v>
      </c>
      <c r="J131" s="288">
        <v>1.5</v>
      </c>
      <c r="K131" s="177">
        <f t="shared" si="11"/>
        <v>2.7675276752767527E-4</v>
      </c>
      <c r="L131" s="174">
        <f t="shared" si="12"/>
        <v>2.730739125573074</v>
      </c>
      <c r="M131" s="183">
        <v>3.5</v>
      </c>
      <c r="N131" s="183">
        <f t="shared" si="13"/>
        <v>16.621253405994548</v>
      </c>
      <c r="O131" s="205">
        <f t="shared" si="16"/>
        <v>225.77308143614826</v>
      </c>
    </row>
    <row r="132" spans="1:15" ht="16.5" customHeight="1" x14ac:dyDescent="0.15">
      <c r="A132" s="171">
        <v>127</v>
      </c>
      <c r="B132" s="171" t="s">
        <v>497</v>
      </c>
      <c r="C132" s="203">
        <v>8750</v>
      </c>
      <c r="D132" s="203">
        <v>62686</v>
      </c>
      <c r="E132" s="183">
        <f t="shared" si="14"/>
        <v>57.426461563637851</v>
      </c>
      <c r="F132" s="184">
        <v>97926.35</v>
      </c>
      <c r="G132" s="183">
        <f t="shared" si="15"/>
        <v>86.671203256386306</v>
      </c>
      <c r="H132" s="184">
        <v>28.675614154847771</v>
      </c>
      <c r="I132" s="183">
        <f t="shared" si="10"/>
        <v>70.730618182788092</v>
      </c>
      <c r="J132" s="291">
        <v>2</v>
      </c>
      <c r="K132" s="177">
        <f t="shared" si="11"/>
        <v>2.2857142857142857E-4</v>
      </c>
      <c r="L132" s="174">
        <f t="shared" si="12"/>
        <v>2.2553304473304476</v>
      </c>
      <c r="M132" s="183">
        <v>3.0083333333333333</v>
      </c>
      <c r="N132" s="183">
        <f t="shared" si="13"/>
        <v>8.5831062670299669</v>
      </c>
      <c r="O132" s="205">
        <f t="shared" si="16"/>
        <v>225.66671971717267</v>
      </c>
    </row>
    <row r="133" spans="1:15" ht="16.5" customHeight="1" x14ac:dyDescent="0.15">
      <c r="A133" s="171">
        <v>128</v>
      </c>
      <c r="B133" s="171" t="s">
        <v>439</v>
      </c>
      <c r="C133" s="203">
        <v>13255</v>
      </c>
      <c r="D133" s="203">
        <v>47773</v>
      </c>
      <c r="E133" s="183">
        <f t="shared" si="14"/>
        <v>72.679294685595053</v>
      </c>
      <c r="F133" s="184">
        <v>71214.42</v>
      </c>
      <c r="G133" s="183">
        <f t="shared" si="15"/>
        <v>90.71138019276286</v>
      </c>
      <c r="H133" s="184">
        <v>15.892404345244946</v>
      </c>
      <c r="I133" s="183">
        <f t="shared" si="10"/>
        <v>27.336556819914389</v>
      </c>
      <c r="J133" s="288">
        <v>4</v>
      </c>
      <c r="K133" s="177">
        <f t="shared" si="11"/>
        <v>3.0177291588079971E-4</v>
      </c>
      <c r="L133" s="174">
        <f t="shared" si="12"/>
        <v>2.9776146984747518</v>
      </c>
      <c r="M133" s="183">
        <v>4.416666666666667</v>
      </c>
      <c r="N133" s="183">
        <f t="shared" si="13"/>
        <v>31.607629427792922</v>
      </c>
      <c r="O133" s="205">
        <f t="shared" si="16"/>
        <v>225.31247582453997</v>
      </c>
    </row>
    <row r="134" spans="1:15" ht="16.5" customHeight="1" x14ac:dyDescent="0.15">
      <c r="A134" s="171">
        <v>129</v>
      </c>
      <c r="B134" s="171" t="s">
        <v>367</v>
      </c>
      <c r="C134" s="203">
        <v>4443</v>
      </c>
      <c r="D134" s="203">
        <v>50048</v>
      </c>
      <c r="E134" s="183">
        <f t="shared" si="14"/>
        <v>70.352452644929016</v>
      </c>
      <c r="F134" s="184">
        <v>70353.39</v>
      </c>
      <c r="G134" s="183">
        <f t="shared" si="15"/>
        <v>90.841610900447719</v>
      </c>
      <c r="H134" s="184">
        <v>20.151083730670916</v>
      </c>
      <c r="I134" s="183">
        <f t="shared" ref="I134:I174" si="17">SUM((H134-$H$2)/$H$3)*100</f>
        <v>41.793128942915594</v>
      </c>
      <c r="J134" s="288">
        <v>2</v>
      </c>
      <c r="K134" s="177">
        <f t="shared" ref="K134:K174" si="18">SUM(J134/C134)</f>
        <v>4.5014629754670267E-4</v>
      </c>
      <c r="L134" s="174">
        <f t="shared" ref="L134:L174" si="19">SUM((K134-$K$2)/$K$3)*100</f>
        <v>4.4416253464194044</v>
      </c>
      <c r="M134" s="183">
        <v>3.5583333333333331</v>
      </c>
      <c r="N134" s="183">
        <f t="shared" ref="N134:N174" si="20">SUM((M134-$M$2)/$M$3)*100</f>
        <v>17.574931880108984</v>
      </c>
      <c r="O134" s="205">
        <f t="shared" si="16"/>
        <v>225.00374971482071</v>
      </c>
    </row>
    <row r="135" spans="1:15" ht="16.5" customHeight="1" x14ac:dyDescent="0.15">
      <c r="A135" s="171">
        <v>130</v>
      </c>
      <c r="B135" s="171" t="s">
        <v>360</v>
      </c>
      <c r="C135" s="203">
        <v>5379</v>
      </c>
      <c r="D135" s="203">
        <v>51649</v>
      </c>
      <c r="E135" s="183">
        <f t="shared" si="14"/>
        <v>68.714969520926246</v>
      </c>
      <c r="F135" s="184">
        <v>64062.78</v>
      </c>
      <c r="G135" s="183">
        <f t="shared" si="15"/>
        <v>91.79306507982524</v>
      </c>
      <c r="H135" s="184">
        <v>18.336707009141275</v>
      </c>
      <c r="I135" s="183">
        <f t="shared" si="17"/>
        <v>35.634020552917804</v>
      </c>
      <c r="J135" s="288">
        <v>2</v>
      </c>
      <c r="K135" s="177">
        <f t="shared" si="18"/>
        <v>3.7181632273656812E-4</v>
      </c>
      <c r="L135" s="174">
        <f t="shared" si="19"/>
        <v>3.6687379464847396</v>
      </c>
      <c r="M135" s="183">
        <v>3.9750000000000001</v>
      </c>
      <c r="N135" s="183">
        <f t="shared" si="20"/>
        <v>24.38692098092643</v>
      </c>
      <c r="O135" s="205">
        <f t="shared" si="16"/>
        <v>224.19771408108048</v>
      </c>
    </row>
    <row r="136" spans="1:15" ht="16.5" customHeight="1" x14ac:dyDescent="0.15">
      <c r="A136" s="171">
        <v>131</v>
      </c>
      <c r="B136" s="171" t="s">
        <v>385</v>
      </c>
      <c r="C136" s="203">
        <v>34482</v>
      </c>
      <c r="D136" s="203">
        <v>60863</v>
      </c>
      <c r="E136" s="183">
        <f t="shared" si="14"/>
        <v>59.291003559301231</v>
      </c>
      <c r="F136" s="184">
        <v>91569.15</v>
      </c>
      <c r="G136" s="183">
        <f t="shared" si="15"/>
        <v>87.632729167091114</v>
      </c>
      <c r="H136" s="184">
        <v>25.007795282866777</v>
      </c>
      <c r="I136" s="183">
        <f t="shared" si="17"/>
        <v>58.27978935581487</v>
      </c>
      <c r="J136" s="288">
        <v>17</v>
      </c>
      <c r="K136" s="177">
        <f t="shared" si="18"/>
        <v>4.9301084623861726E-4</v>
      </c>
      <c r="L136" s="174">
        <f t="shared" si="19"/>
        <v>4.8645728791892013</v>
      </c>
      <c r="M136" s="183">
        <v>3.3166666666666669</v>
      </c>
      <c r="N136" s="183">
        <f t="shared" si="20"/>
        <v>13.623978201634875</v>
      </c>
      <c r="O136" s="205">
        <f t="shared" si="16"/>
        <v>223.69207316303132</v>
      </c>
    </row>
    <row r="137" spans="1:15" ht="16.5" customHeight="1" x14ac:dyDescent="0.15">
      <c r="A137" s="171">
        <v>132</v>
      </c>
      <c r="B137" s="171" t="s">
        <v>458</v>
      </c>
      <c r="C137" s="203">
        <v>25395</v>
      </c>
      <c r="D137" s="203">
        <v>64426</v>
      </c>
      <c r="E137" s="183">
        <f t="shared" si="14"/>
        <v>55.646810947919647</v>
      </c>
      <c r="F137" s="184">
        <v>79014.539999999994</v>
      </c>
      <c r="G137" s="183">
        <f t="shared" si="15"/>
        <v>89.531612765812824</v>
      </c>
      <c r="H137" s="184">
        <v>24.820638089485453</v>
      </c>
      <c r="I137" s="183">
        <f t="shared" si="17"/>
        <v>57.644462950705609</v>
      </c>
      <c r="J137" s="288">
        <v>12</v>
      </c>
      <c r="K137" s="177">
        <f t="shared" si="18"/>
        <v>4.7253396337861784E-4</v>
      </c>
      <c r="L137" s="174">
        <f t="shared" si="19"/>
        <v>4.6625260281491823</v>
      </c>
      <c r="M137" s="183">
        <v>3.4666666666666663</v>
      </c>
      <c r="N137" s="183">
        <f t="shared" si="20"/>
        <v>16.076294277929147</v>
      </c>
      <c r="O137" s="205">
        <f t="shared" si="16"/>
        <v>223.56170697051641</v>
      </c>
    </row>
    <row r="138" spans="1:15" ht="16.5" customHeight="1" x14ac:dyDescent="0.15">
      <c r="A138" s="171">
        <v>133</v>
      </c>
      <c r="B138" s="171" t="s">
        <v>396</v>
      </c>
      <c r="C138" s="203">
        <v>2120</v>
      </c>
      <c r="D138" s="203">
        <v>47538</v>
      </c>
      <c r="E138" s="183">
        <f t="shared" si="14"/>
        <v>72.919649797488034</v>
      </c>
      <c r="F138" s="184">
        <v>55679.55</v>
      </c>
      <c r="G138" s="183">
        <f t="shared" si="15"/>
        <v>93.061027840222565</v>
      </c>
      <c r="H138" s="184">
        <v>18.824064989142244</v>
      </c>
      <c r="I138" s="183">
        <f t="shared" si="17"/>
        <v>37.288412713012157</v>
      </c>
      <c r="J138" s="288">
        <v>0</v>
      </c>
      <c r="K138" s="177">
        <f t="shared" si="18"/>
        <v>0</v>
      </c>
      <c r="L138" s="174">
        <f t="shared" si="19"/>
        <v>0</v>
      </c>
      <c r="M138" s="183">
        <v>3.7166666666666663</v>
      </c>
      <c r="N138" s="183">
        <f t="shared" si="20"/>
        <v>20.163487738419608</v>
      </c>
      <c r="O138" s="205">
        <f t="shared" si="16"/>
        <v>223.43257808914234</v>
      </c>
    </row>
    <row r="139" spans="1:15" ht="16.5" customHeight="1" x14ac:dyDescent="0.15">
      <c r="A139" s="171">
        <v>134</v>
      </c>
      <c r="B139" s="171" t="s">
        <v>347</v>
      </c>
      <c r="C139" s="203">
        <v>16973</v>
      </c>
      <c r="D139" s="203">
        <v>51573</v>
      </c>
      <c r="E139" s="183">
        <f t="shared" si="14"/>
        <v>68.792701386900134</v>
      </c>
      <c r="F139" s="184">
        <v>92103.42</v>
      </c>
      <c r="G139" s="183">
        <f t="shared" si="15"/>
        <v>87.551920879116494</v>
      </c>
      <c r="H139" s="184">
        <v>18.427379775450376</v>
      </c>
      <c r="I139" s="183">
        <f t="shared" si="17"/>
        <v>35.941819583346209</v>
      </c>
      <c r="J139" s="288">
        <v>2</v>
      </c>
      <c r="K139" s="177">
        <f t="shared" si="18"/>
        <v>1.1783420727037058E-4</v>
      </c>
      <c r="L139" s="174">
        <f t="shared" si="19"/>
        <v>1.1626784548483717</v>
      </c>
      <c r="M139" s="183">
        <v>4.2833333333333332</v>
      </c>
      <c r="N139" s="183">
        <f t="shared" si="20"/>
        <v>29.427792915531331</v>
      </c>
      <c r="O139" s="205">
        <f t="shared" si="16"/>
        <v>222.87691321974256</v>
      </c>
    </row>
    <row r="140" spans="1:15" ht="16.5" customHeight="1" x14ac:dyDescent="0.15">
      <c r="A140" s="171">
        <v>135</v>
      </c>
      <c r="B140" s="171" t="s">
        <v>429</v>
      </c>
      <c r="C140" s="203">
        <v>1630</v>
      </c>
      <c r="D140" s="203">
        <v>48553</v>
      </c>
      <c r="E140" s="183">
        <f t="shared" si="14"/>
        <v>71.88152027165242</v>
      </c>
      <c r="F140" s="184">
        <v>93313.05</v>
      </c>
      <c r="G140" s="183">
        <f t="shared" si="15"/>
        <v>87.368964453745903</v>
      </c>
      <c r="H140" s="184">
        <v>18.930376496260031</v>
      </c>
      <c r="I140" s="183">
        <f t="shared" si="17"/>
        <v>37.649299229948099</v>
      </c>
      <c r="J140" s="288">
        <v>1</v>
      </c>
      <c r="K140" s="177">
        <f t="shared" si="18"/>
        <v>6.1349693251533746E-4</v>
      </c>
      <c r="L140" s="174">
        <f t="shared" si="19"/>
        <v>6.0534176116998211</v>
      </c>
      <c r="M140" s="183">
        <v>3.4833333333333338</v>
      </c>
      <c r="N140" s="183">
        <f t="shared" si="20"/>
        <v>16.348773841961854</v>
      </c>
      <c r="O140" s="205">
        <f t="shared" si="16"/>
        <v>219.30197540900809</v>
      </c>
    </row>
    <row r="141" spans="1:15" ht="16.5" customHeight="1" x14ac:dyDescent="0.15">
      <c r="A141" s="171">
        <v>136</v>
      </c>
      <c r="B141" s="171" t="s">
        <v>369</v>
      </c>
      <c r="C141" s="203">
        <v>7165</v>
      </c>
      <c r="D141" s="203">
        <v>57302</v>
      </c>
      <c r="E141" s="183">
        <f t="shared" si="14"/>
        <v>62.933150595262447</v>
      </c>
      <c r="F141" s="184">
        <v>68962.509999999995</v>
      </c>
      <c r="G141" s="183">
        <f t="shared" si="15"/>
        <v>91.051981371516916</v>
      </c>
      <c r="H141" s="184">
        <v>24.587336084304933</v>
      </c>
      <c r="I141" s="183">
        <f t="shared" si="17"/>
        <v>56.852492727289608</v>
      </c>
      <c r="J141" s="288">
        <v>1</v>
      </c>
      <c r="K141" s="177">
        <f t="shared" si="18"/>
        <v>1.3956734124214934E-4</v>
      </c>
      <c r="L141" s="174">
        <f t="shared" si="19"/>
        <v>1.3771208244341533</v>
      </c>
      <c r="M141" s="183">
        <v>2.9</v>
      </c>
      <c r="N141" s="183">
        <f t="shared" si="20"/>
        <v>6.8119891008174314</v>
      </c>
      <c r="O141" s="205">
        <f t="shared" si="16"/>
        <v>219.02673461932056</v>
      </c>
    </row>
    <row r="142" spans="1:15" ht="16.5" customHeight="1" x14ac:dyDescent="0.15">
      <c r="A142" s="171">
        <v>137</v>
      </c>
      <c r="B142" s="171" t="s">
        <v>438</v>
      </c>
      <c r="C142" s="203">
        <v>13926</v>
      </c>
      <c r="D142" s="203">
        <v>54435</v>
      </c>
      <c r="E142" s="183">
        <f t="shared" si="14"/>
        <v>65.865482960356744</v>
      </c>
      <c r="F142" s="184">
        <v>104884</v>
      </c>
      <c r="G142" s="183">
        <f t="shared" si="15"/>
        <v>85.618859338841588</v>
      </c>
      <c r="H142" s="184">
        <v>21.028865451854212</v>
      </c>
      <c r="I142" s="183">
        <f t="shared" si="17"/>
        <v>44.77285895122877</v>
      </c>
      <c r="J142" s="288">
        <v>5</v>
      </c>
      <c r="K142" s="177">
        <f t="shared" si="18"/>
        <v>3.5904064340083297E-4</v>
      </c>
      <c r="L142" s="174">
        <f t="shared" si="19"/>
        <v>3.5426794151481791</v>
      </c>
      <c r="M142" s="183">
        <v>3.4249999999999994</v>
      </c>
      <c r="N142" s="183">
        <f t="shared" si="20"/>
        <v>15.395095367847397</v>
      </c>
      <c r="O142" s="205">
        <f t="shared" si="16"/>
        <v>215.19497603342268</v>
      </c>
    </row>
    <row r="143" spans="1:15" ht="16.5" customHeight="1" x14ac:dyDescent="0.15">
      <c r="A143" s="171">
        <v>138</v>
      </c>
      <c r="B143" s="171" t="s">
        <v>443</v>
      </c>
      <c r="C143" s="203">
        <v>4203</v>
      </c>
      <c r="D143" s="203">
        <v>48454</v>
      </c>
      <c r="E143" s="183">
        <f t="shared" si="14"/>
        <v>71.982776254960513</v>
      </c>
      <c r="F143" s="184">
        <v>56172.18</v>
      </c>
      <c r="G143" s="183">
        <f t="shared" si="15"/>
        <v>92.986517598388019</v>
      </c>
      <c r="H143" s="184">
        <v>16.458600540180836</v>
      </c>
      <c r="I143" s="183">
        <f t="shared" si="17"/>
        <v>29.258574278160033</v>
      </c>
      <c r="J143" s="288">
        <v>3.5</v>
      </c>
      <c r="K143" s="177">
        <f t="shared" si="18"/>
        <v>8.3273852010468715E-4</v>
      </c>
      <c r="L143" s="174">
        <f t="shared" si="19"/>
        <v>8.2166898583743713</v>
      </c>
      <c r="M143" s="183">
        <v>3.2416666666666667</v>
      </c>
      <c r="N143" s="183">
        <f t="shared" si="20"/>
        <v>12.397820163487733</v>
      </c>
      <c r="O143" s="205">
        <f t="shared" si="16"/>
        <v>214.84237815337065</v>
      </c>
    </row>
    <row r="144" spans="1:15" ht="16.5" customHeight="1" x14ac:dyDescent="0.15">
      <c r="A144" s="171">
        <v>139</v>
      </c>
      <c r="B144" s="171" t="s">
        <v>401</v>
      </c>
      <c r="C144" s="203">
        <v>6364</v>
      </c>
      <c r="D144" s="203">
        <v>47547</v>
      </c>
      <c r="E144" s="183">
        <f t="shared" si="14"/>
        <v>72.910444708096392</v>
      </c>
      <c r="F144" s="184">
        <v>65319.95</v>
      </c>
      <c r="G144" s="183">
        <f t="shared" si="15"/>
        <v>91.602918233861487</v>
      </c>
      <c r="H144" s="184">
        <v>18.573788127977092</v>
      </c>
      <c r="I144" s="183">
        <f t="shared" si="17"/>
        <v>36.438819407976247</v>
      </c>
      <c r="J144" s="288">
        <v>1</v>
      </c>
      <c r="K144" s="177">
        <f t="shared" si="18"/>
        <v>1.5713387806411063E-4</v>
      </c>
      <c r="L144" s="174">
        <f t="shared" si="19"/>
        <v>1.5504510853348066</v>
      </c>
      <c r="M144" s="183">
        <v>3.1666666666666661</v>
      </c>
      <c r="N144" s="183">
        <f t="shared" si="20"/>
        <v>11.171662125340584</v>
      </c>
      <c r="O144" s="205">
        <f t="shared" si="16"/>
        <v>213.67429556060952</v>
      </c>
    </row>
    <row r="145" spans="1:15" ht="16.5" customHeight="1" x14ac:dyDescent="0.15">
      <c r="A145" s="171">
        <v>140</v>
      </c>
      <c r="B145" s="171" t="s">
        <v>383</v>
      </c>
      <c r="C145" s="203">
        <v>25497</v>
      </c>
      <c r="D145" s="203">
        <v>54655</v>
      </c>
      <c r="E145" s="183">
        <f t="shared" si="14"/>
        <v>65.640469664116523</v>
      </c>
      <c r="F145" s="184">
        <v>97420.5</v>
      </c>
      <c r="G145" s="183">
        <f t="shared" si="15"/>
        <v>86.747713021995381</v>
      </c>
      <c r="H145" s="184">
        <v>19.000799750334298</v>
      </c>
      <c r="I145" s="183">
        <f t="shared" si="17"/>
        <v>37.888358985219917</v>
      </c>
      <c r="J145" s="288">
        <v>6.5</v>
      </c>
      <c r="K145" s="177">
        <f t="shared" si="18"/>
        <v>2.549319527787583E-4</v>
      </c>
      <c r="L145" s="174">
        <f t="shared" si="19"/>
        <v>2.5154316035596187</v>
      </c>
      <c r="M145" s="183">
        <v>3.5666666666666669</v>
      </c>
      <c r="N145" s="183">
        <f t="shared" si="20"/>
        <v>17.711171662125338</v>
      </c>
      <c r="O145" s="205">
        <f t="shared" si="16"/>
        <v>210.5031449370168</v>
      </c>
    </row>
    <row r="146" spans="1:15" ht="16.5" customHeight="1" x14ac:dyDescent="0.15">
      <c r="A146" s="171">
        <v>141</v>
      </c>
      <c r="B146" s="171" t="s">
        <v>418</v>
      </c>
      <c r="C146" s="203">
        <v>2254</v>
      </c>
      <c r="D146" s="203">
        <v>51306</v>
      </c>
      <c r="E146" s="183">
        <f t="shared" si="14"/>
        <v>69.065785705518962</v>
      </c>
      <c r="F146" s="184">
        <v>94530.83</v>
      </c>
      <c r="G146" s="183">
        <f t="shared" si="15"/>
        <v>87.184775341630811</v>
      </c>
      <c r="H146" s="184">
        <v>18.251266059286799</v>
      </c>
      <c r="I146" s="183">
        <f t="shared" si="17"/>
        <v>35.343981519207965</v>
      </c>
      <c r="J146" s="288">
        <v>1.5</v>
      </c>
      <c r="K146" s="177">
        <f t="shared" si="18"/>
        <v>6.6548358473824309E-4</v>
      </c>
      <c r="L146" s="174">
        <f t="shared" si="19"/>
        <v>6.566373585007125</v>
      </c>
      <c r="M146" s="183">
        <v>3.0666666666666664</v>
      </c>
      <c r="N146" s="183">
        <f t="shared" si="20"/>
        <v>9.5367847411444036</v>
      </c>
      <c r="O146" s="205">
        <f t="shared" si="16"/>
        <v>207.69770089250926</v>
      </c>
    </row>
    <row r="147" spans="1:15" ht="16.5" customHeight="1" x14ac:dyDescent="0.15">
      <c r="A147" s="171">
        <v>142</v>
      </c>
      <c r="B147" s="171" t="s">
        <v>436</v>
      </c>
      <c r="C147" s="203">
        <v>7306</v>
      </c>
      <c r="D147" s="203">
        <v>61907</v>
      </c>
      <c r="E147" s="183">
        <f t="shared" si="14"/>
        <v>58.223213189870307</v>
      </c>
      <c r="F147" s="184">
        <v>165601.57999999999</v>
      </c>
      <c r="G147" s="183">
        <f t="shared" si="15"/>
        <v>76.435330992196512</v>
      </c>
      <c r="H147" s="184">
        <v>15.322479108194123</v>
      </c>
      <c r="I147" s="183">
        <f t="shared" si="17"/>
        <v>25.401880703571887</v>
      </c>
      <c r="J147" s="288">
        <v>4.5</v>
      </c>
      <c r="K147" s="177">
        <f t="shared" si="18"/>
        <v>6.1593211059403233E-4</v>
      </c>
      <c r="L147" s="174">
        <f t="shared" si="19"/>
        <v>6.0774456859866124</v>
      </c>
      <c r="M147" s="183">
        <v>4.7249999999999996</v>
      </c>
      <c r="N147" s="183">
        <f t="shared" si="20"/>
        <v>36.648501362397809</v>
      </c>
      <c r="O147" s="205">
        <f t="shared" si="16"/>
        <v>202.78637193402312</v>
      </c>
    </row>
    <row r="148" spans="1:15" ht="16.5" customHeight="1" x14ac:dyDescent="0.15">
      <c r="A148" s="171">
        <v>143</v>
      </c>
      <c r="B148" s="171" t="s">
        <v>448</v>
      </c>
      <c r="C148" s="203">
        <v>9116</v>
      </c>
      <c r="D148" s="203">
        <v>70840</v>
      </c>
      <c r="E148" s="183">
        <f t="shared" si="14"/>
        <v>49.08665057480669</v>
      </c>
      <c r="F148" s="184">
        <v>147503.35</v>
      </c>
      <c r="G148" s="183">
        <f t="shared" si="15"/>
        <v>79.17268660203969</v>
      </c>
      <c r="H148" s="184">
        <v>22.039492231505843</v>
      </c>
      <c r="I148" s="183">
        <f t="shared" si="17"/>
        <v>48.203546637995984</v>
      </c>
      <c r="J148" s="288">
        <v>1</v>
      </c>
      <c r="K148" s="177">
        <f t="shared" si="18"/>
        <v>1.0969723562966213E-4</v>
      </c>
      <c r="L148" s="174">
        <f t="shared" si="19"/>
        <v>1.0823903803280723</v>
      </c>
      <c r="M148" s="183">
        <v>4.0083333333333337</v>
      </c>
      <c r="N148" s="183">
        <f t="shared" si="20"/>
        <v>24.93188010899183</v>
      </c>
      <c r="O148" s="205">
        <f t="shared" si="16"/>
        <v>202.47715430416227</v>
      </c>
    </row>
    <row r="149" spans="1:15" ht="16.5" customHeight="1" x14ac:dyDescent="0.15">
      <c r="A149" s="171">
        <v>144</v>
      </c>
      <c r="B149" s="171" t="s">
        <v>437</v>
      </c>
      <c r="C149" s="203">
        <v>10061</v>
      </c>
      <c r="D149" s="203">
        <v>48697</v>
      </c>
      <c r="E149" s="183">
        <f t="shared" si="14"/>
        <v>71.734238841386087</v>
      </c>
      <c r="F149" s="184">
        <v>132272.67000000001</v>
      </c>
      <c r="G149" s="183">
        <f t="shared" si="15"/>
        <v>81.476325540196981</v>
      </c>
      <c r="H149" s="184">
        <v>13.767272638588501</v>
      </c>
      <c r="I149" s="183">
        <f t="shared" si="17"/>
        <v>20.122555246259274</v>
      </c>
      <c r="J149" s="288">
        <v>3.5</v>
      </c>
      <c r="K149" s="177">
        <f t="shared" si="18"/>
        <v>3.4787794453831628E-4</v>
      </c>
      <c r="L149" s="174">
        <f t="shared" si="19"/>
        <v>3.4325362761899889</v>
      </c>
      <c r="M149" s="183">
        <v>4.0166666666666666</v>
      </c>
      <c r="N149" s="183">
        <f t="shared" si="20"/>
        <v>25.068119891008173</v>
      </c>
      <c r="O149" s="205">
        <f t="shared" si="16"/>
        <v>201.83377579504051</v>
      </c>
    </row>
    <row r="150" spans="1:15" ht="16.5" customHeight="1" x14ac:dyDescent="0.15">
      <c r="A150" s="171">
        <v>145</v>
      </c>
      <c r="B150" s="171" t="s">
        <v>407</v>
      </c>
      <c r="C150" s="203">
        <v>18030</v>
      </c>
      <c r="D150" s="203">
        <v>61394</v>
      </c>
      <c r="E150" s="183">
        <f t="shared" si="14"/>
        <v>58.747903285194127</v>
      </c>
      <c r="F150" s="184">
        <v>120084.55</v>
      </c>
      <c r="G150" s="183">
        <f t="shared" si="15"/>
        <v>83.31977756039133</v>
      </c>
      <c r="H150" s="184">
        <v>19.819280589116502</v>
      </c>
      <c r="I150" s="183">
        <f t="shared" si="17"/>
        <v>40.666785395445196</v>
      </c>
      <c r="J150" s="288">
        <v>3</v>
      </c>
      <c r="K150" s="177">
        <f t="shared" si="18"/>
        <v>1.6638935108153079E-4</v>
      </c>
      <c r="L150" s="174">
        <f t="shared" si="19"/>
        <v>1.641775492025076</v>
      </c>
      <c r="M150" s="183">
        <v>3.4833333333333325</v>
      </c>
      <c r="N150" s="183">
        <f t="shared" si="20"/>
        <v>16.348773841961833</v>
      </c>
      <c r="O150" s="205">
        <f t="shared" si="16"/>
        <v>200.72501557501761</v>
      </c>
    </row>
    <row r="151" spans="1:15" ht="16.5" customHeight="1" x14ac:dyDescent="0.15">
      <c r="A151" s="171">
        <v>146</v>
      </c>
      <c r="B151" s="171" t="s">
        <v>330</v>
      </c>
      <c r="C151" s="203">
        <v>18276</v>
      </c>
      <c r="D151" s="203">
        <v>71347</v>
      </c>
      <c r="E151" s="183">
        <f t="shared" si="14"/>
        <v>48.568097205743975</v>
      </c>
      <c r="F151" s="184">
        <v>120126.32</v>
      </c>
      <c r="G151" s="183">
        <f t="shared" si="15"/>
        <v>83.313459851763298</v>
      </c>
      <c r="H151" s="184">
        <v>23.12448963455261</v>
      </c>
      <c r="I151" s="183">
        <f t="shared" si="17"/>
        <v>51.886693874694025</v>
      </c>
      <c r="J151" s="288">
        <v>0</v>
      </c>
      <c r="K151" s="177">
        <f t="shared" si="18"/>
        <v>0</v>
      </c>
      <c r="L151" s="174">
        <f t="shared" si="19"/>
        <v>0</v>
      </c>
      <c r="M151" s="183">
        <v>3.4666666666666668</v>
      </c>
      <c r="N151" s="183">
        <f t="shared" si="20"/>
        <v>16.076294277929151</v>
      </c>
      <c r="O151" s="205">
        <f t="shared" si="16"/>
        <v>199.84454521013046</v>
      </c>
    </row>
    <row r="152" spans="1:15" ht="16.5" customHeight="1" x14ac:dyDescent="0.15">
      <c r="A152" s="171">
        <v>147</v>
      </c>
      <c r="B152" s="171" t="s">
        <v>377</v>
      </c>
      <c r="C152" s="203">
        <v>7521</v>
      </c>
      <c r="D152" s="203">
        <v>73998</v>
      </c>
      <c r="E152" s="183">
        <f t="shared" si="14"/>
        <v>45.856686986049176</v>
      </c>
      <c r="F152" s="184">
        <v>144276.95000000001</v>
      </c>
      <c r="G152" s="183">
        <f t="shared" si="15"/>
        <v>79.660679302961171</v>
      </c>
      <c r="H152" s="184">
        <v>23.142277012771657</v>
      </c>
      <c r="I152" s="183">
        <f t="shared" si="17"/>
        <v>51.947075155563105</v>
      </c>
      <c r="J152" s="288">
        <v>0</v>
      </c>
      <c r="K152" s="177">
        <f t="shared" si="18"/>
        <v>0</v>
      </c>
      <c r="L152" s="174">
        <f t="shared" si="19"/>
        <v>0</v>
      </c>
      <c r="M152" s="183">
        <v>3.7750000000000004</v>
      </c>
      <c r="N152" s="183">
        <f t="shared" si="20"/>
        <v>21.117166212534062</v>
      </c>
      <c r="O152" s="205">
        <f t="shared" si="16"/>
        <v>198.58160765710753</v>
      </c>
    </row>
    <row r="153" spans="1:15" ht="16.5" customHeight="1" x14ac:dyDescent="0.15">
      <c r="A153" s="171">
        <v>148</v>
      </c>
      <c r="B153" s="171" t="s">
        <v>484</v>
      </c>
      <c r="C153" s="203">
        <v>6869</v>
      </c>
      <c r="D153" s="203">
        <v>59440</v>
      </c>
      <c r="E153" s="183">
        <f t="shared" si="14"/>
        <v>60.746430470891461</v>
      </c>
      <c r="F153" s="184">
        <v>129939.38</v>
      </c>
      <c r="G153" s="183">
        <f t="shared" si="15"/>
        <v>81.82923543640733</v>
      </c>
      <c r="H153" s="184">
        <v>15.883273678197238</v>
      </c>
      <c r="I153" s="183">
        <f t="shared" si="17"/>
        <v>27.305561730883259</v>
      </c>
      <c r="J153" s="288">
        <v>0.5</v>
      </c>
      <c r="K153" s="177">
        <f t="shared" si="18"/>
        <v>7.2790799242975689E-5</v>
      </c>
      <c r="L153" s="174">
        <f t="shared" si="19"/>
        <v>0.7182319629546301</v>
      </c>
      <c r="M153" s="183">
        <v>4.0750000000000002</v>
      </c>
      <c r="N153" s="183">
        <f t="shared" si="20"/>
        <v>26.021798365122617</v>
      </c>
      <c r="O153" s="205">
        <f t="shared" si="16"/>
        <v>196.62125796625929</v>
      </c>
    </row>
    <row r="154" spans="1:15" ht="16.5" customHeight="1" x14ac:dyDescent="0.15">
      <c r="A154" s="171">
        <v>149</v>
      </c>
      <c r="B154" s="171" t="s">
        <v>391</v>
      </c>
      <c r="C154" s="203">
        <v>22133</v>
      </c>
      <c r="D154" s="203">
        <v>64041</v>
      </c>
      <c r="E154" s="183">
        <f t="shared" si="14"/>
        <v>56.040584216340058</v>
      </c>
      <c r="F154" s="184">
        <v>115079.74</v>
      </c>
      <c r="G154" s="183">
        <f t="shared" si="15"/>
        <v>84.076754608959021</v>
      </c>
      <c r="H154" s="184">
        <v>20.231955640307497</v>
      </c>
      <c r="I154" s="183">
        <f t="shared" si="17"/>
        <v>42.067657849314855</v>
      </c>
      <c r="J154" s="288">
        <v>7.5</v>
      </c>
      <c r="K154" s="177">
        <f t="shared" si="18"/>
        <v>3.3886052500790674E-4</v>
      </c>
      <c r="L154" s="174">
        <f t="shared" si="19"/>
        <v>3.3435607600881179</v>
      </c>
      <c r="M154" s="183">
        <v>3.0416666666666665</v>
      </c>
      <c r="N154" s="183">
        <f t="shared" si="20"/>
        <v>9.1280653950953603</v>
      </c>
      <c r="O154" s="205">
        <f t="shared" si="16"/>
        <v>194.65662282979739</v>
      </c>
    </row>
    <row r="155" spans="1:15" ht="16.5" customHeight="1" x14ac:dyDescent="0.15">
      <c r="A155" s="171">
        <v>150</v>
      </c>
      <c r="B155" s="171" t="s">
        <v>386</v>
      </c>
      <c r="C155" s="203">
        <v>2863</v>
      </c>
      <c r="D155" s="203">
        <v>57134</v>
      </c>
      <c r="E155" s="183">
        <f t="shared" si="14"/>
        <v>63.104978930573168</v>
      </c>
      <c r="F155" s="184">
        <v>132123.57</v>
      </c>
      <c r="G155" s="183">
        <f t="shared" si="15"/>
        <v>81.498876901375809</v>
      </c>
      <c r="H155" s="184">
        <v>13.966165334894564</v>
      </c>
      <c r="I155" s="183">
        <f t="shared" si="17"/>
        <v>20.797719152405065</v>
      </c>
      <c r="J155" s="288">
        <v>1</v>
      </c>
      <c r="K155" s="177">
        <f t="shared" si="18"/>
        <v>3.4928396786587494E-4</v>
      </c>
      <c r="L155" s="174">
        <f t="shared" si="19"/>
        <v>3.4464096077788011</v>
      </c>
      <c r="M155" s="183">
        <v>3.9833333333333329</v>
      </c>
      <c r="N155" s="183">
        <f t="shared" si="20"/>
        <v>24.523160762942769</v>
      </c>
      <c r="O155" s="205">
        <f t="shared" si="16"/>
        <v>193.37114535507564</v>
      </c>
    </row>
    <row r="156" spans="1:15" ht="16.5" customHeight="1" x14ac:dyDescent="0.15">
      <c r="A156" s="171">
        <v>151</v>
      </c>
      <c r="B156" s="171" t="s">
        <v>382</v>
      </c>
      <c r="C156" s="203">
        <v>62045</v>
      </c>
      <c r="D156" s="203">
        <v>69752</v>
      </c>
      <c r="E156" s="183">
        <f t="shared" si="14"/>
        <v>50.199443603485662</v>
      </c>
      <c r="F156" s="184">
        <v>158246.29</v>
      </c>
      <c r="G156" s="183">
        <f t="shared" si="15"/>
        <v>77.54781792288108</v>
      </c>
      <c r="H156" s="184">
        <v>17.497411075076869</v>
      </c>
      <c r="I156" s="183">
        <f t="shared" si="17"/>
        <v>32.784934931476933</v>
      </c>
      <c r="J156" s="288">
        <v>13</v>
      </c>
      <c r="K156" s="177">
        <f t="shared" si="18"/>
        <v>2.0952534450801837E-4</v>
      </c>
      <c r="L156" s="174">
        <f t="shared" si="19"/>
        <v>2.0674013891839667</v>
      </c>
      <c r="M156" s="183">
        <v>4.125</v>
      </c>
      <c r="N156" s="183">
        <f t="shared" si="20"/>
        <v>26.839237057220704</v>
      </c>
      <c r="O156" s="205">
        <f t="shared" si="16"/>
        <v>189.43883490424835</v>
      </c>
    </row>
    <row r="157" spans="1:15" ht="16.5" customHeight="1" x14ac:dyDescent="0.15">
      <c r="A157" s="171">
        <v>152</v>
      </c>
      <c r="B157" s="171" t="s">
        <v>381</v>
      </c>
      <c r="C157" s="203">
        <v>6668</v>
      </c>
      <c r="D157" s="203">
        <v>58514</v>
      </c>
      <c r="E157" s="183">
        <f t="shared" si="14"/>
        <v>61.693531890520802</v>
      </c>
      <c r="F157" s="184">
        <v>112129.57</v>
      </c>
      <c r="G157" s="183">
        <f t="shared" si="15"/>
        <v>84.522967547986255</v>
      </c>
      <c r="H157" s="184">
        <v>15.235530508308541</v>
      </c>
      <c r="I157" s="183">
        <f t="shared" si="17"/>
        <v>25.10672378015062</v>
      </c>
      <c r="J157" s="288">
        <v>2.5</v>
      </c>
      <c r="K157" s="177">
        <f t="shared" si="18"/>
        <v>3.7492501499700062E-4</v>
      </c>
      <c r="L157" s="174">
        <f t="shared" si="19"/>
        <v>3.6994116328249502</v>
      </c>
      <c r="M157" s="183">
        <v>3.3000000000000003</v>
      </c>
      <c r="N157" s="183">
        <f t="shared" si="20"/>
        <v>13.35149863760218</v>
      </c>
      <c r="O157" s="205">
        <f t="shared" si="16"/>
        <v>188.37413348908484</v>
      </c>
    </row>
    <row r="158" spans="1:15" ht="16.5" customHeight="1" x14ac:dyDescent="0.15">
      <c r="A158" s="171">
        <v>153</v>
      </c>
      <c r="B158" s="171" t="s">
        <v>399</v>
      </c>
      <c r="C158" s="203">
        <v>2777</v>
      </c>
      <c r="D158" s="203">
        <v>53423</v>
      </c>
      <c r="E158" s="183">
        <f t="shared" si="14"/>
        <v>66.90054412306182</v>
      </c>
      <c r="F158" s="184">
        <v>137095.1</v>
      </c>
      <c r="G158" s="183">
        <f t="shared" si="15"/>
        <v>80.746933449723159</v>
      </c>
      <c r="H158" s="184">
        <v>12.977149716813971</v>
      </c>
      <c r="I158" s="183">
        <f t="shared" si="17"/>
        <v>17.440393014521462</v>
      </c>
      <c r="J158" s="288">
        <v>0.5</v>
      </c>
      <c r="K158" s="177">
        <f t="shared" si="18"/>
        <v>1.8005041411595248E-4</v>
      </c>
      <c r="L158" s="174">
        <f t="shared" si="19"/>
        <v>1.7765701669194649</v>
      </c>
      <c r="M158" s="183">
        <v>3.3083333333333331</v>
      </c>
      <c r="N158" s="183">
        <f t="shared" si="20"/>
        <v>13.48773841961852</v>
      </c>
      <c r="O158" s="205">
        <f t="shared" si="16"/>
        <v>180.35217917384443</v>
      </c>
    </row>
    <row r="159" spans="1:15" ht="16.5" customHeight="1" x14ac:dyDescent="0.15">
      <c r="A159" s="171">
        <v>154</v>
      </c>
      <c r="B159" s="171" t="s">
        <v>457</v>
      </c>
      <c r="C159" s="203">
        <v>3630</v>
      </c>
      <c r="D159" s="203">
        <v>66533</v>
      </c>
      <c r="E159" s="183">
        <f t="shared" si="14"/>
        <v>53.491797242564331</v>
      </c>
      <c r="F159" s="184">
        <v>151780.19</v>
      </c>
      <c r="G159" s="183">
        <f t="shared" si="15"/>
        <v>78.52581494849116</v>
      </c>
      <c r="H159" s="184">
        <v>13.947225405688037</v>
      </c>
      <c r="I159" s="183">
        <f t="shared" si="17"/>
        <v>20.733425405964397</v>
      </c>
      <c r="J159" s="288">
        <v>0</v>
      </c>
      <c r="K159" s="177">
        <f t="shared" si="18"/>
        <v>0</v>
      </c>
      <c r="L159" s="174">
        <f t="shared" si="19"/>
        <v>0</v>
      </c>
      <c r="M159" s="183">
        <v>3.9333333333333336</v>
      </c>
      <c r="N159" s="183">
        <f t="shared" si="20"/>
        <v>23.705722070844686</v>
      </c>
      <c r="O159" s="205">
        <f t="shared" si="16"/>
        <v>176.45675966786456</v>
      </c>
    </row>
    <row r="160" spans="1:15" ht="16.5" customHeight="1" x14ac:dyDescent="0.15">
      <c r="A160" s="171">
        <v>155</v>
      </c>
      <c r="B160" s="171" t="s">
        <v>345</v>
      </c>
      <c r="C160" s="203">
        <v>1635</v>
      </c>
      <c r="D160" s="203">
        <v>72939</v>
      </c>
      <c r="E160" s="183">
        <f t="shared" si="14"/>
        <v>46.939819171132832</v>
      </c>
      <c r="F160" s="184">
        <v>192736.41</v>
      </c>
      <c r="G160" s="183">
        <f t="shared" si="15"/>
        <v>72.331190470021625</v>
      </c>
      <c r="H160" s="184">
        <v>12.917467145258271</v>
      </c>
      <c r="I160" s="183">
        <f t="shared" si="17"/>
        <v>17.237793729134108</v>
      </c>
      <c r="J160" s="288">
        <v>1</v>
      </c>
      <c r="K160" s="177">
        <f t="shared" si="18"/>
        <v>6.116207951070336E-4</v>
      </c>
      <c r="L160" s="174">
        <f t="shared" si="19"/>
        <v>6.0349056312359064</v>
      </c>
      <c r="M160" s="183">
        <v>4.125</v>
      </c>
      <c r="N160" s="183">
        <f t="shared" si="20"/>
        <v>26.839237057220704</v>
      </c>
      <c r="O160" s="205">
        <f t="shared" si="16"/>
        <v>169.38294605874518</v>
      </c>
    </row>
    <row r="161" spans="1:17" ht="16.5" customHeight="1" x14ac:dyDescent="0.15">
      <c r="A161" s="171">
        <v>156</v>
      </c>
      <c r="B161" s="171" t="s">
        <v>449</v>
      </c>
      <c r="C161" s="203">
        <v>24959</v>
      </c>
      <c r="D161" s="203">
        <v>83937</v>
      </c>
      <c r="E161" s="183">
        <f t="shared" si="14"/>
        <v>35.691199934541586</v>
      </c>
      <c r="F161" s="184">
        <v>203256.33</v>
      </c>
      <c r="G161" s="183">
        <f t="shared" si="15"/>
        <v>70.740053545189681</v>
      </c>
      <c r="H161" s="184">
        <v>18.816964226293589</v>
      </c>
      <c r="I161" s="183">
        <f t="shared" si="17"/>
        <v>37.264308364936269</v>
      </c>
      <c r="J161" s="288">
        <v>0</v>
      </c>
      <c r="K161" s="177">
        <f t="shared" si="18"/>
        <v>0</v>
      </c>
      <c r="L161" s="174">
        <f t="shared" si="19"/>
        <v>0</v>
      </c>
      <c r="M161" s="183">
        <v>3.7999999999999994</v>
      </c>
      <c r="N161" s="183">
        <f t="shared" si="20"/>
        <v>21.525885558583095</v>
      </c>
      <c r="O161" s="205">
        <f t="shared" si="16"/>
        <v>165.22144740325064</v>
      </c>
    </row>
    <row r="162" spans="1:17" ht="16.5" customHeight="1" x14ac:dyDescent="0.15">
      <c r="A162" s="171">
        <v>157</v>
      </c>
      <c r="B162" s="171" t="s">
        <v>406</v>
      </c>
      <c r="C162" s="203">
        <v>2316</v>
      </c>
      <c r="D162" s="203">
        <v>73695</v>
      </c>
      <c r="E162" s="183">
        <f t="shared" si="14"/>
        <v>46.166591662234588</v>
      </c>
      <c r="F162" s="184">
        <v>188886.29</v>
      </c>
      <c r="G162" s="183">
        <f t="shared" si="15"/>
        <v>72.913520763125959</v>
      </c>
      <c r="H162" s="184">
        <v>13.956464277279725</v>
      </c>
      <c r="I162" s="183">
        <f t="shared" si="17"/>
        <v>20.764787807641653</v>
      </c>
      <c r="J162" s="288">
        <v>0</v>
      </c>
      <c r="K162" s="177">
        <f t="shared" si="18"/>
        <v>0</v>
      </c>
      <c r="L162" s="174">
        <f t="shared" si="19"/>
        <v>0</v>
      </c>
      <c r="M162" s="183">
        <v>3.7833333333333332</v>
      </c>
      <c r="N162" s="183">
        <f t="shared" si="20"/>
        <v>21.253405994550402</v>
      </c>
      <c r="O162" s="205">
        <f t="shared" si="16"/>
        <v>161.0983062275526</v>
      </c>
    </row>
    <row r="163" spans="1:17" ht="16.5" customHeight="1" x14ac:dyDescent="0.15">
      <c r="A163" s="171">
        <v>158</v>
      </c>
      <c r="B163" s="171" t="s">
        <v>491</v>
      </c>
      <c r="C163" s="203">
        <v>18343</v>
      </c>
      <c r="D163" s="203">
        <v>86870</v>
      </c>
      <c r="E163" s="183">
        <f t="shared" si="14"/>
        <v>32.691363580575214</v>
      </c>
      <c r="F163" s="184">
        <v>241739.2</v>
      </c>
      <c r="G163" s="183">
        <f t="shared" si="15"/>
        <v>64.919523024947324</v>
      </c>
      <c r="H163" s="184">
        <v>19.915404981194559</v>
      </c>
      <c r="I163" s="183">
        <f t="shared" si="17"/>
        <v>40.993090590340039</v>
      </c>
      <c r="J163" s="288">
        <v>0</v>
      </c>
      <c r="K163" s="177">
        <f t="shared" si="18"/>
        <v>0</v>
      </c>
      <c r="L163" s="174">
        <f t="shared" si="19"/>
        <v>0</v>
      </c>
      <c r="M163" s="183">
        <v>3.8499999999999996</v>
      </c>
      <c r="N163" s="183">
        <f t="shared" si="20"/>
        <v>22.343324250681189</v>
      </c>
      <c r="O163" s="205">
        <f t="shared" si="16"/>
        <v>160.94730144654375</v>
      </c>
    </row>
    <row r="164" spans="1:17" ht="16.5" customHeight="1" x14ac:dyDescent="0.15">
      <c r="A164" s="171">
        <v>159</v>
      </c>
      <c r="B164" s="171" t="s">
        <v>487</v>
      </c>
      <c r="C164" s="203">
        <v>10252</v>
      </c>
      <c r="D164" s="203">
        <v>101792</v>
      </c>
      <c r="E164" s="183">
        <f t="shared" si="14"/>
        <v>17.429325369226362</v>
      </c>
      <c r="F164" s="184">
        <v>267185.65999999997</v>
      </c>
      <c r="G164" s="183">
        <f t="shared" si="15"/>
        <v>61.070748308765126</v>
      </c>
      <c r="H164" s="184">
        <v>22.586511464772169</v>
      </c>
      <c r="I164" s="183">
        <f t="shared" si="17"/>
        <v>50.060465716113548</v>
      </c>
      <c r="J164" s="288">
        <v>2</v>
      </c>
      <c r="K164" s="177">
        <f t="shared" si="18"/>
        <v>1.9508388607101054E-4</v>
      </c>
      <c r="L164" s="174">
        <f t="shared" si="19"/>
        <v>1.9249064976727874</v>
      </c>
      <c r="M164" s="183">
        <v>4.0249999999999995</v>
      </c>
      <c r="N164" s="183">
        <f t="shared" si="20"/>
        <v>25.204359673024513</v>
      </c>
      <c r="O164" s="205">
        <f t="shared" si="16"/>
        <v>155.68980556480233</v>
      </c>
    </row>
    <row r="165" spans="1:17" ht="16.5" customHeight="1" x14ac:dyDescent="0.15">
      <c r="A165" s="171">
        <v>160</v>
      </c>
      <c r="B165" s="171" t="s">
        <v>453</v>
      </c>
      <c r="C165" s="203">
        <v>3600</v>
      </c>
      <c r="D165" s="203">
        <v>52534</v>
      </c>
      <c r="E165" s="183">
        <f t="shared" si="14"/>
        <v>67.809802397414387</v>
      </c>
      <c r="F165" s="184">
        <v>221706.74</v>
      </c>
      <c r="G165" s="183">
        <f t="shared" si="15"/>
        <v>67.949430742992632</v>
      </c>
      <c r="H165" s="184">
        <v>8.1717304458026447</v>
      </c>
      <c r="I165" s="183">
        <f t="shared" si="17"/>
        <v>1.1278500909159379</v>
      </c>
      <c r="J165" s="288">
        <v>0</v>
      </c>
      <c r="K165" s="177">
        <f t="shared" si="18"/>
        <v>0</v>
      </c>
      <c r="L165" s="174">
        <f t="shared" si="19"/>
        <v>0</v>
      </c>
      <c r="M165" s="183">
        <v>3.4</v>
      </c>
      <c r="N165" s="183">
        <f t="shared" si="20"/>
        <v>14.986376021798359</v>
      </c>
      <c r="O165" s="205">
        <f t="shared" si="16"/>
        <v>151.8734592531213</v>
      </c>
    </row>
    <row r="166" spans="1:17" ht="16.5" customHeight="1" x14ac:dyDescent="0.15">
      <c r="A166" s="171">
        <v>161</v>
      </c>
      <c r="B166" s="171" t="s">
        <v>479</v>
      </c>
      <c r="C166" s="203">
        <v>1395</v>
      </c>
      <c r="D166" s="203">
        <v>66645</v>
      </c>
      <c r="E166" s="183">
        <f t="shared" ref="E166:E174" si="21">SUM(100-(((D166-$D$2)/$D$3)*100))</f>
        <v>53.377245019023853</v>
      </c>
      <c r="F166" s="184">
        <v>253608.52</v>
      </c>
      <c r="G166" s="183">
        <f t="shared" ref="G166:G174" si="22">SUM(100-(((F166-$F$2)/$F$3)*100))</f>
        <v>63.124289475201081</v>
      </c>
      <c r="H166" s="184">
        <v>8.6046115046914551</v>
      </c>
      <c r="I166" s="183">
        <f t="shared" si="17"/>
        <v>2.5973141388372802</v>
      </c>
      <c r="J166" s="288">
        <v>0.5</v>
      </c>
      <c r="K166" s="177">
        <f t="shared" si="18"/>
        <v>3.5842293906810036E-4</v>
      </c>
      <c r="L166" s="174">
        <f t="shared" si="19"/>
        <v>3.5365844828210422</v>
      </c>
      <c r="M166" s="183">
        <v>4.05</v>
      </c>
      <c r="N166" s="183">
        <f t="shared" si="20"/>
        <v>25.613079019073563</v>
      </c>
      <c r="O166" s="205">
        <f t="shared" ref="O166:O174" si="23">SUM(E166+G166+I166+L166+N166)</f>
        <v>148.2485121349568</v>
      </c>
    </row>
    <row r="167" spans="1:17" ht="16.5" customHeight="1" x14ac:dyDescent="0.15">
      <c r="A167" s="171">
        <v>162</v>
      </c>
      <c r="B167" s="171" t="s">
        <v>14</v>
      </c>
      <c r="C167" s="203">
        <v>2689</v>
      </c>
      <c r="D167" s="203">
        <v>70663</v>
      </c>
      <c r="E167" s="183">
        <f t="shared" si="21"/>
        <v>49.26768399950906</v>
      </c>
      <c r="F167" s="184">
        <v>230399.85</v>
      </c>
      <c r="G167" s="183">
        <f t="shared" si="22"/>
        <v>66.634598661320339</v>
      </c>
      <c r="H167" s="184">
        <v>10.112890167432289</v>
      </c>
      <c r="I167" s="183">
        <f t="shared" si="17"/>
        <v>7.7173378119308813</v>
      </c>
      <c r="J167" s="288">
        <v>1</v>
      </c>
      <c r="K167" s="177">
        <f t="shared" si="18"/>
        <v>3.7188545927854219E-4</v>
      </c>
      <c r="L167" s="174">
        <f t="shared" si="19"/>
        <v>3.6694201216328404</v>
      </c>
      <c r="M167" s="183">
        <v>2.9333333333333336</v>
      </c>
      <c r="N167" s="183">
        <f t="shared" si="20"/>
        <v>7.3569482288828318</v>
      </c>
      <c r="O167" s="205">
        <f t="shared" si="23"/>
        <v>134.64598882327596</v>
      </c>
    </row>
    <row r="168" spans="1:17" s="209" customFormat="1" ht="16.5" customHeight="1" x14ac:dyDescent="0.15">
      <c r="A168" s="171">
        <v>163</v>
      </c>
      <c r="B168" s="171" t="s">
        <v>451</v>
      </c>
      <c r="C168" s="203">
        <v>2152</v>
      </c>
      <c r="D168" s="203">
        <v>76713</v>
      </c>
      <c r="E168" s="183">
        <f t="shared" si="21"/>
        <v>43.079818352902677</v>
      </c>
      <c r="F168" s="184">
        <v>260758.66</v>
      </c>
      <c r="G168" s="183">
        <f t="shared" si="22"/>
        <v>62.042831462999658</v>
      </c>
      <c r="H168" s="184">
        <v>12.15409152051085</v>
      </c>
      <c r="I168" s="183">
        <f t="shared" si="17"/>
        <v>14.646428242953382</v>
      </c>
      <c r="J168" s="288">
        <v>0</v>
      </c>
      <c r="K168" s="177">
        <f t="shared" si="18"/>
        <v>0</v>
      </c>
      <c r="L168" s="174">
        <f t="shared" si="19"/>
        <v>0</v>
      </c>
      <c r="M168" s="183">
        <v>2.9333333333333331</v>
      </c>
      <c r="N168" s="183">
        <f t="shared" si="20"/>
        <v>7.356948228882823</v>
      </c>
      <c r="O168" s="205">
        <f t="shared" si="23"/>
        <v>127.12602628773854</v>
      </c>
      <c r="P168" s="180"/>
    </row>
    <row r="169" spans="1:17" ht="16.5" customHeight="1" x14ac:dyDescent="0.15">
      <c r="A169" s="171">
        <v>164</v>
      </c>
      <c r="B169" s="171" t="s">
        <v>361</v>
      </c>
      <c r="C169" s="203">
        <v>1362</v>
      </c>
      <c r="D169" s="203">
        <v>71697</v>
      </c>
      <c r="E169" s="183">
        <f t="shared" si="21"/>
        <v>48.21012150717997</v>
      </c>
      <c r="F169" s="184">
        <v>252331.17</v>
      </c>
      <c r="G169" s="183">
        <f t="shared" si="22"/>
        <v>63.317488544294207</v>
      </c>
      <c r="H169" s="184">
        <v>11.546436688161396</v>
      </c>
      <c r="I169" s="183">
        <f t="shared" si="17"/>
        <v>12.58367471898238</v>
      </c>
      <c r="J169" s="288">
        <v>0</v>
      </c>
      <c r="K169" s="177">
        <f t="shared" si="18"/>
        <v>0</v>
      </c>
      <c r="L169" s="174">
        <f t="shared" si="19"/>
        <v>0</v>
      </c>
      <c r="M169" s="183">
        <v>2.4833333333333338</v>
      </c>
      <c r="N169" s="183">
        <f t="shared" si="20"/>
        <v>0</v>
      </c>
      <c r="O169" s="205">
        <f t="shared" si="23"/>
        <v>124.11128477045655</v>
      </c>
    </row>
    <row r="170" spans="1:17" ht="16.5" customHeight="1" x14ac:dyDescent="0.15">
      <c r="A170" s="171">
        <v>165</v>
      </c>
      <c r="B170" s="171" t="s">
        <v>480</v>
      </c>
      <c r="C170" s="203">
        <v>3428</v>
      </c>
      <c r="D170" s="203">
        <v>79180</v>
      </c>
      <c r="E170" s="183">
        <f t="shared" si="21"/>
        <v>40.556601071881516</v>
      </c>
      <c r="F170" s="184">
        <v>335234.90999999997</v>
      </c>
      <c r="G170" s="183">
        <f t="shared" si="22"/>
        <v>50.778305554245982</v>
      </c>
      <c r="H170" s="184">
        <v>9.9791900516947436</v>
      </c>
      <c r="I170" s="183">
        <f t="shared" si="17"/>
        <v>7.2634775442084507</v>
      </c>
      <c r="J170" s="288">
        <v>1.5</v>
      </c>
      <c r="K170" s="177">
        <f t="shared" si="18"/>
        <v>4.3757292882147026E-4</v>
      </c>
      <c r="L170" s="174">
        <f t="shared" si="19"/>
        <v>4.317563028181465</v>
      </c>
      <c r="M170" s="183">
        <v>3.6749999999999994</v>
      </c>
      <c r="N170" s="183">
        <f t="shared" si="20"/>
        <v>19.482288828337861</v>
      </c>
      <c r="O170" s="205">
        <f t="shared" si="23"/>
        <v>122.39823602685527</v>
      </c>
    </row>
    <row r="171" spans="1:17" ht="16.5" customHeight="1" x14ac:dyDescent="0.15">
      <c r="A171" s="171">
        <v>166</v>
      </c>
      <c r="B171" s="171" t="s">
        <v>488</v>
      </c>
      <c r="C171" s="203">
        <v>28491</v>
      </c>
      <c r="D171" s="203">
        <v>114433</v>
      </c>
      <c r="E171" s="183">
        <f t="shared" si="21"/>
        <v>4.5002659248046513</v>
      </c>
      <c r="F171" s="184">
        <v>538177</v>
      </c>
      <c r="G171" s="183">
        <f t="shared" si="22"/>
        <v>20.083333253927123</v>
      </c>
      <c r="H171" s="184">
        <v>11.986889110741473</v>
      </c>
      <c r="I171" s="183">
        <f t="shared" si="17"/>
        <v>14.078840623128643</v>
      </c>
      <c r="J171" s="288">
        <v>5</v>
      </c>
      <c r="K171" s="177">
        <f t="shared" si="18"/>
        <v>1.754940156540662E-4</v>
      </c>
      <c r="L171" s="174">
        <f t="shared" si="19"/>
        <v>1.7316118611264448</v>
      </c>
      <c r="M171" s="183">
        <v>3.5166666666666662</v>
      </c>
      <c r="N171" s="183">
        <f t="shared" si="20"/>
        <v>16.893732970027234</v>
      </c>
      <c r="O171" s="205">
        <f t="shared" si="23"/>
        <v>57.287784633014098</v>
      </c>
    </row>
    <row r="172" spans="1:17" ht="16.5" customHeight="1" x14ac:dyDescent="0.15">
      <c r="A172" s="171">
        <v>167</v>
      </c>
      <c r="B172" s="171" t="s">
        <v>421</v>
      </c>
      <c r="C172" s="203">
        <v>20233</v>
      </c>
      <c r="D172" s="203">
        <v>118833</v>
      </c>
      <c r="E172" s="183">
        <f t="shared" si="21"/>
        <v>0</v>
      </c>
      <c r="F172" s="184">
        <v>544119.80000000005</v>
      </c>
      <c r="G172" s="183">
        <f t="shared" si="22"/>
        <v>19.184485304808547</v>
      </c>
      <c r="H172" s="184">
        <v>12.810875689320333</v>
      </c>
      <c r="I172" s="183">
        <f t="shared" si="17"/>
        <v>16.875956894049519</v>
      </c>
      <c r="J172" s="288">
        <v>3</v>
      </c>
      <c r="K172" s="177">
        <f t="shared" si="18"/>
        <v>1.4827262393120151E-4</v>
      </c>
      <c r="L172" s="174">
        <f t="shared" si="19"/>
        <v>1.4630164642520695</v>
      </c>
      <c r="M172" s="183">
        <v>3.6166666666666667</v>
      </c>
      <c r="N172" s="183">
        <f t="shared" si="20"/>
        <v>18.528610354223428</v>
      </c>
      <c r="O172" s="205">
        <f t="shared" si="23"/>
        <v>56.052069017333565</v>
      </c>
      <c r="Q172" s="210"/>
    </row>
    <row r="173" spans="1:17" ht="16.5" customHeight="1" x14ac:dyDescent="0.15">
      <c r="A173" s="171">
        <v>168</v>
      </c>
      <c r="B173" s="171" t="s">
        <v>366</v>
      </c>
      <c r="C173" s="203">
        <v>21728</v>
      </c>
      <c r="D173" s="203">
        <v>116564</v>
      </c>
      <c r="E173" s="183">
        <f t="shared" si="21"/>
        <v>2.3207053144049468</v>
      </c>
      <c r="F173" s="184">
        <v>546482.56999999995</v>
      </c>
      <c r="G173" s="183">
        <f t="shared" si="22"/>
        <v>18.827116561330939</v>
      </c>
      <c r="H173" s="184">
        <v>11.554515504872089</v>
      </c>
      <c r="I173" s="183">
        <f t="shared" si="17"/>
        <v>12.611099182267013</v>
      </c>
      <c r="J173" s="288">
        <v>0</v>
      </c>
      <c r="K173" s="177">
        <f t="shared" si="18"/>
        <v>0</v>
      </c>
      <c r="L173" s="174">
        <f t="shared" si="19"/>
        <v>0</v>
      </c>
      <c r="M173" s="183">
        <v>3.8000000000000003</v>
      </c>
      <c r="N173" s="183">
        <f t="shared" si="20"/>
        <v>21.525885558583109</v>
      </c>
      <c r="O173" s="205">
        <f t="shared" si="23"/>
        <v>55.28480661658601</v>
      </c>
    </row>
    <row r="174" spans="1:17" ht="16.5" customHeight="1" x14ac:dyDescent="0.15">
      <c r="A174" s="171">
        <v>169</v>
      </c>
      <c r="B174" s="171" t="s">
        <v>388</v>
      </c>
      <c r="C174" s="203">
        <v>62840</v>
      </c>
      <c r="D174" s="203">
        <v>101619</v>
      </c>
      <c r="E174" s="183">
        <f t="shared" si="21"/>
        <v>17.606267643088003</v>
      </c>
      <c r="F174" s="184">
        <v>670959.44999999995</v>
      </c>
      <c r="G174" s="183">
        <f t="shared" si="22"/>
        <v>0</v>
      </c>
      <c r="H174" s="184">
        <v>7.8394835001804228</v>
      </c>
      <c r="I174" s="183">
        <f t="shared" si="17"/>
        <v>0</v>
      </c>
      <c r="J174" s="288">
        <v>27</v>
      </c>
      <c r="K174" s="177">
        <f t="shared" si="18"/>
        <v>4.2966263526416298E-4</v>
      </c>
      <c r="L174" s="174">
        <f t="shared" si="19"/>
        <v>4.2395116023378279</v>
      </c>
      <c r="M174" s="183">
        <v>3.6583333333333332</v>
      </c>
      <c r="N174" s="183">
        <f t="shared" si="20"/>
        <v>19.209809264305171</v>
      </c>
      <c r="O174" s="205">
        <f t="shared" si="23"/>
        <v>41.055588509731002</v>
      </c>
    </row>
    <row r="175" spans="1:17" ht="16.5" customHeight="1" x14ac:dyDescent="0.15">
      <c r="A175" s="210"/>
      <c r="B175" s="211"/>
      <c r="D175" s="212"/>
      <c r="E175" s="213"/>
      <c r="F175" s="214"/>
      <c r="G175" s="213"/>
      <c r="H175" s="215"/>
      <c r="I175" s="213"/>
      <c r="J175" s="213"/>
      <c r="K175" s="217"/>
      <c r="L175" s="213"/>
      <c r="M175" s="218"/>
      <c r="N175" s="213"/>
      <c r="O175" s="219"/>
    </row>
    <row r="176" spans="1:17" ht="16.5" customHeight="1" x14ac:dyDescent="0.15">
      <c r="E176" s="214"/>
      <c r="F176" s="214"/>
    </row>
    <row r="177" spans="5:6" ht="16.5" customHeight="1" x14ac:dyDescent="0.15">
      <c r="E177" s="214"/>
      <c r="F177" s="214"/>
    </row>
    <row r="178" spans="5:6" ht="16.5" customHeight="1" x14ac:dyDescent="0.15">
      <c r="F178" s="214"/>
    </row>
    <row r="179" spans="5:6" ht="16.5" customHeight="1" x14ac:dyDescent="0.15">
      <c r="F179" s="214"/>
    </row>
    <row r="180" spans="5:6" ht="16.5" customHeight="1" x14ac:dyDescent="0.15">
      <c r="F180" s="214"/>
    </row>
    <row r="181" spans="5:6" ht="16.5" customHeight="1" x14ac:dyDescent="0.15">
      <c r="F181" s="214"/>
    </row>
    <row r="182" spans="5:6" ht="16.5" customHeight="1" x14ac:dyDescent="0.15">
      <c r="F182" s="214"/>
    </row>
    <row r="183" spans="5:6" ht="16.5" customHeight="1" x14ac:dyDescent="0.15">
      <c r="F183" s="214"/>
    </row>
    <row r="184" spans="5:6" ht="16.5" customHeight="1" x14ac:dyDescent="0.15">
      <c r="F184" s="214"/>
    </row>
    <row r="185" spans="5:6" ht="16.5" customHeight="1" x14ac:dyDescent="0.15">
      <c r="F185" s="214"/>
    </row>
    <row r="186" spans="5:6" ht="16.5" customHeight="1" x14ac:dyDescent="0.15">
      <c r="F186" s="214"/>
    </row>
    <row r="187" spans="5:6" ht="16.5" customHeight="1" x14ac:dyDescent="0.15">
      <c r="F187" s="214"/>
    </row>
    <row r="188" spans="5:6" ht="16.5" customHeight="1" x14ac:dyDescent="0.15">
      <c r="F188" s="214"/>
    </row>
    <row r="189" spans="5:6" ht="16.5" customHeight="1" x14ac:dyDescent="0.15">
      <c r="F189" s="214"/>
    </row>
    <row r="190" spans="5:6" ht="16.5" customHeight="1" x14ac:dyDescent="0.15">
      <c r="F190" s="214"/>
    </row>
  </sheetData>
  <pageMargins left="0.2" right="0.2" top="0.56999999999999995" bottom="0.28000000000000003" header="0.28999999999999998" footer="0.16"/>
  <pageSetup scale="72" fitToHeight="4" orientation="landscape" r:id="rId1"/>
  <headerFooter alignWithMargins="0">
    <oddHeader>&amp;C&amp;"Trebuchet MS,Regular"&amp;9Fiscal Year 2021 Public Investment Community (PIC) Eligibility Index</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8" tint="0.59999389629810485"/>
  </sheetPr>
  <dimension ref="A1:BP363"/>
  <sheetViews>
    <sheetView topLeftCell="A26" zoomScale="80" zoomScaleNormal="80" workbookViewId="0">
      <selection activeCell="D27" sqref="D27"/>
    </sheetView>
  </sheetViews>
  <sheetFormatPr baseColWidth="10" defaultColWidth="8.83203125" defaultRowHeight="14" x14ac:dyDescent="0.15"/>
  <cols>
    <col min="1" max="8" width="9.1640625" style="1" customWidth="1"/>
    <col min="9" max="9" width="8.83203125" style="1"/>
    <col min="10" max="11" width="19.5" style="1" customWidth="1"/>
    <col min="12" max="14" width="16.83203125" style="1" customWidth="1"/>
    <col min="15" max="21" width="15.83203125" style="1" customWidth="1"/>
    <col min="22" max="22" width="16.83203125" style="1" customWidth="1"/>
    <col min="23" max="23" width="25.5" style="1" customWidth="1"/>
    <col min="24" max="24" width="17.1640625" style="1" customWidth="1"/>
    <col min="25" max="25" width="26.5" style="1" customWidth="1"/>
    <col min="26" max="26" width="22.5" style="1" customWidth="1"/>
    <col min="27" max="27" width="18.5" style="1" customWidth="1"/>
    <col min="28" max="28" width="21.5" style="1" customWidth="1"/>
    <col min="29" max="29" width="18" style="1" customWidth="1"/>
    <col min="30" max="32" width="20.5" style="1" customWidth="1"/>
    <col min="33" max="33" width="15.5" style="1" customWidth="1"/>
    <col min="34" max="34" width="16.5" style="1" customWidth="1"/>
    <col min="35" max="35" width="15" style="1" customWidth="1"/>
    <col min="36" max="41" width="19.5" style="1" customWidth="1"/>
    <col min="42" max="42" width="23.1640625" style="1" customWidth="1"/>
    <col min="43" max="51" width="17.83203125" style="1" customWidth="1"/>
    <col min="52" max="52" width="20.5" style="1" customWidth="1"/>
    <col min="53" max="53" width="36.5" style="1" customWidth="1"/>
    <col min="54" max="56" width="17.83203125" style="1" customWidth="1"/>
    <col min="57" max="57" width="17.1640625" style="1" customWidth="1"/>
    <col min="58" max="58" width="8.83203125" style="1"/>
    <col min="59" max="59" width="15.5" style="1" customWidth="1"/>
    <col min="60" max="60" width="13.5" style="1" customWidth="1"/>
    <col min="61" max="63" width="8.83203125" style="1"/>
    <col min="64" max="68" width="15" style="1" bestFit="1" customWidth="1"/>
    <col min="69" max="16384" width="8.83203125" style="1"/>
  </cols>
  <sheetData>
    <row r="1" spans="2:56" x14ac:dyDescent="0.15">
      <c r="B1" s="128"/>
    </row>
    <row r="2" spans="2:56" x14ac:dyDescent="0.15">
      <c r="C2" s="128"/>
      <c r="D2" s="128"/>
      <c r="E2" s="128"/>
      <c r="F2" s="128"/>
      <c r="G2" s="129" t="s">
        <v>150</v>
      </c>
      <c r="H2" s="130"/>
      <c r="I2" s="2" t="s">
        <v>151</v>
      </c>
      <c r="M2" s="3">
        <v>0.3</v>
      </c>
      <c r="O2" s="3"/>
      <c r="P2" s="3"/>
      <c r="Q2" s="3"/>
      <c r="R2" s="3"/>
      <c r="S2" s="3"/>
      <c r="T2" s="3"/>
      <c r="U2" s="3">
        <v>0.3</v>
      </c>
      <c r="V2" s="131"/>
      <c r="W2" s="129"/>
    </row>
    <row r="3" spans="2:56" x14ac:dyDescent="0.15">
      <c r="C3" s="128"/>
      <c r="D3" s="128"/>
      <c r="E3" s="128"/>
      <c r="F3" s="128"/>
      <c r="G3" s="129" t="s">
        <v>152</v>
      </c>
      <c r="H3" s="130"/>
      <c r="I3" s="2" t="s">
        <v>153</v>
      </c>
      <c r="M3" s="4">
        <v>1.35</v>
      </c>
      <c r="O3" s="4"/>
      <c r="P3" s="4"/>
      <c r="Q3" s="4"/>
      <c r="R3" s="4"/>
      <c r="S3" s="4"/>
      <c r="T3" s="4"/>
      <c r="U3" s="4">
        <v>1.35</v>
      </c>
      <c r="V3" s="131"/>
      <c r="W3" s="129"/>
    </row>
    <row r="4" spans="2:56" x14ac:dyDescent="0.15">
      <c r="C4" s="128"/>
      <c r="D4" s="128"/>
      <c r="E4" s="128"/>
      <c r="F4" s="128"/>
      <c r="G4" s="129" t="s">
        <v>154</v>
      </c>
      <c r="H4" s="130"/>
      <c r="I4" s="2" t="s">
        <v>155</v>
      </c>
      <c r="M4" s="3">
        <v>0.7</v>
      </c>
      <c r="O4" s="3"/>
      <c r="P4" s="3"/>
      <c r="Q4" s="3"/>
      <c r="R4" s="3"/>
      <c r="S4" s="3"/>
      <c r="T4" s="3"/>
      <c r="U4" s="3">
        <v>0.7</v>
      </c>
      <c r="V4" s="131"/>
      <c r="W4" s="129"/>
      <c r="AR4" s="224" t="s">
        <v>570</v>
      </c>
      <c r="AS4" s="224"/>
    </row>
    <row r="5" spans="2:56" x14ac:dyDescent="0.15">
      <c r="G5" s="129" t="s">
        <v>156</v>
      </c>
      <c r="H5" s="130"/>
      <c r="I5" s="1" t="s">
        <v>157</v>
      </c>
      <c r="M5" s="3">
        <v>0.3</v>
      </c>
      <c r="U5" s="3">
        <v>0.3</v>
      </c>
      <c r="V5" s="132"/>
      <c r="X5" s="129"/>
      <c r="AA5" s="129"/>
      <c r="AB5" s="129"/>
      <c r="AC5" s="129"/>
      <c r="AD5" s="129"/>
      <c r="AE5" s="129"/>
      <c r="AF5" s="129"/>
      <c r="AR5" s="225">
        <v>2337000190</v>
      </c>
      <c r="AS5" s="224"/>
    </row>
    <row r="6" spans="2:56" x14ac:dyDescent="0.15">
      <c r="G6" s="129" t="s">
        <v>158</v>
      </c>
      <c r="H6" s="130"/>
      <c r="I6" s="2" t="s">
        <v>505</v>
      </c>
      <c r="M6" s="3">
        <v>0.01</v>
      </c>
      <c r="O6" s="3"/>
      <c r="P6" s="3"/>
      <c r="Q6" s="3"/>
      <c r="R6" s="3"/>
      <c r="S6" s="3"/>
      <c r="T6" s="3"/>
      <c r="U6" s="3">
        <v>0.01</v>
      </c>
      <c r="V6" s="3"/>
      <c r="X6" s="129"/>
      <c r="AA6" s="129"/>
      <c r="AB6" s="129"/>
      <c r="AC6" s="129"/>
      <c r="AD6" s="129"/>
      <c r="AE6" s="129"/>
      <c r="AF6" s="129"/>
      <c r="AR6" s="224"/>
      <c r="AS6" s="224"/>
    </row>
    <row r="7" spans="2:56" x14ac:dyDescent="0.15">
      <c r="G7" s="129" t="s">
        <v>160</v>
      </c>
      <c r="H7" s="130"/>
      <c r="I7" s="2" t="s">
        <v>506</v>
      </c>
      <c r="M7" s="3">
        <v>0.1</v>
      </c>
      <c r="O7" s="3"/>
      <c r="P7" s="3"/>
      <c r="Q7" s="3"/>
      <c r="R7" s="3"/>
      <c r="S7" s="3"/>
      <c r="T7" s="3"/>
      <c r="U7" s="3">
        <v>0.1</v>
      </c>
      <c r="V7" s="3"/>
      <c r="X7" s="129"/>
      <c r="AA7" s="129"/>
      <c r="AB7" s="129"/>
      <c r="AC7" s="129"/>
      <c r="AD7" s="129"/>
      <c r="AE7" s="129"/>
      <c r="AF7" s="129"/>
      <c r="AK7" s="226"/>
      <c r="AL7" s="226"/>
      <c r="AM7" s="226"/>
      <c r="AN7" s="226" t="s">
        <v>571</v>
      </c>
      <c r="AO7" s="227" t="s">
        <v>572</v>
      </c>
      <c r="AR7" s="224"/>
      <c r="AS7" s="224"/>
      <c r="AV7" s="135"/>
    </row>
    <row r="8" spans="2:56" x14ac:dyDescent="0.15">
      <c r="G8" s="129" t="s">
        <v>162</v>
      </c>
      <c r="H8" s="130"/>
      <c r="I8" s="2" t="s">
        <v>163</v>
      </c>
      <c r="M8" s="5">
        <v>11525</v>
      </c>
      <c r="O8" s="5"/>
      <c r="P8" s="5"/>
      <c r="Q8" s="5"/>
      <c r="R8" s="5"/>
      <c r="S8" s="5"/>
      <c r="T8" s="5"/>
      <c r="U8" s="5">
        <v>11525</v>
      </c>
      <c r="X8" s="129"/>
      <c r="AA8" s="129"/>
      <c r="AB8" s="129"/>
      <c r="AC8" s="129"/>
      <c r="AD8" s="129"/>
      <c r="AE8" s="129"/>
      <c r="AF8" s="129"/>
      <c r="AK8" s="226"/>
      <c r="AL8" s="226"/>
      <c r="AM8" s="226" t="s">
        <v>573</v>
      </c>
      <c r="AN8" s="226" t="s">
        <v>574</v>
      </c>
      <c r="AO8" s="227" t="s">
        <v>575</v>
      </c>
      <c r="AR8" s="224" t="s">
        <v>576</v>
      </c>
      <c r="AS8" s="224"/>
    </row>
    <row r="9" spans="2:56" x14ac:dyDescent="0.15">
      <c r="G9" s="129" t="s">
        <v>164</v>
      </c>
      <c r="H9" s="130"/>
      <c r="I9" s="1" t="s">
        <v>577</v>
      </c>
      <c r="M9" s="3">
        <v>0.1066</v>
      </c>
      <c r="U9" s="3"/>
      <c r="V9" s="3"/>
      <c r="W9" s="134"/>
      <c r="X9" s="129"/>
      <c r="AA9" s="129"/>
      <c r="AB9" s="129"/>
      <c r="AC9" s="129"/>
      <c r="AD9" s="129"/>
      <c r="AE9" s="129"/>
      <c r="AF9" s="129"/>
      <c r="AK9" s="228" t="s">
        <v>206</v>
      </c>
      <c r="AL9" s="228" t="s">
        <v>578</v>
      </c>
      <c r="AM9" s="228" t="s">
        <v>579</v>
      </c>
      <c r="AN9" s="228" t="s">
        <v>580</v>
      </c>
      <c r="AO9" s="227" t="s">
        <v>581</v>
      </c>
      <c r="AP9" s="129"/>
      <c r="AR9" s="229">
        <f>AR17-AR5</f>
        <v>23103651</v>
      </c>
      <c r="AS9" s="224"/>
    </row>
    <row r="10" spans="2:56" x14ac:dyDescent="0.15">
      <c r="G10" s="129" t="s">
        <v>166</v>
      </c>
      <c r="H10" s="130"/>
      <c r="I10" s="1" t="s">
        <v>582</v>
      </c>
      <c r="M10" s="3">
        <v>8.3299999999999999E-2</v>
      </c>
      <c r="U10" s="3"/>
      <c r="V10" s="3"/>
      <c r="W10" s="134"/>
      <c r="X10" s="129"/>
      <c r="AA10" s="129"/>
      <c r="AB10" s="129"/>
      <c r="AC10" s="129"/>
      <c r="AD10" s="129"/>
      <c r="AE10" s="129"/>
      <c r="AF10" s="129"/>
      <c r="AK10" s="228" t="s">
        <v>583</v>
      </c>
      <c r="AL10" s="228" t="s">
        <v>584</v>
      </c>
      <c r="AM10" s="228" t="s">
        <v>585</v>
      </c>
      <c r="AN10" s="228"/>
      <c r="AO10" s="227" t="s">
        <v>586</v>
      </c>
      <c r="AP10" s="129"/>
    </row>
    <row r="11" spans="2:56" x14ac:dyDescent="0.15">
      <c r="G11" s="130"/>
      <c r="H11" s="130"/>
      <c r="U11" s="3"/>
      <c r="V11" s="3"/>
      <c r="W11" s="134"/>
      <c r="X11" s="129"/>
      <c r="AA11" s="129"/>
      <c r="AB11" s="129"/>
      <c r="AC11" s="129"/>
      <c r="AD11" s="129"/>
      <c r="AE11" s="129"/>
      <c r="AF11" s="129"/>
      <c r="AK11" s="228" t="s">
        <v>587</v>
      </c>
      <c r="AL11" s="228" t="s">
        <v>275</v>
      </c>
      <c r="AM11" s="228" t="s">
        <v>588</v>
      </c>
      <c r="AN11" s="228"/>
      <c r="AO11" s="228"/>
      <c r="AP11" s="129"/>
      <c r="BA11" s="135"/>
    </row>
    <row r="12" spans="2:56" hidden="1" x14ac:dyDescent="0.15">
      <c r="G12" s="130" t="s">
        <v>508</v>
      </c>
      <c r="H12" s="130"/>
      <c r="I12" s="1" t="s">
        <v>509</v>
      </c>
      <c r="U12" s="3">
        <v>1.7999999999999999E-2</v>
      </c>
      <c r="X12" s="129"/>
      <c r="AA12" s="129"/>
      <c r="AB12" s="129"/>
      <c r="AC12" s="129"/>
      <c r="AD12" s="129"/>
      <c r="AE12" s="129"/>
      <c r="AF12" s="129"/>
      <c r="AK12" s="230" t="s">
        <v>584</v>
      </c>
      <c r="AL12" s="230" t="s">
        <v>589</v>
      </c>
      <c r="AM12" s="230" t="s">
        <v>590</v>
      </c>
      <c r="AN12" s="230"/>
      <c r="AO12" s="230"/>
      <c r="AP12" s="230"/>
    </row>
    <row r="13" spans="2:56" hidden="1" x14ac:dyDescent="0.15">
      <c r="G13" s="130" t="s">
        <v>510</v>
      </c>
      <c r="H13" s="130"/>
      <c r="I13" s="1" t="s">
        <v>511</v>
      </c>
      <c r="U13" s="3">
        <v>0.14399999999999999</v>
      </c>
      <c r="X13" s="129"/>
      <c r="AA13" s="129"/>
      <c r="AB13" s="129"/>
      <c r="AC13" s="129"/>
      <c r="AD13" s="129"/>
      <c r="AE13" s="129"/>
      <c r="AF13" s="129"/>
      <c r="AK13" s="230" t="s">
        <v>589</v>
      </c>
      <c r="AL13" s="230"/>
      <c r="AM13" s="230"/>
      <c r="AN13" s="230"/>
      <c r="AO13" s="230"/>
      <c r="AP13" s="230"/>
    </row>
    <row r="14" spans="2:56" hidden="1" x14ac:dyDescent="0.15">
      <c r="G14" s="130" t="s">
        <v>512</v>
      </c>
      <c r="H14" s="130"/>
      <c r="I14" s="1" t="s">
        <v>513</v>
      </c>
      <c r="U14" s="3">
        <v>0.216</v>
      </c>
      <c r="X14" s="129"/>
      <c r="AA14" s="129"/>
      <c r="AB14" s="129"/>
      <c r="AC14" s="129"/>
      <c r="AD14" s="129"/>
      <c r="AE14" s="129"/>
      <c r="AF14" s="129"/>
      <c r="AK14" s="226"/>
      <c r="AL14" s="226"/>
      <c r="AM14" s="226"/>
      <c r="AN14" s="226"/>
      <c r="AO14" s="226"/>
      <c r="AP14" s="226"/>
    </row>
    <row r="15" spans="2:56" x14ac:dyDescent="0.15">
      <c r="G15" s="130"/>
      <c r="H15" s="130"/>
      <c r="U15" s="3"/>
      <c r="X15" s="129"/>
      <c r="AA15" s="129"/>
      <c r="AB15" s="129"/>
      <c r="AC15" s="129"/>
      <c r="AD15" s="129"/>
      <c r="AE15" s="129"/>
      <c r="AF15" s="129"/>
      <c r="AK15" s="230" t="s">
        <v>584</v>
      </c>
      <c r="AL15" s="230" t="s">
        <v>589</v>
      </c>
      <c r="AM15" s="231" t="s">
        <v>591</v>
      </c>
      <c r="AN15" s="230"/>
      <c r="AO15" s="230"/>
    </row>
    <row r="16" spans="2:56" x14ac:dyDescent="0.15">
      <c r="I16" s="6"/>
      <c r="L16" s="7"/>
      <c r="M16" s="7"/>
      <c r="N16" s="7"/>
      <c r="O16" s="4"/>
      <c r="P16" s="4"/>
      <c r="Q16" s="4"/>
      <c r="R16" s="4"/>
      <c r="S16" s="4"/>
      <c r="T16" s="4"/>
      <c r="U16" s="4"/>
      <c r="V16" s="4"/>
      <c r="W16" s="129"/>
      <c r="X16" s="135"/>
      <c r="Y16" s="129"/>
      <c r="Z16" s="136"/>
      <c r="AA16" s="129"/>
      <c r="AB16" s="129"/>
      <c r="AC16" s="129"/>
      <c r="AD16" s="137"/>
      <c r="AE16" s="137"/>
      <c r="AF16" s="137"/>
      <c r="AG16" s="135"/>
      <c r="AJ16" s="135"/>
      <c r="AK16" s="230" t="s">
        <v>589</v>
      </c>
      <c r="AL16" s="230"/>
      <c r="AM16" s="230"/>
      <c r="AN16" s="230"/>
      <c r="AO16" s="230"/>
      <c r="AP16" s="135"/>
      <c r="AQ16" s="135"/>
      <c r="AR16" s="135"/>
      <c r="AS16" s="135"/>
      <c r="AT16" s="135"/>
      <c r="AU16" s="135"/>
      <c r="AV16" s="135"/>
      <c r="AW16" s="135"/>
      <c r="AX16" s="135"/>
      <c r="AY16" s="135"/>
      <c r="AZ16" s="135"/>
      <c r="BA16" s="135"/>
      <c r="BB16" s="135"/>
      <c r="BC16" s="138"/>
      <c r="BD16" s="135"/>
    </row>
    <row r="17" spans="1:68" x14ac:dyDescent="0.15">
      <c r="C17" s="135">
        <f>SUM(C27:C195)</f>
        <v>33</v>
      </c>
      <c r="D17" s="135"/>
      <c r="E17" s="135">
        <f>SUM(E27:E195)</f>
        <v>20</v>
      </c>
      <c r="F17" s="135">
        <f>SUM(F27:F195)</f>
        <v>10</v>
      </c>
      <c r="J17" s="139" t="s">
        <v>183</v>
      </c>
      <c r="K17" s="135"/>
      <c r="L17" s="4">
        <f t="shared" ref="L17:X17" si="0">SUM(L27:L195)</f>
        <v>485403.62000000005</v>
      </c>
      <c r="M17" s="4">
        <f>SUM(M27:M195)</f>
        <v>0</v>
      </c>
      <c r="N17" s="4">
        <f t="shared" si="0"/>
        <v>0</v>
      </c>
      <c r="O17" s="135">
        <f>SUM(O27:O195)</f>
        <v>203961</v>
      </c>
      <c r="P17" s="135"/>
      <c r="Q17" s="135"/>
      <c r="R17" s="135"/>
      <c r="S17" s="135">
        <f t="shared" si="0"/>
        <v>2739.9816000000001</v>
      </c>
      <c r="T17" s="135">
        <f t="shared" si="0"/>
        <v>41203</v>
      </c>
      <c r="U17" s="4">
        <f t="shared" si="0"/>
        <v>61188.299999999974</v>
      </c>
      <c r="V17" s="4">
        <f t="shared" si="0"/>
        <v>559632.65159999975</v>
      </c>
      <c r="W17" s="4">
        <f t="shared" si="0"/>
        <v>560940019828.7002</v>
      </c>
      <c r="X17" s="135">
        <f t="shared" si="0"/>
        <v>3569637</v>
      </c>
      <c r="Y17" s="136">
        <f>ROUND(W17/X17,2)</f>
        <v>157142.03</v>
      </c>
      <c r="AA17" s="135">
        <f>SUM(AA27:AA195)</f>
        <v>15510635</v>
      </c>
      <c r="AB17" s="135"/>
      <c r="AC17" s="140">
        <f>SUM(AC27:AC195)</f>
        <v>24.278716000000003</v>
      </c>
      <c r="AD17" s="140">
        <f>SUM(AD27:AD195)</f>
        <v>42.490847000000009</v>
      </c>
      <c r="AE17" s="140"/>
      <c r="AF17" s="140"/>
      <c r="AG17" s="135">
        <f>SUM(AG27:AG195)</f>
        <v>22636</v>
      </c>
      <c r="AJ17" s="135">
        <f>SUM(AJ27:AJ195)</f>
        <v>23720700</v>
      </c>
      <c r="AK17" s="135"/>
      <c r="AL17" s="135"/>
      <c r="AM17" s="135"/>
      <c r="AN17" s="135">
        <f>SUM(AN27:AN195)</f>
        <v>1465000</v>
      </c>
      <c r="AO17" s="135">
        <f>SUM(AO27:AO195)</f>
        <v>25185700</v>
      </c>
      <c r="AP17" s="135">
        <f>SUM(AP27:AP195)</f>
        <v>2318162634</v>
      </c>
      <c r="AQ17" s="135">
        <f>SUM(AQ27:AQ195)</f>
        <v>2343348334</v>
      </c>
      <c r="AR17" s="232">
        <f>SUM(AR27:AR195)</f>
        <v>2360103841</v>
      </c>
      <c r="AS17" s="135">
        <f t="shared" ref="AS17:AT17" si="1">SUM(AS27:AS195)</f>
        <v>2017587098</v>
      </c>
      <c r="AT17" s="135">
        <f t="shared" si="1"/>
        <v>529791562</v>
      </c>
      <c r="AU17" s="135"/>
      <c r="AV17" s="135">
        <f>SUM(AV27:AV195)</f>
        <v>2093587133</v>
      </c>
      <c r="AW17" s="135">
        <f t="shared" ref="AW17:AY17" si="2">SUM(AW27:AW195)</f>
        <v>54098827.211300001</v>
      </c>
      <c r="AX17" s="135">
        <f t="shared" si="2"/>
        <v>2139188097.1334</v>
      </c>
      <c r="AY17" s="233">
        <f t="shared" si="2"/>
        <v>2139188097.1334</v>
      </c>
      <c r="AZ17" s="135">
        <f>AY17-AV17</f>
        <v>45600964.133399963</v>
      </c>
      <c r="BA17" s="234" t="s">
        <v>592</v>
      </c>
      <c r="BB17" s="135" t="s">
        <v>593</v>
      </c>
      <c r="BC17" s="135"/>
      <c r="BD17" s="135"/>
      <c r="BE17" s="135"/>
      <c r="BG17" s="135"/>
      <c r="BH17" s="135"/>
      <c r="BL17" s="135"/>
      <c r="BM17" s="135"/>
      <c r="BN17" s="135"/>
      <c r="BO17" s="135"/>
      <c r="BP17" s="135"/>
    </row>
    <row r="18" spans="1:68" x14ac:dyDescent="0.15">
      <c r="J18" s="135"/>
      <c r="K18" s="135"/>
      <c r="L18" s="129" t="s">
        <v>594</v>
      </c>
      <c r="M18" s="129"/>
      <c r="N18" s="129"/>
      <c r="O18" s="141" t="s">
        <v>595</v>
      </c>
      <c r="P18" s="141"/>
      <c r="Q18" s="141"/>
      <c r="R18" s="141"/>
      <c r="S18" s="141"/>
      <c r="T18" s="141"/>
      <c r="U18" s="142" t="s">
        <v>596</v>
      </c>
      <c r="V18" s="142" t="s">
        <v>597</v>
      </c>
      <c r="W18" s="142" t="s">
        <v>598</v>
      </c>
      <c r="X18" s="142" t="s">
        <v>599</v>
      </c>
      <c r="Y18" s="142" t="s">
        <v>600</v>
      </c>
      <c r="Z18" s="142" t="s">
        <v>601</v>
      </c>
      <c r="AA18" s="141" t="s">
        <v>602</v>
      </c>
      <c r="AB18" s="141" t="s">
        <v>603</v>
      </c>
      <c r="AC18" s="141" t="s">
        <v>604</v>
      </c>
      <c r="AD18" s="141" t="s">
        <v>605</v>
      </c>
      <c r="AE18" s="141" t="s">
        <v>606</v>
      </c>
      <c r="AF18" s="141" t="s">
        <v>607</v>
      </c>
      <c r="AG18" s="142" t="s">
        <v>606</v>
      </c>
      <c r="AH18" s="142" t="s">
        <v>607</v>
      </c>
      <c r="AI18" s="142" t="s">
        <v>608</v>
      </c>
      <c r="AJ18" s="142" t="s">
        <v>609</v>
      </c>
      <c r="AK18" s="142"/>
      <c r="AL18" s="142"/>
      <c r="AM18" s="142"/>
      <c r="AN18" s="142"/>
      <c r="AO18" s="142"/>
      <c r="AP18" s="142" t="s">
        <v>610</v>
      </c>
      <c r="AQ18" s="142" t="s">
        <v>611</v>
      </c>
      <c r="AR18" s="142"/>
      <c r="AS18" s="142"/>
      <c r="AT18" s="142"/>
      <c r="AU18" s="142"/>
      <c r="AV18" s="142" t="s">
        <v>612</v>
      </c>
      <c r="AW18" s="142"/>
      <c r="AX18" s="142"/>
      <c r="AY18" s="239"/>
      <c r="AZ18" s="142"/>
      <c r="BA18" s="240">
        <f>COUNTIF(AZ27:AZ195,"&lt;0")</f>
        <v>0</v>
      </c>
      <c r="BB18" s="241">
        <f>SUMIF(AZ27:AZ195,"&lt;0")</f>
        <v>0</v>
      </c>
      <c r="BC18" s="145"/>
      <c r="BD18" s="142"/>
      <c r="BM18" s="135"/>
      <c r="BN18" s="135"/>
      <c r="BO18" s="135"/>
      <c r="BP18" s="135"/>
    </row>
    <row r="19" spans="1:68" x14ac:dyDescent="0.15">
      <c r="J19" s="135"/>
      <c r="K19" s="135"/>
      <c r="Y19" s="146" t="s">
        <v>184</v>
      </c>
      <c r="Z19" s="146" t="s">
        <v>185</v>
      </c>
      <c r="AA19" s="146" t="s">
        <v>184</v>
      </c>
      <c r="AB19" s="146" t="s">
        <v>186</v>
      </c>
      <c r="AC19" s="146"/>
      <c r="AD19" s="147" t="s">
        <v>80</v>
      </c>
      <c r="AE19" s="147"/>
      <c r="AF19" s="147"/>
      <c r="AP19" s="146" t="s">
        <v>187</v>
      </c>
      <c r="AY19" s="242"/>
      <c r="BA19" s="243" t="s">
        <v>613</v>
      </c>
      <c r="BB19" s="244" t="s">
        <v>614</v>
      </c>
    </row>
    <row r="20" spans="1:68" x14ac:dyDescent="0.15">
      <c r="J20" s="135"/>
      <c r="K20" s="135"/>
      <c r="O20" s="147" t="s">
        <v>188</v>
      </c>
      <c r="P20" s="248" t="s">
        <v>615</v>
      </c>
      <c r="Q20" s="147"/>
      <c r="R20" s="147"/>
      <c r="S20" s="249" t="s">
        <v>616</v>
      </c>
      <c r="T20" s="147"/>
      <c r="Y20" s="148">
        <f>MEDIAN(Y27:Y195)</f>
        <v>142612.44</v>
      </c>
      <c r="Z20" s="146" t="s">
        <v>191</v>
      </c>
      <c r="AA20" s="149">
        <f>MEDIAN(AA27:AA195)</f>
        <v>89255</v>
      </c>
      <c r="AB20" s="146" t="s">
        <v>191</v>
      </c>
      <c r="AC20" s="129" t="s">
        <v>192</v>
      </c>
      <c r="AD20" s="129" t="s">
        <v>617</v>
      </c>
      <c r="AE20" s="248" t="s">
        <v>618</v>
      </c>
      <c r="AF20" s="248" t="s">
        <v>205</v>
      </c>
      <c r="AI20" s="129" t="s">
        <v>208</v>
      </c>
      <c r="AP20" s="150" t="s">
        <v>194</v>
      </c>
      <c r="AQ20" s="129"/>
      <c r="AR20" s="129"/>
      <c r="AS20" s="129"/>
      <c r="AT20" s="129"/>
      <c r="AU20" s="129"/>
      <c r="AV20" s="129"/>
      <c r="AW20" s="129"/>
      <c r="AX20" s="129"/>
      <c r="AY20" s="250"/>
      <c r="AZ20" s="129"/>
      <c r="BA20" s="248">
        <f>COUNTIF(AZ27:AZ195,"&gt;0")</f>
        <v>81</v>
      </c>
      <c r="BB20" s="251">
        <f>SUMIF(AZ27:AZ195,"&gt;0")</f>
        <v>45600964.133399993</v>
      </c>
      <c r="BC20" s="129"/>
      <c r="BD20" s="129"/>
    </row>
    <row r="21" spans="1:68" x14ac:dyDescent="0.15">
      <c r="L21" s="129"/>
      <c r="M21" s="129"/>
      <c r="N21" s="129"/>
      <c r="O21" s="147" t="s">
        <v>195</v>
      </c>
      <c r="P21" s="147"/>
      <c r="Q21" s="147"/>
      <c r="R21" s="147"/>
      <c r="S21" s="249" t="s">
        <v>619</v>
      </c>
      <c r="T21" s="147"/>
      <c r="W21" s="129" t="s">
        <v>200</v>
      </c>
      <c r="Y21" s="129"/>
      <c r="Z21" s="151">
        <f>ROUND(Y20*$U$3,2)</f>
        <v>192526.79</v>
      </c>
      <c r="AA21" s="129" t="s">
        <v>201</v>
      </c>
      <c r="AB21" s="151">
        <f>ROUND(AA20*$U$3,2)</f>
        <v>120494.25</v>
      </c>
      <c r="AC21" s="129" t="s">
        <v>202</v>
      </c>
      <c r="AD21" s="129" t="s">
        <v>203</v>
      </c>
      <c r="AE21" s="248" t="s">
        <v>620</v>
      </c>
      <c r="AF21" s="129"/>
      <c r="AG21" s="129" t="s">
        <v>206</v>
      </c>
      <c r="AH21" s="129" t="s">
        <v>207</v>
      </c>
      <c r="AI21" s="129" t="s">
        <v>226</v>
      </c>
      <c r="AJ21" s="129" t="s">
        <v>208</v>
      </c>
      <c r="AK21" s="129"/>
      <c r="AL21" s="129"/>
      <c r="AM21" s="129"/>
      <c r="AN21" s="129"/>
      <c r="AO21" s="129"/>
      <c r="AP21" s="153">
        <f>U8</f>
        <v>11525</v>
      </c>
      <c r="AT21" s="129" t="s">
        <v>210</v>
      </c>
      <c r="AX21" s="142" t="s">
        <v>621</v>
      </c>
      <c r="AY21" s="239"/>
      <c r="BA21" s="243" t="s">
        <v>622</v>
      </c>
    </row>
    <row r="22" spans="1:68" ht="15" x14ac:dyDescent="0.15">
      <c r="L22" s="147" t="s">
        <v>188</v>
      </c>
      <c r="M22" s="147"/>
      <c r="N22" s="147"/>
      <c r="O22" s="147" t="s">
        <v>211</v>
      </c>
      <c r="P22" s="147"/>
      <c r="Q22" s="252" t="s">
        <v>214</v>
      </c>
      <c r="R22" s="147"/>
      <c r="S22" s="249" t="s">
        <v>623</v>
      </c>
      <c r="T22" s="147"/>
      <c r="U22" s="129" t="s">
        <v>216</v>
      </c>
      <c r="V22" s="253" t="s">
        <v>217</v>
      </c>
      <c r="W22" s="129" t="s">
        <v>218</v>
      </c>
      <c r="Y22" s="129" t="s">
        <v>219</v>
      </c>
      <c r="Z22" s="146" t="s">
        <v>220</v>
      </c>
      <c r="AA22" s="129" t="s">
        <v>221</v>
      </c>
      <c r="AB22" s="146" t="s">
        <v>220</v>
      </c>
      <c r="AC22" s="129" t="s">
        <v>222</v>
      </c>
      <c r="AD22" s="129" t="s">
        <v>624</v>
      </c>
      <c r="AE22" s="248" t="s">
        <v>625</v>
      </c>
      <c r="AF22" s="129"/>
      <c r="AG22" s="129" t="s">
        <v>225</v>
      </c>
      <c r="AH22" s="129" t="s">
        <v>208</v>
      </c>
      <c r="AI22" s="129" t="s">
        <v>626</v>
      </c>
      <c r="AJ22" s="129" t="s">
        <v>226</v>
      </c>
      <c r="AK22" s="129"/>
      <c r="AL22" s="129"/>
      <c r="AM22" s="129"/>
      <c r="AN22" s="129"/>
      <c r="AO22" s="129"/>
      <c r="AP22" s="129" t="s">
        <v>228</v>
      </c>
      <c r="AQ22" s="129" t="s">
        <v>229</v>
      </c>
      <c r="AR22" s="254" t="s">
        <v>627</v>
      </c>
      <c r="AS22" s="129"/>
      <c r="AT22" s="147" t="s">
        <v>202</v>
      </c>
      <c r="AU22" s="129" t="s">
        <v>229</v>
      </c>
      <c r="AX22" s="141" t="s">
        <v>628</v>
      </c>
      <c r="AY22" s="255"/>
      <c r="BA22" s="256" t="s">
        <v>629</v>
      </c>
    </row>
    <row r="23" spans="1:68" x14ac:dyDescent="0.15">
      <c r="B23" s="129"/>
      <c r="C23" s="129"/>
      <c r="D23" s="129"/>
      <c r="E23" s="129" t="s">
        <v>232</v>
      </c>
      <c r="F23" s="129"/>
      <c r="G23" s="129" t="s">
        <v>233</v>
      </c>
      <c r="H23" s="129"/>
      <c r="L23" s="129" t="s">
        <v>198</v>
      </c>
      <c r="M23" s="129"/>
      <c r="N23" s="129"/>
      <c r="O23" s="147" t="s">
        <v>234</v>
      </c>
      <c r="P23" s="147"/>
      <c r="Q23" s="252" t="s">
        <v>236</v>
      </c>
      <c r="R23" s="147" t="s">
        <v>237</v>
      </c>
      <c r="S23" s="147"/>
      <c r="T23" s="147"/>
      <c r="U23" s="129" t="s">
        <v>58</v>
      </c>
      <c r="V23" s="253" t="s">
        <v>206</v>
      </c>
      <c r="W23" s="129" t="s">
        <v>239</v>
      </c>
      <c r="X23" s="129" t="s">
        <v>238</v>
      </c>
      <c r="Y23" s="129" t="s">
        <v>240</v>
      </c>
      <c r="Z23" s="129" t="s">
        <v>241</v>
      </c>
      <c r="AA23" s="129" t="s">
        <v>242</v>
      </c>
      <c r="AB23" s="129" t="s">
        <v>243</v>
      </c>
      <c r="AC23" s="141" t="s">
        <v>630</v>
      </c>
      <c r="AD23" s="147" t="s">
        <v>631</v>
      </c>
      <c r="AE23" s="147"/>
      <c r="AF23" s="147"/>
      <c r="AG23" s="129" t="s">
        <v>208</v>
      </c>
      <c r="AH23" s="129" t="s">
        <v>226</v>
      </c>
      <c r="AI23" s="129" t="s">
        <v>248</v>
      </c>
      <c r="AJ23" s="129" t="s">
        <v>248</v>
      </c>
      <c r="AK23" s="129"/>
      <c r="AL23" s="129"/>
      <c r="AM23" s="129"/>
      <c r="AN23" s="129"/>
      <c r="AO23" s="129"/>
      <c r="AP23" s="129" t="s">
        <v>249</v>
      </c>
      <c r="AQ23" s="147" t="s">
        <v>250</v>
      </c>
      <c r="AR23" s="254" t="s">
        <v>250</v>
      </c>
      <c r="AS23" s="147" t="s">
        <v>251</v>
      </c>
      <c r="AT23" s="141" t="s">
        <v>519</v>
      </c>
      <c r="AU23" s="147" t="s">
        <v>254</v>
      </c>
      <c r="AV23" s="147" t="s">
        <v>632</v>
      </c>
      <c r="AW23" s="147"/>
      <c r="AX23" s="147" t="s">
        <v>255</v>
      </c>
      <c r="AY23" s="239" t="s">
        <v>621</v>
      </c>
      <c r="AZ23" s="248" t="s">
        <v>633</v>
      </c>
      <c r="BA23" s="248" t="s">
        <v>634</v>
      </c>
      <c r="BB23" s="147" t="s">
        <v>635</v>
      </c>
      <c r="BC23" s="147"/>
      <c r="BD23" s="147"/>
    </row>
    <row r="24" spans="1:68" x14ac:dyDescent="0.15">
      <c r="B24" s="129" t="s">
        <v>257</v>
      </c>
      <c r="C24" s="147" t="s">
        <v>232</v>
      </c>
      <c r="D24" s="147" t="s">
        <v>232</v>
      </c>
      <c r="E24" s="147" t="s">
        <v>258</v>
      </c>
      <c r="F24" s="147" t="s">
        <v>259</v>
      </c>
      <c r="G24" s="147" t="s">
        <v>192</v>
      </c>
      <c r="H24" s="147" t="s">
        <v>260</v>
      </c>
      <c r="I24" s="129" t="s">
        <v>142</v>
      </c>
      <c r="J24" s="1" t="s">
        <v>142</v>
      </c>
      <c r="L24" s="129" t="s">
        <v>206</v>
      </c>
      <c r="M24" s="129"/>
      <c r="N24" s="129"/>
      <c r="O24" s="147" t="s">
        <v>261</v>
      </c>
      <c r="P24" s="147"/>
      <c r="Q24" s="147"/>
      <c r="R24" s="147" t="s">
        <v>196</v>
      </c>
      <c r="S24" s="147"/>
      <c r="T24" s="147" t="s">
        <v>199</v>
      </c>
      <c r="U24" s="147" t="s">
        <v>265</v>
      </c>
      <c r="V24" s="129" t="s">
        <v>636</v>
      </c>
      <c r="W24" s="129" t="s">
        <v>267</v>
      </c>
      <c r="X24" s="129" t="s">
        <v>268</v>
      </c>
      <c r="Y24" s="141" t="s">
        <v>269</v>
      </c>
      <c r="Z24" s="129" t="s">
        <v>637</v>
      </c>
      <c r="AA24" s="129" t="s">
        <v>271</v>
      </c>
      <c r="AB24" s="129" t="s">
        <v>638</v>
      </c>
      <c r="AC24" s="141" t="s">
        <v>273</v>
      </c>
      <c r="AD24" s="129" t="s">
        <v>203</v>
      </c>
      <c r="AE24" s="129"/>
      <c r="AF24" s="129"/>
      <c r="AG24" s="129" t="s">
        <v>226</v>
      </c>
      <c r="AH24" s="129" t="s">
        <v>275</v>
      </c>
      <c r="AI24" s="231" t="s">
        <v>639</v>
      </c>
      <c r="AJ24" s="147" t="s">
        <v>640</v>
      </c>
      <c r="AK24" s="147"/>
      <c r="AL24" s="147"/>
      <c r="AM24" s="147"/>
      <c r="AN24" s="147"/>
      <c r="AO24" s="147"/>
      <c r="AP24" s="147" t="s">
        <v>641</v>
      </c>
      <c r="AQ24" s="141" t="s">
        <v>642</v>
      </c>
      <c r="AR24" s="257" t="s">
        <v>643</v>
      </c>
      <c r="AS24" s="141" t="s">
        <v>230</v>
      </c>
      <c r="AT24" s="147" t="s">
        <v>644</v>
      </c>
      <c r="AU24" s="141" t="s">
        <v>645</v>
      </c>
      <c r="AV24" s="141" t="s">
        <v>230</v>
      </c>
      <c r="AW24" s="141" t="s">
        <v>180</v>
      </c>
      <c r="AX24" s="258" t="s">
        <v>283</v>
      </c>
      <c r="AY24" s="255" t="s">
        <v>628</v>
      </c>
      <c r="AZ24" s="259" t="s">
        <v>646</v>
      </c>
      <c r="BA24" s="240">
        <f>SUM(BA18,BA20,BA22)</f>
        <v>81</v>
      </c>
      <c r="BB24" s="260">
        <f>SUM(BB18,BB20)</f>
        <v>45600964.133399993</v>
      </c>
      <c r="BC24" s="141"/>
      <c r="BD24" s="141"/>
    </row>
    <row r="25" spans="1:68" x14ac:dyDescent="0.15">
      <c r="A25" s="129" t="s">
        <v>285</v>
      </c>
      <c r="B25" s="129" t="s">
        <v>286</v>
      </c>
      <c r="C25" s="147" t="s">
        <v>286</v>
      </c>
      <c r="D25" s="147" t="s">
        <v>647</v>
      </c>
      <c r="E25" s="147" t="s">
        <v>259</v>
      </c>
      <c r="F25" s="147" t="s">
        <v>286</v>
      </c>
      <c r="G25" s="129" t="s">
        <v>287</v>
      </c>
      <c r="H25" s="129" t="s">
        <v>648</v>
      </c>
      <c r="I25" s="129" t="s">
        <v>289</v>
      </c>
      <c r="J25" s="1" t="s">
        <v>290</v>
      </c>
      <c r="L25" s="147" t="s">
        <v>589</v>
      </c>
      <c r="M25" s="147"/>
      <c r="N25" s="147"/>
      <c r="O25" s="147">
        <v>2020</v>
      </c>
      <c r="P25" s="147"/>
      <c r="Q25" s="147"/>
      <c r="R25" s="252" t="s">
        <v>295</v>
      </c>
      <c r="S25" s="147"/>
      <c r="T25" s="147">
        <v>2020</v>
      </c>
      <c r="U25" s="129" t="s">
        <v>297</v>
      </c>
      <c r="V25" s="129" t="s">
        <v>649</v>
      </c>
      <c r="W25" s="147" t="s">
        <v>650</v>
      </c>
      <c r="X25" s="129">
        <v>2018</v>
      </c>
      <c r="Y25" s="147" t="s">
        <v>651</v>
      </c>
      <c r="Z25" s="147" t="s">
        <v>301</v>
      </c>
      <c r="AA25" s="129">
        <v>2018</v>
      </c>
      <c r="AB25" s="147" t="s">
        <v>301</v>
      </c>
      <c r="AC25" s="147" t="s">
        <v>652</v>
      </c>
      <c r="AD25" s="129" t="s">
        <v>653</v>
      </c>
      <c r="AE25" s="129"/>
      <c r="AF25" s="129"/>
      <c r="AG25" s="147" t="s">
        <v>589</v>
      </c>
      <c r="AH25" s="147" t="s">
        <v>589</v>
      </c>
      <c r="AI25" s="261" t="s">
        <v>654</v>
      </c>
      <c r="AJ25" s="147" t="s">
        <v>655</v>
      </c>
      <c r="AK25" s="147"/>
      <c r="AL25" s="147"/>
      <c r="AM25" s="147"/>
      <c r="AN25" s="147"/>
      <c r="AO25" s="147"/>
      <c r="AP25" s="129" t="s">
        <v>656</v>
      </c>
      <c r="AQ25" s="230" t="s">
        <v>657</v>
      </c>
      <c r="AR25" s="147"/>
      <c r="AS25" s="147" t="s">
        <v>308</v>
      </c>
      <c r="AT25" s="141" t="s">
        <v>658</v>
      </c>
      <c r="AU25" s="142" t="s">
        <v>310</v>
      </c>
      <c r="AV25" s="147" t="s">
        <v>255</v>
      </c>
      <c r="AW25" s="147" t="s">
        <v>311</v>
      </c>
      <c r="AX25" s="147" t="s">
        <v>312</v>
      </c>
      <c r="AY25" s="262" t="s">
        <v>255</v>
      </c>
      <c r="AZ25" s="147"/>
      <c r="BA25" s="147"/>
      <c r="BB25" s="147"/>
      <c r="BC25" s="147"/>
      <c r="BD25" s="147"/>
    </row>
    <row r="26" spans="1:68" x14ac:dyDescent="0.15">
      <c r="C26" s="2"/>
      <c r="D26" s="2"/>
      <c r="E26" s="2"/>
      <c r="F26" s="2"/>
      <c r="G26" s="2"/>
      <c r="H26" s="2"/>
      <c r="R26" s="263" t="s">
        <v>317</v>
      </c>
      <c r="AQ26" s="248" t="s">
        <v>659</v>
      </c>
      <c r="AR26" s="248"/>
      <c r="AY26" s="264" t="s">
        <v>643</v>
      </c>
    </row>
    <row r="27" spans="1:68" ht="15" x14ac:dyDescent="0.2">
      <c r="A27" s="129" t="s">
        <v>323</v>
      </c>
      <c r="B27" s="129"/>
      <c r="C27" s="147"/>
      <c r="D27" s="147" t="str">
        <f>IF(C27=0,"No","Yes")</f>
        <v>No</v>
      </c>
      <c r="E27" s="147"/>
      <c r="F27" s="147"/>
      <c r="G27" s="1">
        <v>7</v>
      </c>
      <c r="H27" s="265">
        <v>63</v>
      </c>
      <c r="I27" s="129">
        <v>1</v>
      </c>
      <c r="J27" s="1" t="s">
        <v>324</v>
      </c>
      <c r="K27" s="156"/>
      <c r="L27" s="266">
        <v>386.97</v>
      </c>
      <c r="M27" s="265"/>
      <c r="N27" s="158"/>
      <c r="O27" s="267">
        <v>92</v>
      </c>
      <c r="P27" s="159">
        <f t="shared" ref="P27:P90" si="3">O27/L27</f>
        <v>0.23774452799958651</v>
      </c>
      <c r="Q27" s="159">
        <f>IF(P27&gt;0.6,+P27-0.6,0)</f>
        <v>0</v>
      </c>
      <c r="R27" s="160">
        <f t="shared" ref="R27:R90" si="4">Q27*L27</f>
        <v>0</v>
      </c>
      <c r="S27" s="160">
        <f>R27*0.15</f>
        <v>0</v>
      </c>
      <c r="T27" s="267">
        <v>3</v>
      </c>
      <c r="U27" s="136">
        <f t="shared" ref="U27:U90" si="5">ROUND(O27*$U$2,2)</f>
        <v>27.6</v>
      </c>
      <c r="V27" s="4">
        <f>L27+U27+0.25*T27+0.15*R27</f>
        <v>415.32000000000005</v>
      </c>
      <c r="W27" s="266">
        <v>384616220</v>
      </c>
      <c r="X27" s="267">
        <v>3223</v>
      </c>
      <c r="Y27" s="136">
        <f t="shared" ref="Y27:Y90" si="6">ROUND(W27/X27,2)</f>
        <v>119334.85</v>
      </c>
      <c r="Z27" s="131">
        <f t="shared" ref="Z27:Z90" si="7">(ROUND(Y27/$Z$21,6))</f>
        <v>0.61983500000000002</v>
      </c>
      <c r="AA27" s="267">
        <v>101098</v>
      </c>
      <c r="AB27" s="131">
        <f t="shared" ref="AB27:AB90" si="8">(ROUND(AA27/$AB$21,6))</f>
        <v>0.839028</v>
      </c>
      <c r="AC27" s="131">
        <f t="shared" ref="AC27:AC90" si="9">ROUND(1-((Z27*$U$4)+(AB27*$U$5)),6)</f>
        <v>0.31440699999999999</v>
      </c>
      <c r="AD27" s="161">
        <f t="shared" ref="AD27:AD90" si="10">IF(C27=1,MAX($U$7,AC27),MAX($U$6,AC27))</f>
        <v>0.31440699999999999</v>
      </c>
      <c r="AE27" s="162">
        <f>IF(H27&gt;=1,IF(H27&lt;=5,0.06,IF(H27&lt;=10,0.05,IF(H27&lt;=15,0.04,IF(H27&lt;=19,0.03,0)))),0)</f>
        <v>0</v>
      </c>
      <c r="AF27" s="163">
        <f>+AE27+AD27</f>
        <v>0.31440699999999999</v>
      </c>
      <c r="AG27" s="267">
        <v>234</v>
      </c>
      <c r="AH27" s="267">
        <v>6</v>
      </c>
      <c r="AI27" s="4">
        <f>ROUND(AH27*100,2)</f>
        <v>600</v>
      </c>
      <c r="AJ27" s="135">
        <f t="shared" ref="AJ27:AJ90" si="11">ROUND(AG27*AI27,0)</f>
        <v>140400</v>
      </c>
      <c r="AK27" s="135">
        <v>0</v>
      </c>
      <c r="AL27" s="135">
        <f>IF(AK27&gt;0,4,0)</f>
        <v>0</v>
      </c>
      <c r="AM27" s="135">
        <f>ROUND(AL27*100,2)</f>
        <v>0</v>
      </c>
      <c r="AN27" s="135">
        <f>ROUND(AK27*AM27,0)</f>
        <v>0</v>
      </c>
      <c r="AO27" s="135">
        <f>AJ27+AN27</f>
        <v>140400</v>
      </c>
      <c r="AP27" s="135">
        <f t="shared" ref="AP27:AP90" si="12">ROUND(V27*AF27*$AP$21,0)</f>
        <v>1504929</v>
      </c>
      <c r="AQ27" s="135">
        <f>IF(AP27=0, 0,AO27+AP27)</f>
        <v>1645329</v>
      </c>
      <c r="AR27" s="135">
        <f>IF(AND(C27=1,AQ27&lt;AS27),AS27,AQ27)</f>
        <v>1645329</v>
      </c>
      <c r="AS27" s="160">
        <v>2331185</v>
      </c>
      <c r="AT27" s="135">
        <f>ABS(SUM(AS27,-AQ27))</f>
        <v>685856</v>
      </c>
      <c r="AU27" s="164" t="str">
        <f>IF(AQ27&gt;AS27,"Yes","No")</f>
        <v>No</v>
      </c>
      <c r="AV27" s="267">
        <v>2004782</v>
      </c>
      <c r="AW27" s="160">
        <f t="shared" ref="AW27:AW90" si="13">IF(AU27="Yes",+AT27*$M$9,+AT27*$M$10)</f>
        <v>57131.804799999998</v>
      </c>
      <c r="AX27" s="160">
        <f>IF(AU27="Yes",+AV27+AW27,+AV27)</f>
        <v>2004782</v>
      </c>
      <c r="AY27" s="160">
        <f t="shared" ref="AY27:AY90" si="14">IF(C27=1,MAX(AX27,AS27),AX27)</f>
        <v>2004782</v>
      </c>
      <c r="AZ27" s="268">
        <f>AY27-AV27</f>
        <v>0</v>
      </c>
      <c r="BA27" s="160"/>
      <c r="BB27" s="160"/>
      <c r="BC27" s="165"/>
      <c r="BD27" s="160"/>
      <c r="BE27" s="166"/>
      <c r="BG27" s="166"/>
      <c r="BH27" s="166"/>
      <c r="BL27" s="166"/>
      <c r="BM27" s="166"/>
      <c r="BN27" s="166"/>
      <c r="BO27" s="166"/>
      <c r="BP27" s="166"/>
    </row>
    <row r="28" spans="1:68" ht="15" x14ac:dyDescent="0.2">
      <c r="A28" s="129" t="s">
        <v>325</v>
      </c>
      <c r="B28" s="167"/>
      <c r="C28" s="147">
        <v>1</v>
      </c>
      <c r="D28" s="147" t="str">
        <f t="shared" ref="D28:D91" si="15">IF(C28=0,"No","Yes")</f>
        <v>Yes</v>
      </c>
      <c r="E28" s="147">
        <v>1</v>
      </c>
      <c r="F28" s="147"/>
      <c r="G28" s="1">
        <v>10</v>
      </c>
      <c r="H28" s="269">
        <v>10</v>
      </c>
      <c r="I28" s="129">
        <v>2</v>
      </c>
      <c r="J28" s="1" t="s">
        <v>326</v>
      </c>
      <c r="K28" s="156"/>
      <c r="L28" s="266">
        <v>2388.0700000000002</v>
      </c>
      <c r="M28" s="269"/>
      <c r="N28" s="158"/>
      <c r="O28" s="267">
        <v>1585</v>
      </c>
      <c r="P28" s="159">
        <f t="shared" si="3"/>
        <v>0.66371588772523415</v>
      </c>
      <c r="Q28" s="159">
        <f t="shared" ref="Q28:Q91" si="16">IF(P28&gt;0.6,+P28-0.6,0)</f>
        <v>6.3715887725234177E-2</v>
      </c>
      <c r="R28" s="160">
        <f t="shared" si="4"/>
        <v>152.15799999999999</v>
      </c>
      <c r="S28" s="160">
        <f t="shared" ref="S28:S91" si="17">R28*0.15</f>
        <v>22.823699999999999</v>
      </c>
      <c r="T28" s="267">
        <v>133</v>
      </c>
      <c r="U28" s="136">
        <f t="shared" si="5"/>
        <v>475.5</v>
      </c>
      <c r="V28" s="4">
        <f t="shared" ref="V28:V91" si="18">L28+U28+0.25*T28+0.15*R28</f>
        <v>2919.6437000000001</v>
      </c>
      <c r="W28" s="266">
        <v>1478593672.6700001</v>
      </c>
      <c r="X28" s="267">
        <v>18860</v>
      </c>
      <c r="Y28" s="136">
        <f t="shared" si="6"/>
        <v>78398.39</v>
      </c>
      <c r="Z28" s="131">
        <f t="shared" si="7"/>
        <v>0.40720800000000001</v>
      </c>
      <c r="AA28" s="267">
        <v>53540</v>
      </c>
      <c r="AB28" s="131">
        <f t="shared" si="8"/>
        <v>0.44433699999999998</v>
      </c>
      <c r="AC28" s="131">
        <f t="shared" si="9"/>
        <v>0.58165299999999998</v>
      </c>
      <c r="AD28" s="161">
        <f t="shared" si="10"/>
        <v>0.58165299999999998</v>
      </c>
      <c r="AE28" s="162">
        <f t="shared" ref="AE28:AE91" si="19">IF(H28&gt;=1,IF(H28&lt;=5,0.06,IF(H28&lt;=10,0.05,IF(H28&lt;=15,0.04,IF(H28&lt;=19,0.03,0)))),0)</f>
        <v>0.05</v>
      </c>
      <c r="AF28" s="163">
        <f t="shared" ref="AF28:AF91" si="20">+AE28+AD28</f>
        <v>0.63165300000000002</v>
      </c>
      <c r="AG28" s="267">
        <v>0</v>
      </c>
      <c r="AH28" s="267">
        <v>0</v>
      </c>
      <c r="AI28" s="4">
        <f t="shared" ref="AI28:AI91" si="21">ROUND(AH28*100,2)</f>
        <v>0</v>
      </c>
      <c r="AJ28" s="135">
        <f t="shared" si="11"/>
        <v>0</v>
      </c>
      <c r="AK28" s="135">
        <v>0</v>
      </c>
      <c r="AL28" s="135">
        <f t="shared" ref="AL28:AL91" si="22">IF(AK28&gt;0,4,0)</f>
        <v>0</v>
      </c>
      <c r="AM28" s="135">
        <f t="shared" ref="AM28:AM91" si="23">ROUND(AL28*100,2)</f>
        <v>0</v>
      </c>
      <c r="AN28" s="135">
        <f t="shared" ref="AN28:AN91" si="24">ROUND(AK28*AM28,0)</f>
        <v>0</v>
      </c>
      <c r="AO28" s="135">
        <f t="shared" ref="AO28:AO91" si="25">AJ28+AN28</f>
        <v>0</v>
      </c>
      <c r="AP28" s="135">
        <f t="shared" si="12"/>
        <v>21254425</v>
      </c>
      <c r="AQ28" s="135">
        <f t="shared" ref="AQ28:AQ91" si="26">IF(AP28=0, 0,AO28+AP28)</f>
        <v>21254425</v>
      </c>
      <c r="AR28" s="135">
        <f t="shared" ref="AR28:AR91" si="27">IF(AND(C28=1,AQ28&lt;AS28),AS28,AQ28)</f>
        <v>21254425</v>
      </c>
      <c r="AS28" s="160">
        <v>16473543</v>
      </c>
      <c r="AT28" s="135">
        <f t="shared" ref="AT28:AT91" si="28">ABS(SUM(AS28,-AQ28))</f>
        <v>4780882</v>
      </c>
      <c r="AU28" s="164" t="str">
        <f t="shared" ref="AU28:AU91" si="29">IF(AQ28&gt;AS28,"Yes","No")</f>
        <v>Yes</v>
      </c>
      <c r="AV28" s="267">
        <v>17938428</v>
      </c>
      <c r="AW28" s="160">
        <f t="shared" si="13"/>
        <v>509642.02120000002</v>
      </c>
      <c r="AX28" s="160">
        <f t="shared" ref="AX28:AX91" si="30">IF(AU28="Yes",+AV28+AW28,+AV28)</f>
        <v>18448070.021200001</v>
      </c>
      <c r="AY28" s="160">
        <f t="shared" si="14"/>
        <v>18448070.021200001</v>
      </c>
      <c r="AZ28" s="268">
        <f t="shared" ref="AZ28:AZ91" si="31">AY28-AV28</f>
        <v>509642.02120000124</v>
      </c>
      <c r="BA28" s="160"/>
      <c r="BB28" s="160"/>
      <c r="BC28" s="165"/>
      <c r="BD28" s="160"/>
      <c r="BE28" s="166"/>
      <c r="BG28" s="166"/>
      <c r="BH28" s="166"/>
      <c r="BL28" s="166"/>
      <c r="BM28" s="166"/>
      <c r="BN28" s="166"/>
      <c r="BO28" s="166"/>
      <c r="BP28" s="166"/>
    </row>
    <row r="29" spans="1:68" ht="15" x14ac:dyDescent="0.2">
      <c r="A29" s="129" t="s">
        <v>327</v>
      </c>
      <c r="B29" s="129"/>
      <c r="C29" s="147"/>
      <c r="D29" s="147" t="str">
        <f t="shared" si="15"/>
        <v>No</v>
      </c>
      <c r="E29" s="147"/>
      <c r="F29" s="147"/>
      <c r="G29" s="1">
        <v>8</v>
      </c>
      <c r="H29" s="265">
        <v>46</v>
      </c>
      <c r="I29" s="129">
        <v>3</v>
      </c>
      <c r="J29" s="1" t="s">
        <v>328</v>
      </c>
      <c r="K29" s="156"/>
      <c r="L29" s="266">
        <v>517.82000000000005</v>
      </c>
      <c r="M29" s="265"/>
      <c r="N29" s="158"/>
      <c r="O29" s="267">
        <v>190</v>
      </c>
      <c r="P29" s="159">
        <f t="shared" si="3"/>
        <v>0.36692286895060056</v>
      </c>
      <c r="Q29" s="159">
        <f t="shared" si="16"/>
        <v>0</v>
      </c>
      <c r="R29" s="160">
        <f t="shared" si="4"/>
        <v>0</v>
      </c>
      <c r="S29" s="160">
        <f t="shared" si="17"/>
        <v>0</v>
      </c>
      <c r="T29" s="267">
        <v>6</v>
      </c>
      <c r="U29" s="136">
        <f t="shared" si="5"/>
        <v>57</v>
      </c>
      <c r="V29" s="4">
        <f t="shared" si="18"/>
        <v>576.32000000000005</v>
      </c>
      <c r="W29" s="266">
        <v>454121204.32999998</v>
      </c>
      <c r="X29" s="267">
        <v>4234</v>
      </c>
      <c r="Y29" s="136">
        <f t="shared" si="6"/>
        <v>107255.83</v>
      </c>
      <c r="Z29" s="131">
        <f t="shared" si="7"/>
        <v>0.55709600000000004</v>
      </c>
      <c r="AA29" s="267">
        <v>68269</v>
      </c>
      <c r="AB29" s="131">
        <f t="shared" si="8"/>
        <v>0.56657500000000005</v>
      </c>
      <c r="AC29" s="131">
        <f t="shared" si="9"/>
        <v>0.44006000000000001</v>
      </c>
      <c r="AD29" s="161">
        <f t="shared" si="10"/>
        <v>0.44006000000000001</v>
      </c>
      <c r="AE29" s="162">
        <f t="shared" si="19"/>
        <v>0</v>
      </c>
      <c r="AF29" s="163">
        <f t="shared" si="20"/>
        <v>0.44006000000000001</v>
      </c>
      <c r="AG29" s="267">
        <v>165</v>
      </c>
      <c r="AH29" s="267">
        <v>4</v>
      </c>
      <c r="AI29" s="4">
        <f t="shared" si="21"/>
        <v>400</v>
      </c>
      <c r="AJ29" s="135">
        <f t="shared" si="11"/>
        <v>66000</v>
      </c>
      <c r="AK29" s="135">
        <v>0</v>
      </c>
      <c r="AL29" s="135">
        <f t="shared" si="22"/>
        <v>0</v>
      </c>
      <c r="AM29" s="135">
        <f t="shared" si="23"/>
        <v>0</v>
      </c>
      <c r="AN29" s="135">
        <f t="shared" si="24"/>
        <v>0</v>
      </c>
      <c r="AO29" s="135">
        <f t="shared" si="25"/>
        <v>66000</v>
      </c>
      <c r="AP29" s="135">
        <f t="shared" si="12"/>
        <v>2922917</v>
      </c>
      <c r="AQ29" s="135">
        <f t="shared" si="26"/>
        <v>2988917</v>
      </c>
      <c r="AR29" s="135">
        <f t="shared" si="27"/>
        <v>2988917</v>
      </c>
      <c r="AS29" s="160">
        <v>3859564</v>
      </c>
      <c r="AT29" s="135">
        <f t="shared" si="28"/>
        <v>870647</v>
      </c>
      <c r="AU29" s="164" t="str">
        <f t="shared" si="29"/>
        <v>No</v>
      </c>
      <c r="AV29" s="267">
        <v>3459062</v>
      </c>
      <c r="AW29" s="160">
        <f t="shared" si="13"/>
        <v>72524.895099999994</v>
      </c>
      <c r="AX29" s="160">
        <f t="shared" si="30"/>
        <v>3459062</v>
      </c>
      <c r="AY29" s="160">
        <f t="shared" si="14"/>
        <v>3459062</v>
      </c>
      <c r="AZ29" s="268">
        <f t="shared" si="31"/>
        <v>0</v>
      </c>
      <c r="BA29" s="160"/>
      <c r="BB29" s="160"/>
      <c r="BC29" s="165"/>
      <c r="BD29" s="160"/>
      <c r="BE29" s="166"/>
      <c r="BG29" s="166"/>
      <c r="BH29" s="166"/>
      <c r="BL29" s="166"/>
      <c r="BM29" s="166"/>
      <c r="BN29" s="166"/>
      <c r="BO29" s="166"/>
      <c r="BP29" s="166"/>
    </row>
    <row r="30" spans="1:68" ht="15" x14ac:dyDescent="0.2">
      <c r="A30" s="129" t="s">
        <v>329</v>
      </c>
      <c r="B30" s="129"/>
      <c r="C30" s="147"/>
      <c r="D30" s="147" t="str">
        <f t="shared" si="15"/>
        <v>No</v>
      </c>
      <c r="E30" s="147"/>
      <c r="F30" s="147"/>
      <c r="G30" s="1">
        <v>2</v>
      </c>
      <c r="H30" s="265">
        <v>153</v>
      </c>
      <c r="I30" s="129">
        <v>4</v>
      </c>
      <c r="J30" s="1" t="s">
        <v>330</v>
      </c>
      <c r="K30" s="156"/>
      <c r="L30" s="266">
        <v>3133.65</v>
      </c>
      <c r="M30" s="265"/>
      <c r="N30" s="158"/>
      <c r="O30" s="267">
        <v>179</v>
      </c>
      <c r="P30" s="159">
        <f t="shared" si="3"/>
        <v>5.7121886617841809E-2</v>
      </c>
      <c r="Q30" s="159">
        <f t="shared" si="16"/>
        <v>0</v>
      </c>
      <c r="R30" s="160">
        <f t="shared" si="4"/>
        <v>0</v>
      </c>
      <c r="S30" s="160">
        <f t="shared" si="17"/>
        <v>0</v>
      </c>
      <c r="T30" s="267">
        <v>92</v>
      </c>
      <c r="U30" s="136">
        <f t="shared" si="5"/>
        <v>53.7</v>
      </c>
      <c r="V30" s="4">
        <f t="shared" si="18"/>
        <v>3210.35</v>
      </c>
      <c r="W30" s="266">
        <v>3689662670.6700001</v>
      </c>
      <c r="X30" s="267">
        <v>18338</v>
      </c>
      <c r="Y30" s="136">
        <f t="shared" si="6"/>
        <v>201203.11</v>
      </c>
      <c r="Z30" s="131">
        <f t="shared" si="7"/>
        <v>1.0450660000000001</v>
      </c>
      <c r="AA30" s="267">
        <v>132500</v>
      </c>
      <c r="AB30" s="131">
        <f t="shared" si="8"/>
        <v>1.0996379999999999</v>
      </c>
      <c r="AC30" s="131">
        <f t="shared" si="9"/>
        <v>-6.1438E-2</v>
      </c>
      <c r="AD30" s="161">
        <f t="shared" si="10"/>
        <v>0.01</v>
      </c>
      <c r="AE30" s="162">
        <f t="shared" si="19"/>
        <v>0</v>
      </c>
      <c r="AF30" s="163">
        <f t="shared" si="20"/>
        <v>0.01</v>
      </c>
      <c r="AG30" s="267">
        <v>0</v>
      </c>
      <c r="AH30" s="267">
        <v>0</v>
      </c>
      <c r="AI30" s="4">
        <f t="shared" si="21"/>
        <v>0</v>
      </c>
      <c r="AJ30" s="135">
        <f t="shared" si="11"/>
        <v>0</v>
      </c>
      <c r="AK30" s="135">
        <v>0</v>
      </c>
      <c r="AL30" s="135">
        <f t="shared" si="22"/>
        <v>0</v>
      </c>
      <c r="AM30" s="135">
        <f t="shared" si="23"/>
        <v>0</v>
      </c>
      <c r="AN30" s="135">
        <f t="shared" si="24"/>
        <v>0</v>
      </c>
      <c r="AO30" s="135">
        <f t="shared" si="25"/>
        <v>0</v>
      </c>
      <c r="AP30" s="135">
        <f t="shared" si="12"/>
        <v>369993</v>
      </c>
      <c r="AQ30" s="135">
        <f t="shared" si="26"/>
        <v>369993</v>
      </c>
      <c r="AR30" s="135">
        <f t="shared" si="27"/>
        <v>369993</v>
      </c>
      <c r="AS30" s="160">
        <v>731456</v>
      </c>
      <c r="AT30" s="135">
        <f t="shared" si="28"/>
        <v>361463</v>
      </c>
      <c r="AU30" s="164" t="str">
        <f t="shared" si="29"/>
        <v>No</v>
      </c>
      <c r="AV30" s="267">
        <v>584016</v>
      </c>
      <c r="AW30" s="160">
        <f t="shared" si="13"/>
        <v>30109.867900000001</v>
      </c>
      <c r="AX30" s="160">
        <f t="shared" si="30"/>
        <v>584016</v>
      </c>
      <c r="AY30" s="160">
        <f t="shared" si="14"/>
        <v>584016</v>
      </c>
      <c r="AZ30" s="268">
        <f t="shared" si="31"/>
        <v>0</v>
      </c>
      <c r="BA30" s="160"/>
      <c r="BB30" s="160"/>
      <c r="BC30" s="165"/>
      <c r="BD30" s="160"/>
      <c r="BE30" s="166"/>
      <c r="BG30" s="166"/>
      <c r="BH30" s="166"/>
      <c r="BL30" s="166"/>
      <c r="BM30" s="166"/>
      <c r="BN30" s="166"/>
      <c r="BO30" s="166"/>
      <c r="BP30" s="166"/>
    </row>
    <row r="31" spans="1:68" ht="15" x14ac:dyDescent="0.2">
      <c r="A31" s="129" t="s">
        <v>323</v>
      </c>
      <c r="B31" s="129"/>
      <c r="C31" s="147"/>
      <c r="D31" s="147" t="str">
        <f t="shared" si="15"/>
        <v>No</v>
      </c>
      <c r="E31" s="147"/>
      <c r="F31" s="147"/>
      <c r="G31" s="1">
        <v>5</v>
      </c>
      <c r="H31" s="265">
        <v>91</v>
      </c>
      <c r="I31" s="129">
        <v>5</v>
      </c>
      <c r="J31" s="1" t="s">
        <v>331</v>
      </c>
      <c r="K31" s="156"/>
      <c r="L31" s="266">
        <v>476.42</v>
      </c>
      <c r="M31" s="265"/>
      <c r="N31" s="158"/>
      <c r="O31" s="267">
        <v>94</v>
      </c>
      <c r="P31" s="159">
        <f t="shared" si="3"/>
        <v>0.19730489903866336</v>
      </c>
      <c r="Q31" s="159">
        <f t="shared" si="16"/>
        <v>0</v>
      </c>
      <c r="R31" s="160">
        <f t="shared" si="4"/>
        <v>0</v>
      </c>
      <c r="S31" s="160">
        <f t="shared" si="17"/>
        <v>0</v>
      </c>
      <c r="T31" s="267">
        <v>1</v>
      </c>
      <c r="U31" s="136">
        <f t="shared" si="5"/>
        <v>28.2</v>
      </c>
      <c r="V31" s="4">
        <f t="shared" si="18"/>
        <v>504.87</v>
      </c>
      <c r="W31" s="266">
        <v>524371704</v>
      </c>
      <c r="X31" s="267">
        <v>3671</v>
      </c>
      <c r="Y31" s="136">
        <f t="shared" si="6"/>
        <v>142841.65</v>
      </c>
      <c r="Z31" s="131">
        <f t="shared" si="7"/>
        <v>0.74193100000000001</v>
      </c>
      <c r="AA31" s="267">
        <v>111071</v>
      </c>
      <c r="AB31" s="131">
        <f t="shared" si="8"/>
        <v>0.92179500000000003</v>
      </c>
      <c r="AC31" s="131">
        <f t="shared" si="9"/>
        <v>0.20411000000000001</v>
      </c>
      <c r="AD31" s="161">
        <f t="shared" si="10"/>
        <v>0.20411000000000001</v>
      </c>
      <c r="AE31" s="162">
        <f t="shared" si="19"/>
        <v>0</v>
      </c>
      <c r="AF31" s="163">
        <f t="shared" si="20"/>
        <v>0.20411000000000001</v>
      </c>
      <c r="AG31" s="267">
        <v>279</v>
      </c>
      <c r="AH31" s="267">
        <v>6</v>
      </c>
      <c r="AI31" s="4">
        <f t="shared" si="21"/>
        <v>600</v>
      </c>
      <c r="AJ31" s="135">
        <f t="shared" si="11"/>
        <v>167400</v>
      </c>
      <c r="AK31" s="135">
        <v>0</v>
      </c>
      <c r="AL31" s="135">
        <f t="shared" si="22"/>
        <v>0</v>
      </c>
      <c r="AM31" s="135">
        <f t="shared" si="23"/>
        <v>0</v>
      </c>
      <c r="AN31" s="135">
        <f t="shared" si="24"/>
        <v>0</v>
      </c>
      <c r="AO31" s="135">
        <f t="shared" si="25"/>
        <v>167400</v>
      </c>
      <c r="AP31" s="135">
        <f t="shared" si="12"/>
        <v>1187640</v>
      </c>
      <c r="AQ31" s="135">
        <f t="shared" si="26"/>
        <v>1355040</v>
      </c>
      <c r="AR31" s="135">
        <f t="shared" si="27"/>
        <v>1355040</v>
      </c>
      <c r="AS31" s="160">
        <v>1633686</v>
      </c>
      <c r="AT31" s="135">
        <f t="shared" si="28"/>
        <v>278646</v>
      </c>
      <c r="AU31" s="164" t="str">
        <f t="shared" si="29"/>
        <v>No</v>
      </c>
      <c r="AV31" s="267">
        <v>1494242</v>
      </c>
      <c r="AW31" s="160">
        <f t="shared" si="13"/>
        <v>23211.211800000001</v>
      </c>
      <c r="AX31" s="160">
        <f t="shared" si="30"/>
        <v>1494242</v>
      </c>
      <c r="AY31" s="160">
        <f t="shared" si="14"/>
        <v>1494242</v>
      </c>
      <c r="AZ31" s="268">
        <f t="shared" si="31"/>
        <v>0</v>
      </c>
      <c r="BA31" s="160"/>
      <c r="BB31" s="160"/>
      <c r="BC31" s="165"/>
      <c r="BD31" s="160"/>
      <c r="BE31" s="166"/>
      <c r="BG31" s="166"/>
      <c r="BH31" s="166"/>
      <c r="BL31" s="166"/>
      <c r="BM31" s="166"/>
      <c r="BN31" s="166"/>
      <c r="BO31" s="166"/>
      <c r="BP31" s="166"/>
    </row>
    <row r="32" spans="1:68" ht="15" x14ac:dyDescent="0.2">
      <c r="A32" s="129" t="s">
        <v>327</v>
      </c>
      <c r="B32" s="129"/>
      <c r="C32" s="147"/>
      <c r="D32" s="147" t="str">
        <f t="shared" si="15"/>
        <v>No</v>
      </c>
      <c r="E32" s="147"/>
      <c r="F32" s="147"/>
      <c r="G32" s="1">
        <v>7</v>
      </c>
      <c r="H32" s="270">
        <v>48</v>
      </c>
      <c r="I32" s="129">
        <v>6</v>
      </c>
      <c r="J32" s="1" t="s">
        <v>332</v>
      </c>
      <c r="K32" s="156"/>
      <c r="L32" s="266">
        <v>724.27</v>
      </c>
      <c r="M32" s="270"/>
      <c r="N32" s="158"/>
      <c r="O32" s="267">
        <v>190</v>
      </c>
      <c r="P32" s="159">
        <f t="shared" si="3"/>
        <v>0.26233310781890734</v>
      </c>
      <c r="Q32" s="159">
        <f t="shared" si="16"/>
        <v>0</v>
      </c>
      <c r="R32" s="160">
        <f t="shared" si="4"/>
        <v>0</v>
      </c>
      <c r="S32" s="160">
        <f t="shared" si="17"/>
        <v>0</v>
      </c>
      <c r="T32" s="267">
        <v>11</v>
      </c>
      <c r="U32" s="136">
        <f t="shared" si="5"/>
        <v>57</v>
      </c>
      <c r="V32" s="4">
        <f t="shared" si="18"/>
        <v>784.02</v>
      </c>
      <c r="W32" s="266">
        <v>713944682.33000004</v>
      </c>
      <c r="X32" s="267">
        <v>6115</v>
      </c>
      <c r="Y32" s="136">
        <f t="shared" si="6"/>
        <v>116753.01</v>
      </c>
      <c r="Z32" s="131">
        <f t="shared" si="7"/>
        <v>0.60642499999999999</v>
      </c>
      <c r="AA32" s="267">
        <v>86842</v>
      </c>
      <c r="AB32" s="131">
        <f t="shared" si="8"/>
        <v>0.72071499999999999</v>
      </c>
      <c r="AC32" s="131">
        <f t="shared" si="9"/>
        <v>0.359288</v>
      </c>
      <c r="AD32" s="161">
        <f t="shared" si="10"/>
        <v>0.359288</v>
      </c>
      <c r="AE32" s="162">
        <f t="shared" si="19"/>
        <v>0</v>
      </c>
      <c r="AF32" s="163">
        <f t="shared" si="20"/>
        <v>0.359288</v>
      </c>
      <c r="AG32" s="267">
        <v>725</v>
      </c>
      <c r="AH32" s="267">
        <v>13</v>
      </c>
      <c r="AI32" s="4">
        <f t="shared" si="21"/>
        <v>1300</v>
      </c>
      <c r="AJ32" s="135">
        <f t="shared" si="11"/>
        <v>942500</v>
      </c>
      <c r="AK32" s="135">
        <v>0</v>
      </c>
      <c r="AL32" s="135">
        <f t="shared" si="22"/>
        <v>0</v>
      </c>
      <c r="AM32" s="135">
        <f t="shared" si="23"/>
        <v>0</v>
      </c>
      <c r="AN32" s="135">
        <f t="shared" si="24"/>
        <v>0</v>
      </c>
      <c r="AO32" s="135">
        <f t="shared" si="25"/>
        <v>942500</v>
      </c>
      <c r="AP32" s="135">
        <f t="shared" si="12"/>
        <v>3246465</v>
      </c>
      <c r="AQ32" s="135">
        <f t="shared" si="26"/>
        <v>4188965</v>
      </c>
      <c r="AR32" s="135">
        <f t="shared" si="27"/>
        <v>4188965</v>
      </c>
      <c r="AS32" s="160">
        <v>4067920</v>
      </c>
      <c r="AT32" s="135">
        <f t="shared" si="28"/>
        <v>121045</v>
      </c>
      <c r="AU32" s="164" t="str">
        <f t="shared" si="29"/>
        <v>Yes</v>
      </c>
      <c r="AV32" s="267">
        <v>3946560</v>
      </c>
      <c r="AW32" s="160">
        <f t="shared" si="13"/>
        <v>12903.397000000001</v>
      </c>
      <c r="AX32" s="160">
        <f t="shared" si="30"/>
        <v>3959463.3969999999</v>
      </c>
      <c r="AY32" s="160">
        <f t="shared" si="14"/>
        <v>3959463.3969999999</v>
      </c>
      <c r="AZ32" s="268">
        <f t="shared" si="31"/>
        <v>12903.396999999881</v>
      </c>
      <c r="BA32" s="160"/>
      <c r="BB32" s="160"/>
      <c r="BC32" s="165"/>
      <c r="BD32" s="160"/>
      <c r="BE32" s="166"/>
      <c r="BG32" s="166"/>
      <c r="BH32" s="166"/>
      <c r="BL32" s="166"/>
      <c r="BM32" s="166"/>
      <c r="BN32" s="166"/>
      <c r="BO32" s="166"/>
      <c r="BP32" s="166"/>
    </row>
    <row r="33" spans="1:68" ht="15" x14ac:dyDescent="0.2">
      <c r="A33" s="129" t="s">
        <v>333</v>
      </c>
      <c r="B33" s="129"/>
      <c r="C33" s="147"/>
      <c r="D33" s="147" t="str">
        <f t="shared" si="15"/>
        <v>No</v>
      </c>
      <c r="E33" s="147"/>
      <c r="F33" s="147"/>
      <c r="G33" s="1">
        <v>4</v>
      </c>
      <c r="H33" s="265">
        <v>100</v>
      </c>
      <c r="I33" s="129">
        <v>7</v>
      </c>
      <c r="J33" s="1" t="s">
        <v>334</v>
      </c>
      <c r="K33" s="156"/>
      <c r="L33" s="266">
        <v>2741.09</v>
      </c>
      <c r="M33" s="265"/>
      <c r="N33" s="158"/>
      <c r="O33" s="267">
        <v>565</v>
      </c>
      <c r="P33" s="159">
        <f t="shared" si="3"/>
        <v>0.20612238197213517</v>
      </c>
      <c r="Q33" s="159">
        <f t="shared" si="16"/>
        <v>0</v>
      </c>
      <c r="R33" s="160">
        <f t="shared" si="4"/>
        <v>0</v>
      </c>
      <c r="S33" s="160">
        <f t="shared" si="17"/>
        <v>0</v>
      </c>
      <c r="T33" s="267">
        <v>94</v>
      </c>
      <c r="U33" s="136">
        <f t="shared" si="5"/>
        <v>169.5</v>
      </c>
      <c r="V33" s="4">
        <f t="shared" si="18"/>
        <v>2934.09</v>
      </c>
      <c r="W33" s="266">
        <v>3349698440.6700001</v>
      </c>
      <c r="X33" s="267">
        <v>20519</v>
      </c>
      <c r="Y33" s="136">
        <f t="shared" si="6"/>
        <v>163248.62</v>
      </c>
      <c r="Z33" s="131">
        <f t="shared" si="7"/>
        <v>0.84792699999999999</v>
      </c>
      <c r="AA33" s="267">
        <v>95996</v>
      </c>
      <c r="AB33" s="131">
        <f t="shared" si="8"/>
        <v>0.79668499999999998</v>
      </c>
      <c r="AC33" s="131">
        <f t="shared" si="9"/>
        <v>0.16744600000000001</v>
      </c>
      <c r="AD33" s="161">
        <f t="shared" si="10"/>
        <v>0.16744600000000001</v>
      </c>
      <c r="AE33" s="162">
        <f t="shared" si="19"/>
        <v>0</v>
      </c>
      <c r="AF33" s="163">
        <f t="shared" si="20"/>
        <v>0.16744600000000001</v>
      </c>
      <c r="AG33" s="267">
        <v>0</v>
      </c>
      <c r="AH33" s="267">
        <v>0</v>
      </c>
      <c r="AI33" s="4">
        <f t="shared" si="21"/>
        <v>0</v>
      </c>
      <c r="AJ33" s="135">
        <f t="shared" si="11"/>
        <v>0</v>
      </c>
      <c r="AK33" s="135">
        <v>0</v>
      </c>
      <c r="AL33" s="135">
        <f t="shared" si="22"/>
        <v>0</v>
      </c>
      <c r="AM33" s="135">
        <f t="shared" si="23"/>
        <v>0</v>
      </c>
      <c r="AN33" s="135">
        <f t="shared" si="24"/>
        <v>0</v>
      </c>
      <c r="AO33" s="135">
        <f t="shared" si="25"/>
        <v>0</v>
      </c>
      <c r="AP33" s="135">
        <f t="shared" si="12"/>
        <v>5662251</v>
      </c>
      <c r="AQ33" s="135">
        <f t="shared" si="26"/>
        <v>5662251</v>
      </c>
      <c r="AR33" s="135">
        <f t="shared" si="27"/>
        <v>5662251</v>
      </c>
      <c r="AS33" s="160">
        <v>6215712</v>
      </c>
      <c r="AT33" s="135">
        <f t="shared" si="28"/>
        <v>553461</v>
      </c>
      <c r="AU33" s="164" t="str">
        <f t="shared" si="29"/>
        <v>No</v>
      </c>
      <c r="AV33" s="267">
        <v>5870600</v>
      </c>
      <c r="AW33" s="160">
        <f t="shared" si="13"/>
        <v>46103.301299999999</v>
      </c>
      <c r="AX33" s="160">
        <f t="shared" si="30"/>
        <v>5870600</v>
      </c>
      <c r="AY33" s="160">
        <f t="shared" si="14"/>
        <v>5870600</v>
      </c>
      <c r="AZ33" s="268">
        <f t="shared" si="31"/>
        <v>0</v>
      </c>
      <c r="BA33" s="160"/>
      <c r="BB33" s="160"/>
      <c r="BC33" s="165"/>
      <c r="BD33" s="160"/>
      <c r="BE33" s="166"/>
      <c r="BG33" s="166"/>
      <c r="BH33" s="166"/>
      <c r="BL33" s="166"/>
      <c r="BM33" s="166"/>
      <c r="BN33" s="166"/>
      <c r="BO33" s="166"/>
      <c r="BP33" s="166"/>
    </row>
    <row r="34" spans="1:68" ht="15" x14ac:dyDescent="0.2">
      <c r="A34" s="129" t="s">
        <v>323</v>
      </c>
      <c r="B34" s="129"/>
      <c r="C34" s="147"/>
      <c r="D34" s="147" t="str">
        <f t="shared" si="15"/>
        <v>No</v>
      </c>
      <c r="E34" s="147"/>
      <c r="F34" s="147"/>
      <c r="G34" s="1">
        <v>3</v>
      </c>
      <c r="H34" s="265">
        <v>119</v>
      </c>
      <c r="I34" s="129">
        <v>8</v>
      </c>
      <c r="J34" s="1" t="s">
        <v>335</v>
      </c>
      <c r="K34" s="156"/>
      <c r="L34" s="266">
        <v>755.64</v>
      </c>
      <c r="M34" s="265"/>
      <c r="N34" s="158"/>
      <c r="O34" s="267">
        <v>83</v>
      </c>
      <c r="P34" s="159">
        <f t="shared" si="3"/>
        <v>0.10984066486686782</v>
      </c>
      <c r="Q34" s="159">
        <f t="shared" si="16"/>
        <v>0</v>
      </c>
      <c r="R34" s="160">
        <f t="shared" si="4"/>
        <v>0</v>
      </c>
      <c r="S34" s="160">
        <f t="shared" si="17"/>
        <v>0</v>
      </c>
      <c r="T34" s="267">
        <v>11</v>
      </c>
      <c r="U34" s="136">
        <f t="shared" si="5"/>
        <v>24.9</v>
      </c>
      <c r="V34" s="4">
        <f t="shared" si="18"/>
        <v>783.29</v>
      </c>
      <c r="W34" s="266">
        <v>824860372.66999996</v>
      </c>
      <c r="X34" s="267">
        <v>5504</v>
      </c>
      <c r="Y34" s="136">
        <f t="shared" si="6"/>
        <v>149865.62</v>
      </c>
      <c r="Z34" s="131">
        <f t="shared" si="7"/>
        <v>0.77841400000000005</v>
      </c>
      <c r="AA34" s="267">
        <v>119653</v>
      </c>
      <c r="AB34" s="131">
        <f t="shared" si="8"/>
        <v>0.99301799999999996</v>
      </c>
      <c r="AC34" s="131">
        <f t="shared" si="9"/>
        <v>0.15720500000000001</v>
      </c>
      <c r="AD34" s="161">
        <f t="shared" si="10"/>
        <v>0.15720500000000001</v>
      </c>
      <c r="AE34" s="162">
        <f t="shared" si="19"/>
        <v>0</v>
      </c>
      <c r="AF34" s="163">
        <f t="shared" si="20"/>
        <v>0.15720500000000001</v>
      </c>
      <c r="AG34" s="267">
        <v>390</v>
      </c>
      <c r="AH34" s="267">
        <v>6</v>
      </c>
      <c r="AI34" s="4">
        <f t="shared" si="21"/>
        <v>600</v>
      </c>
      <c r="AJ34" s="135">
        <f t="shared" si="11"/>
        <v>234000</v>
      </c>
      <c r="AK34" s="135">
        <v>0</v>
      </c>
      <c r="AL34" s="135">
        <f t="shared" si="22"/>
        <v>0</v>
      </c>
      <c r="AM34" s="135">
        <f t="shared" si="23"/>
        <v>0</v>
      </c>
      <c r="AN34" s="135">
        <f t="shared" si="24"/>
        <v>0</v>
      </c>
      <c r="AO34" s="135">
        <f t="shared" si="25"/>
        <v>234000</v>
      </c>
      <c r="AP34" s="135">
        <f t="shared" si="12"/>
        <v>1419155</v>
      </c>
      <c r="AQ34" s="135">
        <f t="shared" si="26"/>
        <v>1653155</v>
      </c>
      <c r="AR34" s="135">
        <f t="shared" si="27"/>
        <v>1653155</v>
      </c>
      <c r="AS34" s="160">
        <v>2000209</v>
      </c>
      <c r="AT34" s="135">
        <f t="shared" si="28"/>
        <v>347054</v>
      </c>
      <c r="AU34" s="164" t="str">
        <f t="shared" si="29"/>
        <v>No</v>
      </c>
      <c r="AV34" s="267">
        <v>1764574</v>
      </c>
      <c r="AW34" s="160">
        <f t="shared" si="13"/>
        <v>28909.5982</v>
      </c>
      <c r="AX34" s="160">
        <f t="shared" si="30"/>
        <v>1764574</v>
      </c>
      <c r="AY34" s="160">
        <f t="shared" si="14"/>
        <v>1764574</v>
      </c>
      <c r="AZ34" s="268">
        <f t="shared" si="31"/>
        <v>0</v>
      </c>
      <c r="BA34" s="160"/>
      <c r="BB34" s="160"/>
      <c r="BC34" s="165"/>
      <c r="BD34" s="160"/>
      <c r="BE34" s="166"/>
      <c r="BG34" s="166"/>
      <c r="BH34" s="166"/>
      <c r="BL34" s="166"/>
      <c r="BM34" s="166"/>
      <c r="BN34" s="166"/>
      <c r="BO34" s="166"/>
      <c r="BP34" s="166"/>
    </row>
    <row r="35" spans="1:68" ht="15" x14ac:dyDescent="0.2">
      <c r="A35" s="129" t="s">
        <v>333</v>
      </c>
      <c r="B35" s="129"/>
      <c r="C35" s="147"/>
      <c r="D35" s="147" t="str">
        <f t="shared" si="15"/>
        <v>No</v>
      </c>
      <c r="E35" s="147"/>
      <c r="F35" s="147"/>
      <c r="G35" s="1">
        <v>4</v>
      </c>
      <c r="H35" s="265">
        <v>73</v>
      </c>
      <c r="I35" s="129">
        <v>9</v>
      </c>
      <c r="J35" s="1" t="s">
        <v>336</v>
      </c>
      <c r="K35" s="156"/>
      <c r="L35" s="266">
        <v>3056.47</v>
      </c>
      <c r="M35" s="265"/>
      <c r="N35" s="158"/>
      <c r="O35" s="267">
        <v>991</v>
      </c>
      <c r="P35" s="159">
        <f t="shared" si="3"/>
        <v>0.32423023945924551</v>
      </c>
      <c r="Q35" s="159">
        <f t="shared" si="16"/>
        <v>0</v>
      </c>
      <c r="R35" s="160">
        <f t="shared" si="4"/>
        <v>0</v>
      </c>
      <c r="S35" s="160">
        <f t="shared" si="17"/>
        <v>0</v>
      </c>
      <c r="T35" s="267">
        <v>183</v>
      </c>
      <c r="U35" s="136">
        <f t="shared" si="5"/>
        <v>297.3</v>
      </c>
      <c r="V35" s="4">
        <f t="shared" si="18"/>
        <v>3399.52</v>
      </c>
      <c r="W35" s="266">
        <v>2974067644.6700001</v>
      </c>
      <c r="X35" s="267">
        <v>19551</v>
      </c>
      <c r="Y35" s="136">
        <f t="shared" si="6"/>
        <v>152118.44</v>
      </c>
      <c r="Z35" s="131">
        <f t="shared" si="7"/>
        <v>0.79011600000000004</v>
      </c>
      <c r="AA35" s="267">
        <v>101473</v>
      </c>
      <c r="AB35" s="131">
        <f t="shared" si="8"/>
        <v>0.84214</v>
      </c>
      <c r="AC35" s="131">
        <f t="shared" si="9"/>
        <v>0.19427700000000001</v>
      </c>
      <c r="AD35" s="161">
        <f t="shared" si="10"/>
        <v>0.19427700000000001</v>
      </c>
      <c r="AE35" s="162">
        <f t="shared" si="19"/>
        <v>0</v>
      </c>
      <c r="AF35" s="163">
        <f t="shared" si="20"/>
        <v>0.19427700000000001</v>
      </c>
      <c r="AG35" s="267">
        <v>0</v>
      </c>
      <c r="AH35" s="267">
        <v>0</v>
      </c>
      <c r="AI35" s="4">
        <f t="shared" si="21"/>
        <v>0</v>
      </c>
      <c r="AJ35" s="135">
        <f t="shared" si="11"/>
        <v>0</v>
      </c>
      <c r="AK35" s="135">
        <v>0</v>
      </c>
      <c r="AL35" s="135">
        <f t="shared" si="22"/>
        <v>0</v>
      </c>
      <c r="AM35" s="135">
        <f t="shared" si="23"/>
        <v>0</v>
      </c>
      <c r="AN35" s="135">
        <f t="shared" si="24"/>
        <v>0</v>
      </c>
      <c r="AO35" s="135">
        <f t="shared" si="25"/>
        <v>0</v>
      </c>
      <c r="AP35" s="135">
        <f t="shared" si="12"/>
        <v>7611670</v>
      </c>
      <c r="AQ35" s="135">
        <f t="shared" si="26"/>
        <v>7611670</v>
      </c>
      <c r="AR35" s="135">
        <f t="shared" si="27"/>
        <v>7611670</v>
      </c>
      <c r="AS35" s="160">
        <v>8087732</v>
      </c>
      <c r="AT35" s="135">
        <f t="shared" si="28"/>
        <v>476062</v>
      </c>
      <c r="AU35" s="164" t="str">
        <f t="shared" si="29"/>
        <v>No</v>
      </c>
      <c r="AV35" s="267">
        <v>7880729</v>
      </c>
      <c r="AW35" s="160">
        <f t="shared" si="13"/>
        <v>39655.964599999999</v>
      </c>
      <c r="AX35" s="160">
        <f t="shared" si="30"/>
        <v>7880729</v>
      </c>
      <c r="AY35" s="160">
        <f t="shared" si="14"/>
        <v>7880729</v>
      </c>
      <c r="AZ35" s="268">
        <f t="shared" si="31"/>
        <v>0</v>
      </c>
      <c r="BA35" s="160"/>
      <c r="BB35" s="160"/>
      <c r="BC35" s="165"/>
      <c r="BD35" s="160"/>
      <c r="BE35" s="166"/>
      <c r="BG35" s="166"/>
      <c r="BH35" s="166"/>
      <c r="BL35" s="166"/>
      <c r="BM35" s="166"/>
      <c r="BN35" s="166"/>
      <c r="BO35" s="166"/>
      <c r="BP35" s="166"/>
    </row>
    <row r="36" spans="1:68" ht="15" x14ac:dyDescent="0.2">
      <c r="A36" s="129" t="s">
        <v>323</v>
      </c>
      <c r="B36" s="129"/>
      <c r="C36" s="147"/>
      <c r="D36" s="147" t="str">
        <f t="shared" si="15"/>
        <v>No</v>
      </c>
      <c r="E36" s="147"/>
      <c r="F36" s="147"/>
      <c r="G36" s="1">
        <v>5</v>
      </c>
      <c r="H36" s="265">
        <v>102</v>
      </c>
      <c r="I36" s="129">
        <v>10</v>
      </c>
      <c r="J36" s="1" t="s">
        <v>337</v>
      </c>
      <c r="K36" s="156"/>
      <c r="L36" s="266">
        <v>363.14</v>
      </c>
      <c r="M36" s="265"/>
      <c r="N36" s="158"/>
      <c r="O36" s="267">
        <v>100</v>
      </c>
      <c r="P36" s="159">
        <f t="shared" si="3"/>
        <v>0.27537588808723912</v>
      </c>
      <c r="Q36" s="159">
        <f t="shared" si="16"/>
        <v>0</v>
      </c>
      <c r="R36" s="160">
        <f t="shared" si="4"/>
        <v>0</v>
      </c>
      <c r="S36" s="160">
        <f t="shared" si="17"/>
        <v>0</v>
      </c>
      <c r="T36" s="267">
        <v>3</v>
      </c>
      <c r="U36" s="136">
        <f t="shared" si="5"/>
        <v>30</v>
      </c>
      <c r="V36" s="4">
        <f t="shared" si="18"/>
        <v>393.89</v>
      </c>
      <c r="W36" s="266">
        <v>523151700.67000002</v>
      </c>
      <c r="X36" s="267">
        <v>3452</v>
      </c>
      <c r="Y36" s="136">
        <f t="shared" si="6"/>
        <v>151550.32</v>
      </c>
      <c r="Z36" s="131">
        <f t="shared" si="7"/>
        <v>0.787165</v>
      </c>
      <c r="AA36" s="267">
        <v>93750</v>
      </c>
      <c r="AB36" s="131">
        <f t="shared" si="8"/>
        <v>0.77804499999999999</v>
      </c>
      <c r="AC36" s="131">
        <f t="shared" si="9"/>
        <v>0.21557100000000001</v>
      </c>
      <c r="AD36" s="161">
        <f t="shared" si="10"/>
        <v>0.21557100000000001</v>
      </c>
      <c r="AE36" s="162">
        <f t="shared" si="19"/>
        <v>0</v>
      </c>
      <c r="AF36" s="163">
        <f t="shared" si="20"/>
        <v>0.21557100000000001</v>
      </c>
      <c r="AG36" s="267">
        <v>363</v>
      </c>
      <c r="AH36" s="267">
        <v>13</v>
      </c>
      <c r="AI36" s="4">
        <f t="shared" si="21"/>
        <v>1300</v>
      </c>
      <c r="AJ36" s="135">
        <f t="shared" si="11"/>
        <v>471900</v>
      </c>
      <c r="AK36" s="135">
        <v>0</v>
      </c>
      <c r="AL36" s="135">
        <f t="shared" si="22"/>
        <v>0</v>
      </c>
      <c r="AM36" s="135">
        <f t="shared" si="23"/>
        <v>0</v>
      </c>
      <c r="AN36" s="135">
        <f t="shared" si="24"/>
        <v>0</v>
      </c>
      <c r="AO36" s="135">
        <f t="shared" si="25"/>
        <v>471900</v>
      </c>
      <c r="AP36" s="135">
        <f t="shared" si="12"/>
        <v>978602</v>
      </c>
      <c r="AQ36" s="135">
        <f t="shared" si="26"/>
        <v>1450502</v>
      </c>
      <c r="AR36" s="135">
        <f t="shared" si="27"/>
        <v>1450502</v>
      </c>
      <c r="AS36" s="160">
        <v>1278838</v>
      </c>
      <c r="AT36" s="135">
        <f t="shared" si="28"/>
        <v>171664</v>
      </c>
      <c r="AU36" s="164" t="str">
        <f t="shared" si="29"/>
        <v>Yes</v>
      </c>
      <c r="AV36" s="267">
        <v>1128527</v>
      </c>
      <c r="AW36" s="160">
        <f t="shared" si="13"/>
        <v>18299.382399999999</v>
      </c>
      <c r="AX36" s="160">
        <f t="shared" si="30"/>
        <v>1146826.3824</v>
      </c>
      <c r="AY36" s="160">
        <f t="shared" si="14"/>
        <v>1146826.3824</v>
      </c>
      <c r="AZ36" s="268">
        <f t="shared" si="31"/>
        <v>18299.382400000002</v>
      </c>
      <c r="BA36" s="160"/>
      <c r="BB36" s="160"/>
      <c r="BC36" s="165"/>
      <c r="BD36" s="160"/>
      <c r="BE36" s="166"/>
      <c r="BG36" s="166"/>
      <c r="BH36" s="166"/>
      <c r="BL36" s="166"/>
      <c r="BM36" s="166"/>
      <c r="BN36" s="166"/>
      <c r="BO36" s="166"/>
      <c r="BP36" s="166"/>
    </row>
    <row r="37" spans="1:68" ht="15" x14ac:dyDescent="0.2">
      <c r="A37" s="129" t="s">
        <v>338</v>
      </c>
      <c r="B37" s="129"/>
      <c r="C37" s="147">
        <v>1</v>
      </c>
      <c r="D37" s="147" t="str">
        <f t="shared" si="15"/>
        <v>Yes</v>
      </c>
      <c r="E37" s="147">
        <v>1</v>
      </c>
      <c r="F37" s="147"/>
      <c r="G37" s="1">
        <v>6</v>
      </c>
      <c r="H37" s="269">
        <v>37</v>
      </c>
      <c r="I37" s="129">
        <v>11</v>
      </c>
      <c r="J37" s="1" t="s">
        <v>339</v>
      </c>
      <c r="K37" s="156"/>
      <c r="L37" s="266">
        <v>2294.5</v>
      </c>
      <c r="M37" s="269"/>
      <c r="N37" s="158"/>
      <c r="O37" s="267">
        <v>1372</v>
      </c>
      <c r="P37" s="159">
        <f t="shared" si="3"/>
        <v>0.59795162344737418</v>
      </c>
      <c r="Q37" s="159">
        <f t="shared" si="16"/>
        <v>0</v>
      </c>
      <c r="R37" s="160">
        <f t="shared" si="4"/>
        <v>0</v>
      </c>
      <c r="S37" s="160">
        <f t="shared" si="17"/>
        <v>0</v>
      </c>
      <c r="T37" s="267">
        <v>67</v>
      </c>
      <c r="U37" s="136">
        <f t="shared" si="5"/>
        <v>411.6</v>
      </c>
      <c r="V37" s="4">
        <f t="shared" si="18"/>
        <v>2722.85</v>
      </c>
      <c r="W37" s="266">
        <v>3245061416</v>
      </c>
      <c r="X37" s="267">
        <v>20952</v>
      </c>
      <c r="Y37" s="136">
        <f t="shared" si="6"/>
        <v>154880.75</v>
      </c>
      <c r="Z37" s="131">
        <f t="shared" si="7"/>
        <v>0.80446300000000004</v>
      </c>
      <c r="AA37" s="267">
        <v>76952</v>
      </c>
      <c r="AB37" s="131">
        <f t="shared" si="8"/>
        <v>0.63863599999999998</v>
      </c>
      <c r="AC37" s="131">
        <f t="shared" si="9"/>
        <v>0.245285</v>
      </c>
      <c r="AD37" s="161">
        <f t="shared" si="10"/>
        <v>0.245285</v>
      </c>
      <c r="AE37" s="162">
        <f t="shared" si="19"/>
        <v>0</v>
      </c>
      <c r="AF37" s="163">
        <f t="shared" si="20"/>
        <v>0.245285</v>
      </c>
      <c r="AG37" s="267">
        <v>0</v>
      </c>
      <c r="AH37" s="267">
        <v>0</v>
      </c>
      <c r="AI37" s="4">
        <f t="shared" si="21"/>
        <v>0</v>
      </c>
      <c r="AJ37" s="135">
        <f t="shared" si="11"/>
        <v>0</v>
      </c>
      <c r="AK37" s="135">
        <v>0</v>
      </c>
      <c r="AL37" s="135">
        <f t="shared" si="22"/>
        <v>0</v>
      </c>
      <c r="AM37" s="135">
        <f t="shared" si="23"/>
        <v>0</v>
      </c>
      <c r="AN37" s="135">
        <f t="shared" si="24"/>
        <v>0</v>
      </c>
      <c r="AO37" s="135">
        <f t="shared" si="25"/>
        <v>0</v>
      </c>
      <c r="AP37" s="135">
        <f t="shared" si="12"/>
        <v>7697251</v>
      </c>
      <c r="AQ37" s="135">
        <f t="shared" si="26"/>
        <v>7697251</v>
      </c>
      <c r="AR37" s="135">
        <f t="shared" si="27"/>
        <v>7697251</v>
      </c>
      <c r="AS37" s="160">
        <v>6160837</v>
      </c>
      <c r="AT37" s="135">
        <f t="shared" si="28"/>
        <v>1536414</v>
      </c>
      <c r="AU37" s="164" t="str">
        <f t="shared" si="29"/>
        <v>Yes</v>
      </c>
      <c r="AV37" s="267">
        <v>6700683</v>
      </c>
      <c r="AW37" s="160">
        <f t="shared" si="13"/>
        <v>163781.73240000001</v>
      </c>
      <c r="AX37" s="160">
        <f t="shared" si="30"/>
        <v>6864464.7324000001</v>
      </c>
      <c r="AY37" s="160">
        <f t="shared" si="14"/>
        <v>6864464.7324000001</v>
      </c>
      <c r="AZ37" s="268">
        <f t="shared" si="31"/>
        <v>163781.7324000001</v>
      </c>
      <c r="BA37" s="160"/>
      <c r="BB37" s="160"/>
      <c r="BC37" s="165"/>
      <c r="BD37" s="160"/>
      <c r="BE37" s="166"/>
      <c r="BG37" s="166"/>
      <c r="BH37" s="166"/>
      <c r="BL37" s="166"/>
      <c r="BM37" s="166"/>
      <c r="BN37" s="166"/>
      <c r="BO37" s="166"/>
      <c r="BP37" s="166"/>
    </row>
    <row r="38" spans="1:68" ht="15" x14ac:dyDescent="0.2">
      <c r="A38" s="129" t="s">
        <v>323</v>
      </c>
      <c r="B38" s="129"/>
      <c r="C38" s="147"/>
      <c r="D38" s="147" t="str">
        <f t="shared" si="15"/>
        <v>No</v>
      </c>
      <c r="E38" s="147"/>
      <c r="F38" s="147"/>
      <c r="G38" s="1">
        <v>5</v>
      </c>
      <c r="H38" s="265">
        <v>109</v>
      </c>
      <c r="I38" s="129">
        <v>12</v>
      </c>
      <c r="J38" s="1" t="s">
        <v>340</v>
      </c>
      <c r="K38" s="156"/>
      <c r="L38" s="266">
        <v>701.57</v>
      </c>
      <c r="M38" s="265"/>
      <c r="N38" s="158"/>
      <c r="O38" s="267">
        <v>142</v>
      </c>
      <c r="P38" s="159">
        <f t="shared" si="3"/>
        <v>0.20240318143592229</v>
      </c>
      <c r="Q38" s="159">
        <f t="shared" si="16"/>
        <v>0</v>
      </c>
      <c r="R38" s="160">
        <f t="shared" si="4"/>
        <v>0</v>
      </c>
      <c r="S38" s="160">
        <f t="shared" si="17"/>
        <v>0</v>
      </c>
      <c r="T38" s="267">
        <v>9</v>
      </c>
      <c r="U38" s="136">
        <f t="shared" si="5"/>
        <v>42.6</v>
      </c>
      <c r="V38" s="4">
        <f t="shared" si="18"/>
        <v>746.42000000000007</v>
      </c>
      <c r="W38" s="266">
        <v>633531617.66999996</v>
      </c>
      <c r="X38" s="267">
        <v>4928</v>
      </c>
      <c r="Y38" s="136">
        <f t="shared" si="6"/>
        <v>128557.55</v>
      </c>
      <c r="Z38" s="131">
        <f t="shared" si="7"/>
        <v>0.66773899999999997</v>
      </c>
      <c r="AA38" s="267">
        <v>105417</v>
      </c>
      <c r="AB38" s="131">
        <f t="shared" si="8"/>
        <v>0.87487199999999998</v>
      </c>
      <c r="AC38" s="131">
        <f t="shared" si="9"/>
        <v>0.270121</v>
      </c>
      <c r="AD38" s="161">
        <f t="shared" si="10"/>
        <v>0.270121</v>
      </c>
      <c r="AE38" s="162">
        <f t="shared" si="19"/>
        <v>0</v>
      </c>
      <c r="AF38" s="163">
        <f t="shared" si="20"/>
        <v>0.270121</v>
      </c>
      <c r="AG38" s="267">
        <v>0</v>
      </c>
      <c r="AH38" s="267">
        <v>0</v>
      </c>
      <c r="AI38" s="4">
        <f t="shared" si="21"/>
        <v>0</v>
      </c>
      <c r="AJ38" s="135">
        <f t="shared" si="11"/>
        <v>0</v>
      </c>
      <c r="AK38" s="135">
        <v>0</v>
      </c>
      <c r="AL38" s="135">
        <f t="shared" si="22"/>
        <v>0</v>
      </c>
      <c r="AM38" s="135">
        <f t="shared" si="23"/>
        <v>0</v>
      </c>
      <c r="AN38" s="135">
        <f t="shared" si="24"/>
        <v>0</v>
      </c>
      <c r="AO38" s="135">
        <f t="shared" si="25"/>
        <v>0</v>
      </c>
      <c r="AP38" s="135">
        <f t="shared" si="12"/>
        <v>2323713</v>
      </c>
      <c r="AQ38" s="135">
        <f t="shared" si="26"/>
        <v>2323713</v>
      </c>
      <c r="AR38" s="135">
        <f t="shared" si="27"/>
        <v>2323713</v>
      </c>
      <c r="AS38" s="160">
        <v>2983350</v>
      </c>
      <c r="AT38" s="135">
        <f t="shared" si="28"/>
        <v>659637</v>
      </c>
      <c r="AU38" s="164" t="str">
        <f t="shared" si="29"/>
        <v>No</v>
      </c>
      <c r="AV38" s="267">
        <v>2683216</v>
      </c>
      <c r="AW38" s="160">
        <f t="shared" si="13"/>
        <v>54947.7621</v>
      </c>
      <c r="AX38" s="160">
        <f t="shared" si="30"/>
        <v>2683216</v>
      </c>
      <c r="AY38" s="160">
        <f t="shared" si="14"/>
        <v>2683216</v>
      </c>
      <c r="AZ38" s="268">
        <f t="shared" si="31"/>
        <v>0</v>
      </c>
      <c r="BA38" s="160"/>
      <c r="BB38" s="160"/>
      <c r="BC38" s="165"/>
      <c r="BD38" s="160"/>
      <c r="BE38" s="166"/>
      <c r="BG38" s="166"/>
      <c r="BH38" s="166"/>
      <c r="BL38" s="166"/>
      <c r="BM38" s="166"/>
      <c r="BN38" s="166"/>
      <c r="BO38" s="166"/>
      <c r="BP38" s="166"/>
    </row>
    <row r="39" spans="1:68" ht="15" x14ac:dyDescent="0.2">
      <c r="A39" s="129" t="s">
        <v>327</v>
      </c>
      <c r="B39" s="129"/>
      <c r="C39" s="147"/>
      <c r="D39" s="147" t="str">
        <f t="shared" si="15"/>
        <v>No</v>
      </c>
      <c r="E39" s="147"/>
      <c r="F39" s="147"/>
      <c r="G39" s="1">
        <v>7</v>
      </c>
      <c r="H39" s="265">
        <v>52</v>
      </c>
      <c r="I39" s="129">
        <v>13</v>
      </c>
      <c r="J39" s="1" t="s">
        <v>341</v>
      </c>
      <c r="K39" s="156"/>
      <c r="L39" s="266">
        <v>258.86</v>
      </c>
      <c r="M39" s="265"/>
      <c r="N39" s="158"/>
      <c r="O39" s="267">
        <v>95</v>
      </c>
      <c r="P39" s="159">
        <f t="shared" si="3"/>
        <v>0.36699374179092942</v>
      </c>
      <c r="Q39" s="159">
        <f t="shared" si="16"/>
        <v>0</v>
      </c>
      <c r="R39" s="160">
        <f t="shared" si="4"/>
        <v>0</v>
      </c>
      <c r="S39" s="160">
        <f t="shared" si="17"/>
        <v>0</v>
      </c>
      <c r="T39" s="267">
        <v>7</v>
      </c>
      <c r="U39" s="136">
        <f t="shared" si="5"/>
        <v>28.5</v>
      </c>
      <c r="V39" s="4">
        <f t="shared" si="18"/>
        <v>289.11</v>
      </c>
      <c r="W39" s="266">
        <v>343635194.32999998</v>
      </c>
      <c r="X39" s="267">
        <v>2567</v>
      </c>
      <c r="Y39" s="136">
        <f t="shared" si="6"/>
        <v>133866.46</v>
      </c>
      <c r="Z39" s="131">
        <f t="shared" si="7"/>
        <v>0.69531299999999996</v>
      </c>
      <c r="AA39" s="267">
        <v>87109</v>
      </c>
      <c r="AB39" s="131">
        <f t="shared" si="8"/>
        <v>0.72293099999999999</v>
      </c>
      <c r="AC39" s="131">
        <f t="shared" si="9"/>
        <v>0.296402</v>
      </c>
      <c r="AD39" s="161">
        <f t="shared" si="10"/>
        <v>0.296402</v>
      </c>
      <c r="AE39" s="162">
        <f t="shared" si="19"/>
        <v>0</v>
      </c>
      <c r="AF39" s="163">
        <f t="shared" si="20"/>
        <v>0.296402</v>
      </c>
      <c r="AG39" s="267">
        <v>0</v>
      </c>
      <c r="AH39" s="267">
        <v>0</v>
      </c>
      <c r="AI39" s="4">
        <f t="shared" si="21"/>
        <v>0</v>
      </c>
      <c r="AJ39" s="135">
        <f t="shared" si="11"/>
        <v>0</v>
      </c>
      <c r="AK39" s="135">
        <v>63</v>
      </c>
      <c r="AL39" s="135">
        <f t="shared" si="22"/>
        <v>4</v>
      </c>
      <c r="AM39" s="135">
        <f t="shared" si="23"/>
        <v>400</v>
      </c>
      <c r="AN39" s="135">
        <f t="shared" si="24"/>
        <v>25200</v>
      </c>
      <c r="AO39" s="135">
        <f t="shared" si="25"/>
        <v>25200</v>
      </c>
      <c r="AP39" s="135">
        <f t="shared" si="12"/>
        <v>987609</v>
      </c>
      <c r="AQ39" s="135">
        <f t="shared" si="26"/>
        <v>1012809</v>
      </c>
      <c r="AR39" s="135">
        <f t="shared" si="27"/>
        <v>1012809</v>
      </c>
      <c r="AS39" s="160">
        <v>1223830</v>
      </c>
      <c r="AT39" s="135">
        <f t="shared" si="28"/>
        <v>211021</v>
      </c>
      <c r="AU39" s="164" t="str">
        <f t="shared" si="29"/>
        <v>No</v>
      </c>
      <c r="AV39" s="267">
        <v>1190095</v>
      </c>
      <c r="AW39" s="160">
        <f t="shared" si="13"/>
        <v>17578.049299999999</v>
      </c>
      <c r="AX39" s="160">
        <f t="shared" si="30"/>
        <v>1190095</v>
      </c>
      <c r="AY39" s="160">
        <f t="shared" si="14"/>
        <v>1190095</v>
      </c>
      <c r="AZ39" s="268">
        <f t="shared" si="31"/>
        <v>0</v>
      </c>
      <c r="BA39" s="160"/>
      <c r="BB39" s="160"/>
      <c r="BC39" s="165"/>
      <c r="BD39" s="160"/>
      <c r="BE39" s="166"/>
      <c r="BG39" s="166"/>
      <c r="BH39" s="166"/>
      <c r="BL39" s="166"/>
      <c r="BM39" s="166"/>
      <c r="BN39" s="166"/>
      <c r="BO39" s="166"/>
      <c r="BP39" s="166"/>
    </row>
    <row r="40" spans="1:68" ht="15" x14ac:dyDescent="0.2">
      <c r="A40" s="129" t="s">
        <v>333</v>
      </c>
      <c r="B40" s="129"/>
      <c r="C40" s="147"/>
      <c r="D40" s="147" t="str">
        <f t="shared" si="15"/>
        <v>No</v>
      </c>
      <c r="E40" s="147"/>
      <c r="F40" s="147"/>
      <c r="G40" s="1">
        <v>4</v>
      </c>
      <c r="H40" s="265">
        <v>97</v>
      </c>
      <c r="I40" s="129">
        <v>14</v>
      </c>
      <c r="J40" s="1" t="s">
        <v>342</v>
      </c>
      <c r="K40" s="156"/>
      <c r="L40" s="266">
        <v>2622.38</v>
      </c>
      <c r="M40" s="265"/>
      <c r="N40" s="158"/>
      <c r="O40" s="267">
        <v>953</v>
      </c>
      <c r="P40" s="159">
        <f t="shared" si="3"/>
        <v>0.36341033717462762</v>
      </c>
      <c r="Q40" s="159">
        <f t="shared" si="16"/>
        <v>0</v>
      </c>
      <c r="R40" s="160">
        <f t="shared" si="4"/>
        <v>0</v>
      </c>
      <c r="S40" s="160">
        <f t="shared" si="17"/>
        <v>0</v>
      </c>
      <c r="T40" s="267">
        <v>149</v>
      </c>
      <c r="U40" s="136">
        <f t="shared" si="5"/>
        <v>285.89999999999998</v>
      </c>
      <c r="V40" s="4">
        <f t="shared" si="18"/>
        <v>2945.53</v>
      </c>
      <c r="W40" s="266">
        <v>5385857224.3299999</v>
      </c>
      <c r="X40" s="267">
        <v>28094</v>
      </c>
      <c r="Y40" s="136">
        <f t="shared" si="6"/>
        <v>191708.45</v>
      </c>
      <c r="Z40" s="131">
        <f t="shared" si="7"/>
        <v>0.995749</v>
      </c>
      <c r="AA40" s="267">
        <v>80167</v>
      </c>
      <c r="AB40" s="131">
        <f t="shared" si="8"/>
        <v>0.66531799999999996</v>
      </c>
      <c r="AC40" s="131">
        <f t="shared" si="9"/>
        <v>0.10338</v>
      </c>
      <c r="AD40" s="161">
        <f t="shared" si="10"/>
        <v>0.10338</v>
      </c>
      <c r="AE40" s="162">
        <f t="shared" si="19"/>
        <v>0</v>
      </c>
      <c r="AF40" s="163">
        <f t="shared" si="20"/>
        <v>0.10338</v>
      </c>
      <c r="AG40" s="267">
        <v>0</v>
      </c>
      <c r="AH40" s="267">
        <v>0</v>
      </c>
      <c r="AI40" s="4">
        <f t="shared" si="21"/>
        <v>0</v>
      </c>
      <c r="AJ40" s="135">
        <f t="shared" si="11"/>
        <v>0</v>
      </c>
      <c r="AK40" s="135">
        <v>0</v>
      </c>
      <c r="AL40" s="135">
        <f t="shared" si="22"/>
        <v>0</v>
      </c>
      <c r="AM40" s="135">
        <f t="shared" si="23"/>
        <v>0</v>
      </c>
      <c r="AN40" s="135">
        <f t="shared" si="24"/>
        <v>0</v>
      </c>
      <c r="AO40" s="135">
        <f t="shared" si="25"/>
        <v>0</v>
      </c>
      <c r="AP40" s="135">
        <f t="shared" si="12"/>
        <v>3509465</v>
      </c>
      <c r="AQ40" s="135">
        <f t="shared" si="26"/>
        <v>3509465</v>
      </c>
      <c r="AR40" s="135">
        <f t="shared" si="27"/>
        <v>3509465</v>
      </c>
      <c r="AS40" s="160">
        <v>2211848</v>
      </c>
      <c r="AT40" s="135">
        <f t="shared" si="28"/>
        <v>1297617</v>
      </c>
      <c r="AU40" s="164" t="str">
        <f t="shared" si="29"/>
        <v>Yes</v>
      </c>
      <c r="AV40" s="267">
        <v>2619087</v>
      </c>
      <c r="AW40" s="160">
        <f t="shared" si="13"/>
        <v>138325.97219999999</v>
      </c>
      <c r="AX40" s="160">
        <f t="shared" si="30"/>
        <v>2757412.9722000002</v>
      </c>
      <c r="AY40" s="160">
        <f t="shared" si="14"/>
        <v>2757412.9722000002</v>
      </c>
      <c r="AZ40" s="268">
        <f t="shared" si="31"/>
        <v>138325.97220000019</v>
      </c>
      <c r="BA40" s="160"/>
      <c r="BB40" s="160"/>
      <c r="BC40" s="165"/>
      <c r="BD40" s="160"/>
      <c r="BE40" s="166"/>
      <c r="BG40" s="166"/>
      <c r="BH40" s="166"/>
      <c r="BL40" s="166"/>
      <c r="BM40" s="166"/>
      <c r="BN40" s="166"/>
      <c r="BO40" s="166"/>
      <c r="BP40" s="166"/>
    </row>
    <row r="41" spans="1:68" ht="15" x14ac:dyDescent="0.2">
      <c r="A41" s="129" t="s">
        <v>343</v>
      </c>
      <c r="B41" s="129">
        <v>1</v>
      </c>
      <c r="C41" s="147">
        <v>1</v>
      </c>
      <c r="D41" s="147" t="str">
        <f t="shared" si="15"/>
        <v>Yes</v>
      </c>
      <c r="E41" s="147">
        <v>0</v>
      </c>
      <c r="F41" s="147">
        <v>1</v>
      </c>
      <c r="G41" s="1">
        <v>10</v>
      </c>
      <c r="H41" s="269">
        <v>5</v>
      </c>
      <c r="I41" s="129">
        <v>15</v>
      </c>
      <c r="J41" s="1" t="s">
        <v>344</v>
      </c>
      <c r="K41" s="156"/>
      <c r="L41" s="266">
        <v>19150.59</v>
      </c>
      <c r="M41" s="269"/>
      <c r="N41" s="158"/>
      <c r="O41" s="267">
        <v>13000</v>
      </c>
      <c r="P41" s="159">
        <f t="shared" si="3"/>
        <v>0.67883026058204998</v>
      </c>
      <c r="Q41" s="159">
        <f t="shared" si="16"/>
        <v>7.8830260582050005E-2</v>
      </c>
      <c r="R41" s="160">
        <f t="shared" si="4"/>
        <v>1509.6460000000011</v>
      </c>
      <c r="S41" s="160">
        <f t="shared" si="17"/>
        <v>226.44690000000017</v>
      </c>
      <c r="T41" s="267">
        <v>3972</v>
      </c>
      <c r="U41" s="136">
        <f t="shared" si="5"/>
        <v>3900</v>
      </c>
      <c r="V41" s="4">
        <f t="shared" si="18"/>
        <v>24270.036899999999</v>
      </c>
      <c r="W41" s="266">
        <v>9990188970</v>
      </c>
      <c r="X41" s="267">
        <v>146417</v>
      </c>
      <c r="Y41" s="136">
        <f t="shared" si="6"/>
        <v>68231.070000000007</v>
      </c>
      <c r="Z41" s="131">
        <f t="shared" si="7"/>
        <v>0.35439799999999999</v>
      </c>
      <c r="AA41" s="267">
        <v>45441</v>
      </c>
      <c r="AB41" s="131">
        <f t="shared" si="8"/>
        <v>0.37712200000000001</v>
      </c>
      <c r="AC41" s="131">
        <f t="shared" si="9"/>
        <v>0.63878500000000005</v>
      </c>
      <c r="AD41" s="161">
        <f t="shared" si="10"/>
        <v>0.63878500000000005</v>
      </c>
      <c r="AE41" s="162">
        <f t="shared" si="19"/>
        <v>0.06</v>
      </c>
      <c r="AF41" s="163">
        <f t="shared" si="20"/>
        <v>0.69878499999999999</v>
      </c>
      <c r="AG41" s="267">
        <v>0</v>
      </c>
      <c r="AH41" s="267">
        <v>0</v>
      </c>
      <c r="AI41" s="4">
        <f t="shared" si="21"/>
        <v>0</v>
      </c>
      <c r="AJ41" s="135">
        <f t="shared" si="11"/>
        <v>0</v>
      </c>
      <c r="AK41" s="135">
        <v>0</v>
      </c>
      <c r="AL41" s="135">
        <f t="shared" si="22"/>
        <v>0</v>
      </c>
      <c r="AM41" s="135">
        <f t="shared" si="23"/>
        <v>0</v>
      </c>
      <c r="AN41" s="135">
        <f t="shared" si="24"/>
        <v>0</v>
      </c>
      <c r="AO41" s="135">
        <f t="shared" si="25"/>
        <v>0</v>
      </c>
      <c r="AP41" s="135">
        <f t="shared" si="12"/>
        <v>195458672</v>
      </c>
      <c r="AQ41" s="135">
        <f t="shared" si="26"/>
        <v>195458672</v>
      </c>
      <c r="AR41" s="135">
        <f t="shared" si="27"/>
        <v>195458672</v>
      </c>
      <c r="AS41" s="160">
        <v>181105390</v>
      </c>
      <c r="AT41" s="135">
        <f t="shared" si="28"/>
        <v>14353282</v>
      </c>
      <c r="AU41" s="164" t="str">
        <f t="shared" si="29"/>
        <v>Yes</v>
      </c>
      <c r="AV41" s="267">
        <v>187414378</v>
      </c>
      <c r="AW41" s="160">
        <f t="shared" si="13"/>
        <v>1530059.8611999999</v>
      </c>
      <c r="AX41" s="160">
        <f t="shared" si="30"/>
        <v>188944437.8612</v>
      </c>
      <c r="AY41" s="160">
        <f t="shared" si="14"/>
        <v>188944437.8612</v>
      </c>
      <c r="AZ41" s="268">
        <f t="shared" si="31"/>
        <v>1530059.8612000048</v>
      </c>
      <c r="BA41" s="160"/>
      <c r="BB41" s="160"/>
      <c r="BC41" s="165"/>
      <c r="BD41" s="160"/>
      <c r="BE41" s="166"/>
      <c r="BG41" s="166"/>
      <c r="BH41" s="166"/>
      <c r="BL41" s="166"/>
      <c r="BM41" s="166"/>
      <c r="BN41" s="166"/>
      <c r="BO41" s="166"/>
      <c r="BP41" s="166"/>
    </row>
    <row r="42" spans="1:68" ht="15" x14ac:dyDescent="0.2">
      <c r="A42" s="129" t="s">
        <v>323</v>
      </c>
      <c r="B42" s="129"/>
      <c r="C42" s="147"/>
      <c r="D42" s="147" t="str">
        <f t="shared" si="15"/>
        <v>No</v>
      </c>
      <c r="E42" s="147"/>
      <c r="F42" s="147"/>
      <c r="G42" s="1">
        <v>2</v>
      </c>
      <c r="H42" s="265">
        <v>155</v>
      </c>
      <c r="I42" s="129">
        <v>16</v>
      </c>
      <c r="J42" s="1" t="s">
        <v>345</v>
      </c>
      <c r="K42" s="156"/>
      <c r="L42" s="266">
        <v>112</v>
      </c>
      <c r="M42" s="265"/>
      <c r="N42" s="158"/>
      <c r="O42" s="267">
        <v>11</v>
      </c>
      <c r="P42" s="159">
        <f t="shared" si="3"/>
        <v>9.8214285714285712E-2</v>
      </c>
      <c r="Q42" s="159">
        <f t="shared" si="16"/>
        <v>0</v>
      </c>
      <c r="R42" s="160">
        <f t="shared" si="4"/>
        <v>0</v>
      </c>
      <c r="S42" s="160">
        <f t="shared" si="17"/>
        <v>0</v>
      </c>
      <c r="T42" s="267">
        <v>0</v>
      </c>
      <c r="U42" s="136">
        <f t="shared" si="5"/>
        <v>3.3</v>
      </c>
      <c r="V42" s="4">
        <f t="shared" si="18"/>
        <v>115.3</v>
      </c>
      <c r="W42" s="266">
        <v>531347514.67000002</v>
      </c>
      <c r="X42" s="267">
        <v>1706</v>
      </c>
      <c r="Y42" s="136">
        <f t="shared" si="6"/>
        <v>311458.09999999998</v>
      </c>
      <c r="Z42" s="131">
        <f t="shared" si="7"/>
        <v>1.617739</v>
      </c>
      <c r="AA42" s="267">
        <v>106429</v>
      </c>
      <c r="AB42" s="131">
        <f t="shared" si="8"/>
        <v>0.88327</v>
      </c>
      <c r="AC42" s="131">
        <f t="shared" si="9"/>
        <v>-0.39739799999999997</v>
      </c>
      <c r="AD42" s="161">
        <f t="shared" si="10"/>
        <v>0.01</v>
      </c>
      <c r="AE42" s="162">
        <f t="shared" si="19"/>
        <v>0</v>
      </c>
      <c r="AF42" s="163">
        <f t="shared" si="20"/>
        <v>0.01</v>
      </c>
      <c r="AG42" s="267">
        <v>112</v>
      </c>
      <c r="AH42" s="267">
        <v>13</v>
      </c>
      <c r="AI42" s="4">
        <f t="shared" si="21"/>
        <v>1300</v>
      </c>
      <c r="AJ42" s="135">
        <f t="shared" si="11"/>
        <v>145600</v>
      </c>
      <c r="AK42" s="135">
        <v>0</v>
      </c>
      <c r="AL42" s="135">
        <f t="shared" si="22"/>
        <v>0</v>
      </c>
      <c r="AM42" s="135">
        <f t="shared" si="23"/>
        <v>0</v>
      </c>
      <c r="AN42" s="135">
        <f t="shared" si="24"/>
        <v>0</v>
      </c>
      <c r="AO42" s="135">
        <f t="shared" si="25"/>
        <v>145600</v>
      </c>
      <c r="AP42" s="135">
        <f t="shared" si="12"/>
        <v>13288</v>
      </c>
      <c r="AQ42" s="135">
        <f t="shared" si="26"/>
        <v>158888</v>
      </c>
      <c r="AR42" s="135">
        <f t="shared" si="27"/>
        <v>158888</v>
      </c>
      <c r="AS42" s="160">
        <v>23014</v>
      </c>
      <c r="AT42" s="135">
        <f t="shared" si="28"/>
        <v>135874</v>
      </c>
      <c r="AU42" s="164" t="str">
        <f t="shared" si="29"/>
        <v>Yes</v>
      </c>
      <c r="AV42" s="267">
        <v>23564</v>
      </c>
      <c r="AW42" s="160">
        <f t="shared" si="13"/>
        <v>14484.1684</v>
      </c>
      <c r="AX42" s="160">
        <f t="shared" si="30"/>
        <v>38048.168400000002</v>
      </c>
      <c r="AY42" s="160">
        <f t="shared" si="14"/>
        <v>38048.168400000002</v>
      </c>
      <c r="AZ42" s="268">
        <f t="shared" si="31"/>
        <v>14484.168400000002</v>
      </c>
      <c r="BA42" s="160"/>
      <c r="BB42" s="160"/>
      <c r="BC42" s="165"/>
      <c r="BD42" s="160"/>
      <c r="BE42" s="166"/>
      <c r="BG42" s="166"/>
      <c r="BH42" s="166"/>
      <c r="BL42" s="166"/>
      <c r="BM42" s="166"/>
      <c r="BN42" s="166"/>
      <c r="BO42" s="166"/>
      <c r="BP42" s="166"/>
    </row>
    <row r="43" spans="1:68" ht="15" x14ac:dyDescent="0.2">
      <c r="A43" s="129" t="s">
        <v>338</v>
      </c>
      <c r="B43" s="129"/>
      <c r="C43" s="147">
        <v>1</v>
      </c>
      <c r="D43" s="147" t="str">
        <f t="shared" si="15"/>
        <v>Yes</v>
      </c>
      <c r="E43" s="147">
        <v>1</v>
      </c>
      <c r="F43" s="147"/>
      <c r="G43" s="1">
        <v>9</v>
      </c>
      <c r="H43" s="269">
        <v>20</v>
      </c>
      <c r="I43" s="129">
        <v>17</v>
      </c>
      <c r="J43" s="1" t="s">
        <v>346</v>
      </c>
      <c r="K43" s="156"/>
      <c r="L43" s="266">
        <v>7929.3</v>
      </c>
      <c r="M43" s="269"/>
      <c r="N43" s="158"/>
      <c r="O43" s="267">
        <v>4333</v>
      </c>
      <c r="P43" s="159">
        <f t="shared" si="3"/>
        <v>0.54645428978598365</v>
      </c>
      <c r="Q43" s="159">
        <f t="shared" si="16"/>
        <v>0</v>
      </c>
      <c r="R43" s="160">
        <f t="shared" si="4"/>
        <v>0</v>
      </c>
      <c r="S43" s="160">
        <f t="shared" si="17"/>
        <v>0</v>
      </c>
      <c r="T43" s="267">
        <v>407</v>
      </c>
      <c r="U43" s="136">
        <f t="shared" si="5"/>
        <v>1299.9000000000001</v>
      </c>
      <c r="V43" s="4">
        <f t="shared" si="18"/>
        <v>9330.9500000000007</v>
      </c>
      <c r="W43" s="266">
        <v>5870571310.3299999</v>
      </c>
      <c r="X43" s="267">
        <v>60308</v>
      </c>
      <c r="Y43" s="136">
        <f t="shared" si="6"/>
        <v>97343.16</v>
      </c>
      <c r="Z43" s="131">
        <f t="shared" si="7"/>
        <v>0.50560799999999995</v>
      </c>
      <c r="AA43" s="267">
        <v>66829</v>
      </c>
      <c r="AB43" s="131">
        <f t="shared" si="8"/>
        <v>0.55462400000000001</v>
      </c>
      <c r="AC43" s="131">
        <f t="shared" si="9"/>
        <v>0.47968699999999997</v>
      </c>
      <c r="AD43" s="161">
        <f t="shared" si="10"/>
        <v>0.47968699999999997</v>
      </c>
      <c r="AE43" s="162">
        <f t="shared" si="19"/>
        <v>0</v>
      </c>
      <c r="AF43" s="163">
        <f t="shared" si="20"/>
        <v>0.47968699999999997</v>
      </c>
      <c r="AG43" s="267">
        <v>0</v>
      </c>
      <c r="AH43" s="267">
        <v>0</v>
      </c>
      <c r="AI43" s="4">
        <f t="shared" si="21"/>
        <v>0</v>
      </c>
      <c r="AJ43" s="135">
        <f t="shared" si="11"/>
        <v>0</v>
      </c>
      <c r="AK43" s="135">
        <v>0</v>
      </c>
      <c r="AL43" s="135">
        <f t="shared" si="22"/>
        <v>0</v>
      </c>
      <c r="AM43" s="135">
        <f t="shared" si="23"/>
        <v>0</v>
      </c>
      <c r="AN43" s="135">
        <f t="shared" si="24"/>
        <v>0</v>
      </c>
      <c r="AO43" s="135">
        <f t="shared" si="25"/>
        <v>0</v>
      </c>
      <c r="AP43" s="135">
        <f t="shared" si="12"/>
        <v>51585156</v>
      </c>
      <c r="AQ43" s="135">
        <f t="shared" si="26"/>
        <v>51585156</v>
      </c>
      <c r="AR43" s="135">
        <f t="shared" si="27"/>
        <v>51585156</v>
      </c>
      <c r="AS43" s="160">
        <v>44853676</v>
      </c>
      <c r="AT43" s="135">
        <f t="shared" si="28"/>
        <v>6731480</v>
      </c>
      <c r="AU43" s="164" t="str">
        <f t="shared" si="29"/>
        <v>Yes</v>
      </c>
      <c r="AV43" s="267">
        <v>47424566</v>
      </c>
      <c r="AW43" s="160">
        <f t="shared" si="13"/>
        <v>717575.76800000004</v>
      </c>
      <c r="AX43" s="160">
        <f t="shared" si="30"/>
        <v>48142141.767999999</v>
      </c>
      <c r="AY43" s="160">
        <f t="shared" si="14"/>
        <v>48142141.767999999</v>
      </c>
      <c r="AZ43" s="268">
        <f t="shared" si="31"/>
        <v>717575.76799999923</v>
      </c>
      <c r="BA43" s="160"/>
      <c r="BB43" s="160"/>
      <c r="BC43" s="165"/>
      <c r="BD43" s="160"/>
      <c r="BE43" s="166"/>
      <c r="BG43" s="166"/>
      <c r="BH43" s="166"/>
      <c r="BL43" s="166"/>
      <c r="BM43" s="166"/>
      <c r="BN43" s="166"/>
      <c r="BO43" s="166"/>
      <c r="BP43" s="166"/>
    </row>
    <row r="44" spans="1:68" ht="15" x14ac:dyDescent="0.2">
      <c r="A44" s="129" t="s">
        <v>329</v>
      </c>
      <c r="B44" s="129"/>
      <c r="C44" s="147"/>
      <c r="D44" s="147" t="str">
        <f t="shared" si="15"/>
        <v>No</v>
      </c>
      <c r="E44" s="147"/>
      <c r="F44" s="147"/>
      <c r="G44" s="1">
        <v>2</v>
      </c>
      <c r="H44" s="265">
        <v>112</v>
      </c>
      <c r="I44" s="129">
        <v>18</v>
      </c>
      <c r="J44" s="1" t="s">
        <v>347</v>
      </c>
      <c r="K44" s="156"/>
      <c r="L44" s="266">
        <v>2601.5</v>
      </c>
      <c r="M44" s="265"/>
      <c r="N44" s="158"/>
      <c r="O44" s="267">
        <v>540</v>
      </c>
      <c r="P44" s="159">
        <f t="shared" si="3"/>
        <v>0.2075725542955987</v>
      </c>
      <c r="Q44" s="159">
        <f t="shared" si="16"/>
        <v>0</v>
      </c>
      <c r="R44" s="160">
        <f t="shared" si="4"/>
        <v>0</v>
      </c>
      <c r="S44" s="160">
        <f t="shared" si="17"/>
        <v>0</v>
      </c>
      <c r="T44" s="267">
        <v>92</v>
      </c>
      <c r="U44" s="136">
        <f t="shared" si="5"/>
        <v>162</v>
      </c>
      <c r="V44" s="4">
        <f t="shared" si="18"/>
        <v>2786.5</v>
      </c>
      <c r="W44" s="266">
        <v>3411056588</v>
      </c>
      <c r="X44" s="267">
        <v>17013</v>
      </c>
      <c r="Y44" s="136">
        <f t="shared" si="6"/>
        <v>200497.07</v>
      </c>
      <c r="Z44" s="131">
        <f t="shared" si="7"/>
        <v>1.041398</v>
      </c>
      <c r="AA44" s="267">
        <v>107255</v>
      </c>
      <c r="AB44" s="131">
        <f t="shared" si="8"/>
        <v>0.89012500000000006</v>
      </c>
      <c r="AC44" s="131">
        <f t="shared" si="9"/>
        <v>3.9839999999999997E-3</v>
      </c>
      <c r="AD44" s="161">
        <f t="shared" si="10"/>
        <v>0.01</v>
      </c>
      <c r="AE44" s="162">
        <f t="shared" si="19"/>
        <v>0</v>
      </c>
      <c r="AF44" s="163">
        <f t="shared" si="20"/>
        <v>0.01</v>
      </c>
      <c r="AG44" s="267">
        <v>0</v>
      </c>
      <c r="AH44" s="267">
        <v>0</v>
      </c>
      <c r="AI44" s="4">
        <f t="shared" si="21"/>
        <v>0</v>
      </c>
      <c r="AJ44" s="135">
        <f t="shared" si="11"/>
        <v>0</v>
      </c>
      <c r="AK44" s="135">
        <v>0</v>
      </c>
      <c r="AL44" s="135">
        <f t="shared" si="22"/>
        <v>0</v>
      </c>
      <c r="AM44" s="135">
        <f t="shared" si="23"/>
        <v>0</v>
      </c>
      <c r="AN44" s="135">
        <f t="shared" si="24"/>
        <v>0</v>
      </c>
      <c r="AO44" s="135">
        <f t="shared" si="25"/>
        <v>0</v>
      </c>
      <c r="AP44" s="135">
        <f t="shared" si="12"/>
        <v>321144</v>
      </c>
      <c r="AQ44" s="135">
        <f t="shared" si="26"/>
        <v>321144</v>
      </c>
      <c r="AR44" s="135">
        <f t="shared" si="27"/>
        <v>321144</v>
      </c>
      <c r="AS44" s="160">
        <v>1417583</v>
      </c>
      <c r="AT44" s="135">
        <f t="shared" si="28"/>
        <v>1096439</v>
      </c>
      <c r="AU44" s="164" t="str">
        <f t="shared" si="29"/>
        <v>No</v>
      </c>
      <c r="AV44" s="267">
        <v>962317</v>
      </c>
      <c r="AW44" s="160">
        <f t="shared" si="13"/>
        <v>91333.368699999992</v>
      </c>
      <c r="AX44" s="160">
        <f t="shared" si="30"/>
        <v>962317</v>
      </c>
      <c r="AY44" s="160">
        <f t="shared" si="14"/>
        <v>962317</v>
      </c>
      <c r="AZ44" s="268">
        <f t="shared" si="31"/>
        <v>0</v>
      </c>
      <c r="BA44" s="160"/>
      <c r="BB44" s="160"/>
      <c r="BC44" s="165"/>
      <c r="BD44" s="160"/>
      <c r="BE44" s="166"/>
      <c r="BG44" s="166"/>
      <c r="BH44" s="166"/>
      <c r="BL44" s="166"/>
      <c r="BM44" s="166"/>
      <c r="BN44" s="166"/>
      <c r="BO44" s="166"/>
      <c r="BP44" s="166"/>
    </row>
    <row r="45" spans="1:68" ht="15" x14ac:dyDescent="0.2">
      <c r="A45" s="129" t="s">
        <v>327</v>
      </c>
      <c r="B45" s="129"/>
      <c r="C45" s="147"/>
      <c r="D45" s="147" t="str">
        <f t="shared" si="15"/>
        <v>No</v>
      </c>
      <c r="E45" s="147"/>
      <c r="F45" s="147"/>
      <c r="G45" s="1">
        <v>9</v>
      </c>
      <c r="H45" s="270">
        <v>54</v>
      </c>
      <c r="I45" s="129">
        <v>19</v>
      </c>
      <c r="J45" s="1" t="s">
        <v>348</v>
      </c>
      <c r="K45" s="156"/>
      <c r="L45" s="266">
        <v>1154.98</v>
      </c>
      <c r="M45" s="270"/>
      <c r="N45" s="158"/>
      <c r="O45" s="267">
        <v>377</v>
      </c>
      <c r="P45" s="159">
        <f t="shared" si="3"/>
        <v>0.32641257857278916</v>
      </c>
      <c r="Q45" s="159">
        <f t="shared" si="16"/>
        <v>0</v>
      </c>
      <c r="R45" s="160">
        <f t="shared" si="4"/>
        <v>0</v>
      </c>
      <c r="S45" s="160">
        <f t="shared" si="17"/>
        <v>0</v>
      </c>
      <c r="T45" s="267">
        <v>14</v>
      </c>
      <c r="U45" s="136">
        <f t="shared" si="5"/>
        <v>113.1</v>
      </c>
      <c r="V45" s="4">
        <f t="shared" si="18"/>
        <v>1271.58</v>
      </c>
      <c r="W45" s="266">
        <v>903194473.33000004</v>
      </c>
      <c r="X45" s="267">
        <v>8243</v>
      </c>
      <c r="Y45" s="136">
        <f t="shared" si="6"/>
        <v>109571.09</v>
      </c>
      <c r="Z45" s="131">
        <f t="shared" si="7"/>
        <v>0.56912099999999999</v>
      </c>
      <c r="AA45" s="267">
        <v>72090</v>
      </c>
      <c r="AB45" s="131">
        <f t="shared" si="8"/>
        <v>0.59828599999999998</v>
      </c>
      <c r="AC45" s="131">
        <f t="shared" si="9"/>
        <v>0.42213000000000001</v>
      </c>
      <c r="AD45" s="161">
        <f t="shared" si="10"/>
        <v>0.42213000000000001</v>
      </c>
      <c r="AE45" s="162">
        <f t="shared" si="19"/>
        <v>0</v>
      </c>
      <c r="AF45" s="163">
        <f t="shared" si="20"/>
        <v>0.42213000000000001</v>
      </c>
      <c r="AG45" s="267">
        <v>0</v>
      </c>
      <c r="AH45" s="267">
        <v>0</v>
      </c>
      <c r="AI45" s="4">
        <f t="shared" si="21"/>
        <v>0</v>
      </c>
      <c r="AJ45" s="135">
        <f t="shared" si="11"/>
        <v>0</v>
      </c>
      <c r="AK45" s="135">
        <v>202</v>
      </c>
      <c r="AL45" s="135">
        <f t="shared" si="22"/>
        <v>4</v>
      </c>
      <c r="AM45" s="135">
        <f t="shared" si="23"/>
        <v>400</v>
      </c>
      <c r="AN45" s="135">
        <f t="shared" si="24"/>
        <v>80800</v>
      </c>
      <c r="AO45" s="135">
        <f t="shared" si="25"/>
        <v>80800</v>
      </c>
      <c r="AP45" s="135">
        <f t="shared" si="12"/>
        <v>6186298</v>
      </c>
      <c r="AQ45" s="135">
        <f t="shared" si="26"/>
        <v>6267098</v>
      </c>
      <c r="AR45" s="135">
        <f t="shared" si="27"/>
        <v>6267098</v>
      </c>
      <c r="AS45" s="160">
        <v>6975373</v>
      </c>
      <c r="AT45" s="135">
        <f t="shared" si="28"/>
        <v>708275</v>
      </c>
      <c r="AU45" s="164" t="str">
        <f t="shared" si="29"/>
        <v>No</v>
      </c>
      <c r="AV45" s="267">
        <v>6926095</v>
      </c>
      <c r="AW45" s="160">
        <f t="shared" si="13"/>
        <v>58999.307500000003</v>
      </c>
      <c r="AX45" s="160">
        <f t="shared" si="30"/>
        <v>6926095</v>
      </c>
      <c r="AY45" s="160">
        <f t="shared" si="14"/>
        <v>6926095</v>
      </c>
      <c r="AZ45" s="268">
        <f t="shared" si="31"/>
        <v>0</v>
      </c>
      <c r="BA45" s="160"/>
      <c r="BB45" s="160"/>
      <c r="BC45" s="165"/>
      <c r="BD45" s="160"/>
      <c r="BE45" s="166"/>
      <c r="BG45" s="166"/>
      <c r="BH45" s="166"/>
      <c r="BL45" s="166"/>
      <c r="BM45" s="166"/>
      <c r="BN45" s="166"/>
      <c r="BO45" s="166"/>
      <c r="BP45" s="166"/>
    </row>
    <row r="46" spans="1:68" ht="15" x14ac:dyDescent="0.2">
      <c r="A46" s="129" t="s">
        <v>323</v>
      </c>
      <c r="B46" s="129"/>
      <c r="C46" s="147"/>
      <c r="D46" s="147" t="str">
        <f t="shared" si="15"/>
        <v>No</v>
      </c>
      <c r="E46" s="147"/>
      <c r="F46" s="147"/>
      <c r="G46" s="1">
        <v>3</v>
      </c>
      <c r="H46" s="265">
        <v>128</v>
      </c>
      <c r="I46" s="129">
        <v>20</v>
      </c>
      <c r="J46" s="1" t="s">
        <v>349</v>
      </c>
      <c r="K46" s="156"/>
      <c r="L46" s="266">
        <v>1492.32</v>
      </c>
      <c r="M46" s="265"/>
      <c r="N46" s="158"/>
      <c r="O46" s="267">
        <v>170</v>
      </c>
      <c r="P46" s="159">
        <f t="shared" si="3"/>
        <v>0.11391658625495872</v>
      </c>
      <c r="Q46" s="159">
        <f t="shared" si="16"/>
        <v>0</v>
      </c>
      <c r="R46" s="160">
        <f t="shared" si="4"/>
        <v>0</v>
      </c>
      <c r="S46" s="160">
        <f t="shared" si="17"/>
        <v>0</v>
      </c>
      <c r="T46" s="267">
        <v>31</v>
      </c>
      <c r="U46" s="136">
        <f t="shared" si="5"/>
        <v>51</v>
      </c>
      <c r="V46" s="4">
        <f t="shared" si="18"/>
        <v>1551.07</v>
      </c>
      <c r="W46" s="266">
        <v>1354355903.3299999</v>
      </c>
      <c r="X46" s="267">
        <v>9607</v>
      </c>
      <c r="Y46" s="136">
        <f t="shared" si="6"/>
        <v>140975.94</v>
      </c>
      <c r="Z46" s="131">
        <f t="shared" si="7"/>
        <v>0.73224100000000003</v>
      </c>
      <c r="AA46" s="267">
        <v>126341</v>
      </c>
      <c r="AB46" s="131">
        <f t="shared" si="8"/>
        <v>1.0485230000000001</v>
      </c>
      <c r="AC46" s="131">
        <f t="shared" si="9"/>
        <v>0.172874</v>
      </c>
      <c r="AD46" s="161">
        <f t="shared" si="10"/>
        <v>0.172874</v>
      </c>
      <c r="AE46" s="162">
        <f t="shared" si="19"/>
        <v>0</v>
      </c>
      <c r="AF46" s="163">
        <f t="shared" si="20"/>
        <v>0.172874</v>
      </c>
      <c r="AG46" s="267">
        <v>1493</v>
      </c>
      <c r="AH46" s="267">
        <v>13</v>
      </c>
      <c r="AI46" s="4">
        <f t="shared" si="21"/>
        <v>1300</v>
      </c>
      <c r="AJ46" s="135">
        <f t="shared" si="11"/>
        <v>1940900</v>
      </c>
      <c r="AK46" s="135">
        <v>0</v>
      </c>
      <c r="AL46" s="135">
        <f t="shared" si="22"/>
        <v>0</v>
      </c>
      <c r="AM46" s="135">
        <f t="shared" si="23"/>
        <v>0</v>
      </c>
      <c r="AN46" s="135">
        <f t="shared" si="24"/>
        <v>0</v>
      </c>
      <c r="AO46" s="135">
        <f t="shared" si="25"/>
        <v>1940900</v>
      </c>
      <c r="AP46" s="135">
        <f t="shared" si="12"/>
        <v>3090310</v>
      </c>
      <c r="AQ46" s="135">
        <f t="shared" si="26"/>
        <v>5031210</v>
      </c>
      <c r="AR46" s="135">
        <f t="shared" si="27"/>
        <v>5031210</v>
      </c>
      <c r="AS46" s="160">
        <v>4359350</v>
      </c>
      <c r="AT46" s="135">
        <f t="shared" si="28"/>
        <v>671860</v>
      </c>
      <c r="AU46" s="164" t="str">
        <f t="shared" si="29"/>
        <v>Yes</v>
      </c>
      <c r="AV46" s="267">
        <v>3923648</v>
      </c>
      <c r="AW46" s="160">
        <f t="shared" si="13"/>
        <v>71620.275999999998</v>
      </c>
      <c r="AX46" s="160">
        <f t="shared" si="30"/>
        <v>3995268.2760000001</v>
      </c>
      <c r="AY46" s="160">
        <f t="shared" si="14"/>
        <v>3995268.2760000001</v>
      </c>
      <c r="AZ46" s="268">
        <f t="shared" si="31"/>
        <v>71620.276000000071</v>
      </c>
      <c r="BA46" s="160"/>
      <c r="BB46" s="160"/>
      <c r="BC46" s="165"/>
      <c r="BD46" s="160"/>
      <c r="BE46" s="166"/>
      <c r="BG46" s="166"/>
      <c r="BH46" s="166"/>
      <c r="BL46" s="166"/>
      <c r="BM46" s="166"/>
      <c r="BN46" s="166"/>
      <c r="BO46" s="166"/>
      <c r="BP46" s="166"/>
    </row>
    <row r="47" spans="1:68" ht="15" x14ac:dyDescent="0.2">
      <c r="A47" s="129" t="s">
        <v>327</v>
      </c>
      <c r="B47" s="129"/>
      <c r="C47" s="147"/>
      <c r="D47" s="147" t="str">
        <f t="shared" si="15"/>
        <v>No</v>
      </c>
      <c r="E47" s="147"/>
      <c r="F47" s="147"/>
      <c r="G47" s="1">
        <v>4</v>
      </c>
      <c r="H47" s="265">
        <v>152</v>
      </c>
      <c r="I47" s="129">
        <v>21</v>
      </c>
      <c r="J47" s="1" t="s">
        <v>350</v>
      </c>
      <c r="K47" s="156"/>
      <c r="L47" s="266">
        <v>99.1</v>
      </c>
      <c r="M47" s="265"/>
      <c r="N47" s="158"/>
      <c r="O47" s="267">
        <v>38</v>
      </c>
      <c r="P47" s="159">
        <f t="shared" si="3"/>
        <v>0.38345105953582242</v>
      </c>
      <c r="Q47" s="159">
        <f t="shared" si="16"/>
        <v>0</v>
      </c>
      <c r="R47" s="160">
        <f t="shared" si="4"/>
        <v>0</v>
      </c>
      <c r="S47" s="160">
        <f t="shared" si="17"/>
        <v>0</v>
      </c>
      <c r="T47" s="267">
        <v>2</v>
      </c>
      <c r="U47" s="136">
        <f t="shared" si="5"/>
        <v>11.4</v>
      </c>
      <c r="V47" s="4">
        <f t="shared" si="18"/>
        <v>111</v>
      </c>
      <c r="W47" s="266">
        <v>252403063.33000001</v>
      </c>
      <c r="X47" s="267">
        <v>1196</v>
      </c>
      <c r="Y47" s="136">
        <f t="shared" si="6"/>
        <v>211039.35</v>
      </c>
      <c r="Z47" s="131">
        <f t="shared" si="7"/>
        <v>1.0961559999999999</v>
      </c>
      <c r="AA47" s="267">
        <v>77847</v>
      </c>
      <c r="AB47" s="131">
        <f t="shared" si="8"/>
        <v>0.64606399999999997</v>
      </c>
      <c r="AC47" s="131">
        <f t="shared" si="9"/>
        <v>3.8871999999999997E-2</v>
      </c>
      <c r="AD47" s="161">
        <f t="shared" si="10"/>
        <v>3.8871999999999997E-2</v>
      </c>
      <c r="AE47" s="162">
        <f t="shared" si="19"/>
        <v>0</v>
      </c>
      <c r="AF47" s="163">
        <f t="shared" si="20"/>
        <v>3.8871999999999997E-2</v>
      </c>
      <c r="AG47" s="267">
        <v>34</v>
      </c>
      <c r="AH47" s="267">
        <v>4</v>
      </c>
      <c r="AI47" s="4">
        <f t="shared" si="21"/>
        <v>400</v>
      </c>
      <c r="AJ47" s="135">
        <f t="shared" si="11"/>
        <v>13600</v>
      </c>
      <c r="AK47" s="135">
        <v>0</v>
      </c>
      <c r="AL47" s="135">
        <f t="shared" si="22"/>
        <v>0</v>
      </c>
      <c r="AM47" s="135">
        <f t="shared" si="23"/>
        <v>0</v>
      </c>
      <c r="AN47" s="135">
        <f t="shared" si="24"/>
        <v>0</v>
      </c>
      <c r="AO47" s="135">
        <f t="shared" si="25"/>
        <v>13600</v>
      </c>
      <c r="AP47" s="135">
        <f t="shared" si="12"/>
        <v>49728</v>
      </c>
      <c r="AQ47" s="135">
        <f t="shared" si="26"/>
        <v>63328</v>
      </c>
      <c r="AR47" s="135">
        <f t="shared" si="27"/>
        <v>63328</v>
      </c>
      <c r="AS47" s="160">
        <v>177216</v>
      </c>
      <c r="AT47" s="135">
        <f t="shared" si="28"/>
        <v>113888</v>
      </c>
      <c r="AU47" s="164" t="str">
        <f t="shared" si="29"/>
        <v>No</v>
      </c>
      <c r="AV47" s="267">
        <v>125752</v>
      </c>
      <c r="AW47" s="160">
        <f t="shared" si="13"/>
        <v>9486.8703999999998</v>
      </c>
      <c r="AX47" s="160">
        <f t="shared" si="30"/>
        <v>125752</v>
      </c>
      <c r="AY47" s="160">
        <f t="shared" si="14"/>
        <v>125752</v>
      </c>
      <c r="AZ47" s="268">
        <f t="shared" si="31"/>
        <v>0</v>
      </c>
      <c r="BA47" s="160"/>
      <c r="BB47" s="160"/>
      <c r="BC47" s="165"/>
      <c r="BD47" s="160"/>
      <c r="BE47" s="166"/>
      <c r="BG47" s="166"/>
      <c r="BH47" s="166"/>
      <c r="BL47" s="166"/>
      <c r="BM47" s="166"/>
      <c r="BN47" s="166"/>
      <c r="BO47" s="166"/>
      <c r="BP47" s="166"/>
    </row>
    <row r="48" spans="1:68" ht="15" x14ac:dyDescent="0.2">
      <c r="A48" s="129" t="s">
        <v>351</v>
      </c>
      <c r="B48" s="129"/>
      <c r="C48" s="147"/>
      <c r="D48" s="147" t="str">
        <f t="shared" si="15"/>
        <v>No</v>
      </c>
      <c r="E48" s="147"/>
      <c r="F48" s="147"/>
      <c r="G48" s="1">
        <v>8</v>
      </c>
      <c r="H48" s="265">
        <v>62</v>
      </c>
      <c r="I48" s="129">
        <v>22</v>
      </c>
      <c r="J48" s="1" t="s">
        <v>352</v>
      </c>
      <c r="K48" s="156"/>
      <c r="L48" s="266">
        <v>590</v>
      </c>
      <c r="M48" s="265"/>
      <c r="N48" s="158"/>
      <c r="O48" s="267">
        <v>155</v>
      </c>
      <c r="P48" s="159">
        <f t="shared" si="3"/>
        <v>0.26271186440677968</v>
      </c>
      <c r="Q48" s="159">
        <f t="shared" si="16"/>
        <v>0</v>
      </c>
      <c r="R48" s="160">
        <f t="shared" si="4"/>
        <v>0</v>
      </c>
      <c r="S48" s="160">
        <f t="shared" si="17"/>
        <v>0</v>
      </c>
      <c r="T48" s="267">
        <v>1</v>
      </c>
      <c r="U48" s="136">
        <f t="shared" si="5"/>
        <v>46.5</v>
      </c>
      <c r="V48" s="4">
        <f t="shared" si="18"/>
        <v>636.75</v>
      </c>
      <c r="W48" s="266">
        <v>550952590.33000004</v>
      </c>
      <c r="X48" s="267">
        <v>5074</v>
      </c>
      <c r="Y48" s="136">
        <f t="shared" si="6"/>
        <v>108583.48</v>
      </c>
      <c r="Z48" s="131">
        <f t="shared" si="7"/>
        <v>0.56399200000000005</v>
      </c>
      <c r="AA48" s="267">
        <v>92835</v>
      </c>
      <c r="AB48" s="131">
        <f t="shared" si="8"/>
        <v>0.77045200000000003</v>
      </c>
      <c r="AC48" s="131">
        <f t="shared" si="9"/>
        <v>0.37407000000000001</v>
      </c>
      <c r="AD48" s="161">
        <f t="shared" si="10"/>
        <v>0.37407000000000001</v>
      </c>
      <c r="AE48" s="162">
        <f t="shared" si="19"/>
        <v>0</v>
      </c>
      <c r="AF48" s="163">
        <f t="shared" si="20"/>
        <v>0.37407000000000001</v>
      </c>
      <c r="AG48" s="267">
        <v>0</v>
      </c>
      <c r="AH48" s="267">
        <v>0</v>
      </c>
      <c r="AI48" s="4">
        <f t="shared" si="21"/>
        <v>0</v>
      </c>
      <c r="AJ48" s="135">
        <f t="shared" si="11"/>
        <v>0</v>
      </c>
      <c r="AK48" s="135">
        <v>147</v>
      </c>
      <c r="AL48" s="135">
        <f t="shared" si="22"/>
        <v>4</v>
      </c>
      <c r="AM48" s="135">
        <f t="shared" si="23"/>
        <v>400</v>
      </c>
      <c r="AN48" s="135">
        <f t="shared" si="24"/>
        <v>58800</v>
      </c>
      <c r="AO48" s="135">
        <f t="shared" si="25"/>
        <v>58800</v>
      </c>
      <c r="AP48" s="135">
        <f t="shared" si="12"/>
        <v>2745129</v>
      </c>
      <c r="AQ48" s="135">
        <f t="shared" si="26"/>
        <v>2803929</v>
      </c>
      <c r="AR48" s="135">
        <f t="shared" si="27"/>
        <v>2803929</v>
      </c>
      <c r="AS48" s="160">
        <v>4665608</v>
      </c>
      <c r="AT48" s="135">
        <f t="shared" si="28"/>
        <v>1861679</v>
      </c>
      <c r="AU48" s="164" t="str">
        <f t="shared" si="29"/>
        <v>No</v>
      </c>
      <c r="AV48" s="267">
        <v>4004835</v>
      </c>
      <c r="AW48" s="160">
        <f t="shared" si="13"/>
        <v>155077.86069999999</v>
      </c>
      <c r="AX48" s="160">
        <f t="shared" si="30"/>
        <v>4004835</v>
      </c>
      <c r="AY48" s="160">
        <f t="shared" si="14"/>
        <v>4004835</v>
      </c>
      <c r="AZ48" s="268">
        <f t="shared" si="31"/>
        <v>0</v>
      </c>
      <c r="BA48" s="160"/>
      <c r="BB48" s="160"/>
      <c r="BC48" s="165"/>
      <c r="BD48" s="160"/>
      <c r="BE48" s="166"/>
      <c r="BG48" s="166"/>
      <c r="BH48" s="166"/>
      <c r="BL48" s="166"/>
      <c r="BM48" s="166"/>
      <c r="BN48" s="166"/>
      <c r="BO48" s="166"/>
      <c r="BP48" s="166"/>
    </row>
    <row r="49" spans="1:68" ht="15" x14ac:dyDescent="0.2">
      <c r="A49" s="129" t="s">
        <v>323</v>
      </c>
      <c r="B49" s="129"/>
      <c r="C49" s="147"/>
      <c r="D49" s="147" t="str">
        <f t="shared" si="15"/>
        <v>No</v>
      </c>
      <c r="E49" s="147"/>
      <c r="F49" s="147"/>
      <c r="G49" s="1">
        <v>4</v>
      </c>
      <c r="H49" s="265">
        <v>130</v>
      </c>
      <c r="I49" s="129">
        <v>23</v>
      </c>
      <c r="J49" s="1" t="s">
        <v>353</v>
      </c>
      <c r="K49" s="156"/>
      <c r="L49" s="266">
        <v>1492.21</v>
      </c>
      <c r="M49" s="265"/>
      <c r="N49" s="158"/>
      <c r="O49" s="267">
        <v>180</v>
      </c>
      <c r="P49" s="159">
        <f t="shared" si="3"/>
        <v>0.1206264533812265</v>
      </c>
      <c r="Q49" s="159">
        <f t="shared" si="16"/>
        <v>0</v>
      </c>
      <c r="R49" s="160">
        <f t="shared" si="4"/>
        <v>0</v>
      </c>
      <c r="S49" s="160">
        <f t="shared" si="17"/>
        <v>0</v>
      </c>
      <c r="T49" s="267">
        <v>8</v>
      </c>
      <c r="U49" s="136">
        <f t="shared" si="5"/>
        <v>54</v>
      </c>
      <c r="V49" s="4">
        <f t="shared" si="18"/>
        <v>1548.21</v>
      </c>
      <c r="W49" s="266">
        <v>1550294648.6700001</v>
      </c>
      <c r="X49" s="267">
        <v>10306</v>
      </c>
      <c r="Y49" s="136">
        <f t="shared" si="6"/>
        <v>150426.42000000001</v>
      </c>
      <c r="Z49" s="131">
        <f t="shared" si="7"/>
        <v>0.78132699999999999</v>
      </c>
      <c r="AA49" s="267">
        <v>89255</v>
      </c>
      <c r="AB49" s="131">
        <f t="shared" si="8"/>
        <v>0.74074099999999998</v>
      </c>
      <c r="AC49" s="131">
        <f t="shared" si="9"/>
        <v>0.230849</v>
      </c>
      <c r="AD49" s="161">
        <f t="shared" si="10"/>
        <v>0.230849</v>
      </c>
      <c r="AE49" s="162">
        <f t="shared" si="19"/>
        <v>0</v>
      </c>
      <c r="AF49" s="163">
        <f t="shared" si="20"/>
        <v>0.230849</v>
      </c>
      <c r="AG49" s="267">
        <v>0</v>
      </c>
      <c r="AH49" s="267">
        <v>0</v>
      </c>
      <c r="AI49" s="4">
        <f t="shared" si="21"/>
        <v>0</v>
      </c>
      <c r="AJ49" s="135">
        <f t="shared" si="11"/>
        <v>0</v>
      </c>
      <c r="AK49" s="135">
        <v>0</v>
      </c>
      <c r="AL49" s="135">
        <f t="shared" si="22"/>
        <v>0</v>
      </c>
      <c r="AM49" s="135">
        <f t="shared" si="23"/>
        <v>0</v>
      </c>
      <c r="AN49" s="135">
        <f t="shared" si="24"/>
        <v>0</v>
      </c>
      <c r="AO49" s="135">
        <f t="shared" si="25"/>
        <v>0</v>
      </c>
      <c r="AP49" s="135">
        <f t="shared" si="12"/>
        <v>4119066</v>
      </c>
      <c r="AQ49" s="135">
        <f t="shared" si="26"/>
        <v>4119066</v>
      </c>
      <c r="AR49" s="135">
        <f t="shared" si="27"/>
        <v>4119066</v>
      </c>
      <c r="AS49" s="160">
        <v>3403900</v>
      </c>
      <c r="AT49" s="135">
        <f t="shared" si="28"/>
        <v>715166</v>
      </c>
      <c r="AU49" s="164" t="str">
        <f t="shared" si="29"/>
        <v>Yes</v>
      </c>
      <c r="AV49" s="267">
        <v>3423208</v>
      </c>
      <c r="AW49" s="160">
        <f t="shared" si="13"/>
        <v>76236.695600000006</v>
      </c>
      <c r="AX49" s="160">
        <f t="shared" si="30"/>
        <v>3499444.6956000002</v>
      </c>
      <c r="AY49" s="160">
        <f t="shared" si="14"/>
        <v>3499444.6956000002</v>
      </c>
      <c r="AZ49" s="268">
        <f t="shared" si="31"/>
        <v>76236.69560000021</v>
      </c>
      <c r="BA49" s="160"/>
      <c r="BB49" s="160"/>
      <c r="BC49" s="165"/>
      <c r="BD49" s="160"/>
      <c r="BE49" s="166"/>
      <c r="BG49" s="166"/>
      <c r="BH49" s="166"/>
      <c r="BL49" s="166"/>
      <c r="BM49" s="166"/>
      <c r="BN49" s="166"/>
      <c r="BO49" s="166"/>
      <c r="BP49" s="166"/>
    </row>
    <row r="50" spans="1:68" ht="15" x14ac:dyDescent="0.2">
      <c r="A50" s="129" t="s">
        <v>327</v>
      </c>
      <c r="B50" s="129"/>
      <c r="C50" s="147"/>
      <c r="D50" s="147" t="str">
        <f t="shared" si="15"/>
        <v>No</v>
      </c>
      <c r="E50" s="147"/>
      <c r="F50" s="147"/>
      <c r="G50" s="1">
        <v>9</v>
      </c>
      <c r="H50" s="269">
        <v>36</v>
      </c>
      <c r="I50" s="129">
        <v>24</v>
      </c>
      <c r="J50" s="1" t="s">
        <v>354</v>
      </c>
      <c r="K50" s="156"/>
      <c r="L50" s="266">
        <v>238.68</v>
      </c>
      <c r="M50" s="269"/>
      <c r="N50" s="158"/>
      <c r="O50" s="267">
        <v>101</v>
      </c>
      <c r="P50" s="159">
        <f t="shared" si="3"/>
        <v>0.42316071727836435</v>
      </c>
      <c r="Q50" s="159">
        <f t="shared" si="16"/>
        <v>0</v>
      </c>
      <c r="R50" s="160">
        <f t="shared" si="4"/>
        <v>0</v>
      </c>
      <c r="S50" s="160">
        <f t="shared" si="17"/>
        <v>0</v>
      </c>
      <c r="T50" s="267">
        <v>4</v>
      </c>
      <c r="U50" s="136">
        <f t="shared" si="5"/>
        <v>30.3</v>
      </c>
      <c r="V50" s="4">
        <f t="shared" si="18"/>
        <v>269.98</v>
      </c>
      <c r="W50" s="266">
        <v>295317266.67000002</v>
      </c>
      <c r="X50" s="267">
        <v>2329</v>
      </c>
      <c r="Y50" s="136">
        <f t="shared" si="6"/>
        <v>126800.03</v>
      </c>
      <c r="Z50" s="131">
        <f t="shared" si="7"/>
        <v>0.65861000000000003</v>
      </c>
      <c r="AA50" s="267">
        <v>68889</v>
      </c>
      <c r="AB50" s="131">
        <f t="shared" si="8"/>
        <v>0.57172000000000001</v>
      </c>
      <c r="AC50" s="131">
        <f t="shared" si="9"/>
        <v>0.36745699999999998</v>
      </c>
      <c r="AD50" s="161">
        <f t="shared" si="10"/>
        <v>0.36745699999999998</v>
      </c>
      <c r="AE50" s="162">
        <f t="shared" si="19"/>
        <v>0</v>
      </c>
      <c r="AF50" s="163">
        <f t="shared" si="20"/>
        <v>0.36745699999999998</v>
      </c>
      <c r="AG50" s="267">
        <v>105</v>
      </c>
      <c r="AH50" s="267">
        <v>6</v>
      </c>
      <c r="AI50" s="4">
        <f t="shared" si="21"/>
        <v>600</v>
      </c>
      <c r="AJ50" s="135">
        <f t="shared" si="11"/>
        <v>63000</v>
      </c>
      <c r="AK50" s="135">
        <v>0</v>
      </c>
      <c r="AL50" s="135">
        <f t="shared" si="22"/>
        <v>0</v>
      </c>
      <c r="AM50" s="135">
        <f t="shared" si="23"/>
        <v>0</v>
      </c>
      <c r="AN50" s="135">
        <f t="shared" si="24"/>
        <v>0</v>
      </c>
      <c r="AO50" s="135">
        <f t="shared" si="25"/>
        <v>63000</v>
      </c>
      <c r="AP50" s="135">
        <f t="shared" si="12"/>
        <v>1143350</v>
      </c>
      <c r="AQ50" s="135">
        <f t="shared" si="26"/>
        <v>1206350</v>
      </c>
      <c r="AR50" s="135">
        <f t="shared" si="27"/>
        <v>1206350</v>
      </c>
      <c r="AS50" s="160">
        <v>1856992</v>
      </c>
      <c r="AT50" s="135">
        <f t="shared" si="28"/>
        <v>650642</v>
      </c>
      <c r="AU50" s="164" t="str">
        <f t="shared" si="29"/>
        <v>No</v>
      </c>
      <c r="AV50" s="267">
        <v>1652147</v>
      </c>
      <c r="AW50" s="160">
        <f t="shared" si="13"/>
        <v>54198.478600000002</v>
      </c>
      <c r="AX50" s="160">
        <f t="shared" si="30"/>
        <v>1652147</v>
      </c>
      <c r="AY50" s="160">
        <f t="shared" si="14"/>
        <v>1652147</v>
      </c>
      <c r="AZ50" s="268">
        <f t="shared" si="31"/>
        <v>0</v>
      </c>
      <c r="BA50" s="160"/>
      <c r="BB50" s="160"/>
      <c r="BC50" s="165"/>
      <c r="BD50" s="160"/>
      <c r="BE50" s="166"/>
      <c r="BG50" s="166"/>
      <c r="BH50" s="166"/>
      <c r="BL50" s="166"/>
      <c r="BM50" s="166"/>
      <c r="BN50" s="166"/>
      <c r="BO50" s="166"/>
      <c r="BP50" s="166"/>
    </row>
    <row r="51" spans="1:68" ht="15" x14ac:dyDescent="0.2">
      <c r="A51" s="129" t="s">
        <v>329</v>
      </c>
      <c r="B51" s="129"/>
      <c r="C51" s="147"/>
      <c r="D51" s="147" t="str">
        <f t="shared" si="15"/>
        <v>No</v>
      </c>
      <c r="E51" s="147"/>
      <c r="F51" s="147"/>
      <c r="G51" s="1">
        <v>4</v>
      </c>
      <c r="H51" s="265">
        <v>132</v>
      </c>
      <c r="I51" s="129">
        <v>25</v>
      </c>
      <c r="J51" s="1" t="s">
        <v>355</v>
      </c>
      <c r="K51" s="156"/>
      <c r="L51" s="266">
        <v>4077.98</v>
      </c>
      <c r="M51" s="265"/>
      <c r="N51" s="158"/>
      <c r="O51" s="267">
        <v>624</v>
      </c>
      <c r="P51" s="159">
        <f t="shared" si="3"/>
        <v>0.15301693485500173</v>
      </c>
      <c r="Q51" s="159">
        <f t="shared" si="16"/>
        <v>0</v>
      </c>
      <c r="R51" s="160">
        <f t="shared" si="4"/>
        <v>0</v>
      </c>
      <c r="S51" s="160">
        <f t="shared" si="17"/>
        <v>0</v>
      </c>
      <c r="T51" s="267">
        <v>75</v>
      </c>
      <c r="U51" s="136">
        <f t="shared" si="5"/>
        <v>187.2</v>
      </c>
      <c r="V51" s="4">
        <f t="shared" si="18"/>
        <v>4283.93</v>
      </c>
      <c r="W51" s="266">
        <v>4115533223</v>
      </c>
      <c r="X51" s="267">
        <v>29208</v>
      </c>
      <c r="Y51" s="136">
        <f t="shared" si="6"/>
        <v>140904.31</v>
      </c>
      <c r="Z51" s="131">
        <f t="shared" si="7"/>
        <v>0.73186899999999999</v>
      </c>
      <c r="AA51" s="267">
        <v>112945</v>
      </c>
      <c r="AB51" s="131">
        <f t="shared" si="8"/>
        <v>0.93734799999999996</v>
      </c>
      <c r="AC51" s="131">
        <f t="shared" si="9"/>
        <v>0.206487</v>
      </c>
      <c r="AD51" s="161">
        <f t="shared" si="10"/>
        <v>0.206487</v>
      </c>
      <c r="AE51" s="162">
        <f t="shared" si="19"/>
        <v>0</v>
      </c>
      <c r="AF51" s="163">
        <f t="shared" si="20"/>
        <v>0.206487</v>
      </c>
      <c r="AG51" s="267">
        <v>0</v>
      </c>
      <c r="AH51" s="267">
        <v>0</v>
      </c>
      <c r="AI51" s="4">
        <f t="shared" si="21"/>
        <v>0</v>
      </c>
      <c r="AJ51" s="135">
        <f t="shared" si="11"/>
        <v>0</v>
      </c>
      <c r="AK51" s="135">
        <v>0</v>
      </c>
      <c r="AL51" s="135">
        <f t="shared" si="22"/>
        <v>0</v>
      </c>
      <c r="AM51" s="135">
        <f t="shared" si="23"/>
        <v>0</v>
      </c>
      <c r="AN51" s="135">
        <f t="shared" si="24"/>
        <v>0</v>
      </c>
      <c r="AO51" s="135">
        <f t="shared" si="25"/>
        <v>0</v>
      </c>
      <c r="AP51" s="135">
        <f t="shared" si="12"/>
        <v>10194737</v>
      </c>
      <c r="AQ51" s="135">
        <f t="shared" si="26"/>
        <v>10194737</v>
      </c>
      <c r="AR51" s="135">
        <f t="shared" si="27"/>
        <v>10194737</v>
      </c>
      <c r="AS51" s="160">
        <v>9436665</v>
      </c>
      <c r="AT51" s="135">
        <f t="shared" si="28"/>
        <v>758072</v>
      </c>
      <c r="AU51" s="164" t="str">
        <f t="shared" si="29"/>
        <v>Yes</v>
      </c>
      <c r="AV51" s="267">
        <v>9339412</v>
      </c>
      <c r="AW51" s="160">
        <f t="shared" si="13"/>
        <v>80810.475200000001</v>
      </c>
      <c r="AX51" s="160">
        <f t="shared" si="30"/>
        <v>9420222.4751999993</v>
      </c>
      <c r="AY51" s="160">
        <f t="shared" si="14"/>
        <v>9420222.4751999993</v>
      </c>
      <c r="AZ51" s="268">
        <f t="shared" si="31"/>
        <v>80810.475199999288</v>
      </c>
      <c r="BA51" s="160"/>
      <c r="BB51" s="160"/>
      <c r="BC51" s="165"/>
      <c r="BD51" s="160"/>
      <c r="BE51" s="166"/>
      <c r="BG51" s="166"/>
      <c r="BH51" s="166"/>
      <c r="BL51" s="166"/>
      <c r="BM51" s="166"/>
      <c r="BN51" s="166"/>
      <c r="BO51" s="166"/>
      <c r="BP51" s="166"/>
    </row>
    <row r="52" spans="1:68" ht="15" x14ac:dyDescent="0.2">
      <c r="A52" s="129" t="s">
        <v>327</v>
      </c>
      <c r="B52" s="129"/>
      <c r="C52" s="147"/>
      <c r="D52" s="147" t="str">
        <f t="shared" si="15"/>
        <v>No</v>
      </c>
      <c r="E52" s="147"/>
      <c r="F52" s="147"/>
      <c r="G52" s="1">
        <v>4</v>
      </c>
      <c r="H52" s="265">
        <v>122</v>
      </c>
      <c r="I52" s="129">
        <v>26</v>
      </c>
      <c r="J52" s="1" t="s">
        <v>356</v>
      </c>
      <c r="K52" s="156"/>
      <c r="L52" s="266">
        <v>408.86</v>
      </c>
      <c r="M52" s="265"/>
      <c r="N52" s="158"/>
      <c r="O52" s="267">
        <v>102</v>
      </c>
      <c r="P52" s="159">
        <f t="shared" si="3"/>
        <v>0.24947414762999559</v>
      </c>
      <c r="Q52" s="159">
        <f t="shared" si="16"/>
        <v>0</v>
      </c>
      <c r="R52" s="160">
        <f t="shared" si="4"/>
        <v>0</v>
      </c>
      <c r="S52" s="160">
        <f t="shared" si="17"/>
        <v>0</v>
      </c>
      <c r="T52" s="267">
        <v>6</v>
      </c>
      <c r="U52" s="136">
        <f t="shared" si="5"/>
        <v>30.6</v>
      </c>
      <c r="V52" s="4">
        <f t="shared" si="18"/>
        <v>440.96000000000004</v>
      </c>
      <c r="W52" s="266">
        <v>645287072</v>
      </c>
      <c r="X52" s="267">
        <v>4268</v>
      </c>
      <c r="Y52" s="136">
        <f t="shared" si="6"/>
        <v>151191.91</v>
      </c>
      <c r="Z52" s="131">
        <f t="shared" si="7"/>
        <v>0.78530299999999997</v>
      </c>
      <c r="AA52" s="267">
        <v>92417</v>
      </c>
      <c r="AB52" s="131">
        <f t="shared" si="8"/>
        <v>0.76698299999999997</v>
      </c>
      <c r="AC52" s="131">
        <f t="shared" si="9"/>
        <v>0.220193</v>
      </c>
      <c r="AD52" s="161">
        <f t="shared" si="10"/>
        <v>0.220193</v>
      </c>
      <c r="AE52" s="162">
        <f t="shared" si="19"/>
        <v>0</v>
      </c>
      <c r="AF52" s="163">
        <f t="shared" si="20"/>
        <v>0.220193</v>
      </c>
      <c r="AG52" s="267">
        <v>201</v>
      </c>
      <c r="AH52" s="267">
        <v>6</v>
      </c>
      <c r="AI52" s="4">
        <f t="shared" si="21"/>
        <v>600</v>
      </c>
      <c r="AJ52" s="135">
        <f t="shared" si="11"/>
        <v>120600</v>
      </c>
      <c r="AK52" s="135">
        <v>0</v>
      </c>
      <c r="AL52" s="135">
        <f t="shared" si="22"/>
        <v>0</v>
      </c>
      <c r="AM52" s="135">
        <f t="shared" si="23"/>
        <v>0</v>
      </c>
      <c r="AN52" s="135">
        <f t="shared" si="24"/>
        <v>0</v>
      </c>
      <c r="AO52" s="135">
        <f t="shared" si="25"/>
        <v>120600</v>
      </c>
      <c r="AP52" s="135">
        <f t="shared" si="12"/>
        <v>1119035</v>
      </c>
      <c r="AQ52" s="135">
        <f t="shared" si="26"/>
        <v>1239635</v>
      </c>
      <c r="AR52" s="135">
        <f t="shared" si="27"/>
        <v>1239635</v>
      </c>
      <c r="AS52" s="160">
        <v>659216</v>
      </c>
      <c r="AT52" s="135">
        <f t="shared" si="28"/>
        <v>580419</v>
      </c>
      <c r="AU52" s="164" t="str">
        <f t="shared" si="29"/>
        <v>Yes</v>
      </c>
      <c r="AV52" s="267">
        <v>768291</v>
      </c>
      <c r="AW52" s="160">
        <f t="shared" si="13"/>
        <v>61872.665399999998</v>
      </c>
      <c r="AX52" s="160">
        <f t="shared" si="30"/>
        <v>830163.66540000006</v>
      </c>
      <c r="AY52" s="160">
        <f t="shared" si="14"/>
        <v>830163.66540000006</v>
      </c>
      <c r="AZ52" s="268">
        <f t="shared" si="31"/>
        <v>61872.665400000056</v>
      </c>
      <c r="BA52" s="160"/>
      <c r="BB52" s="160"/>
      <c r="BC52" s="165"/>
      <c r="BD52" s="160"/>
      <c r="BE52" s="166"/>
      <c r="BG52" s="166"/>
      <c r="BH52" s="166"/>
      <c r="BL52" s="166"/>
      <c r="BM52" s="166"/>
      <c r="BN52" s="166"/>
      <c r="BO52" s="166"/>
      <c r="BP52" s="166"/>
    </row>
    <row r="53" spans="1:68" ht="15" x14ac:dyDescent="0.2">
      <c r="A53" s="129" t="s">
        <v>333</v>
      </c>
      <c r="B53" s="129"/>
      <c r="C53" s="147"/>
      <c r="D53" s="147" t="str">
        <f t="shared" si="15"/>
        <v>No</v>
      </c>
      <c r="E53" s="147"/>
      <c r="F53" s="147"/>
      <c r="G53" s="1">
        <v>5</v>
      </c>
      <c r="H53" s="265">
        <v>84</v>
      </c>
      <c r="I53" s="129">
        <v>27</v>
      </c>
      <c r="J53" s="1" t="s">
        <v>357</v>
      </c>
      <c r="K53" s="156"/>
      <c r="L53" s="266">
        <v>1551.28</v>
      </c>
      <c r="M53" s="265"/>
      <c r="N53" s="158"/>
      <c r="O53" s="267">
        <v>577</v>
      </c>
      <c r="P53" s="159">
        <f t="shared" si="3"/>
        <v>0.37195090505904804</v>
      </c>
      <c r="Q53" s="159">
        <f t="shared" si="16"/>
        <v>0</v>
      </c>
      <c r="R53" s="160">
        <f t="shared" si="4"/>
        <v>0</v>
      </c>
      <c r="S53" s="160">
        <f t="shared" si="17"/>
        <v>0</v>
      </c>
      <c r="T53" s="267">
        <v>108</v>
      </c>
      <c r="U53" s="136">
        <f t="shared" si="5"/>
        <v>173.1</v>
      </c>
      <c r="V53" s="4">
        <f t="shared" si="18"/>
        <v>1751.3799999999999</v>
      </c>
      <c r="W53" s="266">
        <v>2321389950</v>
      </c>
      <c r="X53" s="267">
        <v>12976</v>
      </c>
      <c r="Y53" s="136">
        <f t="shared" si="6"/>
        <v>178898.73</v>
      </c>
      <c r="Z53" s="131">
        <f t="shared" si="7"/>
        <v>0.92921500000000001</v>
      </c>
      <c r="AA53" s="267">
        <v>76360</v>
      </c>
      <c r="AB53" s="131">
        <f t="shared" si="8"/>
        <v>0.63372300000000004</v>
      </c>
      <c r="AC53" s="131">
        <f t="shared" si="9"/>
        <v>0.15943299999999999</v>
      </c>
      <c r="AD53" s="161">
        <f t="shared" si="10"/>
        <v>0.15943299999999999</v>
      </c>
      <c r="AE53" s="162">
        <f t="shared" si="19"/>
        <v>0</v>
      </c>
      <c r="AF53" s="163">
        <f t="shared" si="20"/>
        <v>0.15943299999999999</v>
      </c>
      <c r="AG53" s="267">
        <v>0</v>
      </c>
      <c r="AH53" s="267">
        <v>0</v>
      </c>
      <c r="AI53" s="4">
        <f t="shared" si="21"/>
        <v>0</v>
      </c>
      <c r="AJ53" s="135">
        <f t="shared" si="11"/>
        <v>0</v>
      </c>
      <c r="AK53" s="135">
        <v>0</v>
      </c>
      <c r="AL53" s="135">
        <f t="shared" si="22"/>
        <v>0</v>
      </c>
      <c r="AM53" s="135">
        <f t="shared" si="23"/>
        <v>0</v>
      </c>
      <c r="AN53" s="135">
        <f t="shared" si="24"/>
        <v>0</v>
      </c>
      <c r="AO53" s="135">
        <f t="shared" si="25"/>
        <v>0</v>
      </c>
      <c r="AP53" s="135">
        <f t="shared" si="12"/>
        <v>3218100</v>
      </c>
      <c r="AQ53" s="135">
        <f t="shared" si="26"/>
        <v>3218100</v>
      </c>
      <c r="AR53" s="135">
        <f t="shared" si="27"/>
        <v>3218100</v>
      </c>
      <c r="AS53" s="160">
        <v>6326998</v>
      </c>
      <c r="AT53" s="135">
        <f t="shared" si="28"/>
        <v>3108898</v>
      </c>
      <c r="AU53" s="164" t="str">
        <f t="shared" si="29"/>
        <v>No</v>
      </c>
      <c r="AV53" s="267">
        <v>5192084</v>
      </c>
      <c r="AW53" s="160">
        <f t="shared" si="13"/>
        <v>258971.2034</v>
      </c>
      <c r="AX53" s="160">
        <f t="shared" si="30"/>
        <v>5192084</v>
      </c>
      <c r="AY53" s="160">
        <f t="shared" si="14"/>
        <v>5192084</v>
      </c>
      <c r="AZ53" s="268">
        <f t="shared" si="31"/>
        <v>0</v>
      </c>
      <c r="BA53" s="160"/>
      <c r="BB53" s="160"/>
      <c r="BC53" s="165"/>
      <c r="BD53" s="160"/>
      <c r="BE53" s="166"/>
      <c r="BG53" s="166"/>
      <c r="BH53" s="166"/>
      <c r="BL53" s="166"/>
      <c r="BM53" s="166"/>
      <c r="BN53" s="166"/>
      <c r="BO53" s="166"/>
      <c r="BP53" s="166"/>
    </row>
    <row r="54" spans="1:68" ht="15" x14ac:dyDescent="0.2">
      <c r="A54" s="129" t="s">
        <v>333</v>
      </c>
      <c r="B54" s="129"/>
      <c r="C54" s="147"/>
      <c r="D54" s="147" t="str">
        <f t="shared" si="15"/>
        <v>No</v>
      </c>
      <c r="E54" s="147"/>
      <c r="F54" s="147"/>
      <c r="G54" s="1">
        <v>6</v>
      </c>
      <c r="H54" s="265">
        <v>64</v>
      </c>
      <c r="I54" s="129">
        <v>28</v>
      </c>
      <c r="J54" s="1" t="s">
        <v>358</v>
      </c>
      <c r="K54" s="156"/>
      <c r="L54" s="266">
        <v>2211.62</v>
      </c>
      <c r="M54" s="265"/>
      <c r="N54" s="158"/>
      <c r="O54" s="267">
        <v>518</v>
      </c>
      <c r="P54" s="159">
        <f t="shared" si="3"/>
        <v>0.23421745146092007</v>
      </c>
      <c r="Q54" s="159">
        <f t="shared" si="16"/>
        <v>0</v>
      </c>
      <c r="R54" s="160">
        <f t="shared" si="4"/>
        <v>0</v>
      </c>
      <c r="S54" s="160">
        <f t="shared" si="17"/>
        <v>0</v>
      </c>
      <c r="T54" s="267">
        <v>13</v>
      </c>
      <c r="U54" s="136">
        <f t="shared" si="5"/>
        <v>155.4</v>
      </c>
      <c r="V54" s="4">
        <f t="shared" si="18"/>
        <v>2370.27</v>
      </c>
      <c r="W54" s="266">
        <v>1788735536</v>
      </c>
      <c r="X54" s="267">
        <v>15927</v>
      </c>
      <c r="Y54" s="136">
        <f t="shared" si="6"/>
        <v>112308.38</v>
      </c>
      <c r="Z54" s="131">
        <f t="shared" si="7"/>
        <v>0.58333900000000005</v>
      </c>
      <c r="AA54" s="267">
        <v>103380</v>
      </c>
      <c r="AB54" s="131">
        <f t="shared" si="8"/>
        <v>0.85796600000000001</v>
      </c>
      <c r="AC54" s="131">
        <f t="shared" si="9"/>
        <v>0.33427299999999999</v>
      </c>
      <c r="AD54" s="161">
        <f t="shared" si="10"/>
        <v>0.33427299999999999</v>
      </c>
      <c r="AE54" s="162">
        <f t="shared" si="19"/>
        <v>0</v>
      </c>
      <c r="AF54" s="163">
        <f t="shared" si="20"/>
        <v>0.33427299999999999</v>
      </c>
      <c r="AG54" s="267">
        <v>0</v>
      </c>
      <c r="AH54" s="267">
        <v>0</v>
      </c>
      <c r="AI54" s="4">
        <f t="shared" si="21"/>
        <v>0</v>
      </c>
      <c r="AJ54" s="135">
        <f t="shared" si="11"/>
        <v>0</v>
      </c>
      <c r="AK54" s="135">
        <v>0</v>
      </c>
      <c r="AL54" s="135">
        <f t="shared" si="22"/>
        <v>0</v>
      </c>
      <c r="AM54" s="135">
        <f t="shared" si="23"/>
        <v>0</v>
      </c>
      <c r="AN54" s="135">
        <f t="shared" si="24"/>
        <v>0</v>
      </c>
      <c r="AO54" s="135">
        <f t="shared" si="25"/>
        <v>0</v>
      </c>
      <c r="AP54" s="135">
        <f t="shared" si="12"/>
        <v>9131456</v>
      </c>
      <c r="AQ54" s="135">
        <f t="shared" si="26"/>
        <v>9131456</v>
      </c>
      <c r="AR54" s="135">
        <f t="shared" si="27"/>
        <v>9131456</v>
      </c>
      <c r="AS54" s="160">
        <v>13503310</v>
      </c>
      <c r="AT54" s="135">
        <f t="shared" si="28"/>
        <v>4371854</v>
      </c>
      <c r="AU54" s="164" t="str">
        <f t="shared" si="29"/>
        <v>No</v>
      </c>
      <c r="AV54" s="267">
        <v>12040218</v>
      </c>
      <c r="AW54" s="160">
        <f t="shared" si="13"/>
        <v>364175.43819999998</v>
      </c>
      <c r="AX54" s="160">
        <f t="shared" si="30"/>
        <v>12040218</v>
      </c>
      <c r="AY54" s="160">
        <f t="shared" si="14"/>
        <v>12040218</v>
      </c>
      <c r="AZ54" s="268">
        <f t="shared" si="31"/>
        <v>0</v>
      </c>
      <c r="BA54" s="160"/>
      <c r="BB54" s="160"/>
      <c r="BC54" s="165"/>
      <c r="BD54" s="160"/>
      <c r="BE54" s="166"/>
      <c r="BG54" s="166"/>
      <c r="BH54" s="166"/>
      <c r="BL54" s="166"/>
      <c r="BM54" s="166"/>
      <c r="BN54" s="166"/>
      <c r="BO54" s="166"/>
      <c r="BP54" s="166"/>
    </row>
    <row r="55" spans="1:68" ht="15" x14ac:dyDescent="0.2">
      <c r="A55" s="129" t="s">
        <v>327</v>
      </c>
      <c r="B55" s="129"/>
      <c r="C55" s="147"/>
      <c r="D55" s="147" t="str">
        <f t="shared" si="15"/>
        <v>No</v>
      </c>
      <c r="E55" s="147"/>
      <c r="F55" s="147"/>
      <c r="G55" s="1">
        <v>5</v>
      </c>
      <c r="H55" s="270">
        <v>58</v>
      </c>
      <c r="I55" s="129">
        <v>29</v>
      </c>
      <c r="J55" s="1" t="s">
        <v>359</v>
      </c>
      <c r="K55" s="156"/>
      <c r="L55" s="266">
        <v>167.89</v>
      </c>
      <c r="M55" s="270"/>
      <c r="N55" s="158"/>
      <c r="O55" s="267">
        <v>50</v>
      </c>
      <c r="P55" s="159">
        <f t="shared" si="3"/>
        <v>0.29781404491035801</v>
      </c>
      <c r="Q55" s="159">
        <f t="shared" si="16"/>
        <v>0</v>
      </c>
      <c r="R55" s="160">
        <f t="shared" si="4"/>
        <v>0</v>
      </c>
      <c r="S55" s="160">
        <f t="shared" si="17"/>
        <v>0</v>
      </c>
      <c r="T55" s="267">
        <v>0</v>
      </c>
      <c r="U55" s="136">
        <f t="shared" si="5"/>
        <v>15</v>
      </c>
      <c r="V55" s="4">
        <f t="shared" si="18"/>
        <v>182.89</v>
      </c>
      <c r="W55" s="266">
        <v>264040418.66999999</v>
      </c>
      <c r="X55" s="267">
        <v>1518</v>
      </c>
      <c r="Y55" s="136">
        <f t="shared" si="6"/>
        <v>173939.67</v>
      </c>
      <c r="Z55" s="131">
        <f t="shared" si="7"/>
        <v>0.90345699999999995</v>
      </c>
      <c r="AA55" s="267">
        <v>91786</v>
      </c>
      <c r="AB55" s="131">
        <f t="shared" si="8"/>
        <v>0.76174600000000003</v>
      </c>
      <c r="AC55" s="131">
        <f t="shared" si="9"/>
        <v>0.13905600000000001</v>
      </c>
      <c r="AD55" s="161">
        <f t="shared" si="10"/>
        <v>0.13905600000000001</v>
      </c>
      <c r="AE55" s="162">
        <f t="shared" si="19"/>
        <v>0</v>
      </c>
      <c r="AF55" s="163">
        <f t="shared" si="20"/>
        <v>0.13905600000000001</v>
      </c>
      <c r="AG55" s="267">
        <v>89</v>
      </c>
      <c r="AH55" s="267">
        <v>6</v>
      </c>
      <c r="AI55" s="4">
        <f t="shared" si="21"/>
        <v>600</v>
      </c>
      <c r="AJ55" s="135">
        <f t="shared" si="11"/>
        <v>53400</v>
      </c>
      <c r="AK55" s="135">
        <v>0</v>
      </c>
      <c r="AL55" s="135">
        <f t="shared" si="22"/>
        <v>0</v>
      </c>
      <c r="AM55" s="135">
        <f t="shared" si="23"/>
        <v>0</v>
      </c>
      <c r="AN55" s="135">
        <f t="shared" si="24"/>
        <v>0</v>
      </c>
      <c r="AO55" s="135">
        <f t="shared" si="25"/>
        <v>53400</v>
      </c>
      <c r="AP55" s="135">
        <f t="shared" si="12"/>
        <v>293103</v>
      </c>
      <c r="AQ55" s="135">
        <f t="shared" si="26"/>
        <v>346503</v>
      </c>
      <c r="AR55" s="135">
        <f t="shared" si="27"/>
        <v>346503</v>
      </c>
      <c r="AS55" s="160">
        <v>491388</v>
      </c>
      <c r="AT55" s="135">
        <f t="shared" si="28"/>
        <v>144885</v>
      </c>
      <c r="AU55" s="164" t="str">
        <f t="shared" si="29"/>
        <v>No</v>
      </c>
      <c r="AV55" s="267">
        <v>403912</v>
      </c>
      <c r="AW55" s="160">
        <f t="shared" si="13"/>
        <v>12068.9205</v>
      </c>
      <c r="AX55" s="160">
        <f t="shared" si="30"/>
        <v>403912</v>
      </c>
      <c r="AY55" s="160">
        <f t="shared" si="14"/>
        <v>403912</v>
      </c>
      <c r="AZ55" s="268">
        <f t="shared" si="31"/>
        <v>0</v>
      </c>
      <c r="BA55" s="160"/>
      <c r="BB55" s="160"/>
      <c r="BC55" s="165"/>
      <c r="BD55" s="160"/>
      <c r="BE55" s="166"/>
      <c r="BG55" s="166"/>
      <c r="BH55" s="166"/>
      <c r="BL55" s="166"/>
      <c r="BM55" s="166"/>
      <c r="BN55" s="166"/>
      <c r="BO55" s="166"/>
      <c r="BP55" s="166"/>
    </row>
    <row r="56" spans="1:68" ht="15" x14ac:dyDescent="0.2">
      <c r="A56" s="129" t="s">
        <v>323</v>
      </c>
      <c r="B56" s="129"/>
      <c r="C56" s="147"/>
      <c r="D56" s="147" t="str">
        <f t="shared" si="15"/>
        <v>No</v>
      </c>
      <c r="E56" s="147"/>
      <c r="F56" s="147"/>
      <c r="G56" s="1">
        <v>6</v>
      </c>
      <c r="H56" s="265">
        <v>104</v>
      </c>
      <c r="I56" s="129">
        <v>30</v>
      </c>
      <c r="J56" s="1" t="s">
        <v>360</v>
      </c>
      <c r="K56" s="156"/>
      <c r="L56" s="266">
        <v>614.17999999999995</v>
      </c>
      <c r="M56" s="265"/>
      <c r="N56" s="158"/>
      <c r="O56" s="267">
        <v>144</v>
      </c>
      <c r="P56" s="159">
        <f t="shared" si="3"/>
        <v>0.23445895340128303</v>
      </c>
      <c r="Q56" s="159">
        <f t="shared" si="16"/>
        <v>0</v>
      </c>
      <c r="R56" s="160">
        <f t="shared" si="4"/>
        <v>0</v>
      </c>
      <c r="S56" s="160">
        <f t="shared" si="17"/>
        <v>0</v>
      </c>
      <c r="T56" s="267">
        <v>8</v>
      </c>
      <c r="U56" s="136">
        <f t="shared" si="5"/>
        <v>43.2</v>
      </c>
      <c r="V56" s="4">
        <f t="shared" si="18"/>
        <v>659.38</v>
      </c>
      <c r="W56" s="266">
        <v>742774994.33000004</v>
      </c>
      <c r="X56" s="267">
        <v>5421</v>
      </c>
      <c r="Y56" s="136">
        <f t="shared" si="6"/>
        <v>137018.07999999999</v>
      </c>
      <c r="Z56" s="131">
        <f t="shared" si="7"/>
        <v>0.71168299999999995</v>
      </c>
      <c r="AA56" s="267">
        <v>106604</v>
      </c>
      <c r="AB56" s="131">
        <f t="shared" si="8"/>
        <v>0.88472300000000004</v>
      </c>
      <c r="AC56" s="131">
        <f t="shared" si="9"/>
        <v>0.236405</v>
      </c>
      <c r="AD56" s="161">
        <f t="shared" si="10"/>
        <v>0.236405</v>
      </c>
      <c r="AE56" s="162">
        <f t="shared" si="19"/>
        <v>0</v>
      </c>
      <c r="AF56" s="163">
        <f t="shared" si="20"/>
        <v>0.236405</v>
      </c>
      <c r="AG56" s="267">
        <v>0</v>
      </c>
      <c r="AH56" s="267">
        <v>0</v>
      </c>
      <c r="AI56" s="4">
        <f t="shared" si="21"/>
        <v>0</v>
      </c>
      <c r="AJ56" s="135">
        <f t="shared" si="11"/>
        <v>0</v>
      </c>
      <c r="AK56" s="135">
        <v>1</v>
      </c>
      <c r="AL56" s="135">
        <f t="shared" si="22"/>
        <v>4</v>
      </c>
      <c r="AM56" s="135">
        <f t="shared" si="23"/>
        <v>400</v>
      </c>
      <c r="AN56" s="135">
        <f t="shared" si="24"/>
        <v>400</v>
      </c>
      <c r="AO56" s="135">
        <f t="shared" si="25"/>
        <v>400</v>
      </c>
      <c r="AP56" s="135">
        <f t="shared" si="12"/>
        <v>1796525</v>
      </c>
      <c r="AQ56" s="135">
        <f t="shared" si="26"/>
        <v>1796925</v>
      </c>
      <c r="AR56" s="135">
        <f t="shared" si="27"/>
        <v>1796925</v>
      </c>
      <c r="AS56" s="160">
        <v>2523462</v>
      </c>
      <c r="AT56" s="135">
        <f t="shared" si="28"/>
        <v>726537</v>
      </c>
      <c r="AU56" s="164" t="str">
        <f t="shared" si="29"/>
        <v>No</v>
      </c>
      <c r="AV56" s="267">
        <v>2316189</v>
      </c>
      <c r="AW56" s="160">
        <f t="shared" si="13"/>
        <v>60520.532099999997</v>
      </c>
      <c r="AX56" s="160">
        <f t="shared" si="30"/>
        <v>2316189</v>
      </c>
      <c r="AY56" s="160">
        <f t="shared" si="14"/>
        <v>2316189</v>
      </c>
      <c r="AZ56" s="268">
        <f t="shared" si="31"/>
        <v>0</v>
      </c>
      <c r="BA56" s="160"/>
      <c r="BB56" s="160"/>
      <c r="BC56" s="165"/>
      <c r="BD56" s="160"/>
      <c r="BE56" s="166"/>
      <c r="BG56" s="166"/>
      <c r="BH56" s="166"/>
      <c r="BL56" s="166"/>
      <c r="BM56" s="166"/>
      <c r="BN56" s="166"/>
      <c r="BO56" s="166"/>
      <c r="BP56" s="166"/>
    </row>
    <row r="57" spans="1:68" ht="15" x14ac:dyDescent="0.2">
      <c r="A57" s="129" t="s">
        <v>323</v>
      </c>
      <c r="B57" s="129"/>
      <c r="C57" s="147"/>
      <c r="D57" s="147" t="str">
        <f t="shared" si="15"/>
        <v>No</v>
      </c>
      <c r="E57" s="147"/>
      <c r="F57" s="147"/>
      <c r="G57" s="1">
        <v>1</v>
      </c>
      <c r="H57" s="265">
        <v>154</v>
      </c>
      <c r="I57" s="129">
        <v>31</v>
      </c>
      <c r="J57" s="1" t="s">
        <v>361</v>
      </c>
      <c r="K57" s="156"/>
      <c r="L57" s="266">
        <v>120.9</v>
      </c>
      <c r="M57" s="265"/>
      <c r="N57" s="158"/>
      <c r="O57" s="267">
        <v>25</v>
      </c>
      <c r="P57" s="159">
        <f t="shared" si="3"/>
        <v>0.20678246484698096</v>
      </c>
      <c r="Q57" s="159">
        <f t="shared" si="16"/>
        <v>0</v>
      </c>
      <c r="R57" s="160">
        <f t="shared" si="4"/>
        <v>0</v>
      </c>
      <c r="S57" s="160">
        <f t="shared" si="17"/>
        <v>0</v>
      </c>
      <c r="T57" s="267">
        <v>3</v>
      </c>
      <c r="U57" s="136">
        <f t="shared" si="5"/>
        <v>7.5</v>
      </c>
      <c r="V57" s="4">
        <f t="shared" si="18"/>
        <v>129.15</v>
      </c>
      <c r="W57" s="266">
        <v>563980513</v>
      </c>
      <c r="X57" s="267">
        <v>1302</v>
      </c>
      <c r="Y57" s="136">
        <f t="shared" si="6"/>
        <v>433164.76</v>
      </c>
      <c r="Z57" s="131">
        <f t="shared" si="7"/>
        <v>2.2498930000000001</v>
      </c>
      <c r="AA57" s="267">
        <v>82083</v>
      </c>
      <c r="AB57" s="131">
        <f t="shared" si="8"/>
        <v>0.68121900000000002</v>
      </c>
      <c r="AC57" s="131">
        <f t="shared" si="9"/>
        <v>-0.77929099999999996</v>
      </c>
      <c r="AD57" s="161">
        <f t="shared" si="10"/>
        <v>0.01</v>
      </c>
      <c r="AE57" s="162">
        <f t="shared" si="19"/>
        <v>0</v>
      </c>
      <c r="AF57" s="163">
        <f t="shared" si="20"/>
        <v>0.01</v>
      </c>
      <c r="AG57" s="267">
        <v>29</v>
      </c>
      <c r="AH57" s="267">
        <v>4</v>
      </c>
      <c r="AI57" s="4">
        <f t="shared" si="21"/>
        <v>400</v>
      </c>
      <c r="AJ57" s="135">
        <f t="shared" si="11"/>
        <v>11600</v>
      </c>
      <c r="AK57" s="135">
        <v>0</v>
      </c>
      <c r="AL57" s="135">
        <f t="shared" si="22"/>
        <v>0</v>
      </c>
      <c r="AM57" s="135">
        <f t="shared" si="23"/>
        <v>0</v>
      </c>
      <c r="AN57" s="135">
        <f t="shared" si="24"/>
        <v>0</v>
      </c>
      <c r="AO57" s="135">
        <f t="shared" si="25"/>
        <v>11600</v>
      </c>
      <c r="AP57" s="135">
        <f t="shared" si="12"/>
        <v>14885</v>
      </c>
      <c r="AQ57" s="135">
        <f t="shared" si="26"/>
        <v>26485</v>
      </c>
      <c r="AR57" s="135">
        <f t="shared" si="27"/>
        <v>26485</v>
      </c>
      <c r="AS57" s="160">
        <v>6976</v>
      </c>
      <c r="AT57" s="135">
        <f t="shared" si="28"/>
        <v>19509</v>
      </c>
      <c r="AU57" s="164" t="str">
        <f t="shared" si="29"/>
        <v>Yes</v>
      </c>
      <c r="AV57" s="267">
        <v>9149</v>
      </c>
      <c r="AW57" s="160">
        <f t="shared" si="13"/>
        <v>2079.6594</v>
      </c>
      <c r="AX57" s="160">
        <f t="shared" si="30"/>
        <v>11228.6594</v>
      </c>
      <c r="AY57" s="160">
        <f t="shared" si="14"/>
        <v>11228.6594</v>
      </c>
      <c r="AZ57" s="268">
        <f t="shared" si="31"/>
        <v>2079.6594000000005</v>
      </c>
      <c r="BA57" s="160"/>
      <c r="BB57" s="160"/>
      <c r="BC57" s="165"/>
      <c r="BD57" s="160"/>
      <c r="BE57" s="166"/>
      <c r="BG57" s="166"/>
      <c r="BH57" s="166"/>
      <c r="BL57" s="166"/>
      <c r="BM57" s="166"/>
      <c r="BN57" s="166"/>
      <c r="BO57" s="166"/>
      <c r="BP57" s="166"/>
    </row>
    <row r="58" spans="1:68" ht="15" x14ac:dyDescent="0.2">
      <c r="A58" s="129" t="s">
        <v>327</v>
      </c>
      <c r="B58" s="129"/>
      <c r="C58" s="147"/>
      <c r="D58" s="147" t="str">
        <f t="shared" si="15"/>
        <v>No</v>
      </c>
      <c r="E58" s="147"/>
      <c r="F58" s="147"/>
      <c r="G58" s="1">
        <v>7</v>
      </c>
      <c r="H58" s="265">
        <v>87</v>
      </c>
      <c r="I58" s="129">
        <v>32</v>
      </c>
      <c r="J58" s="1" t="s">
        <v>362</v>
      </c>
      <c r="K58" s="156"/>
      <c r="L58" s="266">
        <v>1609.73</v>
      </c>
      <c r="M58" s="265"/>
      <c r="N58" s="158"/>
      <c r="O58" s="267">
        <v>408</v>
      </c>
      <c r="P58" s="159">
        <f t="shared" si="3"/>
        <v>0.25345865455697542</v>
      </c>
      <c r="Q58" s="159">
        <f t="shared" si="16"/>
        <v>0</v>
      </c>
      <c r="R58" s="160">
        <f t="shared" si="4"/>
        <v>0</v>
      </c>
      <c r="S58" s="160">
        <f t="shared" si="17"/>
        <v>0</v>
      </c>
      <c r="T58" s="267">
        <v>16</v>
      </c>
      <c r="U58" s="136">
        <f t="shared" si="5"/>
        <v>122.4</v>
      </c>
      <c r="V58" s="4">
        <f t="shared" si="18"/>
        <v>1736.13</v>
      </c>
      <c r="W58" s="266">
        <v>1492783189.6700001</v>
      </c>
      <c r="X58" s="267">
        <v>12422</v>
      </c>
      <c r="Y58" s="136">
        <f t="shared" si="6"/>
        <v>120172.53</v>
      </c>
      <c r="Z58" s="131">
        <f t="shared" si="7"/>
        <v>0.62418600000000002</v>
      </c>
      <c r="AA58" s="267">
        <v>91461</v>
      </c>
      <c r="AB58" s="131">
        <f t="shared" si="8"/>
        <v>0.75904899999999997</v>
      </c>
      <c r="AC58" s="131">
        <f t="shared" si="9"/>
        <v>0.33535500000000001</v>
      </c>
      <c r="AD58" s="161">
        <f t="shared" si="10"/>
        <v>0.33535500000000001</v>
      </c>
      <c r="AE58" s="162">
        <f t="shared" si="19"/>
        <v>0</v>
      </c>
      <c r="AF58" s="163">
        <f t="shared" si="20"/>
        <v>0.33535500000000001</v>
      </c>
      <c r="AG58" s="267">
        <v>0</v>
      </c>
      <c r="AH58" s="267">
        <v>0</v>
      </c>
      <c r="AI58" s="4">
        <f t="shared" si="21"/>
        <v>0</v>
      </c>
      <c r="AJ58" s="135">
        <f t="shared" si="11"/>
        <v>0</v>
      </c>
      <c r="AK58" s="135">
        <v>0</v>
      </c>
      <c r="AL58" s="135">
        <f t="shared" si="22"/>
        <v>0</v>
      </c>
      <c r="AM58" s="135">
        <f t="shared" si="23"/>
        <v>0</v>
      </c>
      <c r="AN58" s="135">
        <f t="shared" si="24"/>
        <v>0</v>
      </c>
      <c r="AO58" s="135">
        <f t="shared" si="25"/>
        <v>0</v>
      </c>
      <c r="AP58" s="135">
        <f t="shared" si="12"/>
        <v>6710084</v>
      </c>
      <c r="AQ58" s="135">
        <f t="shared" si="26"/>
        <v>6710084</v>
      </c>
      <c r="AR58" s="135">
        <f t="shared" si="27"/>
        <v>6710084</v>
      </c>
      <c r="AS58" s="160">
        <v>8756165</v>
      </c>
      <c r="AT58" s="135">
        <f t="shared" si="28"/>
        <v>2046081</v>
      </c>
      <c r="AU58" s="164" t="str">
        <f t="shared" si="29"/>
        <v>No</v>
      </c>
      <c r="AV58" s="267">
        <v>7952911</v>
      </c>
      <c r="AW58" s="160">
        <f t="shared" si="13"/>
        <v>170438.54730000001</v>
      </c>
      <c r="AX58" s="160">
        <f t="shared" si="30"/>
        <v>7952911</v>
      </c>
      <c r="AY58" s="160">
        <f t="shared" si="14"/>
        <v>7952911</v>
      </c>
      <c r="AZ58" s="268">
        <f t="shared" si="31"/>
        <v>0</v>
      </c>
      <c r="BA58" s="160"/>
      <c r="BB58" s="160"/>
      <c r="BC58" s="165"/>
      <c r="BD58" s="160"/>
      <c r="BE58" s="166"/>
      <c r="BG58" s="166"/>
      <c r="BH58" s="166"/>
      <c r="BL58" s="166"/>
      <c r="BM58" s="166"/>
      <c r="BN58" s="166"/>
      <c r="BO58" s="166"/>
      <c r="BP58" s="166"/>
    </row>
    <row r="59" spans="1:68" ht="15" x14ac:dyDescent="0.2">
      <c r="A59" s="129" t="s">
        <v>333</v>
      </c>
      <c r="B59" s="129"/>
      <c r="C59" s="147"/>
      <c r="D59" s="147" t="str">
        <f t="shared" si="15"/>
        <v>No</v>
      </c>
      <c r="E59" s="147"/>
      <c r="F59" s="147"/>
      <c r="G59" s="1">
        <v>6</v>
      </c>
      <c r="H59" s="265">
        <v>95</v>
      </c>
      <c r="I59" s="129">
        <v>33</v>
      </c>
      <c r="J59" s="1" t="s">
        <v>363</v>
      </c>
      <c r="K59" s="156"/>
      <c r="L59" s="266">
        <v>2038.75</v>
      </c>
      <c r="M59" s="265"/>
      <c r="N59" s="158"/>
      <c r="O59" s="267">
        <v>507</v>
      </c>
      <c r="P59" s="159">
        <f t="shared" si="3"/>
        <v>0.24868179031269161</v>
      </c>
      <c r="Q59" s="159">
        <f t="shared" si="16"/>
        <v>0</v>
      </c>
      <c r="R59" s="160">
        <f t="shared" si="4"/>
        <v>0</v>
      </c>
      <c r="S59" s="160">
        <f t="shared" si="17"/>
        <v>0</v>
      </c>
      <c r="T59" s="267">
        <v>97</v>
      </c>
      <c r="U59" s="136">
        <f t="shared" si="5"/>
        <v>152.1</v>
      </c>
      <c r="V59" s="4">
        <f t="shared" si="18"/>
        <v>2215.1</v>
      </c>
      <c r="W59" s="266">
        <v>2084716103.3299999</v>
      </c>
      <c r="X59" s="267">
        <v>13973</v>
      </c>
      <c r="Y59" s="136">
        <f t="shared" si="6"/>
        <v>149196.03</v>
      </c>
      <c r="Z59" s="131">
        <f t="shared" si="7"/>
        <v>0.77493599999999996</v>
      </c>
      <c r="AA59" s="267">
        <v>91841</v>
      </c>
      <c r="AB59" s="131">
        <f t="shared" si="8"/>
        <v>0.76220200000000005</v>
      </c>
      <c r="AC59" s="131">
        <f t="shared" si="9"/>
        <v>0.228884</v>
      </c>
      <c r="AD59" s="161">
        <f t="shared" si="10"/>
        <v>0.228884</v>
      </c>
      <c r="AE59" s="162">
        <f t="shared" si="19"/>
        <v>0</v>
      </c>
      <c r="AF59" s="163">
        <f t="shared" si="20"/>
        <v>0.228884</v>
      </c>
      <c r="AG59" s="267">
        <v>0</v>
      </c>
      <c r="AH59" s="267">
        <v>0</v>
      </c>
      <c r="AI59" s="4">
        <f t="shared" si="21"/>
        <v>0</v>
      </c>
      <c r="AJ59" s="135">
        <f t="shared" si="11"/>
        <v>0</v>
      </c>
      <c r="AK59" s="135">
        <v>0</v>
      </c>
      <c r="AL59" s="135">
        <f t="shared" si="22"/>
        <v>0</v>
      </c>
      <c r="AM59" s="135">
        <f t="shared" si="23"/>
        <v>0</v>
      </c>
      <c r="AN59" s="135">
        <f t="shared" si="24"/>
        <v>0</v>
      </c>
      <c r="AO59" s="135">
        <f t="shared" si="25"/>
        <v>0</v>
      </c>
      <c r="AP59" s="135">
        <f t="shared" si="12"/>
        <v>5843186</v>
      </c>
      <c r="AQ59" s="135">
        <f t="shared" si="26"/>
        <v>5843186</v>
      </c>
      <c r="AR59" s="135">
        <f t="shared" si="27"/>
        <v>5843186</v>
      </c>
      <c r="AS59" s="160">
        <v>4646922</v>
      </c>
      <c r="AT59" s="135">
        <f t="shared" si="28"/>
        <v>1196264</v>
      </c>
      <c r="AU59" s="164" t="str">
        <f t="shared" si="29"/>
        <v>Yes</v>
      </c>
      <c r="AV59" s="267">
        <v>4977403</v>
      </c>
      <c r="AW59" s="160">
        <f t="shared" si="13"/>
        <v>127521.7424</v>
      </c>
      <c r="AX59" s="160">
        <f t="shared" si="30"/>
        <v>5104924.7423999999</v>
      </c>
      <c r="AY59" s="160">
        <f t="shared" si="14"/>
        <v>5104924.7423999999</v>
      </c>
      <c r="AZ59" s="268">
        <f t="shared" si="31"/>
        <v>127521.74239999987</v>
      </c>
      <c r="BA59" s="160"/>
      <c r="BB59" s="160"/>
      <c r="BC59" s="165"/>
      <c r="BD59" s="160"/>
      <c r="BE59" s="166"/>
      <c r="BG59" s="166"/>
      <c r="BH59" s="166"/>
      <c r="BL59" s="166"/>
      <c r="BM59" s="166"/>
      <c r="BN59" s="166"/>
      <c r="BO59" s="166"/>
      <c r="BP59" s="166"/>
    </row>
    <row r="60" spans="1:68" ht="15" x14ac:dyDescent="0.2">
      <c r="A60" s="129" t="s">
        <v>325</v>
      </c>
      <c r="B60" s="129">
        <v>1</v>
      </c>
      <c r="C60" s="147">
        <v>1</v>
      </c>
      <c r="D60" s="147" t="str">
        <f t="shared" si="15"/>
        <v>Yes</v>
      </c>
      <c r="E60" s="147">
        <v>1</v>
      </c>
      <c r="F60" s="147"/>
      <c r="G60" s="1">
        <v>8</v>
      </c>
      <c r="H60" s="265">
        <v>59</v>
      </c>
      <c r="I60" s="129">
        <v>34</v>
      </c>
      <c r="J60" s="1" t="s">
        <v>364</v>
      </c>
      <c r="K60" s="156"/>
      <c r="L60" s="266">
        <v>11704.88</v>
      </c>
      <c r="M60" s="265"/>
      <c r="N60" s="158"/>
      <c r="O60" s="267">
        <v>6411</v>
      </c>
      <c r="P60" s="159">
        <f t="shared" si="3"/>
        <v>0.54772026710226851</v>
      </c>
      <c r="Q60" s="159">
        <f t="shared" si="16"/>
        <v>0</v>
      </c>
      <c r="R60" s="160">
        <f t="shared" si="4"/>
        <v>0</v>
      </c>
      <c r="S60" s="160">
        <f t="shared" si="17"/>
        <v>0</v>
      </c>
      <c r="T60" s="267">
        <v>3298</v>
      </c>
      <c r="U60" s="136">
        <f t="shared" si="5"/>
        <v>1923.3</v>
      </c>
      <c r="V60" s="4">
        <f t="shared" si="18"/>
        <v>14452.679999999998</v>
      </c>
      <c r="W60" s="266">
        <v>11350977717.67</v>
      </c>
      <c r="X60" s="267">
        <v>84479</v>
      </c>
      <c r="Y60" s="136">
        <f t="shared" si="6"/>
        <v>134364.49</v>
      </c>
      <c r="Z60" s="131">
        <f t="shared" si="7"/>
        <v>0.69789999999999996</v>
      </c>
      <c r="AA60" s="267">
        <v>71672</v>
      </c>
      <c r="AB60" s="131">
        <f t="shared" si="8"/>
        <v>0.59481700000000004</v>
      </c>
      <c r="AC60" s="131">
        <f t="shared" si="9"/>
        <v>0.33302500000000002</v>
      </c>
      <c r="AD60" s="161">
        <f t="shared" si="10"/>
        <v>0.33302500000000002</v>
      </c>
      <c r="AE60" s="162">
        <f t="shared" si="19"/>
        <v>0</v>
      </c>
      <c r="AF60" s="163">
        <f t="shared" si="20"/>
        <v>0.33302500000000002</v>
      </c>
      <c r="AG60" s="267">
        <v>0</v>
      </c>
      <c r="AH60" s="267">
        <v>0</v>
      </c>
      <c r="AI60" s="4">
        <f t="shared" si="21"/>
        <v>0</v>
      </c>
      <c r="AJ60" s="135">
        <f t="shared" si="11"/>
        <v>0</v>
      </c>
      <c r="AK60" s="135">
        <v>0</v>
      </c>
      <c r="AL60" s="135">
        <f t="shared" si="22"/>
        <v>0</v>
      </c>
      <c r="AM60" s="135">
        <f t="shared" si="23"/>
        <v>0</v>
      </c>
      <c r="AN60" s="135">
        <f t="shared" si="24"/>
        <v>0</v>
      </c>
      <c r="AO60" s="135">
        <f t="shared" si="25"/>
        <v>0</v>
      </c>
      <c r="AP60" s="135">
        <f t="shared" si="12"/>
        <v>55471021</v>
      </c>
      <c r="AQ60" s="135">
        <f t="shared" si="26"/>
        <v>55471021</v>
      </c>
      <c r="AR60" s="135">
        <f t="shared" si="27"/>
        <v>55471021</v>
      </c>
      <c r="AS60" s="160">
        <v>31290480</v>
      </c>
      <c r="AT60" s="135">
        <f t="shared" si="28"/>
        <v>24180541</v>
      </c>
      <c r="AU60" s="164" t="str">
        <f t="shared" si="29"/>
        <v>Yes</v>
      </c>
      <c r="AV60" s="267">
        <v>37698473</v>
      </c>
      <c r="AW60" s="160">
        <f t="shared" si="13"/>
        <v>2577645.6705999998</v>
      </c>
      <c r="AX60" s="160">
        <f t="shared" si="30"/>
        <v>40276118.670599997</v>
      </c>
      <c r="AY60" s="160">
        <f t="shared" si="14"/>
        <v>40276118.670599997</v>
      </c>
      <c r="AZ60" s="268">
        <f t="shared" si="31"/>
        <v>2577645.670599997</v>
      </c>
      <c r="BA60" s="160"/>
      <c r="BB60" s="160"/>
      <c r="BC60" s="165"/>
      <c r="BD60" s="160"/>
      <c r="BE60" s="166"/>
      <c r="BG60" s="166"/>
      <c r="BH60" s="166"/>
      <c r="BL60" s="166"/>
      <c r="BM60" s="166"/>
      <c r="BN60" s="166"/>
      <c r="BO60" s="166"/>
      <c r="BP60" s="166"/>
    </row>
    <row r="61" spans="1:68" ht="15" x14ac:dyDescent="0.2">
      <c r="A61" s="129" t="s">
        <v>365</v>
      </c>
      <c r="B61" s="129"/>
      <c r="C61" s="147"/>
      <c r="D61" s="147" t="str">
        <f t="shared" si="15"/>
        <v>No</v>
      </c>
      <c r="E61" s="147"/>
      <c r="F61" s="147"/>
      <c r="G61" s="1">
        <v>1</v>
      </c>
      <c r="H61" s="265">
        <v>167</v>
      </c>
      <c r="I61" s="129">
        <v>35</v>
      </c>
      <c r="J61" s="1" t="s">
        <v>366</v>
      </c>
      <c r="K61" s="156"/>
      <c r="L61" s="266">
        <v>4646.72</v>
      </c>
      <c r="M61" s="265"/>
      <c r="N61" s="158"/>
      <c r="O61" s="267">
        <v>61</v>
      </c>
      <c r="P61" s="159">
        <f t="shared" si="3"/>
        <v>1.3127539425659389E-2</v>
      </c>
      <c r="Q61" s="159">
        <f t="shared" si="16"/>
        <v>0</v>
      </c>
      <c r="R61" s="160">
        <f t="shared" si="4"/>
        <v>0</v>
      </c>
      <c r="S61" s="160">
        <f t="shared" si="17"/>
        <v>0</v>
      </c>
      <c r="T61" s="267">
        <v>55</v>
      </c>
      <c r="U61" s="136">
        <f t="shared" si="5"/>
        <v>18.3</v>
      </c>
      <c r="V61" s="4">
        <f t="shared" si="18"/>
        <v>4678.7700000000004</v>
      </c>
      <c r="W61" s="266">
        <v>12872179293</v>
      </c>
      <c r="X61" s="267">
        <v>21759</v>
      </c>
      <c r="Y61" s="136">
        <f t="shared" si="6"/>
        <v>591579.54</v>
      </c>
      <c r="Z61" s="131">
        <f t="shared" si="7"/>
        <v>3.0727129999999998</v>
      </c>
      <c r="AA61" s="267">
        <v>210511</v>
      </c>
      <c r="AB61" s="131">
        <f t="shared" si="8"/>
        <v>1.747063</v>
      </c>
      <c r="AC61" s="131">
        <f t="shared" si="9"/>
        <v>-1.6750179999999999</v>
      </c>
      <c r="AD61" s="161">
        <f t="shared" si="10"/>
        <v>0.01</v>
      </c>
      <c r="AE61" s="162">
        <f t="shared" si="19"/>
        <v>0</v>
      </c>
      <c r="AF61" s="163">
        <f t="shared" si="20"/>
        <v>0.01</v>
      </c>
      <c r="AG61" s="267">
        <v>0</v>
      </c>
      <c r="AH61" s="267">
        <v>0</v>
      </c>
      <c r="AI61" s="4">
        <f t="shared" si="21"/>
        <v>0</v>
      </c>
      <c r="AJ61" s="135">
        <f t="shared" si="11"/>
        <v>0</v>
      </c>
      <c r="AK61" s="135">
        <v>0</v>
      </c>
      <c r="AL61" s="135">
        <f t="shared" si="22"/>
        <v>0</v>
      </c>
      <c r="AM61" s="135">
        <f t="shared" si="23"/>
        <v>0</v>
      </c>
      <c r="AN61" s="135">
        <f t="shared" si="24"/>
        <v>0</v>
      </c>
      <c r="AO61" s="135">
        <f t="shared" si="25"/>
        <v>0</v>
      </c>
      <c r="AP61" s="135">
        <f t="shared" si="12"/>
        <v>539228</v>
      </c>
      <c r="AQ61" s="135">
        <f t="shared" si="26"/>
        <v>539228</v>
      </c>
      <c r="AR61" s="135">
        <f t="shared" si="27"/>
        <v>539228</v>
      </c>
      <c r="AS61" s="160">
        <v>406683</v>
      </c>
      <c r="AT61" s="135">
        <f t="shared" si="28"/>
        <v>132545</v>
      </c>
      <c r="AU61" s="164" t="str">
        <f t="shared" si="29"/>
        <v>Yes</v>
      </c>
      <c r="AV61" s="267">
        <v>443228</v>
      </c>
      <c r="AW61" s="160">
        <f t="shared" si="13"/>
        <v>14129.297</v>
      </c>
      <c r="AX61" s="160">
        <f t="shared" si="30"/>
        <v>457357.29700000002</v>
      </c>
      <c r="AY61" s="160">
        <f t="shared" si="14"/>
        <v>457357.29700000002</v>
      </c>
      <c r="AZ61" s="268">
        <f t="shared" si="31"/>
        <v>14129.29700000002</v>
      </c>
      <c r="BA61" s="160"/>
      <c r="BB61" s="160"/>
      <c r="BC61" s="165"/>
      <c r="BD61" s="160"/>
      <c r="BE61" s="166"/>
      <c r="BG61" s="166"/>
      <c r="BH61" s="166"/>
      <c r="BL61" s="166"/>
      <c r="BM61" s="166"/>
      <c r="BN61" s="166"/>
      <c r="BO61" s="166"/>
      <c r="BP61" s="166"/>
    </row>
    <row r="62" spans="1:68" ht="15" x14ac:dyDescent="0.2">
      <c r="A62" s="129" t="s">
        <v>327</v>
      </c>
      <c r="B62" s="129"/>
      <c r="C62" s="147"/>
      <c r="D62" s="147" t="str">
        <f t="shared" si="15"/>
        <v>No</v>
      </c>
      <c r="E62" s="147"/>
      <c r="F62" s="147"/>
      <c r="G62" s="1">
        <v>6</v>
      </c>
      <c r="H62" s="265">
        <v>114</v>
      </c>
      <c r="I62" s="129">
        <v>36</v>
      </c>
      <c r="J62" s="1" t="s">
        <v>367</v>
      </c>
      <c r="K62" s="156"/>
      <c r="L62" s="266">
        <v>528.96</v>
      </c>
      <c r="M62" s="265"/>
      <c r="N62" s="158"/>
      <c r="O62" s="267">
        <v>171</v>
      </c>
      <c r="P62" s="159">
        <f t="shared" si="3"/>
        <v>0.32327586206896547</v>
      </c>
      <c r="Q62" s="159">
        <f t="shared" si="16"/>
        <v>0</v>
      </c>
      <c r="R62" s="160">
        <f t="shared" si="4"/>
        <v>0</v>
      </c>
      <c r="S62" s="160">
        <f t="shared" si="17"/>
        <v>0</v>
      </c>
      <c r="T62" s="267">
        <v>6</v>
      </c>
      <c r="U62" s="136">
        <f t="shared" si="5"/>
        <v>51.3</v>
      </c>
      <c r="V62" s="4">
        <f t="shared" si="18"/>
        <v>581.76</v>
      </c>
      <c r="W62" s="266">
        <v>724594227.33000004</v>
      </c>
      <c r="X62" s="267">
        <v>4493</v>
      </c>
      <c r="Y62" s="136">
        <f t="shared" si="6"/>
        <v>161271.81</v>
      </c>
      <c r="Z62" s="131">
        <f t="shared" si="7"/>
        <v>0.83765900000000004</v>
      </c>
      <c r="AA62" s="267">
        <v>71641</v>
      </c>
      <c r="AB62" s="131">
        <f t="shared" si="8"/>
        <v>0.59455899999999995</v>
      </c>
      <c r="AC62" s="131">
        <f t="shared" si="9"/>
        <v>0.23527100000000001</v>
      </c>
      <c r="AD62" s="161">
        <f t="shared" si="10"/>
        <v>0.23527100000000001</v>
      </c>
      <c r="AE62" s="162">
        <f t="shared" si="19"/>
        <v>0</v>
      </c>
      <c r="AF62" s="163">
        <f t="shared" si="20"/>
        <v>0.23527100000000001</v>
      </c>
      <c r="AG62" s="267">
        <v>297</v>
      </c>
      <c r="AH62" s="267">
        <v>6</v>
      </c>
      <c r="AI62" s="4">
        <f t="shared" si="21"/>
        <v>600</v>
      </c>
      <c r="AJ62" s="135">
        <f t="shared" si="11"/>
        <v>178200</v>
      </c>
      <c r="AK62" s="135">
        <v>0</v>
      </c>
      <c r="AL62" s="135">
        <f t="shared" si="22"/>
        <v>0</v>
      </c>
      <c r="AM62" s="135">
        <f t="shared" si="23"/>
        <v>0</v>
      </c>
      <c r="AN62" s="135">
        <f t="shared" si="24"/>
        <v>0</v>
      </c>
      <c r="AO62" s="135">
        <f t="shared" si="25"/>
        <v>178200</v>
      </c>
      <c r="AP62" s="135">
        <f t="shared" si="12"/>
        <v>1577441</v>
      </c>
      <c r="AQ62" s="135">
        <f t="shared" si="26"/>
        <v>1755641</v>
      </c>
      <c r="AR62" s="135">
        <f t="shared" si="27"/>
        <v>1755641</v>
      </c>
      <c r="AS62" s="160">
        <v>1675092</v>
      </c>
      <c r="AT62" s="135">
        <f t="shared" si="28"/>
        <v>80549</v>
      </c>
      <c r="AU62" s="164" t="str">
        <f t="shared" si="29"/>
        <v>Yes</v>
      </c>
      <c r="AV62" s="267">
        <v>1662870</v>
      </c>
      <c r="AW62" s="160">
        <f t="shared" si="13"/>
        <v>8586.5234</v>
      </c>
      <c r="AX62" s="160">
        <f t="shared" si="30"/>
        <v>1671456.5234000001</v>
      </c>
      <c r="AY62" s="160">
        <f t="shared" si="14"/>
        <v>1671456.5234000001</v>
      </c>
      <c r="AZ62" s="268">
        <f t="shared" si="31"/>
        <v>8586.5234000000637</v>
      </c>
      <c r="BA62" s="160"/>
      <c r="BB62" s="160"/>
      <c r="BC62" s="165"/>
      <c r="BD62" s="160"/>
      <c r="BE62" s="166"/>
      <c r="BG62" s="166"/>
      <c r="BH62" s="166"/>
      <c r="BL62" s="166"/>
      <c r="BM62" s="166"/>
      <c r="BN62" s="166"/>
      <c r="BO62" s="166"/>
      <c r="BP62" s="166"/>
    </row>
    <row r="63" spans="1:68" ht="15" x14ac:dyDescent="0.2">
      <c r="A63" s="129" t="s">
        <v>325</v>
      </c>
      <c r="B63" s="147">
        <v>1</v>
      </c>
      <c r="C63" s="147">
        <v>1</v>
      </c>
      <c r="D63" s="147" t="str">
        <f t="shared" si="15"/>
        <v>Yes</v>
      </c>
      <c r="E63" s="147">
        <v>1</v>
      </c>
      <c r="F63" s="147"/>
      <c r="G63" s="1">
        <v>10</v>
      </c>
      <c r="H63" s="269">
        <v>12</v>
      </c>
      <c r="I63" s="129">
        <v>37</v>
      </c>
      <c r="J63" s="1" t="s">
        <v>368</v>
      </c>
      <c r="K63" s="156"/>
      <c r="L63" s="266">
        <v>1358.84</v>
      </c>
      <c r="M63" s="269"/>
      <c r="N63" s="158"/>
      <c r="O63" s="267">
        <v>737</v>
      </c>
      <c r="P63" s="159">
        <f t="shared" si="3"/>
        <v>0.54237437814606582</v>
      </c>
      <c r="Q63" s="159">
        <f t="shared" si="16"/>
        <v>0</v>
      </c>
      <c r="R63" s="160">
        <f t="shared" si="4"/>
        <v>0</v>
      </c>
      <c r="S63" s="160">
        <f t="shared" si="17"/>
        <v>0</v>
      </c>
      <c r="T63" s="267">
        <v>40</v>
      </c>
      <c r="U63" s="136">
        <f t="shared" si="5"/>
        <v>221.1</v>
      </c>
      <c r="V63" s="4">
        <f t="shared" si="18"/>
        <v>1589.9399999999998</v>
      </c>
      <c r="W63" s="266">
        <v>1091479200</v>
      </c>
      <c r="X63" s="267">
        <v>12596</v>
      </c>
      <c r="Y63" s="136">
        <f t="shared" si="6"/>
        <v>86652.84</v>
      </c>
      <c r="Z63" s="131">
        <f t="shared" si="7"/>
        <v>0.45008199999999998</v>
      </c>
      <c r="AA63" s="267">
        <v>56301</v>
      </c>
      <c r="AB63" s="131">
        <f t="shared" si="8"/>
        <v>0.46725100000000003</v>
      </c>
      <c r="AC63" s="131">
        <f t="shared" si="9"/>
        <v>0.544767</v>
      </c>
      <c r="AD63" s="161">
        <f t="shared" si="10"/>
        <v>0.544767</v>
      </c>
      <c r="AE63" s="162">
        <f t="shared" si="19"/>
        <v>0.04</v>
      </c>
      <c r="AF63" s="163">
        <f t="shared" si="20"/>
        <v>0.58476700000000004</v>
      </c>
      <c r="AG63" s="267">
        <v>0</v>
      </c>
      <c r="AH63" s="267">
        <v>0</v>
      </c>
      <c r="AI63" s="4">
        <f t="shared" si="21"/>
        <v>0</v>
      </c>
      <c r="AJ63" s="135">
        <f t="shared" si="11"/>
        <v>0</v>
      </c>
      <c r="AK63" s="135">
        <v>0</v>
      </c>
      <c r="AL63" s="135">
        <f t="shared" si="22"/>
        <v>0</v>
      </c>
      <c r="AM63" s="135">
        <f t="shared" si="23"/>
        <v>0</v>
      </c>
      <c r="AN63" s="135">
        <f t="shared" si="24"/>
        <v>0</v>
      </c>
      <c r="AO63" s="135">
        <f t="shared" si="25"/>
        <v>0</v>
      </c>
      <c r="AP63" s="135">
        <f t="shared" si="12"/>
        <v>10715305</v>
      </c>
      <c r="AQ63" s="135">
        <f t="shared" si="26"/>
        <v>10715305</v>
      </c>
      <c r="AR63" s="135">
        <f t="shared" si="27"/>
        <v>10715305</v>
      </c>
      <c r="AS63" s="160">
        <v>7902388</v>
      </c>
      <c r="AT63" s="135">
        <f t="shared" si="28"/>
        <v>2812917</v>
      </c>
      <c r="AU63" s="164" t="str">
        <f t="shared" si="29"/>
        <v>Yes</v>
      </c>
      <c r="AV63" s="267">
        <v>8840423</v>
      </c>
      <c r="AW63" s="160">
        <f t="shared" si="13"/>
        <v>299856.9522</v>
      </c>
      <c r="AX63" s="160">
        <f t="shared" si="30"/>
        <v>9140279.9521999992</v>
      </c>
      <c r="AY63" s="160">
        <f t="shared" si="14"/>
        <v>9140279.9521999992</v>
      </c>
      <c r="AZ63" s="268">
        <f t="shared" si="31"/>
        <v>299856.95219999924</v>
      </c>
      <c r="BA63" s="160"/>
      <c r="BB63" s="160"/>
      <c r="BC63" s="165"/>
      <c r="BD63" s="160"/>
      <c r="BE63" s="166"/>
      <c r="BG63" s="166"/>
      <c r="BH63" s="166"/>
      <c r="BL63" s="166"/>
      <c r="BM63" s="166"/>
      <c r="BN63" s="166"/>
      <c r="BO63" s="166"/>
      <c r="BP63" s="166"/>
    </row>
    <row r="64" spans="1:68" ht="15" x14ac:dyDescent="0.2">
      <c r="A64" s="129" t="s">
        <v>323</v>
      </c>
      <c r="B64" s="129"/>
      <c r="C64" s="147"/>
      <c r="D64" s="147" t="str">
        <f t="shared" si="15"/>
        <v>No</v>
      </c>
      <c r="E64" s="147"/>
      <c r="F64" s="147"/>
      <c r="G64" s="1">
        <v>3</v>
      </c>
      <c r="H64" s="265">
        <v>135</v>
      </c>
      <c r="I64" s="129">
        <v>38</v>
      </c>
      <c r="J64" s="1" t="s">
        <v>369</v>
      </c>
      <c r="K64" s="156"/>
      <c r="L64" s="266">
        <v>948.77</v>
      </c>
      <c r="M64" s="265"/>
      <c r="N64" s="158"/>
      <c r="O64" s="267">
        <v>135</v>
      </c>
      <c r="P64" s="159">
        <f t="shared" si="3"/>
        <v>0.14228949060362364</v>
      </c>
      <c r="Q64" s="159">
        <f t="shared" si="16"/>
        <v>0</v>
      </c>
      <c r="R64" s="160">
        <f t="shared" si="4"/>
        <v>0</v>
      </c>
      <c r="S64" s="160">
        <f t="shared" si="17"/>
        <v>0</v>
      </c>
      <c r="T64" s="267">
        <v>10</v>
      </c>
      <c r="U64" s="136">
        <f t="shared" si="5"/>
        <v>40.5</v>
      </c>
      <c r="V64" s="4">
        <f t="shared" si="18"/>
        <v>991.77</v>
      </c>
      <c r="W64" s="266">
        <v>1036982772.67</v>
      </c>
      <c r="X64" s="267">
        <v>7248</v>
      </c>
      <c r="Y64" s="136">
        <f t="shared" si="6"/>
        <v>143071.57</v>
      </c>
      <c r="Z64" s="131">
        <f t="shared" si="7"/>
        <v>0.74312599999999995</v>
      </c>
      <c r="AA64" s="267">
        <v>117631</v>
      </c>
      <c r="AB64" s="131">
        <f t="shared" si="8"/>
        <v>0.97623700000000002</v>
      </c>
      <c r="AC64" s="131">
        <f t="shared" si="9"/>
        <v>0.186941</v>
      </c>
      <c r="AD64" s="161">
        <f t="shared" si="10"/>
        <v>0.186941</v>
      </c>
      <c r="AE64" s="162">
        <f t="shared" si="19"/>
        <v>0</v>
      </c>
      <c r="AF64" s="163">
        <f t="shared" si="20"/>
        <v>0.186941</v>
      </c>
      <c r="AG64" s="267">
        <v>956</v>
      </c>
      <c r="AH64" s="267">
        <v>13</v>
      </c>
      <c r="AI64" s="4">
        <f t="shared" si="21"/>
        <v>1300</v>
      </c>
      <c r="AJ64" s="135">
        <f t="shared" si="11"/>
        <v>1242800</v>
      </c>
      <c r="AK64" s="135">
        <v>0</v>
      </c>
      <c r="AL64" s="135">
        <f t="shared" si="22"/>
        <v>0</v>
      </c>
      <c r="AM64" s="135">
        <f t="shared" si="23"/>
        <v>0</v>
      </c>
      <c r="AN64" s="135">
        <f t="shared" si="24"/>
        <v>0</v>
      </c>
      <c r="AO64" s="135">
        <f t="shared" si="25"/>
        <v>1242800</v>
      </c>
      <c r="AP64" s="135">
        <f t="shared" si="12"/>
        <v>2136764</v>
      </c>
      <c r="AQ64" s="135">
        <f t="shared" si="26"/>
        <v>3379564</v>
      </c>
      <c r="AR64" s="135">
        <f t="shared" si="27"/>
        <v>3379564</v>
      </c>
      <c r="AS64" s="160">
        <v>3895303</v>
      </c>
      <c r="AT64" s="135">
        <f t="shared" si="28"/>
        <v>515739</v>
      </c>
      <c r="AU64" s="164" t="str">
        <f t="shared" si="29"/>
        <v>No</v>
      </c>
      <c r="AV64" s="267">
        <v>3165733</v>
      </c>
      <c r="AW64" s="160">
        <f t="shared" si="13"/>
        <v>42961.058700000001</v>
      </c>
      <c r="AX64" s="160">
        <f t="shared" si="30"/>
        <v>3165733</v>
      </c>
      <c r="AY64" s="160">
        <f t="shared" si="14"/>
        <v>3165733</v>
      </c>
      <c r="AZ64" s="268">
        <f t="shared" si="31"/>
        <v>0</v>
      </c>
      <c r="BA64" s="160"/>
      <c r="BB64" s="160"/>
      <c r="BC64" s="165"/>
      <c r="BD64" s="160"/>
      <c r="BE64" s="166"/>
      <c r="BG64" s="166"/>
      <c r="BH64" s="166"/>
      <c r="BL64" s="166"/>
      <c r="BM64" s="166"/>
      <c r="BN64" s="166"/>
      <c r="BO64" s="166"/>
      <c r="BP64" s="166"/>
    </row>
    <row r="65" spans="1:68" ht="15" x14ac:dyDescent="0.2">
      <c r="A65" s="129" t="s">
        <v>327</v>
      </c>
      <c r="B65" s="129"/>
      <c r="C65" s="147"/>
      <c r="D65" s="147" t="str">
        <f t="shared" si="15"/>
        <v>No</v>
      </c>
      <c r="E65" s="147"/>
      <c r="F65" s="147"/>
      <c r="G65" s="1">
        <v>7</v>
      </c>
      <c r="H65" s="265">
        <v>118</v>
      </c>
      <c r="I65" s="129">
        <v>39</v>
      </c>
      <c r="J65" s="1" t="s">
        <v>370</v>
      </c>
      <c r="K65" s="156"/>
      <c r="L65" s="266">
        <v>179</v>
      </c>
      <c r="M65" s="265"/>
      <c r="N65" s="158"/>
      <c r="O65" s="267">
        <v>46</v>
      </c>
      <c r="P65" s="159">
        <f t="shared" si="3"/>
        <v>0.25698324022346369</v>
      </c>
      <c r="Q65" s="159">
        <f t="shared" si="16"/>
        <v>0</v>
      </c>
      <c r="R65" s="160">
        <f t="shared" si="4"/>
        <v>0</v>
      </c>
      <c r="S65" s="160">
        <f t="shared" si="17"/>
        <v>0</v>
      </c>
      <c r="T65" s="267">
        <v>1</v>
      </c>
      <c r="U65" s="136">
        <f t="shared" si="5"/>
        <v>13.8</v>
      </c>
      <c r="V65" s="4">
        <f t="shared" si="18"/>
        <v>193.05</v>
      </c>
      <c r="W65" s="266">
        <v>227054576.66999999</v>
      </c>
      <c r="X65" s="267">
        <v>1721</v>
      </c>
      <c r="Y65" s="136">
        <f t="shared" si="6"/>
        <v>131931.76999999999</v>
      </c>
      <c r="Z65" s="131">
        <f t="shared" si="7"/>
        <v>0.68526399999999998</v>
      </c>
      <c r="AA65" s="267">
        <v>86667</v>
      </c>
      <c r="AB65" s="131">
        <f t="shared" si="8"/>
        <v>0.71926299999999999</v>
      </c>
      <c r="AC65" s="131">
        <f t="shared" si="9"/>
        <v>0.30453599999999997</v>
      </c>
      <c r="AD65" s="161">
        <f t="shared" si="10"/>
        <v>0.30453599999999997</v>
      </c>
      <c r="AE65" s="162">
        <f t="shared" si="19"/>
        <v>0</v>
      </c>
      <c r="AF65" s="163">
        <f t="shared" si="20"/>
        <v>0.30453599999999997</v>
      </c>
      <c r="AG65" s="267">
        <v>0</v>
      </c>
      <c r="AH65" s="267">
        <v>0</v>
      </c>
      <c r="AI65" s="4">
        <f t="shared" si="21"/>
        <v>0</v>
      </c>
      <c r="AJ65" s="135">
        <f t="shared" si="11"/>
        <v>0</v>
      </c>
      <c r="AK65" s="135">
        <v>43</v>
      </c>
      <c r="AL65" s="135">
        <f t="shared" si="22"/>
        <v>4</v>
      </c>
      <c r="AM65" s="135">
        <f t="shared" si="23"/>
        <v>400</v>
      </c>
      <c r="AN65" s="135">
        <f t="shared" si="24"/>
        <v>17200</v>
      </c>
      <c r="AO65" s="135">
        <f t="shared" si="25"/>
        <v>17200</v>
      </c>
      <c r="AP65" s="135">
        <f t="shared" si="12"/>
        <v>677563</v>
      </c>
      <c r="AQ65" s="135">
        <f t="shared" si="26"/>
        <v>694763</v>
      </c>
      <c r="AR65" s="135">
        <f t="shared" si="27"/>
        <v>694763</v>
      </c>
      <c r="AS65" s="160">
        <v>1091881</v>
      </c>
      <c r="AT65" s="135">
        <f t="shared" si="28"/>
        <v>397118</v>
      </c>
      <c r="AU65" s="164" t="str">
        <f t="shared" si="29"/>
        <v>No</v>
      </c>
      <c r="AV65" s="267">
        <v>947176</v>
      </c>
      <c r="AW65" s="160">
        <f t="shared" si="13"/>
        <v>33079.929400000001</v>
      </c>
      <c r="AX65" s="160">
        <f t="shared" si="30"/>
        <v>947176</v>
      </c>
      <c r="AY65" s="160">
        <f t="shared" si="14"/>
        <v>947176</v>
      </c>
      <c r="AZ65" s="268">
        <f t="shared" si="31"/>
        <v>0</v>
      </c>
      <c r="BA65" s="160"/>
      <c r="BB65" s="160"/>
      <c r="BC65" s="165"/>
      <c r="BD65" s="160"/>
      <c r="BE65" s="166"/>
      <c r="BG65" s="166"/>
      <c r="BH65" s="166"/>
      <c r="BL65" s="166"/>
      <c r="BM65" s="166"/>
      <c r="BN65" s="166"/>
      <c r="BO65" s="166"/>
      <c r="BP65" s="166"/>
    </row>
    <row r="66" spans="1:68" ht="15" x14ac:dyDescent="0.2">
      <c r="A66" s="129" t="s">
        <v>333</v>
      </c>
      <c r="B66" s="129"/>
      <c r="C66" s="147"/>
      <c r="D66" s="147" t="str">
        <f t="shared" si="15"/>
        <v>No</v>
      </c>
      <c r="E66" s="147"/>
      <c r="F66" s="147"/>
      <c r="G66" s="1">
        <v>5</v>
      </c>
      <c r="H66" s="265">
        <v>106</v>
      </c>
      <c r="I66" s="129">
        <v>40</v>
      </c>
      <c r="J66" s="1" t="s">
        <v>371</v>
      </c>
      <c r="K66" s="156"/>
      <c r="L66" s="266">
        <v>847.21</v>
      </c>
      <c r="M66" s="265"/>
      <c r="N66" s="158"/>
      <c r="O66" s="267">
        <v>93</v>
      </c>
      <c r="P66" s="159">
        <f t="shared" si="3"/>
        <v>0.109772075400432</v>
      </c>
      <c r="Q66" s="159">
        <f t="shared" si="16"/>
        <v>0</v>
      </c>
      <c r="R66" s="160">
        <f t="shared" si="4"/>
        <v>0</v>
      </c>
      <c r="S66" s="160">
        <f t="shared" si="17"/>
        <v>0</v>
      </c>
      <c r="T66" s="267">
        <v>16</v>
      </c>
      <c r="U66" s="136">
        <f t="shared" si="5"/>
        <v>27.9</v>
      </c>
      <c r="V66" s="4">
        <f t="shared" si="18"/>
        <v>879.11</v>
      </c>
      <c r="W66" s="266">
        <v>862107097.66999996</v>
      </c>
      <c r="X66" s="267">
        <v>5256</v>
      </c>
      <c r="Y66" s="136">
        <f t="shared" si="6"/>
        <v>164023.42000000001</v>
      </c>
      <c r="Z66" s="131">
        <f t="shared" si="7"/>
        <v>0.85195100000000001</v>
      </c>
      <c r="AA66" s="267">
        <v>100689</v>
      </c>
      <c r="AB66" s="131">
        <f t="shared" si="8"/>
        <v>0.83563299999999996</v>
      </c>
      <c r="AC66" s="131">
        <f t="shared" si="9"/>
        <v>0.152944</v>
      </c>
      <c r="AD66" s="161">
        <f t="shared" si="10"/>
        <v>0.152944</v>
      </c>
      <c r="AE66" s="162">
        <f t="shared" si="19"/>
        <v>0</v>
      </c>
      <c r="AF66" s="163">
        <f t="shared" si="20"/>
        <v>0.152944</v>
      </c>
      <c r="AG66" s="267">
        <v>0</v>
      </c>
      <c r="AH66" s="267">
        <v>0</v>
      </c>
      <c r="AI66" s="4">
        <f t="shared" si="21"/>
        <v>0</v>
      </c>
      <c r="AJ66" s="135">
        <f t="shared" si="11"/>
        <v>0</v>
      </c>
      <c r="AK66" s="135">
        <v>0</v>
      </c>
      <c r="AL66" s="135">
        <f t="shared" si="22"/>
        <v>0</v>
      </c>
      <c r="AM66" s="135">
        <f t="shared" si="23"/>
        <v>0</v>
      </c>
      <c r="AN66" s="135">
        <f t="shared" si="24"/>
        <v>0</v>
      </c>
      <c r="AO66" s="135">
        <f t="shared" si="25"/>
        <v>0</v>
      </c>
      <c r="AP66" s="135">
        <f t="shared" si="12"/>
        <v>1549589</v>
      </c>
      <c r="AQ66" s="135">
        <f t="shared" si="26"/>
        <v>1549589</v>
      </c>
      <c r="AR66" s="135">
        <f t="shared" si="27"/>
        <v>1549589</v>
      </c>
      <c r="AS66" s="160">
        <v>1439845</v>
      </c>
      <c r="AT66" s="135">
        <f t="shared" si="28"/>
        <v>109744</v>
      </c>
      <c r="AU66" s="164" t="str">
        <f t="shared" si="29"/>
        <v>Yes</v>
      </c>
      <c r="AV66" s="267">
        <v>1434092</v>
      </c>
      <c r="AW66" s="160">
        <f t="shared" si="13"/>
        <v>11698.7104</v>
      </c>
      <c r="AX66" s="160">
        <f t="shared" si="30"/>
        <v>1445790.7104</v>
      </c>
      <c r="AY66" s="160">
        <f t="shared" si="14"/>
        <v>1445790.7104</v>
      </c>
      <c r="AZ66" s="268">
        <f t="shared" si="31"/>
        <v>11698.710399999982</v>
      </c>
      <c r="BA66" s="160"/>
      <c r="BB66" s="160"/>
      <c r="BC66" s="165"/>
      <c r="BD66" s="160"/>
      <c r="BE66" s="166"/>
      <c r="BG66" s="166"/>
      <c r="BH66" s="166"/>
      <c r="BL66" s="166"/>
      <c r="BM66" s="166"/>
      <c r="BN66" s="166"/>
      <c r="BO66" s="166"/>
      <c r="BP66" s="166"/>
    </row>
    <row r="67" spans="1:68" ht="15" x14ac:dyDescent="0.2">
      <c r="A67" s="129" t="s">
        <v>327</v>
      </c>
      <c r="B67" s="129"/>
      <c r="C67" s="147"/>
      <c r="D67" s="147" t="str">
        <f t="shared" si="15"/>
        <v>No</v>
      </c>
      <c r="E67" s="147"/>
      <c r="F67" s="147"/>
      <c r="G67" s="1">
        <v>5</v>
      </c>
      <c r="H67" s="265">
        <v>76</v>
      </c>
      <c r="I67" s="129">
        <v>41</v>
      </c>
      <c r="J67" s="1" t="s">
        <v>372</v>
      </c>
      <c r="K67" s="156"/>
      <c r="L67" s="266">
        <v>955.84</v>
      </c>
      <c r="M67" s="265"/>
      <c r="N67" s="158"/>
      <c r="O67" s="267">
        <v>203</v>
      </c>
      <c r="P67" s="159">
        <f t="shared" si="3"/>
        <v>0.21237864077669902</v>
      </c>
      <c r="Q67" s="159">
        <f t="shared" si="16"/>
        <v>0</v>
      </c>
      <c r="R67" s="160">
        <f t="shared" si="4"/>
        <v>0</v>
      </c>
      <c r="S67" s="160">
        <f t="shared" si="17"/>
        <v>0</v>
      </c>
      <c r="T67" s="267">
        <v>2</v>
      </c>
      <c r="U67" s="136">
        <f t="shared" si="5"/>
        <v>60.9</v>
      </c>
      <c r="V67" s="4">
        <f t="shared" si="18"/>
        <v>1017.24</v>
      </c>
      <c r="W67" s="266">
        <v>1272740846.6700001</v>
      </c>
      <c r="X67" s="267">
        <v>9032</v>
      </c>
      <c r="Y67" s="136">
        <f t="shared" si="6"/>
        <v>140914.62</v>
      </c>
      <c r="Z67" s="131">
        <f t="shared" si="7"/>
        <v>0.73192199999999996</v>
      </c>
      <c r="AA67" s="267">
        <v>91339</v>
      </c>
      <c r="AB67" s="131">
        <f t="shared" si="8"/>
        <v>0.75803600000000004</v>
      </c>
      <c r="AC67" s="131">
        <f t="shared" si="9"/>
        <v>0.26024399999999998</v>
      </c>
      <c r="AD67" s="161">
        <f t="shared" si="10"/>
        <v>0.26024399999999998</v>
      </c>
      <c r="AE67" s="162">
        <f t="shared" si="19"/>
        <v>0</v>
      </c>
      <c r="AF67" s="163">
        <f t="shared" si="20"/>
        <v>0.26024399999999998</v>
      </c>
      <c r="AG67" s="267">
        <v>0</v>
      </c>
      <c r="AH67" s="267">
        <v>0</v>
      </c>
      <c r="AI67" s="4">
        <f t="shared" si="21"/>
        <v>0</v>
      </c>
      <c r="AJ67" s="135">
        <f t="shared" si="11"/>
        <v>0</v>
      </c>
      <c r="AK67" s="135">
        <v>0</v>
      </c>
      <c r="AL67" s="135">
        <f t="shared" si="22"/>
        <v>0</v>
      </c>
      <c r="AM67" s="135">
        <f t="shared" si="23"/>
        <v>0</v>
      </c>
      <c r="AN67" s="135">
        <f t="shared" si="24"/>
        <v>0</v>
      </c>
      <c r="AO67" s="135">
        <f t="shared" si="25"/>
        <v>0</v>
      </c>
      <c r="AP67" s="135">
        <f t="shared" si="12"/>
        <v>3051020</v>
      </c>
      <c r="AQ67" s="135">
        <f t="shared" si="26"/>
        <v>3051020</v>
      </c>
      <c r="AR67" s="135">
        <f t="shared" si="27"/>
        <v>3051020</v>
      </c>
      <c r="AS67" s="160">
        <v>3686134</v>
      </c>
      <c r="AT67" s="135">
        <f t="shared" si="28"/>
        <v>635114</v>
      </c>
      <c r="AU67" s="164" t="str">
        <f t="shared" si="29"/>
        <v>No</v>
      </c>
      <c r="AV67" s="267">
        <v>3555957</v>
      </c>
      <c r="AW67" s="160">
        <f t="shared" si="13"/>
        <v>52904.996200000001</v>
      </c>
      <c r="AX67" s="160">
        <f t="shared" si="30"/>
        <v>3555957</v>
      </c>
      <c r="AY67" s="160">
        <f t="shared" si="14"/>
        <v>3555957</v>
      </c>
      <c r="AZ67" s="268">
        <f t="shared" si="31"/>
        <v>0</v>
      </c>
      <c r="BA67" s="160"/>
      <c r="BB67" s="160"/>
      <c r="BC67" s="165"/>
      <c r="BD67" s="160"/>
      <c r="BE67" s="166"/>
      <c r="BG67" s="166"/>
      <c r="BH67" s="166"/>
      <c r="BL67" s="166"/>
      <c r="BM67" s="166"/>
      <c r="BN67" s="166"/>
      <c r="BO67" s="166"/>
      <c r="BP67" s="166"/>
    </row>
    <row r="68" spans="1:68" ht="15" x14ac:dyDescent="0.2">
      <c r="A68" s="129" t="s">
        <v>333</v>
      </c>
      <c r="B68" s="129"/>
      <c r="C68" s="147"/>
      <c r="D68" s="147" t="str">
        <f t="shared" si="15"/>
        <v>No</v>
      </c>
      <c r="E68" s="147"/>
      <c r="F68" s="147"/>
      <c r="G68" s="1">
        <v>6</v>
      </c>
      <c r="H68" s="265">
        <v>88</v>
      </c>
      <c r="I68" s="129">
        <v>42</v>
      </c>
      <c r="J68" s="1" t="s">
        <v>373</v>
      </c>
      <c r="K68" s="156"/>
      <c r="L68" s="266">
        <v>1866.49</v>
      </c>
      <c r="M68" s="265"/>
      <c r="N68" s="158"/>
      <c r="O68" s="267">
        <v>390</v>
      </c>
      <c r="P68" s="159">
        <f t="shared" si="3"/>
        <v>0.20894834689711705</v>
      </c>
      <c r="Q68" s="159">
        <f t="shared" si="16"/>
        <v>0</v>
      </c>
      <c r="R68" s="160">
        <f t="shared" si="4"/>
        <v>0</v>
      </c>
      <c r="S68" s="160">
        <f t="shared" si="17"/>
        <v>0</v>
      </c>
      <c r="T68" s="267">
        <v>7</v>
      </c>
      <c r="U68" s="136">
        <f t="shared" si="5"/>
        <v>117</v>
      </c>
      <c r="V68" s="4">
        <f t="shared" si="18"/>
        <v>1985.24</v>
      </c>
      <c r="W68" s="266">
        <v>1664012492.6700001</v>
      </c>
      <c r="X68" s="267">
        <v>12856</v>
      </c>
      <c r="Y68" s="136">
        <f t="shared" si="6"/>
        <v>129434.7</v>
      </c>
      <c r="Z68" s="131">
        <f t="shared" si="7"/>
        <v>0.67229399999999995</v>
      </c>
      <c r="AA68" s="267">
        <v>100780</v>
      </c>
      <c r="AB68" s="131">
        <f t="shared" si="8"/>
        <v>0.83638800000000002</v>
      </c>
      <c r="AC68" s="131">
        <f t="shared" si="9"/>
        <v>0.278478</v>
      </c>
      <c r="AD68" s="161">
        <f t="shared" si="10"/>
        <v>0.278478</v>
      </c>
      <c r="AE68" s="162">
        <f t="shared" si="19"/>
        <v>0</v>
      </c>
      <c r="AF68" s="163">
        <f t="shared" si="20"/>
        <v>0.278478</v>
      </c>
      <c r="AG68" s="267">
        <v>0</v>
      </c>
      <c r="AH68" s="267">
        <v>0</v>
      </c>
      <c r="AI68" s="4">
        <f t="shared" si="21"/>
        <v>0</v>
      </c>
      <c r="AJ68" s="135">
        <f t="shared" si="11"/>
        <v>0</v>
      </c>
      <c r="AK68" s="135">
        <v>0</v>
      </c>
      <c r="AL68" s="135">
        <f t="shared" si="22"/>
        <v>0</v>
      </c>
      <c r="AM68" s="135">
        <f t="shared" si="23"/>
        <v>0</v>
      </c>
      <c r="AN68" s="135">
        <f t="shared" si="24"/>
        <v>0</v>
      </c>
      <c r="AO68" s="135">
        <f t="shared" si="25"/>
        <v>0</v>
      </c>
      <c r="AP68" s="135">
        <f t="shared" si="12"/>
        <v>6371546</v>
      </c>
      <c r="AQ68" s="135">
        <f t="shared" si="26"/>
        <v>6371546</v>
      </c>
      <c r="AR68" s="135">
        <f t="shared" si="27"/>
        <v>6371546</v>
      </c>
      <c r="AS68" s="160">
        <v>7538993</v>
      </c>
      <c r="AT68" s="135">
        <f t="shared" si="28"/>
        <v>1167447</v>
      </c>
      <c r="AU68" s="164" t="str">
        <f t="shared" si="29"/>
        <v>No</v>
      </c>
      <c r="AV68" s="267">
        <v>6902775</v>
      </c>
      <c r="AW68" s="160">
        <f t="shared" si="13"/>
        <v>97248.335099999997</v>
      </c>
      <c r="AX68" s="160">
        <f t="shared" si="30"/>
        <v>6902775</v>
      </c>
      <c r="AY68" s="160">
        <f t="shared" si="14"/>
        <v>6902775</v>
      </c>
      <c r="AZ68" s="268">
        <f t="shared" si="31"/>
        <v>0</v>
      </c>
      <c r="BA68" s="160"/>
      <c r="BB68" s="160"/>
      <c r="BC68" s="165"/>
      <c r="BD68" s="160"/>
      <c r="BE68" s="166"/>
      <c r="BG68" s="166"/>
      <c r="BH68" s="166"/>
      <c r="BL68" s="166"/>
      <c r="BM68" s="166"/>
      <c r="BN68" s="166"/>
      <c r="BO68" s="166"/>
      <c r="BP68" s="166"/>
    </row>
    <row r="69" spans="1:68" ht="15" x14ac:dyDescent="0.2">
      <c r="A69" s="129" t="s">
        <v>325</v>
      </c>
      <c r="B69" s="129">
        <v>1</v>
      </c>
      <c r="C69" s="147">
        <v>1</v>
      </c>
      <c r="D69" s="147" t="str">
        <f t="shared" si="15"/>
        <v>Yes</v>
      </c>
      <c r="E69" s="147">
        <v>0</v>
      </c>
      <c r="F69" s="147">
        <v>1</v>
      </c>
      <c r="G69" s="1">
        <v>10</v>
      </c>
      <c r="H69" s="269">
        <v>9</v>
      </c>
      <c r="I69" s="129">
        <v>43</v>
      </c>
      <c r="J69" s="1" t="s">
        <v>374</v>
      </c>
      <c r="K69" s="156"/>
      <c r="L69" s="266">
        <v>8026.66</v>
      </c>
      <c r="M69" s="269"/>
      <c r="N69" s="158"/>
      <c r="O69" s="267">
        <v>5050</v>
      </c>
      <c r="P69" s="159">
        <f t="shared" si="3"/>
        <v>0.62915334647287913</v>
      </c>
      <c r="Q69" s="159">
        <f t="shared" si="16"/>
        <v>2.9153346472879149E-2</v>
      </c>
      <c r="R69" s="160">
        <f t="shared" si="4"/>
        <v>234.00400000000016</v>
      </c>
      <c r="S69" s="160">
        <f t="shared" si="17"/>
        <v>35.100600000000021</v>
      </c>
      <c r="T69" s="267">
        <v>1076</v>
      </c>
      <c r="U69" s="136">
        <f t="shared" si="5"/>
        <v>1515</v>
      </c>
      <c r="V69" s="4">
        <f t="shared" si="18"/>
        <v>9845.7605999999996</v>
      </c>
      <c r="W69" s="266">
        <v>4158046027</v>
      </c>
      <c r="X69" s="267">
        <v>50453</v>
      </c>
      <c r="Y69" s="136">
        <f t="shared" si="6"/>
        <v>82414.25</v>
      </c>
      <c r="Z69" s="131">
        <f t="shared" si="7"/>
        <v>0.428066</v>
      </c>
      <c r="AA69" s="267">
        <v>55468</v>
      </c>
      <c r="AB69" s="131">
        <f t="shared" si="8"/>
        <v>0.460337</v>
      </c>
      <c r="AC69" s="131">
        <f t="shared" si="9"/>
        <v>0.562253</v>
      </c>
      <c r="AD69" s="161">
        <f t="shared" si="10"/>
        <v>0.562253</v>
      </c>
      <c r="AE69" s="162">
        <f t="shared" si="19"/>
        <v>0.05</v>
      </c>
      <c r="AF69" s="163">
        <f t="shared" si="20"/>
        <v>0.61225300000000005</v>
      </c>
      <c r="AG69" s="267">
        <v>0</v>
      </c>
      <c r="AH69" s="267">
        <v>0</v>
      </c>
      <c r="AI69" s="4">
        <f t="shared" si="21"/>
        <v>0</v>
      </c>
      <c r="AJ69" s="135">
        <f t="shared" si="11"/>
        <v>0</v>
      </c>
      <c r="AK69" s="135">
        <v>0</v>
      </c>
      <c r="AL69" s="135">
        <f t="shared" si="22"/>
        <v>0</v>
      </c>
      <c r="AM69" s="135">
        <f t="shared" si="23"/>
        <v>0</v>
      </c>
      <c r="AN69" s="135">
        <f t="shared" si="24"/>
        <v>0</v>
      </c>
      <c r="AO69" s="135">
        <f t="shared" si="25"/>
        <v>0</v>
      </c>
      <c r="AP69" s="135">
        <f t="shared" si="12"/>
        <v>69473812</v>
      </c>
      <c r="AQ69" s="135">
        <f t="shared" si="26"/>
        <v>69473812</v>
      </c>
      <c r="AR69" s="135">
        <f t="shared" si="27"/>
        <v>69473812</v>
      </c>
      <c r="AS69" s="160">
        <v>49075156</v>
      </c>
      <c r="AT69" s="135">
        <f t="shared" si="28"/>
        <v>20398656</v>
      </c>
      <c r="AU69" s="164" t="str">
        <f t="shared" si="29"/>
        <v>Yes</v>
      </c>
      <c r="AV69" s="267">
        <v>54387012</v>
      </c>
      <c r="AW69" s="160">
        <f t="shared" si="13"/>
        <v>2174496.7296000002</v>
      </c>
      <c r="AX69" s="160">
        <f t="shared" si="30"/>
        <v>56561508.729599997</v>
      </c>
      <c r="AY69" s="160">
        <f t="shared" si="14"/>
        <v>56561508.729599997</v>
      </c>
      <c r="AZ69" s="268">
        <f t="shared" si="31"/>
        <v>2174496.7295999974</v>
      </c>
      <c r="BA69" s="160"/>
      <c r="BB69" s="160"/>
      <c r="BC69" s="165"/>
      <c r="BD69" s="160"/>
      <c r="BE69" s="166"/>
      <c r="BG69" s="166"/>
      <c r="BH69" s="166"/>
      <c r="BL69" s="166"/>
      <c r="BM69" s="166"/>
      <c r="BN69" s="166"/>
      <c r="BO69" s="166"/>
      <c r="BP69" s="166"/>
    </row>
    <row r="70" spans="1:68" ht="15" x14ac:dyDescent="0.2">
      <c r="A70" s="129" t="s">
        <v>338</v>
      </c>
      <c r="B70" s="129"/>
      <c r="C70" s="147">
        <v>1</v>
      </c>
      <c r="D70" s="147" t="str">
        <f t="shared" si="15"/>
        <v>Yes</v>
      </c>
      <c r="E70" s="147">
        <v>1</v>
      </c>
      <c r="F70" s="147"/>
      <c r="G70" s="1">
        <v>9</v>
      </c>
      <c r="H70" s="269">
        <v>26</v>
      </c>
      <c r="I70" s="129">
        <v>44</v>
      </c>
      <c r="J70" s="1" t="s">
        <v>375</v>
      </c>
      <c r="K70" s="156"/>
      <c r="L70" s="266">
        <v>3136.07</v>
      </c>
      <c r="M70" s="269"/>
      <c r="N70" s="158"/>
      <c r="O70" s="267">
        <v>1605</v>
      </c>
      <c r="P70" s="159">
        <f t="shared" si="3"/>
        <v>0.51178704556977361</v>
      </c>
      <c r="Q70" s="159">
        <f t="shared" si="16"/>
        <v>0</v>
      </c>
      <c r="R70" s="160">
        <f t="shared" si="4"/>
        <v>0</v>
      </c>
      <c r="S70" s="160">
        <f t="shared" si="17"/>
        <v>0</v>
      </c>
      <c r="T70" s="267">
        <v>272</v>
      </c>
      <c r="U70" s="136">
        <f t="shared" si="5"/>
        <v>481.5</v>
      </c>
      <c r="V70" s="4">
        <f t="shared" si="18"/>
        <v>3685.57</v>
      </c>
      <c r="W70" s="266">
        <v>2907842389.3299999</v>
      </c>
      <c r="X70" s="267">
        <v>28860</v>
      </c>
      <c r="Y70" s="136">
        <f t="shared" si="6"/>
        <v>100756.84</v>
      </c>
      <c r="Z70" s="131">
        <f t="shared" si="7"/>
        <v>0.523339</v>
      </c>
      <c r="AA70" s="267">
        <v>65333</v>
      </c>
      <c r="AB70" s="131">
        <f t="shared" si="8"/>
        <v>0.54220800000000002</v>
      </c>
      <c r="AC70" s="131">
        <f t="shared" si="9"/>
        <v>0.47099999999999997</v>
      </c>
      <c r="AD70" s="161">
        <f t="shared" si="10"/>
        <v>0.47099999999999997</v>
      </c>
      <c r="AE70" s="162">
        <f t="shared" si="19"/>
        <v>0</v>
      </c>
      <c r="AF70" s="163">
        <f t="shared" si="20"/>
        <v>0.47099999999999997</v>
      </c>
      <c r="AG70" s="267">
        <v>0</v>
      </c>
      <c r="AH70" s="267">
        <v>0</v>
      </c>
      <c r="AI70" s="4">
        <f t="shared" si="21"/>
        <v>0</v>
      </c>
      <c r="AJ70" s="135">
        <f t="shared" si="11"/>
        <v>0</v>
      </c>
      <c r="AK70" s="135">
        <v>0</v>
      </c>
      <c r="AL70" s="135">
        <f t="shared" si="22"/>
        <v>0</v>
      </c>
      <c r="AM70" s="135">
        <f t="shared" si="23"/>
        <v>0</v>
      </c>
      <c r="AN70" s="135">
        <f t="shared" si="24"/>
        <v>0</v>
      </c>
      <c r="AO70" s="135">
        <f t="shared" si="25"/>
        <v>0</v>
      </c>
      <c r="AP70" s="135">
        <f t="shared" si="12"/>
        <v>20006287</v>
      </c>
      <c r="AQ70" s="135">
        <f t="shared" si="26"/>
        <v>20006287</v>
      </c>
      <c r="AR70" s="135">
        <f t="shared" si="27"/>
        <v>20006287</v>
      </c>
      <c r="AS70" s="160">
        <v>19595415</v>
      </c>
      <c r="AT70" s="135">
        <f t="shared" si="28"/>
        <v>410872</v>
      </c>
      <c r="AU70" s="164" t="str">
        <f t="shared" si="29"/>
        <v>Yes</v>
      </c>
      <c r="AV70" s="267">
        <v>19825403</v>
      </c>
      <c r="AW70" s="160">
        <f t="shared" si="13"/>
        <v>43798.955199999997</v>
      </c>
      <c r="AX70" s="160">
        <f t="shared" si="30"/>
        <v>19869201.955200002</v>
      </c>
      <c r="AY70" s="160">
        <f t="shared" si="14"/>
        <v>19869201.955200002</v>
      </c>
      <c r="AZ70" s="268">
        <f t="shared" si="31"/>
        <v>43798.955200001597</v>
      </c>
      <c r="BA70" s="160"/>
      <c r="BB70" s="160"/>
      <c r="BC70" s="165"/>
      <c r="BD70" s="160"/>
      <c r="BE70" s="166"/>
      <c r="BG70" s="166"/>
      <c r="BH70" s="166"/>
      <c r="BL70" s="166"/>
      <c r="BM70" s="166"/>
      <c r="BN70" s="166"/>
      <c r="BO70" s="166"/>
      <c r="BP70" s="166"/>
    </row>
    <row r="71" spans="1:68" ht="15" x14ac:dyDescent="0.2">
      <c r="A71" s="129" t="s">
        <v>333</v>
      </c>
      <c r="B71" s="129"/>
      <c r="C71" s="147"/>
      <c r="D71" s="147" t="str">
        <f t="shared" si="15"/>
        <v>No</v>
      </c>
      <c r="E71" s="147"/>
      <c r="F71" s="147"/>
      <c r="G71" s="1">
        <v>4</v>
      </c>
      <c r="H71" s="265">
        <v>72</v>
      </c>
      <c r="I71" s="129">
        <v>45</v>
      </c>
      <c r="J71" s="1" t="s">
        <v>376</v>
      </c>
      <c r="K71" s="156"/>
      <c r="L71" s="266">
        <v>2462.02</v>
      </c>
      <c r="M71" s="265"/>
      <c r="N71" s="158"/>
      <c r="O71" s="267">
        <v>578</v>
      </c>
      <c r="P71" s="159">
        <f t="shared" si="3"/>
        <v>0.23476657378900254</v>
      </c>
      <c r="Q71" s="159">
        <f t="shared" si="16"/>
        <v>0</v>
      </c>
      <c r="R71" s="160">
        <f t="shared" si="4"/>
        <v>0</v>
      </c>
      <c r="S71" s="160">
        <f t="shared" si="17"/>
        <v>0</v>
      </c>
      <c r="T71" s="267">
        <v>57</v>
      </c>
      <c r="U71" s="136">
        <f t="shared" si="5"/>
        <v>173.4</v>
      </c>
      <c r="V71" s="4">
        <f t="shared" si="18"/>
        <v>2649.67</v>
      </c>
      <c r="W71" s="266">
        <v>3235230338</v>
      </c>
      <c r="X71" s="267">
        <v>18766</v>
      </c>
      <c r="Y71" s="136">
        <f t="shared" si="6"/>
        <v>172398.5</v>
      </c>
      <c r="Z71" s="131">
        <f t="shared" si="7"/>
        <v>0.89545200000000003</v>
      </c>
      <c r="AA71" s="267">
        <v>93416</v>
      </c>
      <c r="AB71" s="131">
        <f t="shared" si="8"/>
        <v>0.77527400000000002</v>
      </c>
      <c r="AC71" s="131">
        <f t="shared" si="9"/>
        <v>0.140601</v>
      </c>
      <c r="AD71" s="161">
        <f t="shared" si="10"/>
        <v>0.140601</v>
      </c>
      <c r="AE71" s="162">
        <f t="shared" si="19"/>
        <v>0</v>
      </c>
      <c r="AF71" s="163">
        <f t="shared" si="20"/>
        <v>0.140601</v>
      </c>
      <c r="AG71" s="267">
        <v>0</v>
      </c>
      <c r="AH71" s="267">
        <v>0</v>
      </c>
      <c r="AI71" s="4">
        <f t="shared" si="21"/>
        <v>0</v>
      </c>
      <c r="AJ71" s="135">
        <f t="shared" si="11"/>
        <v>0</v>
      </c>
      <c r="AK71" s="135">
        <v>0</v>
      </c>
      <c r="AL71" s="135">
        <f t="shared" si="22"/>
        <v>0</v>
      </c>
      <c r="AM71" s="135">
        <f t="shared" si="23"/>
        <v>0</v>
      </c>
      <c r="AN71" s="135">
        <f t="shared" si="24"/>
        <v>0</v>
      </c>
      <c r="AO71" s="135">
        <f t="shared" si="25"/>
        <v>0</v>
      </c>
      <c r="AP71" s="135">
        <f t="shared" si="12"/>
        <v>4293596</v>
      </c>
      <c r="AQ71" s="135">
        <f t="shared" si="26"/>
        <v>4293596</v>
      </c>
      <c r="AR71" s="135">
        <f t="shared" si="27"/>
        <v>4293596</v>
      </c>
      <c r="AS71" s="160">
        <v>6918462</v>
      </c>
      <c r="AT71" s="135">
        <f t="shared" si="28"/>
        <v>2624866</v>
      </c>
      <c r="AU71" s="164" t="str">
        <f t="shared" si="29"/>
        <v>No</v>
      </c>
      <c r="AV71" s="267">
        <v>6076507</v>
      </c>
      <c r="AW71" s="160">
        <f t="shared" si="13"/>
        <v>218651.33780000001</v>
      </c>
      <c r="AX71" s="160">
        <f t="shared" si="30"/>
        <v>6076507</v>
      </c>
      <c r="AY71" s="160">
        <f t="shared" si="14"/>
        <v>6076507</v>
      </c>
      <c r="AZ71" s="268">
        <f t="shared" si="31"/>
        <v>0</v>
      </c>
      <c r="BA71" s="160"/>
      <c r="BB71" s="160"/>
      <c r="BC71" s="165"/>
      <c r="BD71" s="160"/>
      <c r="BE71" s="166"/>
      <c r="BG71" s="166"/>
      <c r="BH71" s="166"/>
      <c r="BL71" s="166"/>
      <c r="BM71" s="166"/>
      <c r="BN71" s="166"/>
      <c r="BO71" s="166"/>
      <c r="BP71" s="166"/>
    </row>
    <row r="72" spans="1:68" ht="15" x14ac:dyDescent="0.2">
      <c r="A72" s="129" t="s">
        <v>365</v>
      </c>
      <c r="B72" s="129"/>
      <c r="C72" s="147"/>
      <c r="D72" s="147" t="str">
        <f t="shared" si="15"/>
        <v>No</v>
      </c>
      <c r="E72" s="147"/>
      <c r="F72" s="147"/>
      <c r="G72" s="1">
        <v>1</v>
      </c>
      <c r="H72" s="265">
        <v>148</v>
      </c>
      <c r="I72" s="129">
        <v>46</v>
      </c>
      <c r="J72" s="1" t="s">
        <v>377</v>
      </c>
      <c r="K72" s="156"/>
      <c r="L72" s="266">
        <v>1249.94</v>
      </c>
      <c r="M72" s="265"/>
      <c r="N72" s="158"/>
      <c r="O72" s="267">
        <v>128</v>
      </c>
      <c r="P72" s="159">
        <f t="shared" si="3"/>
        <v>0.10240491543594092</v>
      </c>
      <c r="Q72" s="159">
        <f t="shared" si="16"/>
        <v>0</v>
      </c>
      <c r="R72" s="160">
        <f t="shared" si="4"/>
        <v>0</v>
      </c>
      <c r="S72" s="160">
        <f t="shared" si="17"/>
        <v>0</v>
      </c>
      <c r="T72" s="267">
        <v>16</v>
      </c>
      <c r="U72" s="136">
        <f t="shared" si="5"/>
        <v>38.4</v>
      </c>
      <c r="V72" s="4">
        <f t="shared" si="18"/>
        <v>1292.3400000000001</v>
      </c>
      <c r="W72" s="266">
        <v>1783716354.3299999</v>
      </c>
      <c r="X72" s="267">
        <v>7558</v>
      </c>
      <c r="Y72" s="136">
        <f t="shared" si="6"/>
        <v>236003.75</v>
      </c>
      <c r="Z72" s="131">
        <f t="shared" si="7"/>
        <v>1.2258230000000001</v>
      </c>
      <c r="AA72" s="267">
        <v>142841</v>
      </c>
      <c r="AB72" s="131">
        <f t="shared" si="8"/>
        <v>1.185459</v>
      </c>
      <c r="AC72" s="131">
        <f t="shared" si="9"/>
        <v>-0.21371399999999999</v>
      </c>
      <c r="AD72" s="161">
        <f t="shared" si="10"/>
        <v>0.01</v>
      </c>
      <c r="AE72" s="162">
        <f t="shared" si="19"/>
        <v>0</v>
      </c>
      <c r="AF72" s="163">
        <f t="shared" si="20"/>
        <v>0.01</v>
      </c>
      <c r="AG72" s="267">
        <v>414</v>
      </c>
      <c r="AH72" s="267">
        <v>4</v>
      </c>
      <c r="AI72" s="4">
        <f t="shared" si="21"/>
        <v>400</v>
      </c>
      <c r="AJ72" s="135">
        <f t="shared" si="11"/>
        <v>165600</v>
      </c>
      <c r="AK72" s="135">
        <v>0</v>
      </c>
      <c r="AL72" s="135">
        <f t="shared" si="22"/>
        <v>0</v>
      </c>
      <c r="AM72" s="135">
        <f t="shared" si="23"/>
        <v>0</v>
      </c>
      <c r="AN72" s="135">
        <f t="shared" si="24"/>
        <v>0</v>
      </c>
      <c r="AO72" s="135">
        <f t="shared" si="25"/>
        <v>165600</v>
      </c>
      <c r="AP72" s="135">
        <f t="shared" si="12"/>
        <v>148942</v>
      </c>
      <c r="AQ72" s="135">
        <f t="shared" si="26"/>
        <v>314542</v>
      </c>
      <c r="AR72" s="135">
        <f t="shared" si="27"/>
        <v>314542</v>
      </c>
      <c r="AS72" s="160">
        <v>177907</v>
      </c>
      <c r="AT72" s="135">
        <f t="shared" si="28"/>
        <v>136635</v>
      </c>
      <c r="AU72" s="164" t="str">
        <f t="shared" si="29"/>
        <v>Yes</v>
      </c>
      <c r="AV72" s="267">
        <v>172080</v>
      </c>
      <c r="AW72" s="160">
        <f t="shared" si="13"/>
        <v>14565.290999999999</v>
      </c>
      <c r="AX72" s="160">
        <f t="shared" si="30"/>
        <v>186645.291</v>
      </c>
      <c r="AY72" s="160">
        <f t="shared" si="14"/>
        <v>186645.291</v>
      </c>
      <c r="AZ72" s="268">
        <f t="shared" si="31"/>
        <v>14565.290999999997</v>
      </c>
      <c r="BA72" s="160"/>
      <c r="BB72" s="160"/>
      <c r="BC72" s="165"/>
      <c r="BD72" s="160"/>
      <c r="BE72" s="166"/>
      <c r="BG72" s="166"/>
      <c r="BH72" s="166"/>
      <c r="BL72" s="166"/>
      <c r="BM72" s="166"/>
      <c r="BN72" s="166"/>
      <c r="BO72" s="166"/>
      <c r="BP72" s="166"/>
    </row>
    <row r="73" spans="1:68" ht="15" x14ac:dyDescent="0.2">
      <c r="A73" s="129" t="s">
        <v>351</v>
      </c>
      <c r="B73" s="129"/>
      <c r="C73" s="147">
        <v>1</v>
      </c>
      <c r="D73" s="147" t="str">
        <f t="shared" si="15"/>
        <v>Yes</v>
      </c>
      <c r="E73" s="147">
        <v>1</v>
      </c>
      <c r="F73" s="147"/>
      <c r="G73" s="1">
        <v>8</v>
      </c>
      <c r="H73" s="269">
        <v>34</v>
      </c>
      <c r="I73" s="129">
        <v>47</v>
      </c>
      <c r="J73" s="1" t="s">
        <v>378</v>
      </c>
      <c r="K73" s="156"/>
      <c r="L73" s="266">
        <v>1116.52</v>
      </c>
      <c r="M73" s="269"/>
      <c r="N73" s="158"/>
      <c r="O73" s="267">
        <v>509</v>
      </c>
      <c r="P73" s="159">
        <f t="shared" si="3"/>
        <v>0.455880772399957</v>
      </c>
      <c r="Q73" s="159">
        <f t="shared" si="16"/>
        <v>0</v>
      </c>
      <c r="R73" s="160">
        <f t="shared" si="4"/>
        <v>0</v>
      </c>
      <c r="S73" s="160">
        <f t="shared" si="17"/>
        <v>0</v>
      </c>
      <c r="T73" s="267">
        <v>77</v>
      </c>
      <c r="U73" s="136">
        <f t="shared" si="5"/>
        <v>152.69999999999999</v>
      </c>
      <c r="V73" s="4">
        <f t="shared" si="18"/>
        <v>1288.47</v>
      </c>
      <c r="W73" s="266">
        <v>1410573865.6700001</v>
      </c>
      <c r="X73" s="267">
        <v>11379</v>
      </c>
      <c r="Y73" s="136">
        <f t="shared" si="6"/>
        <v>123962.9</v>
      </c>
      <c r="Z73" s="131">
        <f t="shared" si="7"/>
        <v>0.64387399999999995</v>
      </c>
      <c r="AA73" s="267">
        <v>74974</v>
      </c>
      <c r="AB73" s="131">
        <f t="shared" si="8"/>
        <v>0.62222100000000002</v>
      </c>
      <c r="AC73" s="131">
        <f t="shared" si="9"/>
        <v>0.362622</v>
      </c>
      <c r="AD73" s="161">
        <f t="shared" si="10"/>
        <v>0.362622</v>
      </c>
      <c r="AE73" s="162">
        <f t="shared" si="19"/>
        <v>0</v>
      </c>
      <c r="AF73" s="163">
        <f t="shared" si="20"/>
        <v>0.362622</v>
      </c>
      <c r="AG73" s="267">
        <v>0</v>
      </c>
      <c r="AH73" s="267">
        <v>0</v>
      </c>
      <c r="AI73" s="4">
        <f t="shared" si="21"/>
        <v>0</v>
      </c>
      <c r="AJ73" s="135">
        <f t="shared" si="11"/>
        <v>0</v>
      </c>
      <c r="AK73" s="135">
        <v>0</v>
      </c>
      <c r="AL73" s="135">
        <f t="shared" si="22"/>
        <v>0</v>
      </c>
      <c r="AM73" s="135">
        <f t="shared" si="23"/>
        <v>0</v>
      </c>
      <c r="AN73" s="135">
        <f t="shared" si="24"/>
        <v>0</v>
      </c>
      <c r="AO73" s="135">
        <f t="shared" si="25"/>
        <v>0</v>
      </c>
      <c r="AP73" s="135">
        <f t="shared" si="12"/>
        <v>5384798</v>
      </c>
      <c r="AQ73" s="135">
        <f t="shared" si="26"/>
        <v>5384798</v>
      </c>
      <c r="AR73" s="135">
        <f t="shared" si="27"/>
        <v>5669122</v>
      </c>
      <c r="AS73" s="160">
        <v>5669122</v>
      </c>
      <c r="AT73" s="135">
        <f t="shared" si="28"/>
        <v>284324</v>
      </c>
      <c r="AU73" s="164" t="str">
        <f t="shared" si="29"/>
        <v>No</v>
      </c>
      <c r="AV73" s="267">
        <v>5669122</v>
      </c>
      <c r="AW73" s="160">
        <f t="shared" si="13"/>
        <v>23684.189200000001</v>
      </c>
      <c r="AX73" s="160">
        <f t="shared" si="30"/>
        <v>5669122</v>
      </c>
      <c r="AY73" s="160">
        <f t="shared" si="14"/>
        <v>5669122</v>
      </c>
      <c r="AZ73" s="268">
        <f t="shared" si="31"/>
        <v>0</v>
      </c>
      <c r="BA73" s="160"/>
      <c r="BB73" s="160"/>
      <c r="BC73" s="165"/>
      <c r="BD73" s="160"/>
      <c r="BE73" s="166"/>
      <c r="BG73" s="166"/>
      <c r="BH73" s="166"/>
      <c r="BL73" s="166"/>
      <c r="BM73" s="166"/>
      <c r="BN73" s="166"/>
      <c r="BO73" s="166"/>
      <c r="BP73" s="166"/>
    </row>
    <row r="74" spans="1:68" ht="15" x14ac:dyDescent="0.2">
      <c r="A74" s="129" t="s">
        <v>323</v>
      </c>
      <c r="B74" s="129"/>
      <c r="C74" s="147"/>
      <c r="D74" s="147" t="str">
        <f t="shared" si="15"/>
        <v>No</v>
      </c>
      <c r="E74" s="147"/>
      <c r="F74" s="147"/>
      <c r="G74" s="1">
        <v>7</v>
      </c>
      <c r="H74" s="265">
        <v>92</v>
      </c>
      <c r="I74" s="129">
        <v>48</v>
      </c>
      <c r="J74" s="1" t="s">
        <v>379</v>
      </c>
      <c r="K74" s="156"/>
      <c r="L74" s="266">
        <v>2627.05</v>
      </c>
      <c r="M74" s="265"/>
      <c r="N74" s="158"/>
      <c r="O74" s="267">
        <v>413</v>
      </c>
      <c r="P74" s="159">
        <f t="shared" si="3"/>
        <v>0.15721055937268036</v>
      </c>
      <c r="Q74" s="159">
        <f t="shared" si="16"/>
        <v>0</v>
      </c>
      <c r="R74" s="160">
        <f t="shared" si="4"/>
        <v>0</v>
      </c>
      <c r="S74" s="160">
        <f t="shared" si="17"/>
        <v>0</v>
      </c>
      <c r="T74" s="267">
        <v>41</v>
      </c>
      <c r="U74" s="136">
        <f t="shared" si="5"/>
        <v>123.9</v>
      </c>
      <c r="V74" s="4">
        <f t="shared" si="18"/>
        <v>2761.2000000000003</v>
      </c>
      <c r="W74" s="266">
        <v>2020035213.6700001</v>
      </c>
      <c r="X74" s="267">
        <v>16041</v>
      </c>
      <c r="Y74" s="136">
        <f t="shared" si="6"/>
        <v>125929.51</v>
      </c>
      <c r="Z74" s="131">
        <f t="shared" si="7"/>
        <v>0.654088</v>
      </c>
      <c r="AA74" s="267">
        <v>85572</v>
      </c>
      <c r="AB74" s="131">
        <f t="shared" si="8"/>
        <v>0.710175</v>
      </c>
      <c r="AC74" s="131">
        <f t="shared" si="9"/>
        <v>0.32908599999999999</v>
      </c>
      <c r="AD74" s="161">
        <f t="shared" si="10"/>
        <v>0.32908599999999999</v>
      </c>
      <c r="AE74" s="162">
        <f t="shared" si="19"/>
        <v>0</v>
      </c>
      <c r="AF74" s="163">
        <f t="shared" si="20"/>
        <v>0.32908599999999999</v>
      </c>
      <c r="AG74" s="267">
        <v>0</v>
      </c>
      <c r="AH74" s="267">
        <v>0</v>
      </c>
      <c r="AI74" s="4">
        <f t="shared" si="21"/>
        <v>0</v>
      </c>
      <c r="AJ74" s="135">
        <f t="shared" si="11"/>
        <v>0</v>
      </c>
      <c r="AK74" s="135">
        <v>0</v>
      </c>
      <c r="AL74" s="135">
        <f t="shared" si="22"/>
        <v>0</v>
      </c>
      <c r="AM74" s="135">
        <f t="shared" si="23"/>
        <v>0</v>
      </c>
      <c r="AN74" s="135">
        <f t="shared" si="24"/>
        <v>0</v>
      </c>
      <c r="AO74" s="135">
        <f t="shared" si="25"/>
        <v>0</v>
      </c>
      <c r="AP74" s="135">
        <f t="shared" si="12"/>
        <v>10472448</v>
      </c>
      <c r="AQ74" s="135">
        <f t="shared" si="26"/>
        <v>10472448</v>
      </c>
      <c r="AR74" s="135">
        <f t="shared" si="27"/>
        <v>10472448</v>
      </c>
      <c r="AS74" s="160">
        <v>9684435</v>
      </c>
      <c r="AT74" s="135">
        <f t="shared" si="28"/>
        <v>788013</v>
      </c>
      <c r="AU74" s="164" t="str">
        <f t="shared" si="29"/>
        <v>Yes</v>
      </c>
      <c r="AV74" s="267">
        <v>9946889</v>
      </c>
      <c r="AW74" s="160">
        <f t="shared" si="13"/>
        <v>84002.185800000007</v>
      </c>
      <c r="AX74" s="160">
        <f t="shared" si="30"/>
        <v>10030891.185799999</v>
      </c>
      <c r="AY74" s="160">
        <f t="shared" si="14"/>
        <v>10030891.185799999</v>
      </c>
      <c r="AZ74" s="268">
        <f t="shared" si="31"/>
        <v>84002.185799999163</v>
      </c>
      <c r="BA74" s="160"/>
      <c r="BB74" s="160"/>
      <c r="BC74" s="165"/>
      <c r="BD74" s="160"/>
      <c r="BE74" s="166"/>
      <c r="BG74" s="166"/>
      <c r="BH74" s="166"/>
      <c r="BL74" s="166"/>
      <c r="BM74" s="166"/>
      <c r="BN74" s="166"/>
      <c r="BO74" s="166"/>
      <c r="BP74" s="166"/>
    </row>
    <row r="75" spans="1:68" ht="15" x14ac:dyDescent="0.2">
      <c r="A75" s="129" t="s">
        <v>351</v>
      </c>
      <c r="B75" s="129"/>
      <c r="C75" s="147"/>
      <c r="D75" s="147" t="str">
        <f t="shared" si="15"/>
        <v>No</v>
      </c>
      <c r="E75" s="147"/>
      <c r="F75" s="147"/>
      <c r="G75" s="1">
        <v>9</v>
      </c>
      <c r="H75" s="269">
        <v>32</v>
      </c>
      <c r="I75" s="129">
        <v>49</v>
      </c>
      <c r="J75" s="1" t="s">
        <v>380</v>
      </c>
      <c r="K75" s="156"/>
      <c r="L75" s="266">
        <v>5164.76</v>
      </c>
      <c r="M75" s="269"/>
      <c r="N75" s="158"/>
      <c r="O75" s="267">
        <v>2401</v>
      </c>
      <c r="P75" s="159">
        <f t="shared" si="3"/>
        <v>0.46488123359071865</v>
      </c>
      <c r="Q75" s="159">
        <f t="shared" si="16"/>
        <v>0</v>
      </c>
      <c r="R75" s="160">
        <f t="shared" si="4"/>
        <v>0</v>
      </c>
      <c r="S75" s="160">
        <f t="shared" si="17"/>
        <v>0</v>
      </c>
      <c r="T75" s="267">
        <v>143</v>
      </c>
      <c r="U75" s="136">
        <f t="shared" si="5"/>
        <v>720.3</v>
      </c>
      <c r="V75" s="4">
        <f t="shared" si="18"/>
        <v>5920.81</v>
      </c>
      <c r="W75" s="266">
        <v>4321096338.6700001</v>
      </c>
      <c r="X75" s="267">
        <v>44455</v>
      </c>
      <c r="Y75" s="136">
        <f t="shared" si="6"/>
        <v>97201.58</v>
      </c>
      <c r="Z75" s="131">
        <f t="shared" si="7"/>
        <v>0.50487300000000002</v>
      </c>
      <c r="AA75" s="267">
        <v>76423</v>
      </c>
      <c r="AB75" s="131">
        <f t="shared" si="8"/>
        <v>0.63424599999999998</v>
      </c>
      <c r="AC75" s="131">
        <f t="shared" si="9"/>
        <v>0.45631500000000003</v>
      </c>
      <c r="AD75" s="161">
        <f t="shared" si="10"/>
        <v>0.45631500000000003</v>
      </c>
      <c r="AE75" s="162">
        <f t="shared" si="19"/>
        <v>0</v>
      </c>
      <c r="AF75" s="163">
        <f t="shared" si="20"/>
        <v>0.45631500000000003</v>
      </c>
      <c r="AG75" s="267">
        <v>0</v>
      </c>
      <c r="AH75" s="267">
        <v>0</v>
      </c>
      <c r="AI75" s="4">
        <f t="shared" si="21"/>
        <v>0</v>
      </c>
      <c r="AJ75" s="135">
        <f t="shared" si="11"/>
        <v>0</v>
      </c>
      <c r="AK75" s="135">
        <v>0</v>
      </c>
      <c r="AL75" s="135">
        <f t="shared" si="22"/>
        <v>0</v>
      </c>
      <c r="AM75" s="135">
        <f t="shared" si="23"/>
        <v>0</v>
      </c>
      <c r="AN75" s="135">
        <f t="shared" si="24"/>
        <v>0</v>
      </c>
      <c r="AO75" s="135">
        <f t="shared" si="25"/>
        <v>0</v>
      </c>
      <c r="AP75" s="135">
        <f t="shared" si="12"/>
        <v>31137720</v>
      </c>
      <c r="AQ75" s="135">
        <f t="shared" si="26"/>
        <v>31137720</v>
      </c>
      <c r="AR75" s="135">
        <f t="shared" si="27"/>
        <v>31137720</v>
      </c>
      <c r="AS75" s="160">
        <v>28585010</v>
      </c>
      <c r="AT75" s="135">
        <f t="shared" si="28"/>
        <v>2552710</v>
      </c>
      <c r="AU75" s="164" t="str">
        <f t="shared" si="29"/>
        <v>Yes</v>
      </c>
      <c r="AV75" s="267">
        <v>29551526</v>
      </c>
      <c r="AW75" s="160">
        <f t="shared" si="13"/>
        <v>272118.886</v>
      </c>
      <c r="AX75" s="160">
        <f t="shared" si="30"/>
        <v>29823644.886</v>
      </c>
      <c r="AY75" s="160">
        <f t="shared" si="14"/>
        <v>29823644.886</v>
      </c>
      <c r="AZ75" s="268">
        <f t="shared" si="31"/>
        <v>272118.88599999994</v>
      </c>
      <c r="BA75" s="160"/>
      <c r="BB75" s="160"/>
      <c r="BC75" s="165"/>
      <c r="BD75" s="160"/>
      <c r="BE75" s="166"/>
      <c r="BG75" s="166"/>
      <c r="BH75" s="166"/>
      <c r="BL75" s="166"/>
      <c r="BM75" s="166"/>
      <c r="BN75" s="166"/>
      <c r="BO75" s="166"/>
      <c r="BP75" s="166"/>
    </row>
    <row r="76" spans="1:68" ht="15" x14ac:dyDescent="0.2">
      <c r="A76" s="129" t="s">
        <v>323</v>
      </c>
      <c r="B76" s="129"/>
      <c r="C76" s="147"/>
      <c r="D76" s="147" t="str">
        <f t="shared" si="15"/>
        <v>No</v>
      </c>
      <c r="E76" s="147"/>
      <c r="F76" s="147"/>
      <c r="G76" s="1">
        <v>2</v>
      </c>
      <c r="H76" s="265">
        <v>149</v>
      </c>
      <c r="I76" s="129">
        <v>50</v>
      </c>
      <c r="J76" s="1" t="s">
        <v>381</v>
      </c>
      <c r="K76" s="156"/>
      <c r="L76" s="266">
        <v>645.44000000000005</v>
      </c>
      <c r="M76" s="265"/>
      <c r="N76" s="158"/>
      <c r="O76" s="267">
        <v>120</v>
      </c>
      <c r="P76" s="159">
        <f t="shared" si="3"/>
        <v>0.18591968269707485</v>
      </c>
      <c r="Q76" s="159">
        <f t="shared" si="16"/>
        <v>0</v>
      </c>
      <c r="R76" s="160">
        <f t="shared" si="4"/>
        <v>0</v>
      </c>
      <c r="S76" s="160">
        <f t="shared" si="17"/>
        <v>0</v>
      </c>
      <c r="T76" s="267">
        <v>10</v>
      </c>
      <c r="U76" s="136">
        <f t="shared" si="5"/>
        <v>36</v>
      </c>
      <c r="V76" s="4">
        <f t="shared" si="18"/>
        <v>683.94</v>
      </c>
      <c r="W76" s="266">
        <v>1548254227.6700001</v>
      </c>
      <c r="X76" s="267">
        <v>6599</v>
      </c>
      <c r="Y76" s="136">
        <f t="shared" si="6"/>
        <v>234619.51999999999</v>
      </c>
      <c r="Z76" s="131">
        <f t="shared" si="7"/>
        <v>1.2186330000000001</v>
      </c>
      <c r="AA76" s="267">
        <v>87000</v>
      </c>
      <c r="AB76" s="131">
        <f t="shared" si="8"/>
        <v>0.72202599999999995</v>
      </c>
      <c r="AC76" s="131">
        <f t="shared" si="9"/>
        <v>-6.9651000000000005E-2</v>
      </c>
      <c r="AD76" s="161">
        <f t="shared" si="10"/>
        <v>0.01</v>
      </c>
      <c r="AE76" s="162">
        <f t="shared" si="19"/>
        <v>0</v>
      </c>
      <c r="AF76" s="163">
        <f t="shared" si="20"/>
        <v>0.01</v>
      </c>
      <c r="AG76" s="267">
        <v>353</v>
      </c>
      <c r="AH76" s="267">
        <v>6</v>
      </c>
      <c r="AI76" s="4">
        <f t="shared" si="21"/>
        <v>600</v>
      </c>
      <c r="AJ76" s="135">
        <f t="shared" si="11"/>
        <v>211800</v>
      </c>
      <c r="AK76" s="135">
        <v>0</v>
      </c>
      <c r="AL76" s="135">
        <f t="shared" si="22"/>
        <v>0</v>
      </c>
      <c r="AM76" s="135">
        <f t="shared" si="23"/>
        <v>0</v>
      </c>
      <c r="AN76" s="135">
        <f t="shared" si="24"/>
        <v>0</v>
      </c>
      <c r="AO76" s="135">
        <f t="shared" si="25"/>
        <v>211800</v>
      </c>
      <c r="AP76" s="135">
        <f t="shared" si="12"/>
        <v>78824</v>
      </c>
      <c r="AQ76" s="135">
        <f t="shared" si="26"/>
        <v>290624</v>
      </c>
      <c r="AR76" s="135">
        <f t="shared" si="27"/>
        <v>290624</v>
      </c>
      <c r="AS76" s="160">
        <v>105052</v>
      </c>
      <c r="AT76" s="135">
        <f t="shared" si="28"/>
        <v>185572</v>
      </c>
      <c r="AU76" s="164" t="str">
        <f t="shared" si="29"/>
        <v>Yes</v>
      </c>
      <c r="AV76" s="267">
        <v>103926</v>
      </c>
      <c r="AW76" s="160">
        <f t="shared" si="13"/>
        <v>19781.975200000001</v>
      </c>
      <c r="AX76" s="160">
        <f t="shared" si="30"/>
        <v>123707.9752</v>
      </c>
      <c r="AY76" s="160">
        <f t="shared" si="14"/>
        <v>123707.9752</v>
      </c>
      <c r="AZ76" s="268">
        <f t="shared" si="31"/>
        <v>19781.975200000001</v>
      </c>
      <c r="BA76" s="160"/>
      <c r="BB76" s="160"/>
      <c r="BC76" s="165"/>
      <c r="BD76" s="160"/>
      <c r="BE76" s="166"/>
      <c r="BG76" s="166"/>
      <c r="BH76" s="166"/>
      <c r="BL76" s="166"/>
      <c r="BM76" s="166"/>
      <c r="BN76" s="166"/>
      <c r="BO76" s="166"/>
      <c r="BP76" s="166"/>
    </row>
    <row r="77" spans="1:68" ht="15" x14ac:dyDescent="0.2">
      <c r="A77" s="129" t="s">
        <v>329</v>
      </c>
      <c r="B77" s="129"/>
      <c r="C77" s="147"/>
      <c r="D77" s="147" t="str">
        <f t="shared" si="15"/>
        <v>No</v>
      </c>
      <c r="E77" s="147"/>
      <c r="F77" s="147"/>
      <c r="G77" s="1">
        <v>2</v>
      </c>
      <c r="H77" s="265">
        <v>147</v>
      </c>
      <c r="I77" s="129">
        <v>51</v>
      </c>
      <c r="J77" s="1" t="s">
        <v>382</v>
      </c>
      <c r="K77" s="156"/>
      <c r="L77" s="266">
        <v>9441.06</v>
      </c>
      <c r="M77" s="265"/>
      <c r="N77" s="158"/>
      <c r="O77" s="267">
        <v>1461</v>
      </c>
      <c r="P77" s="159">
        <f t="shared" si="3"/>
        <v>0.15474957261154998</v>
      </c>
      <c r="Q77" s="159">
        <f t="shared" si="16"/>
        <v>0</v>
      </c>
      <c r="R77" s="160">
        <f t="shared" si="4"/>
        <v>0</v>
      </c>
      <c r="S77" s="160">
        <f t="shared" si="17"/>
        <v>0</v>
      </c>
      <c r="T77" s="267">
        <v>229</v>
      </c>
      <c r="U77" s="136">
        <f t="shared" si="5"/>
        <v>438.3</v>
      </c>
      <c r="V77" s="4">
        <f t="shared" si="18"/>
        <v>9936.6099999999988</v>
      </c>
      <c r="W77" s="266">
        <v>16401217199.67</v>
      </c>
      <c r="X77" s="267">
        <v>61598</v>
      </c>
      <c r="Y77" s="136">
        <f t="shared" si="6"/>
        <v>266262.17</v>
      </c>
      <c r="Z77" s="131">
        <f t="shared" si="7"/>
        <v>1.3829880000000001</v>
      </c>
      <c r="AA77" s="267">
        <v>134559</v>
      </c>
      <c r="AB77" s="131">
        <f t="shared" si="8"/>
        <v>1.116725</v>
      </c>
      <c r="AC77" s="131">
        <f t="shared" si="9"/>
        <v>-0.30310900000000002</v>
      </c>
      <c r="AD77" s="161">
        <f t="shared" si="10"/>
        <v>0.01</v>
      </c>
      <c r="AE77" s="162">
        <f t="shared" si="19"/>
        <v>0</v>
      </c>
      <c r="AF77" s="163">
        <f t="shared" si="20"/>
        <v>0.01</v>
      </c>
      <c r="AG77" s="267">
        <v>0</v>
      </c>
      <c r="AH77" s="267">
        <v>0</v>
      </c>
      <c r="AI77" s="4">
        <f t="shared" si="21"/>
        <v>0</v>
      </c>
      <c r="AJ77" s="135">
        <f t="shared" si="11"/>
        <v>0</v>
      </c>
      <c r="AK77" s="135">
        <v>0</v>
      </c>
      <c r="AL77" s="135">
        <f t="shared" si="22"/>
        <v>0</v>
      </c>
      <c r="AM77" s="135">
        <f t="shared" si="23"/>
        <v>0</v>
      </c>
      <c r="AN77" s="135">
        <f t="shared" si="24"/>
        <v>0</v>
      </c>
      <c r="AO77" s="135">
        <f t="shared" si="25"/>
        <v>0</v>
      </c>
      <c r="AP77" s="135">
        <f t="shared" si="12"/>
        <v>1145194</v>
      </c>
      <c r="AQ77" s="135">
        <f t="shared" si="26"/>
        <v>1145194</v>
      </c>
      <c r="AR77" s="135">
        <f t="shared" si="27"/>
        <v>1145194</v>
      </c>
      <c r="AS77" s="160">
        <v>1087165</v>
      </c>
      <c r="AT77" s="135">
        <f t="shared" si="28"/>
        <v>58029</v>
      </c>
      <c r="AU77" s="164" t="str">
        <f t="shared" si="29"/>
        <v>Yes</v>
      </c>
      <c r="AV77" s="267">
        <v>1111544</v>
      </c>
      <c r="AW77" s="160">
        <f t="shared" si="13"/>
        <v>6185.8914000000004</v>
      </c>
      <c r="AX77" s="160">
        <f t="shared" si="30"/>
        <v>1117729.8914000001</v>
      </c>
      <c r="AY77" s="160">
        <f t="shared" si="14"/>
        <v>1117729.8914000001</v>
      </c>
      <c r="AZ77" s="268">
        <f t="shared" si="31"/>
        <v>6185.8914000000805</v>
      </c>
      <c r="BA77" s="160"/>
      <c r="BB77" s="160"/>
      <c r="BC77" s="165"/>
      <c r="BD77" s="160"/>
      <c r="BE77" s="166"/>
      <c r="BG77" s="166"/>
      <c r="BH77" s="166"/>
      <c r="BL77" s="166"/>
      <c r="BM77" s="166"/>
      <c r="BN77" s="166"/>
      <c r="BO77" s="166"/>
      <c r="BP77" s="166"/>
    </row>
    <row r="78" spans="1:68" ht="15" x14ac:dyDescent="0.2">
      <c r="A78" s="129" t="s">
        <v>329</v>
      </c>
      <c r="B78" s="129"/>
      <c r="C78" s="147"/>
      <c r="D78" s="147" t="str">
        <f t="shared" si="15"/>
        <v>No</v>
      </c>
      <c r="E78" s="147"/>
      <c r="F78" s="147"/>
      <c r="G78" s="1">
        <v>3</v>
      </c>
      <c r="H78" s="265">
        <v>146</v>
      </c>
      <c r="I78" s="129">
        <v>52</v>
      </c>
      <c r="J78" s="1" t="s">
        <v>383</v>
      </c>
      <c r="K78" s="156"/>
      <c r="L78" s="266">
        <v>4040.75</v>
      </c>
      <c r="M78" s="265"/>
      <c r="N78" s="158"/>
      <c r="O78" s="267">
        <v>666</v>
      </c>
      <c r="P78" s="159">
        <f t="shared" si="3"/>
        <v>0.16482088721153251</v>
      </c>
      <c r="Q78" s="159">
        <f t="shared" si="16"/>
        <v>0</v>
      </c>
      <c r="R78" s="160">
        <f t="shared" si="4"/>
        <v>0</v>
      </c>
      <c r="S78" s="160">
        <f t="shared" si="17"/>
        <v>0</v>
      </c>
      <c r="T78" s="267">
        <v>164</v>
      </c>
      <c r="U78" s="136">
        <f t="shared" si="5"/>
        <v>199.8</v>
      </c>
      <c r="V78" s="4">
        <f t="shared" si="18"/>
        <v>4281.55</v>
      </c>
      <c r="W78" s="266">
        <v>5372016207</v>
      </c>
      <c r="X78" s="267">
        <v>25546</v>
      </c>
      <c r="Y78" s="136">
        <f t="shared" si="6"/>
        <v>210287.96</v>
      </c>
      <c r="Z78" s="131">
        <f t="shared" si="7"/>
        <v>1.0922529999999999</v>
      </c>
      <c r="AA78" s="267">
        <v>94606</v>
      </c>
      <c r="AB78" s="131">
        <f t="shared" si="8"/>
        <v>0.78514899999999999</v>
      </c>
      <c r="AC78" s="131">
        <f t="shared" si="9"/>
        <v>-1.22E-4</v>
      </c>
      <c r="AD78" s="161">
        <f t="shared" si="10"/>
        <v>0.01</v>
      </c>
      <c r="AE78" s="162">
        <f t="shared" si="19"/>
        <v>0</v>
      </c>
      <c r="AF78" s="163">
        <f t="shared" si="20"/>
        <v>0.01</v>
      </c>
      <c r="AG78" s="267">
        <v>0</v>
      </c>
      <c r="AH78" s="267">
        <v>0</v>
      </c>
      <c r="AI78" s="4">
        <f t="shared" si="21"/>
        <v>0</v>
      </c>
      <c r="AJ78" s="135">
        <f t="shared" si="11"/>
        <v>0</v>
      </c>
      <c r="AK78" s="135">
        <v>0</v>
      </c>
      <c r="AL78" s="135">
        <f t="shared" si="22"/>
        <v>0</v>
      </c>
      <c r="AM78" s="135">
        <f t="shared" si="23"/>
        <v>0</v>
      </c>
      <c r="AN78" s="135">
        <f t="shared" si="24"/>
        <v>0</v>
      </c>
      <c r="AO78" s="135">
        <f t="shared" si="25"/>
        <v>0</v>
      </c>
      <c r="AP78" s="135">
        <f t="shared" si="12"/>
        <v>493449</v>
      </c>
      <c r="AQ78" s="135">
        <f t="shared" si="26"/>
        <v>493449</v>
      </c>
      <c r="AR78" s="135">
        <f t="shared" si="27"/>
        <v>493449</v>
      </c>
      <c r="AS78" s="160">
        <v>1095080</v>
      </c>
      <c r="AT78" s="135">
        <f t="shared" si="28"/>
        <v>601631</v>
      </c>
      <c r="AU78" s="164" t="str">
        <f t="shared" si="29"/>
        <v>No</v>
      </c>
      <c r="AV78" s="267">
        <v>843467</v>
      </c>
      <c r="AW78" s="160">
        <f t="shared" si="13"/>
        <v>50115.862300000001</v>
      </c>
      <c r="AX78" s="160">
        <f t="shared" si="30"/>
        <v>843467</v>
      </c>
      <c r="AY78" s="160">
        <f t="shared" si="14"/>
        <v>843467</v>
      </c>
      <c r="AZ78" s="268">
        <f t="shared" si="31"/>
        <v>0</v>
      </c>
      <c r="BA78" s="160"/>
      <c r="BB78" s="160"/>
      <c r="BC78" s="165"/>
      <c r="BD78" s="160"/>
      <c r="BE78" s="166"/>
      <c r="BG78" s="166"/>
      <c r="BH78" s="166"/>
      <c r="BL78" s="166"/>
      <c r="BM78" s="166"/>
      <c r="BN78" s="166"/>
      <c r="BO78" s="166"/>
      <c r="BP78" s="166"/>
    </row>
    <row r="79" spans="1:68" ht="15" x14ac:dyDescent="0.2">
      <c r="A79" s="129" t="s">
        <v>327</v>
      </c>
      <c r="B79" s="129"/>
      <c r="C79" s="147"/>
      <c r="D79" s="147" t="str">
        <f t="shared" si="15"/>
        <v>No</v>
      </c>
      <c r="E79" s="147"/>
      <c r="F79" s="147"/>
      <c r="G79" s="1">
        <v>5</v>
      </c>
      <c r="H79" s="265">
        <v>79</v>
      </c>
      <c r="I79" s="129">
        <v>53</v>
      </c>
      <c r="J79" s="1" t="s">
        <v>384</v>
      </c>
      <c r="K79" s="156"/>
      <c r="L79" s="266">
        <v>210.55</v>
      </c>
      <c r="M79" s="265"/>
      <c r="N79" s="158"/>
      <c r="O79" s="267">
        <v>41</v>
      </c>
      <c r="P79" s="159">
        <f t="shared" si="3"/>
        <v>0.1947280930895274</v>
      </c>
      <c r="Q79" s="159">
        <f t="shared" si="16"/>
        <v>0</v>
      </c>
      <c r="R79" s="160">
        <f t="shared" si="4"/>
        <v>0</v>
      </c>
      <c r="S79" s="160">
        <f t="shared" si="17"/>
        <v>0</v>
      </c>
      <c r="T79" s="267">
        <v>0</v>
      </c>
      <c r="U79" s="136">
        <f t="shared" si="5"/>
        <v>12.3</v>
      </c>
      <c r="V79" s="4">
        <f t="shared" si="18"/>
        <v>222.85000000000002</v>
      </c>
      <c r="W79" s="266">
        <v>333873795.32999998</v>
      </c>
      <c r="X79" s="267">
        <v>1842</v>
      </c>
      <c r="Y79" s="136">
        <f t="shared" si="6"/>
        <v>181256.13</v>
      </c>
      <c r="Z79" s="131">
        <f t="shared" si="7"/>
        <v>0.94145900000000005</v>
      </c>
      <c r="AA79" s="267">
        <v>94000</v>
      </c>
      <c r="AB79" s="131">
        <f t="shared" si="8"/>
        <v>0.78012000000000004</v>
      </c>
      <c r="AC79" s="131">
        <f t="shared" si="9"/>
        <v>0.106943</v>
      </c>
      <c r="AD79" s="161">
        <f t="shared" si="10"/>
        <v>0.106943</v>
      </c>
      <c r="AE79" s="162">
        <f t="shared" si="19"/>
        <v>0</v>
      </c>
      <c r="AF79" s="163">
        <f t="shared" si="20"/>
        <v>0.106943</v>
      </c>
      <c r="AG79" s="267">
        <v>0</v>
      </c>
      <c r="AH79" s="267">
        <v>0</v>
      </c>
      <c r="AI79" s="4">
        <f t="shared" si="21"/>
        <v>0</v>
      </c>
      <c r="AJ79" s="135">
        <f t="shared" si="11"/>
        <v>0</v>
      </c>
      <c r="AK79" s="135">
        <v>49</v>
      </c>
      <c r="AL79" s="135">
        <f t="shared" si="22"/>
        <v>4</v>
      </c>
      <c r="AM79" s="135">
        <f t="shared" si="23"/>
        <v>400</v>
      </c>
      <c r="AN79" s="135">
        <f t="shared" si="24"/>
        <v>19600</v>
      </c>
      <c r="AO79" s="135">
        <f t="shared" si="25"/>
        <v>19600</v>
      </c>
      <c r="AP79" s="135">
        <f t="shared" si="12"/>
        <v>274667</v>
      </c>
      <c r="AQ79" s="135">
        <f t="shared" si="26"/>
        <v>294267</v>
      </c>
      <c r="AR79" s="135">
        <f t="shared" si="27"/>
        <v>294267</v>
      </c>
      <c r="AS79" s="160">
        <v>923278</v>
      </c>
      <c r="AT79" s="135">
        <f t="shared" si="28"/>
        <v>629011</v>
      </c>
      <c r="AU79" s="164" t="str">
        <f t="shared" si="29"/>
        <v>No</v>
      </c>
      <c r="AV79" s="267">
        <v>736256</v>
      </c>
      <c r="AW79" s="160">
        <f t="shared" si="13"/>
        <v>52396.616300000002</v>
      </c>
      <c r="AX79" s="160">
        <f t="shared" si="30"/>
        <v>736256</v>
      </c>
      <c r="AY79" s="160">
        <f t="shared" si="14"/>
        <v>736256</v>
      </c>
      <c r="AZ79" s="268">
        <f t="shared" si="31"/>
        <v>0</v>
      </c>
      <c r="BA79" s="160"/>
      <c r="BB79" s="160"/>
      <c r="BC79" s="165"/>
      <c r="BD79" s="160"/>
      <c r="BE79" s="166"/>
      <c r="BG79" s="166"/>
      <c r="BH79" s="166"/>
      <c r="BL79" s="166"/>
      <c r="BM79" s="166"/>
      <c r="BN79" s="166"/>
      <c r="BO79" s="166"/>
      <c r="BP79" s="166"/>
    </row>
    <row r="80" spans="1:68" ht="15" x14ac:dyDescent="0.2">
      <c r="A80" s="129" t="s">
        <v>329</v>
      </c>
      <c r="B80" s="129"/>
      <c r="C80" s="147"/>
      <c r="D80" s="147" t="str">
        <f t="shared" si="15"/>
        <v>No</v>
      </c>
      <c r="E80" s="147"/>
      <c r="F80" s="147"/>
      <c r="G80" s="1">
        <v>3</v>
      </c>
      <c r="H80" s="265">
        <v>140</v>
      </c>
      <c r="I80" s="129">
        <v>54</v>
      </c>
      <c r="J80" s="1" t="s">
        <v>385</v>
      </c>
      <c r="K80" s="156"/>
      <c r="L80" s="266">
        <v>5817.61</v>
      </c>
      <c r="M80" s="265"/>
      <c r="N80" s="158"/>
      <c r="O80" s="267">
        <v>791</v>
      </c>
      <c r="P80" s="159">
        <f t="shared" si="3"/>
        <v>0.13596648795639446</v>
      </c>
      <c r="Q80" s="159">
        <f t="shared" si="16"/>
        <v>0</v>
      </c>
      <c r="R80" s="160">
        <f t="shared" si="4"/>
        <v>0</v>
      </c>
      <c r="S80" s="160">
        <f t="shared" si="17"/>
        <v>0</v>
      </c>
      <c r="T80" s="267">
        <v>156</v>
      </c>
      <c r="U80" s="136">
        <f t="shared" si="5"/>
        <v>237.3</v>
      </c>
      <c r="V80" s="4">
        <f t="shared" si="18"/>
        <v>6093.91</v>
      </c>
      <c r="W80" s="266">
        <v>6101830840.6700001</v>
      </c>
      <c r="X80" s="267">
        <v>34578</v>
      </c>
      <c r="Y80" s="136">
        <f t="shared" si="6"/>
        <v>176465.7</v>
      </c>
      <c r="Z80" s="131">
        <f t="shared" si="7"/>
        <v>0.91657699999999998</v>
      </c>
      <c r="AA80" s="267">
        <v>116625</v>
      </c>
      <c r="AB80" s="131">
        <f t="shared" si="8"/>
        <v>0.967889</v>
      </c>
      <c r="AC80" s="131">
        <f t="shared" si="9"/>
        <v>6.8029000000000006E-2</v>
      </c>
      <c r="AD80" s="161">
        <f t="shared" si="10"/>
        <v>6.8029000000000006E-2</v>
      </c>
      <c r="AE80" s="162">
        <f t="shared" si="19"/>
        <v>0</v>
      </c>
      <c r="AF80" s="163">
        <f t="shared" si="20"/>
        <v>6.8029000000000006E-2</v>
      </c>
      <c r="AG80" s="267">
        <v>0</v>
      </c>
      <c r="AH80" s="267">
        <v>0</v>
      </c>
      <c r="AI80" s="4">
        <f t="shared" si="21"/>
        <v>0</v>
      </c>
      <c r="AJ80" s="135">
        <f t="shared" si="11"/>
        <v>0</v>
      </c>
      <c r="AK80" s="135">
        <v>0</v>
      </c>
      <c r="AL80" s="135">
        <f t="shared" si="22"/>
        <v>0</v>
      </c>
      <c r="AM80" s="135">
        <f t="shared" si="23"/>
        <v>0</v>
      </c>
      <c r="AN80" s="135">
        <f t="shared" si="24"/>
        <v>0</v>
      </c>
      <c r="AO80" s="135">
        <f t="shared" si="25"/>
        <v>0</v>
      </c>
      <c r="AP80" s="135">
        <f t="shared" si="12"/>
        <v>4777834</v>
      </c>
      <c r="AQ80" s="135">
        <f t="shared" si="26"/>
        <v>4777834</v>
      </c>
      <c r="AR80" s="135">
        <f t="shared" si="27"/>
        <v>4777834</v>
      </c>
      <c r="AS80" s="160">
        <v>6654380</v>
      </c>
      <c r="AT80" s="135">
        <f t="shared" si="28"/>
        <v>1876546</v>
      </c>
      <c r="AU80" s="164" t="str">
        <f t="shared" si="29"/>
        <v>No</v>
      </c>
      <c r="AV80" s="267">
        <v>5379255</v>
      </c>
      <c r="AW80" s="160">
        <f t="shared" si="13"/>
        <v>156316.2818</v>
      </c>
      <c r="AX80" s="160">
        <f t="shared" si="30"/>
        <v>5379255</v>
      </c>
      <c r="AY80" s="160">
        <f t="shared" si="14"/>
        <v>5379255</v>
      </c>
      <c r="AZ80" s="268">
        <f t="shared" si="31"/>
        <v>0</v>
      </c>
      <c r="BA80" s="160"/>
      <c r="BB80" s="160"/>
      <c r="BC80" s="165"/>
      <c r="BD80" s="160"/>
      <c r="BE80" s="166"/>
      <c r="BG80" s="166"/>
      <c r="BH80" s="166"/>
      <c r="BL80" s="166"/>
      <c r="BM80" s="166"/>
      <c r="BN80" s="166"/>
      <c r="BO80" s="166"/>
      <c r="BP80" s="166"/>
    </row>
    <row r="81" spans="1:68" ht="15" x14ac:dyDescent="0.2">
      <c r="A81" s="129" t="s">
        <v>327</v>
      </c>
      <c r="B81" s="129"/>
      <c r="C81" s="147"/>
      <c r="D81" s="147" t="str">
        <f t="shared" si="15"/>
        <v>No</v>
      </c>
      <c r="E81" s="147"/>
      <c r="F81" s="147"/>
      <c r="G81" s="1">
        <v>2</v>
      </c>
      <c r="H81" s="265">
        <v>141</v>
      </c>
      <c r="I81" s="129">
        <v>55</v>
      </c>
      <c r="J81" s="1" t="s">
        <v>386</v>
      </c>
      <c r="K81" s="156"/>
      <c r="L81" s="266">
        <v>330.94</v>
      </c>
      <c r="M81" s="265"/>
      <c r="N81" s="158"/>
      <c r="O81" s="267">
        <v>74</v>
      </c>
      <c r="P81" s="159">
        <f t="shared" si="3"/>
        <v>0.22360548739952862</v>
      </c>
      <c r="Q81" s="159">
        <f t="shared" si="16"/>
        <v>0</v>
      </c>
      <c r="R81" s="160">
        <f t="shared" si="4"/>
        <v>0</v>
      </c>
      <c r="S81" s="160">
        <f t="shared" si="17"/>
        <v>0</v>
      </c>
      <c r="T81" s="267">
        <v>7</v>
      </c>
      <c r="U81" s="136">
        <f t="shared" si="5"/>
        <v>22.2</v>
      </c>
      <c r="V81" s="4">
        <f t="shared" si="18"/>
        <v>354.89</v>
      </c>
      <c r="W81" s="266">
        <v>791251335.33000004</v>
      </c>
      <c r="X81" s="267">
        <v>2903</v>
      </c>
      <c r="Y81" s="136">
        <f t="shared" si="6"/>
        <v>272563.33</v>
      </c>
      <c r="Z81" s="131">
        <f t="shared" si="7"/>
        <v>1.415716</v>
      </c>
      <c r="AA81" s="267">
        <v>98967</v>
      </c>
      <c r="AB81" s="131">
        <f t="shared" si="8"/>
        <v>0.82134200000000002</v>
      </c>
      <c r="AC81" s="131">
        <f t="shared" si="9"/>
        <v>-0.237404</v>
      </c>
      <c r="AD81" s="161">
        <f t="shared" si="10"/>
        <v>0.01</v>
      </c>
      <c r="AE81" s="162">
        <f t="shared" si="19"/>
        <v>0</v>
      </c>
      <c r="AF81" s="163">
        <f t="shared" si="20"/>
        <v>0.01</v>
      </c>
      <c r="AG81" s="267">
        <v>341</v>
      </c>
      <c r="AH81" s="267">
        <v>13</v>
      </c>
      <c r="AI81" s="4">
        <f t="shared" si="21"/>
        <v>1300</v>
      </c>
      <c r="AJ81" s="135">
        <f t="shared" si="11"/>
        <v>443300</v>
      </c>
      <c r="AK81" s="135">
        <v>0</v>
      </c>
      <c r="AL81" s="135">
        <f t="shared" si="22"/>
        <v>0</v>
      </c>
      <c r="AM81" s="135">
        <f t="shared" si="23"/>
        <v>0</v>
      </c>
      <c r="AN81" s="135">
        <f t="shared" si="24"/>
        <v>0</v>
      </c>
      <c r="AO81" s="135">
        <f t="shared" si="25"/>
        <v>443300</v>
      </c>
      <c r="AP81" s="135">
        <f t="shared" si="12"/>
        <v>40901</v>
      </c>
      <c r="AQ81" s="135">
        <f t="shared" si="26"/>
        <v>484201</v>
      </c>
      <c r="AR81" s="135">
        <f t="shared" si="27"/>
        <v>484201</v>
      </c>
      <c r="AS81" s="160">
        <v>82025</v>
      </c>
      <c r="AT81" s="135">
        <f t="shared" si="28"/>
        <v>402176</v>
      </c>
      <c r="AU81" s="164" t="str">
        <f t="shared" si="29"/>
        <v>Yes</v>
      </c>
      <c r="AV81" s="267">
        <v>80162</v>
      </c>
      <c r="AW81" s="160">
        <f t="shared" si="13"/>
        <v>42871.961600000002</v>
      </c>
      <c r="AX81" s="160">
        <f t="shared" si="30"/>
        <v>123033.96160000001</v>
      </c>
      <c r="AY81" s="160">
        <f t="shared" si="14"/>
        <v>123033.96160000001</v>
      </c>
      <c r="AZ81" s="268">
        <f t="shared" si="31"/>
        <v>42871.96160000001</v>
      </c>
      <c r="BA81" s="160"/>
      <c r="BB81" s="160"/>
      <c r="BC81" s="165"/>
      <c r="BD81" s="160"/>
      <c r="BE81" s="166"/>
      <c r="BG81" s="166"/>
      <c r="BH81" s="166"/>
      <c r="BL81" s="166"/>
      <c r="BM81" s="166"/>
      <c r="BN81" s="166"/>
      <c r="BO81" s="166"/>
      <c r="BP81" s="166"/>
    </row>
    <row r="82" spans="1:68" ht="15" x14ac:dyDescent="0.2">
      <c r="A82" s="129" t="s">
        <v>329</v>
      </c>
      <c r="B82" s="129"/>
      <c r="C82" s="147"/>
      <c r="D82" s="147" t="str">
        <f t="shared" si="15"/>
        <v>No</v>
      </c>
      <c r="E82" s="147"/>
      <c r="F82" s="147"/>
      <c r="G82" s="1">
        <v>5</v>
      </c>
      <c r="H82" s="265">
        <v>129</v>
      </c>
      <c r="I82" s="129">
        <v>56</v>
      </c>
      <c r="J82" s="1" t="s">
        <v>387</v>
      </c>
      <c r="K82" s="156"/>
      <c r="L82" s="266">
        <v>1694.85</v>
      </c>
      <c r="M82" s="265"/>
      <c r="N82" s="158"/>
      <c r="O82" s="267">
        <v>163</v>
      </c>
      <c r="P82" s="159">
        <f t="shared" si="3"/>
        <v>9.6173702687553472E-2</v>
      </c>
      <c r="Q82" s="159">
        <f t="shared" si="16"/>
        <v>0</v>
      </c>
      <c r="R82" s="160">
        <f t="shared" si="4"/>
        <v>0</v>
      </c>
      <c r="S82" s="160">
        <f t="shared" si="17"/>
        <v>0</v>
      </c>
      <c r="T82" s="267">
        <v>3</v>
      </c>
      <c r="U82" s="136">
        <f t="shared" si="5"/>
        <v>48.9</v>
      </c>
      <c r="V82" s="4">
        <f t="shared" si="18"/>
        <v>1744.5</v>
      </c>
      <c r="W82" s="266">
        <v>1477984689.6700001</v>
      </c>
      <c r="X82" s="267">
        <v>11305</v>
      </c>
      <c r="Y82" s="136">
        <f t="shared" si="6"/>
        <v>130737.26</v>
      </c>
      <c r="Z82" s="131">
        <f t="shared" si="7"/>
        <v>0.67906</v>
      </c>
      <c r="AA82" s="267">
        <v>121114</v>
      </c>
      <c r="AB82" s="131">
        <f t="shared" si="8"/>
        <v>1.0051429999999999</v>
      </c>
      <c r="AC82" s="131">
        <f t="shared" si="9"/>
        <v>0.22311500000000001</v>
      </c>
      <c r="AD82" s="161">
        <f t="shared" si="10"/>
        <v>0.22311500000000001</v>
      </c>
      <c r="AE82" s="162">
        <f t="shared" si="19"/>
        <v>0</v>
      </c>
      <c r="AF82" s="163">
        <f t="shared" si="20"/>
        <v>0.22311500000000001</v>
      </c>
      <c r="AG82" s="267">
        <v>0</v>
      </c>
      <c r="AH82" s="267">
        <v>0</v>
      </c>
      <c r="AI82" s="4">
        <f t="shared" si="21"/>
        <v>0</v>
      </c>
      <c r="AJ82" s="135">
        <f t="shared" si="11"/>
        <v>0</v>
      </c>
      <c r="AK82" s="135">
        <v>0</v>
      </c>
      <c r="AL82" s="135">
        <f t="shared" si="22"/>
        <v>0</v>
      </c>
      <c r="AM82" s="135">
        <f t="shared" si="23"/>
        <v>0</v>
      </c>
      <c r="AN82" s="135">
        <f t="shared" si="24"/>
        <v>0</v>
      </c>
      <c r="AO82" s="135">
        <f t="shared" si="25"/>
        <v>0</v>
      </c>
      <c r="AP82" s="135">
        <f t="shared" si="12"/>
        <v>4485808</v>
      </c>
      <c r="AQ82" s="135">
        <f t="shared" si="26"/>
        <v>4485808</v>
      </c>
      <c r="AR82" s="135">
        <f t="shared" si="27"/>
        <v>4485808</v>
      </c>
      <c r="AS82" s="160">
        <v>5510220</v>
      </c>
      <c r="AT82" s="135">
        <f t="shared" si="28"/>
        <v>1024412</v>
      </c>
      <c r="AU82" s="164" t="str">
        <f t="shared" si="29"/>
        <v>No</v>
      </c>
      <c r="AV82" s="267">
        <v>5278314</v>
      </c>
      <c r="AW82" s="160">
        <f t="shared" si="13"/>
        <v>85333.5196</v>
      </c>
      <c r="AX82" s="160">
        <f t="shared" si="30"/>
        <v>5278314</v>
      </c>
      <c r="AY82" s="160">
        <f t="shared" si="14"/>
        <v>5278314</v>
      </c>
      <c r="AZ82" s="268">
        <f t="shared" si="31"/>
        <v>0</v>
      </c>
      <c r="BA82" s="160"/>
      <c r="BB82" s="160"/>
      <c r="BC82" s="165"/>
      <c r="BD82" s="160"/>
      <c r="BE82" s="166"/>
      <c r="BG82" s="166"/>
      <c r="BH82" s="166"/>
      <c r="BL82" s="166"/>
      <c r="BM82" s="166"/>
      <c r="BN82" s="166"/>
      <c r="BO82" s="166"/>
      <c r="BP82" s="166"/>
    </row>
    <row r="83" spans="1:68" ht="15" x14ac:dyDescent="0.2">
      <c r="A83" s="129" t="s">
        <v>329</v>
      </c>
      <c r="B83" s="129"/>
      <c r="C83" s="147"/>
      <c r="D83" s="147" t="str">
        <f t="shared" si="15"/>
        <v>No</v>
      </c>
      <c r="E83" s="147"/>
      <c r="F83" s="147"/>
      <c r="G83" s="1">
        <v>1</v>
      </c>
      <c r="H83" s="265">
        <v>169</v>
      </c>
      <c r="I83" s="129">
        <v>57</v>
      </c>
      <c r="J83" s="1" t="s">
        <v>388</v>
      </c>
      <c r="K83" s="156"/>
      <c r="L83" s="266">
        <v>8588.06</v>
      </c>
      <c r="M83" s="265"/>
      <c r="N83" s="158"/>
      <c r="O83" s="267">
        <v>1891</v>
      </c>
      <c r="P83" s="159">
        <f t="shared" si="3"/>
        <v>0.22018942578417014</v>
      </c>
      <c r="Q83" s="159">
        <f t="shared" si="16"/>
        <v>0</v>
      </c>
      <c r="R83" s="160">
        <f t="shared" si="4"/>
        <v>0</v>
      </c>
      <c r="S83" s="160">
        <f t="shared" si="17"/>
        <v>0</v>
      </c>
      <c r="T83" s="267">
        <v>353</v>
      </c>
      <c r="U83" s="136">
        <f t="shared" si="5"/>
        <v>567.29999999999995</v>
      </c>
      <c r="V83" s="4">
        <f t="shared" si="18"/>
        <v>9243.6099999999988</v>
      </c>
      <c r="W83" s="266">
        <v>49439639594.330002</v>
      </c>
      <c r="X83" s="267">
        <v>62574</v>
      </c>
      <c r="Y83" s="136">
        <f t="shared" si="6"/>
        <v>790098.76</v>
      </c>
      <c r="Z83" s="131">
        <f t="shared" si="7"/>
        <v>4.1038379999999997</v>
      </c>
      <c r="AA83" s="267">
        <v>142819</v>
      </c>
      <c r="AB83" s="131">
        <f t="shared" si="8"/>
        <v>1.185276</v>
      </c>
      <c r="AC83" s="131">
        <f t="shared" si="9"/>
        <v>-2.2282690000000001</v>
      </c>
      <c r="AD83" s="161">
        <f t="shared" si="10"/>
        <v>0.01</v>
      </c>
      <c r="AE83" s="162">
        <f t="shared" si="19"/>
        <v>0</v>
      </c>
      <c r="AF83" s="163">
        <f t="shared" si="20"/>
        <v>0.01</v>
      </c>
      <c r="AG83" s="267">
        <v>0</v>
      </c>
      <c r="AH83" s="267">
        <v>0</v>
      </c>
      <c r="AI83" s="4">
        <f t="shared" si="21"/>
        <v>0</v>
      </c>
      <c r="AJ83" s="135">
        <f t="shared" si="11"/>
        <v>0</v>
      </c>
      <c r="AK83" s="135">
        <v>0</v>
      </c>
      <c r="AL83" s="135">
        <f t="shared" si="22"/>
        <v>0</v>
      </c>
      <c r="AM83" s="135">
        <f t="shared" si="23"/>
        <v>0</v>
      </c>
      <c r="AN83" s="135">
        <f t="shared" si="24"/>
        <v>0</v>
      </c>
      <c r="AO83" s="135">
        <f t="shared" si="25"/>
        <v>0</v>
      </c>
      <c r="AP83" s="135">
        <f t="shared" si="12"/>
        <v>1065326</v>
      </c>
      <c r="AQ83" s="135">
        <f t="shared" si="26"/>
        <v>1065326</v>
      </c>
      <c r="AR83" s="135">
        <f t="shared" si="27"/>
        <v>1065326</v>
      </c>
      <c r="AS83" s="160">
        <v>136859</v>
      </c>
      <c r="AT83" s="135">
        <f t="shared" si="28"/>
        <v>928467</v>
      </c>
      <c r="AU83" s="164" t="str">
        <f t="shared" si="29"/>
        <v>Yes</v>
      </c>
      <c r="AV83" s="267">
        <v>378649</v>
      </c>
      <c r="AW83" s="160">
        <f t="shared" si="13"/>
        <v>98974.582200000004</v>
      </c>
      <c r="AX83" s="160">
        <f t="shared" si="30"/>
        <v>477623.5822</v>
      </c>
      <c r="AY83" s="160">
        <f t="shared" si="14"/>
        <v>477623.5822</v>
      </c>
      <c r="AZ83" s="268">
        <f t="shared" si="31"/>
        <v>98974.582200000004</v>
      </c>
      <c r="BA83" s="160"/>
      <c r="BB83" s="160"/>
      <c r="BC83" s="165"/>
      <c r="BD83" s="160"/>
      <c r="BE83" s="166"/>
      <c r="BG83" s="166"/>
      <c r="BH83" s="166"/>
      <c r="BL83" s="166"/>
      <c r="BM83" s="166"/>
      <c r="BN83" s="166"/>
      <c r="BO83" s="166"/>
      <c r="BP83" s="166"/>
    </row>
    <row r="84" spans="1:68" ht="15" x14ac:dyDescent="0.2">
      <c r="A84" s="129" t="s">
        <v>351</v>
      </c>
      <c r="B84" s="129"/>
      <c r="C84" s="147"/>
      <c r="D84" s="147" t="str">
        <f t="shared" si="15"/>
        <v>No</v>
      </c>
      <c r="E84" s="147"/>
      <c r="F84" s="147"/>
      <c r="G84" s="1">
        <v>9</v>
      </c>
      <c r="H84" s="269">
        <v>22</v>
      </c>
      <c r="I84" s="129">
        <v>58</v>
      </c>
      <c r="J84" s="1" t="s">
        <v>389</v>
      </c>
      <c r="K84" s="156"/>
      <c r="L84" s="266">
        <v>1546.15</v>
      </c>
      <c r="M84" s="269"/>
      <c r="N84" s="158"/>
      <c r="O84" s="267">
        <v>788</v>
      </c>
      <c r="P84" s="159">
        <f t="shared" si="3"/>
        <v>0.50965300908708722</v>
      </c>
      <c r="Q84" s="159">
        <f t="shared" si="16"/>
        <v>0</v>
      </c>
      <c r="R84" s="160">
        <f t="shared" si="4"/>
        <v>0</v>
      </c>
      <c r="S84" s="160">
        <f t="shared" si="17"/>
        <v>0</v>
      </c>
      <c r="T84" s="267">
        <v>21</v>
      </c>
      <c r="U84" s="136">
        <f t="shared" si="5"/>
        <v>236.4</v>
      </c>
      <c r="V84" s="4">
        <f t="shared" si="18"/>
        <v>1787.8000000000002</v>
      </c>
      <c r="W84" s="266">
        <v>1068224850</v>
      </c>
      <c r="X84" s="267">
        <v>11693</v>
      </c>
      <c r="Y84" s="136">
        <f t="shared" si="6"/>
        <v>91355.93</v>
      </c>
      <c r="Z84" s="131">
        <f t="shared" si="7"/>
        <v>0.47450999999999999</v>
      </c>
      <c r="AA84" s="267">
        <v>62542</v>
      </c>
      <c r="AB84" s="131">
        <f t="shared" si="8"/>
        <v>0.51904600000000001</v>
      </c>
      <c r="AC84" s="131">
        <f t="shared" si="9"/>
        <v>0.51212899999999995</v>
      </c>
      <c r="AD84" s="161">
        <f t="shared" si="10"/>
        <v>0.51212899999999995</v>
      </c>
      <c r="AE84" s="162">
        <f t="shared" si="19"/>
        <v>0</v>
      </c>
      <c r="AF84" s="163">
        <f t="shared" si="20"/>
        <v>0.51212899999999995</v>
      </c>
      <c r="AG84" s="267">
        <v>0</v>
      </c>
      <c r="AH84" s="267">
        <v>0</v>
      </c>
      <c r="AI84" s="4">
        <f t="shared" si="21"/>
        <v>0</v>
      </c>
      <c r="AJ84" s="135">
        <f t="shared" si="11"/>
        <v>0</v>
      </c>
      <c r="AK84" s="135">
        <v>0</v>
      </c>
      <c r="AL84" s="135">
        <f t="shared" si="22"/>
        <v>0</v>
      </c>
      <c r="AM84" s="135">
        <f t="shared" si="23"/>
        <v>0</v>
      </c>
      <c r="AN84" s="135">
        <f t="shared" si="24"/>
        <v>0</v>
      </c>
      <c r="AO84" s="135">
        <f t="shared" si="25"/>
        <v>0</v>
      </c>
      <c r="AP84" s="135">
        <f t="shared" si="12"/>
        <v>10552108</v>
      </c>
      <c r="AQ84" s="135">
        <f t="shared" si="26"/>
        <v>10552108</v>
      </c>
      <c r="AR84" s="135">
        <f t="shared" si="27"/>
        <v>10552108</v>
      </c>
      <c r="AS84" s="160">
        <v>10775767</v>
      </c>
      <c r="AT84" s="135">
        <f t="shared" si="28"/>
        <v>223659</v>
      </c>
      <c r="AU84" s="164" t="str">
        <f t="shared" si="29"/>
        <v>No</v>
      </c>
      <c r="AV84" s="267">
        <v>10925151</v>
      </c>
      <c r="AW84" s="160">
        <f t="shared" si="13"/>
        <v>18630.794699999999</v>
      </c>
      <c r="AX84" s="160">
        <f t="shared" si="30"/>
        <v>10925151</v>
      </c>
      <c r="AY84" s="160">
        <f t="shared" si="14"/>
        <v>10925151</v>
      </c>
      <c r="AZ84" s="268">
        <f t="shared" si="31"/>
        <v>0</v>
      </c>
      <c r="BA84" s="160"/>
      <c r="BB84" s="160"/>
      <c r="BC84" s="165"/>
      <c r="BD84" s="160"/>
      <c r="BE84" s="166"/>
      <c r="BG84" s="166"/>
      <c r="BH84" s="166"/>
      <c r="BL84" s="166"/>
      <c r="BM84" s="166"/>
      <c r="BN84" s="166"/>
      <c r="BO84" s="166"/>
      <c r="BP84" s="166"/>
    </row>
    <row r="85" spans="1:68" ht="15" x14ac:dyDescent="0.2">
      <c r="A85" s="129" t="s">
        <v>338</v>
      </c>
      <c r="B85" s="129"/>
      <c r="C85" s="147">
        <v>1</v>
      </c>
      <c r="D85" s="147" t="str">
        <f t="shared" si="15"/>
        <v>Yes</v>
      </c>
      <c r="E85" s="147"/>
      <c r="F85" s="147"/>
      <c r="G85" s="1">
        <v>8</v>
      </c>
      <c r="H85" s="265">
        <v>49</v>
      </c>
      <c r="I85" s="129">
        <v>59</v>
      </c>
      <c r="J85" s="1" t="s">
        <v>390</v>
      </c>
      <c r="K85" s="156"/>
      <c r="L85" s="266">
        <v>4448.07</v>
      </c>
      <c r="M85" s="265"/>
      <c r="N85" s="158"/>
      <c r="O85" s="267">
        <v>2390</v>
      </c>
      <c r="P85" s="159">
        <f t="shared" si="3"/>
        <v>0.53731168799052176</v>
      </c>
      <c r="Q85" s="159">
        <f t="shared" si="16"/>
        <v>0</v>
      </c>
      <c r="R85" s="160">
        <f t="shared" si="4"/>
        <v>0</v>
      </c>
      <c r="S85" s="160">
        <f t="shared" si="17"/>
        <v>0</v>
      </c>
      <c r="T85" s="267">
        <v>169</v>
      </c>
      <c r="U85" s="136">
        <f t="shared" si="5"/>
        <v>717</v>
      </c>
      <c r="V85" s="4">
        <f t="shared" si="18"/>
        <v>5207.32</v>
      </c>
      <c r="W85" s="266">
        <v>5815454006</v>
      </c>
      <c r="X85" s="267">
        <v>39105</v>
      </c>
      <c r="Y85" s="136">
        <f t="shared" si="6"/>
        <v>148713.82</v>
      </c>
      <c r="Z85" s="131">
        <f t="shared" si="7"/>
        <v>0.77243200000000001</v>
      </c>
      <c r="AA85" s="267">
        <v>66999</v>
      </c>
      <c r="AB85" s="131">
        <f t="shared" si="8"/>
        <v>0.55603499999999995</v>
      </c>
      <c r="AC85" s="131">
        <f t="shared" si="9"/>
        <v>0.292487</v>
      </c>
      <c r="AD85" s="161">
        <f t="shared" si="10"/>
        <v>0.292487</v>
      </c>
      <c r="AE85" s="162">
        <f t="shared" si="19"/>
        <v>0</v>
      </c>
      <c r="AF85" s="163">
        <f t="shared" si="20"/>
        <v>0.292487</v>
      </c>
      <c r="AG85" s="267">
        <v>0</v>
      </c>
      <c r="AH85" s="267">
        <v>0</v>
      </c>
      <c r="AI85" s="4">
        <f t="shared" si="21"/>
        <v>0</v>
      </c>
      <c r="AJ85" s="135">
        <f t="shared" si="11"/>
        <v>0</v>
      </c>
      <c r="AK85" s="135">
        <v>0</v>
      </c>
      <c r="AL85" s="135">
        <f t="shared" si="22"/>
        <v>0</v>
      </c>
      <c r="AM85" s="135">
        <f t="shared" si="23"/>
        <v>0</v>
      </c>
      <c r="AN85" s="135">
        <f t="shared" si="24"/>
        <v>0</v>
      </c>
      <c r="AO85" s="135">
        <f t="shared" si="25"/>
        <v>0</v>
      </c>
      <c r="AP85" s="135">
        <f t="shared" si="12"/>
        <v>17553421</v>
      </c>
      <c r="AQ85" s="135">
        <f t="shared" si="26"/>
        <v>17553421</v>
      </c>
      <c r="AR85" s="135">
        <f t="shared" si="27"/>
        <v>25040045</v>
      </c>
      <c r="AS85" s="160">
        <v>25040045</v>
      </c>
      <c r="AT85" s="135">
        <f t="shared" si="28"/>
        <v>7486624</v>
      </c>
      <c r="AU85" s="164" t="str">
        <f t="shared" si="29"/>
        <v>No</v>
      </c>
      <c r="AV85" s="267">
        <v>25040045</v>
      </c>
      <c r="AW85" s="160">
        <f t="shared" si="13"/>
        <v>623635.77919999999</v>
      </c>
      <c r="AX85" s="160">
        <f t="shared" si="30"/>
        <v>25040045</v>
      </c>
      <c r="AY85" s="160">
        <f t="shared" si="14"/>
        <v>25040045</v>
      </c>
      <c r="AZ85" s="268">
        <f t="shared" si="31"/>
        <v>0</v>
      </c>
      <c r="BA85" s="160"/>
      <c r="BB85" s="160"/>
      <c r="BC85" s="165"/>
      <c r="BD85" s="160"/>
      <c r="BE85" s="166"/>
      <c r="BG85" s="166"/>
      <c r="BH85" s="166"/>
      <c r="BL85" s="166"/>
      <c r="BM85" s="166"/>
      <c r="BN85" s="166"/>
      <c r="BO85" s="166"/>
      <c r="BP85" s="166"/>
    </row>
    <row r="86" spans="1:68" ht="15" x14ac:dyDescent="0.2">
      <c r="A86" s="129" t="s">
        <v>329</v>
      </c>
      <c r="B86" s="129"/>
      <c r="C86" s="147"/>
      <c r="D86" s="147" t="str">
        <f t="shared" si="15"/>
        <v>No</v>
      </c>
      <c r="E86" s="147"/>
      <c r="F86" s="147"/>
      <c r="G86" s="1">
        <v>2</v>
      </c>
      <c r="H86" s="265">
        <v>150</v>
      </c>
      <c r="I86" s="129">
        <v>60</v>
      </c>
      <c r="J86" s="1" t="s">
        <v>391</v>
      </c>
      <c r="K86" s="156"/>
      <c r="L86" s="266">
        <v>3138.89</v>
      </c>
      <c r="M86" s="265"/>
      <c r="N86" s="158"/>
      <c r="O86" s="267">
        <v>410</v>
      </c>
      <c r="P86" s="159">
        <f t="shared" si="3"/>
        <v>0.13061942278958485</v>
      </c>
      <c r="Q86" s="159">
        <f t="shared" si="16"/>
        <v>0</v>
      </c>
      <c r="R86" s="160">
        <f t="shared" si="4"/>
        <v>0</v>
      </c>
      <c r="S86" s="160">
        <f t="shared" si="17"/>
        <v>0</v>
      </c>
      <c r="T86" s="267">
        <v>59</v>
      </c>
      <c r="U86" s="136">
        <f t="shared" si="5"/>
        <v>123</v>
      </c>
      <c r="V86" s="4">
        <f t="shared" si="18"/>
        <v>3276.64</v>
      </c>
      <c r="W86" s="266">
        <v>4519394206.6700001</v>
      </c>
      <c r="X86" s="267">
        <v>22285</v>
      </c>
      <c r="Y86" s="136">
        <f t="shared" si="6"/>
        <v>202799.83</v>
      </c>
      <c r="Z86" s="131">
        <f t="shared" si="7"/>
        <v>1.0533589999999999</v>
      </c>
      <c r="AA86" s="267">
        <v>110000</v>
      </c>
      <c r="AB86" s="131">
        <f t="shared" si="8"/>
        <v>0.91290700000000002</v>
      </c>
      <c r="AC86" s="131">
        <f t="shared" si="9"/>
        <v>-1.1223E-2</v>
      </c>
      <c r="AD86" s="161">
        <f t="shared" si="10"/>
        <v>0.01</v>
      </c>
      <c r="AE86" s="162">
        <f t="shared" si="19"/>
        <v>0</v>
      </c>
      <c r="AF86" s="163">
        <f t="shared" si="20"/>
        <v>0.01</v>
      </c>
      <c r="AG86" s="267">
        <v>0</v>
      </c>
      <c r="AH86" s="267">
        <v>0</v>
      </c>
      <c r="AI86" s="4">
        <f t="shared" si="21"/>
        <v>0</v>
      </c>
      <c r="AJ86" s="135">
        <f t="shared" si="11"/>
        <v>0</v>
      </c>
      <c r="AK86" s="135">
        <v>0</v>
      </c>
      <c r="AL86" s="135">
        <f t="shared" si="22"/>
        <v>0</v>
      </c>
      <c r="AM86" s="135">
        <f t="shared" si="23"/>
        <v>0</v>
      </c>
      <c r="AN86" s="135">
        <f t="shared" si="24"/>
        <v>0</v>
      </c>
      <c r="AO86" s="135">
        <f t="shared" si="25"/>
        <v>0</v>
      </c>
      <c r="AP86" s="135">
        <f t="shared" si="12"/>
        <v>377633</v>
      </c>
      <c r="AQ86" s="135">
        <f t="shared" si="26"/>
        <v>377633</v>
      </c>
      <c r="AR86" s="135">
        <f t="shared" si="27"/>
        <v>377633</v>
      </c>
      <c r="AS86" s="160">
        <v>2740394</v>
      </c>
      <c r="AT86" s="135">
        <f t="shared" si="28"/>
        <v>2362761</v>
      </c>
      <c r="AU86" s="164" t="str">
        <f t="shared" si="29"/>
        <v>No</v>
      </c>
      <c r="AV86" s="267">
        <v>1766084</v>
      </c>
      <c r="AW86" s="160">
        <f t="shared" si="13"/>
        <v>196817.99129999999</v>
      </c>
      <c r="AX86" s="160">
        <f t="shared" si="30"/>
        <v>1766084</v>
      </c>
      <c r="AY86" s="160">
        <f t="shared" si="14"/>
        <v>1766084</v>
      </c>
      <c r="AZ86" s="268">
        <f t="shared" si="31"/>
        <v>0</v>
      </c>
      <c r="BA86" s="160"/>
      <c r="BB86" s="160"/>
      <c r="BC86" s="165"/>
      <c r="BD86" s="160"/>
      <c r="BE86" s="166"/>
      <c r="BG86" s="166"/>
      <c r="BH86" s="166"/>
      <c r="BL86" s="166"/>
      <c r="BM86" s="166"/>
      <c r="BN86" s="166"/>
      <c r="BO86" s="166"/>
      <c r="BP86" s="166"/>
    </row>
    <row r="87" spans="1:68" ht="15" x14ac:dyDescent="0.2">
      <c r="A87" s="129" t="s">
        <v>323</v>
      </c>
      <c r="B87" s="129"/>
      <c r="C87" s="147"/>
      <c r="D87" s="147" t="str">
        <f t="shared" si="15"/>
        <v>No</v>
      </c>
      <c r="E87" s="147"/>
      <c r="F87" s="147"/>
      <c r="G87" s="1">
        <v>4</v>
      </c>
      <c r="H87" s="265">
        <v>123</v>
      </c>
      <c r="I87" s="129">
        <v>61</v>
      </c>
      <c r="J87" s="1" t="s">
        <v>392</v>
      </c>
      <c r="K87" s="156"/>
      <c r="L87" s="266">
        <v>1132.01</v>
      </c>
      <c r="M87" s="265"/>
      <c r="N87" s="158"/>
      <c r="O87" s="267">
        <v>202</v>
      </c>
      <c r="P87" s="159">
        <f t="shared" si="3"/>
        <v>0.17844365332461729</v>
      </c>
      <c r="Q87" s="159">
        <f t="shared" si="16"/>
        <v>0</v>
      </c>
      <c r="R87" s="160">
        <f t="shared" si="4"/>
        <v>0</v>
      </c>
      <c r="S87" s="160">
        <f t="shared" si="17"/>
        <v>0</v>
      </c>
      <c r="T87" s="267">
        <v>8</v>
      </c>
      <c r="U87" s="136">
        <f t="shared" si="5"/>
        <v>60.6</v>
      </c>
      <c r="V87" s="4">
        <f t="shared" si="18"/>
        <v>1194.6099999999999</v>
      </c>
      <c r="W87" s="266">
        <v>1325103552.6700001</v>
      </c>
      <c r="X87" s="267">
        <v>8267</v>
      </c>
      <c r="Y87" s="136">
        <f t="shared" si="6"/>
        <v>160288.32000000001</v>
      </c>
      <c r="Z87" s="131">
        <f t="shared" si="7"/>
        <v>0.83255100000000004</v>
      </c>
      <c r="AA87" s="267">
        <v>108800</v>
      </c>
      <c r="AB87" s="131">
        <f t="shared" si="8"/>
        <v>0.90294799999999997</v>
      </c>
      <c r="AC87" s="131">
        <f t="shared" si="9"/>
        <v>0.14632999999999999</v>
      </c>
      <c r="AD87" s="161">
        <f t="shared" si="10"/>
        <v>0.14632999999999999</v>
      </c>
      <c r="AE87" s="162">
        <f t="shared" si="19"/>
        <v>0</v>
      </c>
      <c r="AF87" s="163">
        <f t="shared" si="20"/>
        <v>0.14632999999999999</v>
      </c>
      <c r="AG87" s="267">
        <v>1137</v>
      </c>
      <c r="AH87" s="267">
        <v>13</v>
      </c>
      <c r="AI87" s="4">
        <f t="shared" si="21"/>
        <v>1300</v>
      </c>
      <c r="AJ87" s="135">
        <f t="shared" si="11"/>
        <v>1478100</v>
      </c>
      <c r="AK87" s="135">
        <v>0</v>
      </c>
      <c r="AL87" s="135">
        <f t="shared" si="22"/>
        <v>0</v>
      </c>
      <c r="AM87" s="135">
        <f t="shared" si="23"/>
        <v>0</v>
      </c>
      <c r="AN87" s="135">
        <f t="shared" si="24"/>
        <v>0</v>
      </c>
      <c r="AO87" s="135">
        <f t="shared" si="25"/>
        <v>1478100</v>
      </c>
      <c r="AP87" s="135">
        <f t="shared" si="12"/>
        <v>2014654</v>
      </c>
      <c r="AQ87" s="135">
        <f t="shared" si="26"/>
        <v>3492754</v>
      </c>
      <c r="AR87" s="135">
        <f t="shared" si="27"/>
        <v>3492754</v>
      </c>
      <c r="AS87" s="160">
        <v>1971482</v>
      </c>
      <c r="AT87" s="135">
        <f t="shared" si="28"/>
        <v>1521272</v>
      </c>
      <c r="AU87" s="164" t="str">
        <f t="shared" si="29"/>
        <v>Yes</v>
      </c>
      <c r="AV87" s="267">
        <v>2019012</v>
      </c>
      <c r="AW87" s="160">
        <f t="shared" si="13"/>
        <v>162167.59520000001</v>
      </c>
      <c r="AX87" s="160">
        <f t="shared" si="30"/>
        <v>2181179.5951999999</v>
      </c>
      <c r="AY87" s="160">
        <f t="shared" si="14"/>
        <v>2181179.5951999999</v>
      </c>
      <c r="AZ87" s="268">
        <f t="shared" si="31"/>
        <v>162167.59519999987</v>
      </c>
      <c r="BA87" s="160"/>
      <c r="BB87" s="160"/>
      <c r="BC87" s="165"/>
      <c r="BD87" s="160"/>
      <c r="BE87" s="166"/>
      <c r="BG87" s="166"/>
      <c r="BH87" s="166"/>
      <c r="BL87" s="166"/>
      <c r="BM87" s="166"/>
      <c r="BN87" s="166"/>
      <c r="BO87" s="166"/>
      <c r="BP87" s="166"/>
    </row>
    <row r="88" spans="1:68" ht="15" x14ac:dyDescent="0.2">
      <c r="A88" s="129" t="s">
        <v>338</v>
      </c>
      <c r="B88" s="129"/>
      <c r="C88" s="147">
        <v>1</v>
      </c>
      <c r="D88" s="147" t="str">
        <f t="shared" si="15"/>
        <v>Yes</v>
      </c>
      <c r="E88" s="147">
        <v>1</v>
      </c>
      <c r="F88" s="147"/>
      <c r="G88" s="1">
        <v>9</v>
      </c>
      <c r="H88" s="269">
        <v>25</v>
      </c>
      <c r="I88" s="129">
        <v>62</v>
      </c>
      <c r="J88" s="1" t="s">
        <v>393</v>
      </c>
      <c r="K88" s="156"/>
      <c r="L88" s="266">
        <v>6226.12</v>
      </c>
      <c r="M88" s="269"/>
      <c r="N88" s="158"/>
      <c r="O88" s="267">
        <v>2710</v>
      </c>
      <c r="P88" s="159">
        <f t="shared" si="3"/>
        <v>0.43526305307318203</v>
      </c>
      <c r="Q88" s="159">
        <f t="shared" si="16"/>
        <v>0</v>
      </c>
      <c r="R88" s="160">
        <f t="shared" si="4"/>
        <v>0</v>
      </c>
      <c r="S88" s="160">
        <f t="shared" si="17"/>
        <v>0</v>
      </c>
      <c r="T88" s="267">
        <v>353</v>
      </c>
      <c r="U88" s="136">
        <f t="shared" si="5"/>
        <v>813</v>
      </c>
      <c r="V88" s="4">
        <f t="shared" si="18"/>
        <v>7127.37</v>
      </c>
      <c r="W88" s="266">
        <v>5762356274</v>
      </c>
      <c r="X88" s="267">
        <v>61206</v>
      </c>
      <c r="Y88" s="136">
        <f t="shared" si="6"/>
        <v>94146.92</v>
      </c>
      <c r="Z88" s="131">
        <f t="shared" si="7"/>
        <v>0.48900700000000002</v>
      </c>
      <c r="AA88" s="267">
        <v>75392</v>
      </c>
      <c r="AB88" s="131">
        <f t="shared" si="8"/>
        <v>0.62568999999999997</v>
      </c>
      <c r="AC88" s="131">
        <f t="shared" si="9"/>
        <v>0.46998800000000002</v>
      </c>
      <c r="AD88" s="161">
        <f t="shared" si="10"/>
        <v>0.46998800000000002</v>
      </c>
      <c r="AE88" s="162">
        <f t="shared" si="19"/>
        <v>0</v>
      </c>
      <c r="AF88" s="163">
        <f t="shared" si="20"/>
        <v>0.46998800000000002</v>
      </c>
      <c r="AG88" s="267">
        <v>0</v>
      </c>
      <c r="AH88" s="267">
        <v>0</v>
      </c>
      <c r="AI88" s="4">
        <f t="shared" si="21"/>
        <v>0</v>
      </c>
      <c r="AJ88" s="135">
        <f t="shared" si="11"/>
        <v>0</v>
      </c>
      <c r="AK88" s="135">
        <v>0</v>
      </c>
      <c r="AL88" s="135">
        <f t="shared" si="22"/>
        <v>0</v>
      </c>
      <c r="AM88" s="135">
        <f t="shared" si="23"/>
        <v>0</v>
      </c>
      <c r="AN88" s="135">
        <f t="shared" si="24"/>
        <v>0</v>
      </c>
      <c r="AO88" s="135">
        <f t="shared" si="25"/>
        <v>0</v>
      </c>
      <c r="AP88" s="135">
        <f t="shared" si="12"/>
        <v>38606196</v>
      </c>
      <c r="AQ88" s="135">
        <f t="shared" si="26"/>
        <v>38606196</v>
      </c>
      <c r="AR88" s="135">
        <f t="shared" si="27"/>
        <v>38606196</v>
      </c>
      <c r="AS88" s="160">
        <v>26945481</v>
      </c>
      <c r="AT88" s="135">
        <f t="shared" si="28"/>
        <v>11660715</v>
      </c>
      <c r="AU88" s="164" t="str">
        <f t="shared" si="29"/>
        <v>Yes</v>
      </c>
      <c r="AV88" s="267">
        <v>29931677</v>
      </c>
      <c r="AW88" s="160">
        <f t="shared" si="13"/>
        <v>1243032.219</v>
      </c>
      <c r="AX88" s="160">
        <f t="shared" si="30"/>
        <v>31174709.219000001</v>
      </c>
      <c r="AY88" s="160">
        <f t="shared" si="14"/>
        <v>31174709.219000001</v>
      </c>
      <c r="AZ88" s="268">
        <f t="shared" si="31"/>
        <v>1243032.2190000005</v>
      </c>
      <c r="BA88" s="160"/>
      <c r="BB88" s="160"/>
      <c r="BC88" s="165"/>
      <c r="BD88" s="160"/>
      <c r="BE88" s="166"/>
      <c r="BG88" s="166"/>
      <c r="BH88" s="166"/>
      <c r="BL88" s="166"/>
      <c r="BM88" s="166"/>
      <c r="BN88" s="166"/>
      <c r="BO88" s="166"/>
      <c r="BP88" s="166"/>
    </row>
    <row r="89" spans="1:68" ht="15" x14ac:dyDescent="0.2">
      <c r="A89" s="129" t="s">
        <v>327</v>
      </c>
      <c r="B89" s="129"/>
      <c r="C89" s="147"/>
      <c r="D89" s="147" t="str">
        <f t="shared" si="15"/>
        <v>No</v>
      </c>
      <c r="E89" s="147"/>
      <c r="F89" s="147"/>
      <c r="G89" s="1">
        <v>7</v>
      </c>
      <c r="H89" s="265">
        <v>65</v>
      </c>
      <c r="I89" s="129">
        <v>63</v>
      </c>
      <c r="J89" s="1" t="s">
        <v>394</v>
      </c>
      <c r="K89" s="156"/>
      <c r="L89" s="266">
        <v>127</v>
      </c>
      <c r="M89" s="265"/>
      <c r="N89" s="158"/>
      <c r="O89" s="267">
        <v>46</v>
      </c>
      <c r="P89" s="159">
        <f t="shared" si="3"/>
        <v>0.36220472440944884</v>
      </c>
      <c r="Q89" s="159">
        <f t="shared" si="16"/>
        <v>0</v>
      </c>
      <c r="R89" s="160">
        <f t="shared" si="4"/>
        <v>0</v>
      </c>
      <c r="S89" s="160">
        <f t="shared" si="17"/>
        <v>0</v>
      </c>
      <c r="T89" s="267">
        <v>0</v>
      </c>
      <c r="U89" s="136">
        <f t="shared" si="5"/>
        <v>13.8</v>
      </c>
      <c r="V89" s="4">
        <f t="shared" si="18"/>
        <v>140.80000000000001</v>
      </c>
      <c r="W89" s="266">
        <v>217460618.66999999</v>
      </c>
      <c r="X89" s="267">
        <v>1861</v>
      </c>
      <c r="Y89" s="136">
        <f t="shared" si="6"/>
        <v>116851.49</v>
      </c>
      <c r="Z89" s="131">
        <f t="shared" si="7"/>
        <v>0.60693600000000003</v>
      </c>
      <c r="AA89" s="267">
        <v>75288</v>
      </c>
      <c r="AB89" s="131">
        <f t="shared" si="8"/>
        <v>0.62482599999999999</v>
      </c>
      <c r="AC89" s="131">
        <f t="shared" si="9"/>
        <v>0.38769700000000001</v>
      </c>
      <c r="AD89" s="161">
        <f t="shared" si="10"/>
        <v>0.38769700000000001</v>
      </c>
      <c r="AE89" s="162">
        <f t="shared" si="19"/>
        <v>0</v>
      </c>
      <c r="AF89" s="163">
        <f t="shared" si="20"/>
        <v>0.38769700000000001</v>
      </c>
      <c r="AG89" s="267">
        <v>61</v>
      </c>
      <c r="AH89" s="267">
        <v>6</v>
      </c>
      <c r="AI89" s="4">
        <f t="shared" si="21"/>
        <v>600</v>
      </c>
      <c r="AJ89" s="135">
        <f t="shared" si="11"/>
        <v>36600</v>
      </c>
      <c r="AK89" s="135">
        <v>0</v>
      </c>
      <c r="AL89" s="135">
        <f t="shared" si="22"/>
        <v>0</v>
      </c>
      <c r="AM89" s="135">
        <f t="shared" si="23"/>
        <v>0</v>
      </c>
      <c r="AN89" s="135">
        <f t="shared" si="24"/>
        <v>0</v>
      </c>
      <c r="AO89" s="135">
        <f t="shared" si="25"/>
        <v>36600</v>
      </c>
      <c r="AP89" s="135">
        <f t="shared" si="12"/>
        <v>629124</v>
      </c>
      <c r="AQ89" s="135">
        <f t="shared" si="26"/>
        <v>665724</v>
      </c>
      <c r="AR89" s="135">
        <f t="shared" si="27"/>
        <v>665724</v>
      </c>
      <c r="AS89" s="160">
        <v>1312383</v>
      </c>
      <c r="AT89" s="135">
        <f t="shared" si="28"/>
        <v>646659</v>
      </c>
      <c r="AU89" s="164" t="str">
        <f t="shared" si="29"/>
        <v>No</v>
      </c>
      <c r="AV89" s="267">
        <v>1058408</v>
      </c>
      <c r="AW89" s="160">
        <f t="shared" si="13"/>
        <v>53866.6947</v>
      </c>
      <c r="AX89" s="160">
        <f t="shared" si="30"/>
        <v>1058408</v>
      </c>
      <c r="AY89" s="160">
        <f t="shared" si="14"/>
        <v>1058408</v>
      </c>
      <c r="AZ89" s="268">
        <f t="shared" si="31"/>
        <v>0</v>
      </c>
      <c r="BA89" s="160"/>
      <c r="BB89" s="160"/>
      <c r="BC89" s="165"/>
      <c r="BD89" s="160"/>
      <c r="BE89" s="166"/>
      <c r="BG89" s="166"/>
      <c r="BH89" s="166"/>
      <c r="BL89" s="166"/>
      <c r="BM89" s="166"/>
      <c r="BN89" s="166"/>
      <c r="BO89" s="166"/>
      <c r="BP89" s="166"/>
    </row>
    <row r="90" spans="1:68" ht="15" x14ac:dyDescent="0.2">
      <c r="A90" s="129" t="s">
        <v>343</v>
      </c>
      <c r="B90" s="129">
        <v>1</v>
      </c>
      <c r="C90" s="147">
        <v>1</v>
      </c>
      <c r="D90" s="147" t="str">
        <f t="shared" si="15"/>
        <v>Yes</v>
      </c>
      <c r="E90" s="147">
        <v>0</v>
      </c>
      <c r="F90" s="147">
        <v>1</v>
      </c>
      <c r="G90" s="1">
        <v>10</v>
      </c>
      <c r="H90" s="269">
        <v>1</v>
      </c>
      <c r="I90" s="129">
        <v>64</v>
      </c>
      <c r="J90" s="1" t="s">
        <v>395</v>
      </c>
      <c r="K90" s="156"/>
      <c r="L90" s="266">
        <v>19083.37</v>
      </c>
      <c r="M90" s="269"/>
      <c r="N90" s="158"/>
      <c r="O90" s="267">
        <v>17335</v>
      </c>
      <c r="P90" s="159">
        <f t="shared" si="3"/>
        <v>0.90838253411216163</v>
      </c>
      <c r="Q90" s="159">
        <f t="shared" si="16"/>
        <v>0.30838253411216165</v>
      </c>
      <c r="R90" s="160">
        <f t="shared" si="4"/>
        <v>5884.9780000000019</v>
      </c>
      <c r="S90" s="160">
        <f t="shared" si="17"/>
        <v>882.74670000000026</v>
      </c>
      <c r="T90" s="267">
        <v>4263</v>
      </c>
      <c r="U90" s="136">
        <f t="shared" si="5"/>
        <v>5200.5</v>
      </c>
      <c r="V90" s="4">
        <f t="shared" si="18"/>
        <v>26232.366699999999</v>
      </c>
      <c r="W90" s="266">
        <v>6954044431.3299999</v>
      </c>
      <c r="X90" s="267">
        <v>123628</v>
      </c>
      <c r="Y90" s="136">
        <f t="shared" si="6"/>
        <v>56249.75</v>
      </c>
      <c r="Z90" s="131">
        <f t="shared" si="7"/>
        <v>0.29216599999999998</v>
      </c>
      <c r="AA90" s="267">
        <v>34338</v>
      </c>
      <c r="AB90" s="131">
        <f t="shared" si="8"/>
        <v>0.28497600000000001</v>
      </c>
      <c r="AC90" s="131">
        <f t="shared" si="9"/>
        <v>0.70999100000000004</v>
      </c>
      <c r="AD90" s="161">
        <f t="shared" si="10"/>
        <v>0.70999100000000004</v>
      </c>
      <c r="AE90" s="162">
        <f t="shared" si="19"/>
        <v>0.06</v>
      </c>
      <c r="AF90" s="163">
        <f t="shared" si="20"/>
        <v>0.76999100000000009</v>
      </c>
      <c r="AG90" s="267">
        <v>0</v>
      </c>
      <c r="AH90" s="267">
        <v>0</v>
      </c>
      <c r="AI90" s="4">
        <f t="shared" si="21"/>
        <v>0</v>
      </c>
      <c r="AJ90" s="135">
        <f t="shared" si="11"/>
        <v>0</v>
      </c>
      <c r="AK90" s="135">
        <v>0</v>
      </c>
      <c r="AL90" s="135">
        <f t="shared" si="22"/>
        <v>0</v>
      </c>
      <c r="AM90" s="135">
        <f t="shared" si="23"/>
        <v>0</v>
      </c>
      <c r="AN90" s="135">
        <f t="shared" si="24"/>
        <v>0</v>
      </c>
      <c r="AO90" s="135">
        <f t="shared" si="25"/>
        <v>0</v>
      </c>
      <c r="AP90" s="135">
        <f t="shared" si="12"/>
        <v>232789859</v>
      </c>
      <c r="AQ90" s="135">
        <f t="shared" si="26"/>
        <v>232789859</v>
      </c>
      <c r="AR90" s="135">
        <f t="shared" si="27"/>
        <v>232789859</v>
      </c>
      <c r="AS90" s="160">
        <v>200518244</v>
      </c>
      <c r="AT90" s="135">
        <f t="shared" si="28"/>
        <v>32271615</v>
      </c>
      <c r="AU90" s="164" t="str">
        <f t="shared" si="29"/>
        <v>Yes</v>
      </c>
      <c r="AV90" s="267">
        <v>209104777</v>
      </c>
      <c r="AW90" s="160">
        <f t="shared" si="13"/>
        <v>3440154.159</v>
      </c>
      <c r="AX90" s="160">
        <f t="shared" si="30"/>
        <v>212544931.15900001</v>
      </c>
      <c r="AY90" s="160">
        <f t="shared" si="14"/>
        <v>212544931.15900001</v>
      </c>
      <c r="AZ90" s="268">
        <f t="shared" si="31"/>
        <v>3440154.1590000093</v>
      </c>
      <c r="BA90" s="160"/>
      <c r="BB90" s="160"/>
      <c r="BC90" s="165"/>
      <c r="BD90" s="160"/>
      <c r="BE90" s="166"/>
      <c r="BG90" s="166"/>
      <c r="BH90" s="166"/>
      <c r="BL90" s="166"/>
      <c r="BM90" s="166"/>
      <c r="BN90" s="166"/>
      <c r="BO90" s="166"/>
      <c r="BP90" s="166"/>
    </row>
    <row r="91" spans="1:68" ht="15" x14ac:dyDescent="0.2">
      <c r="A91" s="129" t="s">
        <v>327</v>
      </c>
      <c r="B91" s="129"/>
      <c r="C91" s="147"/>
      <c r="D91" s="147" t="str">
        <f t="shared" si="15"/>
        <v>No</v>
      </c>
      <c r="E91" s="147"/>
      <c r="F91" s="147"/>
      <c r="G91" s="1">
        <v>6</v>
      </c>
      <c r="H91" s="265">
        <v>124</v>
      </c>
      <c r="I91" s="129">
        <v>65</v>
      </c>
      <c r="J91" s="1" t="s">
        <v>396</v>
      </c>
      <c r="K91" s="156"/>
      <c r="L91" s="266">
        <v>229.67</v>
      </c>
      <c r="M91" s="265"/>
      <c r="N91" s="158"/>
      <c r="O91" s="267">
        <v>46</v>
      </c>
      <c r="P91" s="159">
        <f t="shared" ref="P91:P154" si="32">O91/L91</f>
        <v>0.20028736883354378</v>
      </c>
      <c r="Q91" s="159">
        <f t="shared" si="16"/>
        <v>0</v>
      </c>
      <c r="R91" s="160">
        <f t="shared" ref="R91:R154" si="33">Q91*L91</f>
        <v>0</v>
      </c>
      <c r="S91" s="160">
        <f t="shared" si="17"/>
        <v>0</v>
      </c>
      <c r="T91" s="267">
        <v>2</v>
      </c>
      <c r="U91" s="136">
        <f t="shared" ref="U91:U154" si="34">ROUND(O91*$U$2,2)</f>
        <v>13.8</v>
      </c>
      <c r="V91" s="4">
        <f t="shared" si="18"/>
        <v>243.97</v>
      </c>
      <c r="W91" s="266">
        <v>297876092.67000002</v>
      </c>
      <c r="X91" s="267">
        <v>2041</v>
      </c>
      <c r="Y91" s="136">
        <f t="shared" ref="Y91:Y154" si="35">ROUND(W91/X91,2)</f>
        <v>145946.15</v>
      </c>
      <c r="Z91" s="131">
        <f t="shared" ref="Z91:Z154" si="36">(ROUND(Y91/$Z$21,6))</f>
        <v>0.75805599999999995</v>
      </c>
      <c r="AA91" s="267">
        <v>95259</v>
      </c>
      <c r="AB91" s="131">
        <f t="shared" ref="AB91:AB154" si="37">(ROUND(AA91/$AB$21,6))</f>
        <v>0.79056899999999997</v>
      </c>
      <c r="AC91" s="131">
        <f t="shared" ref="AC91:AC154" si="38">ROUND(1-((Z91*$U$4)+(AB91*$U$5)),6)</f>
        <v>0.23219000000000001</v>
      </c>
      <c r="AD91" s="161">
        <f t="shared" ref="AD91:AD154" si="39">IF(C91=1,MAX($U$7,AC91),MAX($U$6,AC91))</f>
        <v>0.23219000000000001</v>
      </c>
      <c r="AE91" s="162">
        <f t="shared" si="19"/>
        <v>0</v>
      </c>
      <c r="AF91" s="163">
        <f t="shared" si="20"/>
        <v>0.23219000000000001</v>
      </c>
      <c r="AG91" s="267">
        <v>0</v>
      </c>
      <c r="AH91" s="267">
        <v>0</v>
      </c>
      <c r="AI91" s="4">
        <f t="shared" si="21"/>
        <v>0</v>
      </c>
      <c r="AJ91" s="135">
        <f t="shared" ref="AJ91:AJ154" si="40">ROUND(AG91*AI91,0)</f>
        <v>0</v>
      </c>
      <c r="AK91" s="135">
        <v>1</v>
      </c>
      <c r="AL91" s="135">
        <f t="shared" si="22"/>
        <v>4</v>
      </c>
      <c r="AM91" s="135">
        <f t="shared" si="23"/>
        <v>400</v>
      </c>
      <c r="AN91" s="135">
        <f t="shared" si="24"/>
        <v>400</v>
      </c>
      <c r="AO91" s="135">
        <f t="shared" si="25"/>
        <v>400</v>
      </c>
      <c r="AP91" s="135">
        <f t="shared" ref="AP91:AP154" si="41">ROUND(V91*AF91*$AP$21,0)</f>
        <v>652861</v>
      </c>
      <c r="AQ91" s="135">
        <f t="shared" si="26"/>
        <v>653261</v>
      </c>
      <c r="AR91" s="135">
        <f t="shared" si="27"/>
        <v>653261</v>
      </c>
      <c r="AS91" s="160">
        <v>1327652</v>
      </c>
      <c r="AT91" s="135">
        <f t="shared" si="28"/>
        <v>674391</v>
      </c>
      <c r="AU91" s="164" t="str">
        <f t="shared" si="29"/>
        <v>No</v>
      </c>
      <c r="AV91" s="267">
        <v>1071722</v>
      </c>
      <c r="AW91" s="160">
        <f t="shared" ref="AW91:AW154" si="42">IF(AU91="Yes",+AT91*$M$9,+AT91*$M$10)</f>
        <v>56176.770299999996</v>
      </c>
      <c r="AX91" s="160">
        <f t="shared" si="30"/>
        <v>1071722</v>
      </c>
      <c r="AY91" s="160">
        <f t="shared" ref="AY91:AY154" si="43">IF(C91=1,MAX(AX91,AS91),AX91)</f>
        <v>1071722</v>
      </c>
      <c r="AZ91" s="268">
        <f t="shared" si="31"/>
        <v>0</v>
      </c>
      <c r="BA91" s="160"/>
      <c r="BB91" s="160"/>
      <c r="BC91" s="165"/>
      <c r="BD91" s="160"/>
      <c r="BE91" s="166"/>
      <c r="BG91" s="166"/>
      <c r="BH91" s="166"/>
      <c r="BL91" s="166"/>
      <c r="BM91" s="166"/>
      <c r="BN91" s="166"/>
      <c r="BO91" s="166"/>
      <c r="BP91" s="166"/>
    </row>
    <row r="92" spans="1:68" ht="15" x14ac:dyDescent="0.2">
      <c r="A92" s="129" t="s">
        <v>323</v>
      </c>
      <c r="B92" s="129"/>
      <c r="C92" s="147"/>
      <c r="D92" s="147" t="str">
        <f t="shared" ref="D92:D155" si="44">IF(C92=0,"No","Yes")</f>
        <v>No</v>
      </c>
      <c r="E92" s="147"/>
      <c r="F92" s="147"/>
      <c r="G92" s="1">
        <v>5</v>
      </c>
      <c r="H92" s="265">
        <v>116</v>
      </c>
      <c r="I92" s="129">
        <v>66</v>
      </c>
      <c r="J92" s="1" t="s">
        <v>397</v>
      </c>
      <c r="K92" s="156"/>
      <c r="L92" s="266">
        <v>763.32</v>
      </c>
      <c r="M92" s="265"/>
      <c r="N92" s="158"/>
      <c r="O92" s="267">
        <v>130</v>
      </c>
      <c r="P92" s="159">
        <f t="shared" si="32"/>
        <v>0.17030865167950532</v>
      </c>
      <c r="Q92" s="159">
        <f t="shared" ref="Q92:Q155" si="45">IF(P92&gt;0.6,+P92-0.6,0)</f>
        <v>0</v>
      </c>
      <c r="R92" s="160">
        <f t="shared" si="33"/>
        <v>0</v>
      </c>
      <c r="S92" s="160">
        <f t="shared" ref="S92:S155" si="46">R92*0.15</f>
        <v>0</v>
      </c>
      <c r="T92" s="267">
        <v>2</v>
      </c>
      <c r="U92" s="136">
        <f t="shared" si="34"/>
        <v>39</v>
      </c>
      <c r="V92" s="4">
        <f t="shared" ref="V92:V155" si="47">L92+U92+0.25*T92+0.15*R92</f>
        <v>802.82</v>
      </c>
      <c r="W92" s="266">
        <v>824633269</v>
      </c>
      <c r="X92" s="267">
        <v>5469</v>
      </c>
      <c r="Y92" s="136">
        <f t="shared" si="35"/>
        <v>150783.19</v>
      </c>
      <c r="Z92" s="131">
        <f t="shared" si="36"/>
        <v>0.78317999999999999</v>
      </c>
      <c r="AA92" s="267">
        <v>108355</v>
      </c>
      <c r="AB92" s="131">
        <f t="shared" si="37"/>
        <v>0.89925500000000003</v>
      </c>
      <c r="AC92" s="131">
        <f t="shared" si="38"/>
        <v>0.18199799999999999</v>
      </c>
      <c r="AD92" s="161">
        <f t="shared" si="39"/>
        <v>0.18199799999999999</v>
      </c>
      <c r="AE92" s="162">
        <f t="shared" ref="AE92:AE155" si="48">IF(H92&gt;=1,IF(H92&lt;=5,0.06,IF(H92&lt;=10,0.05,IF(H92&lt;=15,0.04,IF(H92&lt;=19,0.03,0)))),0)</f>
        <v>0</v>
      </c>
      <c r="AF92" s="163">
        <f t="shared" ref="AF92:AF155" si="49">+AE92+AD92</f>
        <v>0.18199799999999999</v>
      </c>
      <c r="AG92" s="267">
        <v>763</v>
      </c>
      <c r="AH92" s="267">
        <v>13</v>
      </c>
      <c r="AI92" s="4">
        <f t="shared" ref="AI92:AI155" si="50">ROUND(AH92*100,2)</f>
        <v>1300</v>
      </c>
      <c r="AJ92" s="135">
        <f t="shared" si="40"/>
        <v>991900</v>
      </c>
      <c r="AK92" s="135">
        <v>0</v>
      </c>
      <c r="AL92" s="135">
        <f t="shared" ref="AL92:AL155" si="51">IF(AK92&gt;0,4,0)</f>
        <v>0</v>
      </c>
      <c r="AM92" s="135">
        <f t="shared" ref="AM92:AM155" si="52">ROUND(AL92*100,2)</f>
        <v>0</v>
      </c>
      <c r="AN92" s="135">
        <f t="shared" ref="AN92:AN155" si="53">ROUND(AK92*AM92,0)</f>
        <v>0</v>
      </c>
      <c r="AO92" s="135">
        <f t="shared" ref="AO92:AO155" si="54">AJ92+AN92</f>
        <v>991900</v>
      </c>
      <c r="AP92" s="135">
        <f t="shared" si="41"/>
        <v>1683937</v>
      </c>
      <c r="AQ92" s="135">
        <f t="shared" ref="AQ92:AQ155" si="55">IF(AP92=0, 0,AO92+AP92)</f>
        <v>2675837</v>
      </c>
      <c r="AR92" s="135">
        <f t="shared" ref="AR92:AR155" si="56">IF(AND(C92=1,AQ92&lt;AS92),AS92,AQ92)</f>
        <v>2675837</v>
      </c>
      <c r="AS92" s="160">
        <v>2708774</v>
      </c>
      <c r="AT92" s="135">
        <f t="shared" ref="AT92:AT155" si="57">ABS(SUM(AS92,-AQ92))</f>
        <v>32937</v>
      </c>
      <c r="AU92" s="164" t="str">
        <f t="shared" ref="AU92:AU155" si="58">IF(AQ92&gt;AS92,"Yes","No")</f>
        <v>No</v>
      </c>
      <c r="AV92" s="267">
        <v>2430050</v>
      </c>
      <c r="AW92" s="160">
        <f t="shared" si="42"/>
        <v>2743.6520999999998</v>
      </c>
      <c r="AX92" s="160">
        <f t="shared" ref="AX92:AX155" si="59">IF(AU92="Yes",+AV92+AW92,+AV92)</f>
        <v>2430050</v>
      </c>
      <c r="AY92" s="160">
        <f t="shared" si="43"/>
        <v>2430050</v>
      </c>
      <c r="AZ92" s="268">
        <f t="shared" ref="AZ92:AZ155" si="60">AY92-AV92</f>
        <v>0</v>
      </c>
      <c r="BA92" s="160"/>
      <c r="BB92" s="160"/>
      <c r="BC92" s="165"/>
      <c r="BD92" s="160"/>
      <c r="BE92" s="166"/>
      <c r="BG92" s="166"/>
      <c r="BH92" s="166"/>
      <c r="BL92" s="166"/>
      <c r="BM92" s="166"/>
      <c r="BN92" s="166"/>
      <c r="BO92" s="166"/>
      <c r="BP92" s="166"/>
    </row>
    <row r="93" spans="1:68" ht="15" x14ac:dyDescent="0.2">
      <c r="A93" s="129" t="s">
        <v>323</v>
      </c>
      <c r="B93" s="129"/>
      <c r="C93" s="147"/>
      <c r="D93" s="147" t="str">
        <f t="shared" si="44"/>
        <v>No</v>
      </c>
      <c r="E93" s="147"/>
      <c r="F93" s="147"/>
      <c r="G93" s="1">
        <v>4</v>
      </c>
      <c r="H93" s="265">
        <v>94</v>
      </c>
      <c r="I93" s="129">
        <v>67</v>
      </c>
      <c r="J93" s="1" t="s">
        <v>398</v>
      </c>
      <c r="K93" s="156"/>
      <c r="L93" s="266">
        <v>1246.25</v>
      </c>
      <c r="M93" s="265"/>
      <c r="N93" s="158"/>
      <c r="O93" s="267">
        <v>190</v>
      </c>
      <c r="P93" s="159">
        <f t="shared" si="32"/>
        <v>0.15245737211634905</v>
      </c>
      <c r="Q93" s="159">
        <f t="shared" si="45"/>
        <v>0</v>
      </c>
      <c r="R93" s="160">
        <f t="shared" si="33"/>
        <v>0</v>
      </c>
      <c r="S93" s="160">
        <f t="shared" si="46"/>
        <v>0</v>
      </c>
      <c r="T93" s="267">
        <v>5</v>
      </c>
      <c r="U93" s="136">
        <f t="shared" si="34"/>
        <v>57</v>
      </c>
      <c r="V93" s="4">
        <f t="shared" si="47"/>
        <v>1304.5</v>
      </c>
      <c r="W93" s="266">
        <v>1140486974.6700001</v>
      </c>
      <c r="X93" s="267">
        <v>9522</v>
      </c>
      <c r="Y93" s="136">
        <f t="shared" si="35"/>
        <v>119773.89</v>
      </c>
      <c r="Z93" s="131">
        <f t="shared" si="36"/>
        <v>0.62211499999999997</v>
      </c>
      <c r="AA93" s="267">
        <v>110938</v>
      </c>
      <c r="AB93" s="131">
        <f t="shared" si="37"/>
        <v>0.92069100000000004</v>
      </c>
      <c r="AC93" s="131">
        <f t="shared" si="38"/>
        <v>0.28831200000000001</v>
      </c>
      <c r="AD93" s="161">
        <f t="shared" si="39"/>
        <v>0.28831200000000001</v>
      </c>
      <c r="AE93" s="162">
        <f t="shared" si="48"/>
        <v>0</v>
      </c>
      <c r="AF93" s="163">
        <f t="shared" si="49"/>
        <v>0.28831200000000001</v>
      </c>
      <c r="AG93" s="267">
        <v>640</v>
      </c>
      <c r="AH93" s="267">
        <v>6</v>
      </c>
      <c r="AI93" s="4">
        <f t="shared" si="50"/>
        <v>600</v>
      </c>
      <c r="AJ93" s="135">
        <f t="shared" si="40"/>
        <v>384000</v>
      </c>
      <c r="AK93" s="135">
        <v>0</v>
      </c>
      <c r="AL93" s="135">
        <f t="shared" si="51"/>
        <v>0</v>
      </c>
      <c r="AM93" s="135">
        <f t="shared" si="52"/>
        <v>0</v>
      </c>
      <c r="AN93" s="135">
        <f t="shared" si="53"/>
        <v>0</v>
      </c>
      <c r="AO93" s="135">
        <f t="shared" si="54"/>
        <v>384000</v>
      </c>
      <c r="AP93" s="135">
        <f t="shared" si="41"/>
        <v>4334587</v>
      </c>
      <c r="AQ93" s="135">
        <f t="shared" si="55"/>
        <v>4718587</v>
      </c>
      <c r="AR93" s="135">
        <f t="shared" si="56"/>
        <v>4718587</v>
      </c>
      <c r="AS93" s="160">
        <v>6875123</v>
      </c>
      <c r="AT93" s="135">
        <f t="shared" si="57"/>
        <v>2156536</v>
      </c>
      <c r="AU93" s="164" t="str">
        <f t="shared" si="58"/>
        <v>No</v>
      </c>
      <c r="AV93" s="267">
        <v>5997693</v>
      </c>
      <c r="AW93" s="160">
        <f t="shared" si="42"/>
        <v>179639.44879999998</v>
      </c>
      <c r="AX93" s="160">
        <f t="shared" si="59"/>
        <v>5997693</v>
      </c>
      <c r="AY93" s="160">
        <f t="shared" si="43"/>
        <v>5997693</v>
      </c>
      <c r="AZ93" s="268">
        <f t="shared" si="60"/>
        <v>0</v>
      </c>
      <c r="BA93" s="160"/>
      <c r="BB93" s="160"/>
      <c r="BC93" s="165"/>
      <c r="BD93" s="160"/>
      <c r="BE93" s="166"/>
      <c r="BG93" s="166"/>
      <c r="BH93" s="166"/>
      <c r="BL93" s="166"/>
      <c r="BM93" s="166"/>
      <c r="BN93" s="166"/>
      <c r="BO93" s="166"/>
      <c r="BP93" s="166"/>
    </row>
    <row r="94" spans="1:68" ht="15" x14ac:dyDescent="0.2">
      <c r="A94" s="129" t="s">
        <v>327</v>
      </c>
      <c r="B94" s="129"/>
      <c r="C94" s="147"/>
      <c r="D94" s="147" t="str">
        <f t="shared" si="44"/>
        <v>No</v>
      </c>
      <c r="E94" s="147"/>
      <c r="F94" s="147"/>
      <c r="G94" s="1">
        <v>2</v>
      </c>
      <c r="H94" s="265">
        <v>143</v>
      </c>
      <c r="I94" s="129">
        <v>68</v>
      </c>
      <c r="J94" s="1" t="s">
        <v>399</v>
      </c>
      <c r="K94" s="156"/>
      <c r="L94" s="266">
        <v>235.69</v>
      </c>
      <c r="M94" s="265"/>
      <c r="N94" s="158"/>
      <c r="O94" s="267">
        <v>63</v>
      </c>
      <c r="P94" s="159">
        <f t="shared" si="32"/>
        <v>0.26730026730026729</v>
      </c>
      <c r="Q94" s="159">
        <f t="shared" si="45"/>
        <v>0</v>
      </c>
      <c r="R94" s="160">
        <f t="shared" si="33"/>
        <v>0</v>
      </c>
      <c r="S94" s="160">
        <f t="shared" si="46"/>
        <v>0</v>
      </c>
      <c r="T94" s="267">
        <v>2</v>
      </c>
      <c r="U94" s="136">
        <f t="shared" si="34"/>
        <v>18.899999999999999</v>
      </c>
      <c r="V94" s="4">
        <f t="shared" si="47"/>
        <v>255.09</v>
      </c>
      <c r="W94" s="266">
        <v>872480191</v>
      </c>
      <c r="X94" s="267">
        <v>2824</v>
      </c>
      <c r="Y94" s="136">
        <f t="shared" si="35"/>
        <v>308951.90999999997</v>
      </c>
      <c r="Z94" s="131">
        <f t="shared" si="36"/>
        <v>1.604722</v>
      </c>
      <c r="AA94" s="267">
        <v>65985</v>
      </c>
      <c r="AB94" s="131">
        <f t="shared" si="37"/>
        <v>0.54761899999999997</v>
      </c>
      <c r="AC94" s="131">
        <f t="shared" si="38"/>
        <v>-0.28759099999999999</v>
      </c>
      <c r="AD94" s="161">
        <f t="shared" si="39"/>
        <v>0.01</v>
      </c>
      <c r="AE94" s="162">
        <f t="shared" si="48"/>
        <v>0</v>
      </c>
      <c r="AF94" s="163">
        <f t="shared" si="49"/>
        <v>0.01</v>
      </c>
      <c r="AG94" s="267">
        <v>44</v>
      </c>
      <c r="AH94" s="267">
        <v>4</v>
      </c>
      <c r="AI94" s="4">
        <f t="shared" si="50"/>
        <v>400</v>
      </c>
      <c r="AJ94" s="135">
        <f t="shared" si="40"/>
        <v>17600</v>
      </c>
      <c r="AK94" s="135">
        <v>0</v>
      </c>
      <c r="AL94" s="135">
        <f t="shared" si="51"/>
        <v>0</v>
      </c>
      <c r="AM94" s="135">
        <f t="shared" si="52"/>
        <v>0</v>
      </c>
      <c r="AN94" s="135">
        <f t="shared" si="53"/>
        <v>0</v>
      </c>
      <c r="AO94" s="135">
        <f t="shared" si="54"/>
        <v>17600</v>
      </c>
      <c r="AP94" s="135">
        <f t="shared" si="41"/>
        <v>29399</v>
      </c>
      <c r="AQ94" s="135">
        <f t="shared" si="55"/>
        <v>46999</v>
      </c>
      <c r="AR94" s="135">
        <f t="shared" si="56"/>
        <v>46999</v>
      </c>
      <c r="AS94" s="160">
        <v>25634</v>
      </c>
      <c r="AT94" s="135">
        <f t="shared" si="57"/>
        <v>21365</v>
      </c>
      <c r="AU94" s="164" t="str">
        <f t="shared" si="58"/>
        <v>Yes</v>
      </c>
      <c r="AV94" s="267">
        <v>27594</v>
      </c>
      <c r="AW94" s="160">
        <f t="shared" si="42"/>
        <v>2277.509</v>
      </c>
      <c r="AX94" s="160">
        <f t="shared" si="59"/>
        <v>29871.508999999998</v>
      </c>
      <c r="AY94" s="160">
        <f t="shared" si="43"/>
        <v>29871.508999999998</v>
      </c>
      <c r="AZ94" s="268">
        <f t="shared" si="60"/>
        <v>2277.5089999999982</v>
      </c>
      <c r="BA94" s="160"/>
      <c r="BB94" s="160"/>
      <c r="BC94" s="165"/>
      <c r="BD94" s="160"/>
      <c r="BE94" s="166"/>
      <c r="BG94" s="166"/>
      <c r="BH94" s="166"/>
      <c r="BL94" s="166"/>
      <c r="BM94" s="166"/>
      <c r="BN94" s="166"/>
      <c r="BO94" s="166"/>
      <c r="BP94" s="166"/>
    </row>
    <row r="95" spans="1:68" ht="15" x14ac:dyDescent="0.2">
      <c r="A95" s="129" t="s">
        <v>338</v>
      </c>
      <c r="B95" s="129"/>
      <c r="C95" s="147">
        <v>1</v>
      </c>
      <c r="D95" s="147" t="str">
        <f t="shared" si="44"/>
        <v>Yes</v>
      </c>
      <c r="E95" s="147">
        <v>1</v>
      </c>
      <c r="F95" s="147"/>
      <c r="G95" s="1">
        <v>10</v>
      </c>
      <c r="H95" s="269">
        <v>29</v>
      </c>
      <c r="I95" s="129">
        <v>69</v>
      </c>
      <c r="J95" s="1" t="s">
        <v>400</v>
      </c>
      <c r="K95" s="156"/>
      <c r="L95" s="266">
        <v>2115.8200000000002</v>
      </c>
      <c r="M95" s="269"/>
      <c r="N95" s="158"/>
      <c r="O95" s="267">
        <v>1026</v>
      </c>
      <c r="P95" s="159">
        <f t="shared" si="32"/>
        <v>0.4849183767995387</v>
      </c>
      <c r="Q95" s="159">
        <f t="shared" si="45"/>
        <v>0</v>
      </c>
      <c r="R95" s="160">
        <f t="shared" si="33"/>
        <v>0</v>
      </c>
      <c r="S95" s="160">
        <f t="shared" si="46"/>
        <v>0</v>
      </c>
      <c r="T95" s="267">
        <v>64</v>
      </c>
      <c r="U95" s="136">
        <f t="shared" si="34"/>
        <v>307.8</v>
      </c>
      <c r="V95" s="4">
        <f t="shared" si="47"/>
        <v>2439.6200000000003</v>
      </c>
      <c r="W95" s="266">
        <v>1976101967.6700001</v>
      </c>
      <c r="X95" s="267">
        <v>17170</v>
      </c>
      <c r="Y95" s="136">
        <f t="shared" si="35"/>
        <v>115090.39</v>
      </c>
      <c r="Z95" s="131">
        <f t="shared" si="36"/>
        <v>0.59778900000000001</v>
      </c>
      <c r="AA95" s="267">
        <v>61709</v>
      </c>
      <c r="AB95" s="131">
        <f t="shared" si="37"/>
        <v>0.51213200000000003</v>
      </c>
      <c r="AC95" s="131">
        <f t="shared" si="38"/>
        <v>0.42790800000000001</v>
      </c>
      <c r="AD95" s="161">
        <f t="shared" si="39"/>
        <v>0.42790800000000001</v>
      </c>
      <c r="AE95" s="162">
        <f t="shared" si="48"/>
        <v>0</v>
      </c>
      <c r="AF95" s="163">
        <f t="shared" si="49"/>
        <v>0.42790800000000001</v>
      </c>
      <c r="AG95" s="267">
        <v>0</v>
      </c>
      <c r="AH95" s="267">
        <v>0</v>
      </c>
      <c r="AI95" s="4">
        <f t="shared" si="50"/>
        <v>0</v>
      </c>
      <c r="AJ95" s="135">
        <f t="shared" si="40"/>
        <v>0</v>
      </c>
      <c r="AK95" s="135">
        <v>0</v>
      </c>
      <c r="AL95" s="135">
        <f t="shared" si="51"/>
        <v>0</v>
      </c>
      <c r="AM95" s="135">
        <f t="shared" si="52"/>
        <v>0</v>
      </c>
      <c r="AN95" s="135">
        <f t="shared" si="53"/>
        <v>0</v>
      </c>
      <c r="AO95" s="135">
        <f t="shared" si="54"/>
        <v>0</v>
      </c>
      <c r="AP95" s="135">
        <f t="shared" si="41"/>
        <v>12031327</v>
      </c>
      <c r="AQ95" s="135">
        <f t="shared" si="55"/>
        <v>12031327</v>
      </c>
      <c r="AR95" s="135">
        <f t="shared" si="56"/>
        <v>15574402</v>
      </c>
      <c r="AS95" s="160">
        <v>15574402</v>
      </c>
      <c r="AT95" s="135">
        <f t="shared" si="57"/>
        <v>3543075</v>
      </c>
      <c r="AU95" s="164" t="str">
        <f t="shared" si="58"/>
        <v>No</v>
      </c>
      <c r="AV95" s="267">
        <v>15574402</v>
      </c>
      <c r="AW95" s="160">
        <f t="shared" si="42"/>
        <v>295138.14750000002</v>
      </c>
      <c r="AX95" s="160">
        <f t="shared" si="59"/>
        <v>15574402</v>
      </c>
      <c r="AY95" s="160">
        <f t="shared" si="43"/>
        <v>15574402</v>
      </c>
      <c r="AZ95" s="268">
        <f t="shared" si="60"/>
        <v>0</v>
      </c>
      <c r="BA95" s="160"/>
      <c r="BB95" s="160"/>
      <c r="BC95" s="165"/>
      <c r="BD95" s="160"/>
      <c r="BE95" s="166"/>
      <c r="BG95" s="166"/>
      <c r="BH95" s="166"/>
      <c r="BL95" s="166"/>
      <c r="BM95" s="166"/>
      <c r="BN95" s="166"/>
      <c r="BO95" s="166"/>
      <c r="BP95" s="166"/>
    </row>
    <row r="96" spans="1:68" ht="15" x14ac:dyDescent="0.2">
      <c r="A96" s="129" t="s">
        <v>323</v>
      </c>
      <c r="B96" s="129"/>
      <c r="C96" s="147"/>
      <c r="D96" s="147" t="str">
        <f t="shared" si="44"/>
        <v>No</v>
      </c>
      <c r="E96" s="147"/>
      <c r="F96" s="147"/>
      <c r="G96" s="1">
        <v>3</v>
      </c>
      <c r="H96" s="265">
        <v>138</v>
      </c>
      <c r="I96" s="129">
        <v>70</v>
      </c>
      <c r="J96" s="1" t="s">
        <v>401</v>
      </c>
      <c r="K96" s="156"/>
      <c r="L96" s="266">
        <v>732.67</v>
      </c>
      <c r="M96" s="265"/>
      <c r="N96" s="158"/>
      <c r="O96" s="267">
        <v>70</v>
      </c>
      <c r="P96" s="159">
        <f t="shared" si="32"/>
        <v>9.5540966601607824E-2</v>
      </c>
      <c r="Q96" s="159">
        <f t="shared" si="45"/>
        <v>0</v>
      </c>
      <c r="R96" s="160">
        <f t="shared" si="33"/>
        <v>0</v>
      </c>
      <c r="S96" s="160">
        <f t="shared" si="46"/>
        <v>0</v>
      </c>
      <c r="T96" s="267">
        <v>4</v>
      </c>
      <c r="U96" s="136">
        <f t="shared" si="34"/>
        <v>21</v>
      </c>
      <c r="V96" s="4">
        <f t="shared" si="47"/>
        <v>754.67</v>
      </c>
      <c r="W96" s="266">
        <v>1017848591.33</v>
      </c>
      <c r="X96" s="267">
        <v>6414</v>
      </c>
      <c r="Y96" s="136">
        <f t="shared" si="35"/>
        <v>158691.70000000001</v>
      </c>
      <c r="Z96" s="131">
        <f t="shared" si="36"/>
        <v>0.82425800000000005</v>
      </c>
      <c r="AA96" s="267">
        <v>113068</v>
      </c>
      <c r="AB96" s="131">
        <f t="shared" si="37"/>
        <v>0.93836799999999998</v>
      </c>
      <c r="AC96" s="131">
        <f t="shared" si="38"/>
        <v>0.141509</v>
      </c>
      <c r="AD96" s="161">
        <f t="shared" si="39"/>
        <v>0.141509</v>
      </c>
      <c r="AE96" s="162">
        <f t="shared" si="48"/>
        <v>0</v>
      </c>
      <c r="AF96" s="163">
        <f t="shared" si="49"/>
        <v>0.141509</v>
      </c>
      <c r="AG96" s="267">
        <v>739</v>
      </c>
      <c r="AH96" s="267">
        <v>13</v>
      </c>
      <c r="AI96" s="4">
        <f t="shared" si="50"/>
        <v>1300</v>
      </c>
      <c r="AJ96" s="135">
        <f t="shared" si="40"/>
        <v>960700</v>
      </c>
      <c r="AK96" s="135">
        <v>0</v>
      </c>
      <c r="AL96" s="135">
        <f t="shared" si="51"/>
        <v>0</v>
      </c>
      <c r="AM96" s="135">
        <f t="shared" si="52"/>
        <v>0</v>
      </c>
      <c r="AN96" s="135">
        <f t="shared" si="53"/>
        <v>0</v>
      </c>
      <c r="AO96" s="135">
        <f t="shared" si="54"/>
        <v>960700</v>
      </c>
      <c r="AP96" s="135">
        <f t="shared" si="41"/>
        <v>1230785</v>
      </c>
      <c r="AQ96" s="135">
        <f t="shared" si="55"/>
        <v>2191485</v>
      </c>
      <c r="AR96" s="135">
        <f t="shared" si="56"/>
        <v>2191485</v>
      </c>
      <c r="AS96" s="160">
        <v>2173420</v>
      </c>
      <c r="AT96" s="135">
        <f t="shared" si="57"/>
        <v>18065</v>
      </c>
      <c r="AU96" s="164" t="str">
        <f t="shared" si="58"/>
        <v>Yes</v>
      </c>
      <c r="AV96" s="267">
        <v>1677663</v>
      </c>
      <c r="AW96" s="160">
        <f t="shared" si="42"/>
        <v>1925.729</v>
      </c>
      <c r="AX96" s="160">
        <f t="shared" si="59"/>
        <v>1679588.7290000001</v>
      </c>
      <c r="AY96" s="160">
        <f t="shared" si="43"/>
        <v>1679588.7290000001</v>
      </c>
      <c r="AZ96" s="268">
        <f t="shared" si="60"/>
        <v>1925.7290000000503</v>
      </c>
      <c r="BA96" s="160"/>
      <c r="BB96" s="160"/>
      <c r="BC96" s="165"/>
      <c r="BD96" s="160"/>
      <c r="BE96" s="166"/>
      <c r="BG96" s="166"/>
      <c r="BH96" s="166"/>
      <c r="BL96" s="166"/>
      <c r="BM96" s="166"/>
      <c r="BN96" s="166"/>
      <c r="BO96" s="166"/>
      <c r="BP96" s="166"/>
    </row>
    <row r="97" spans="1:68" ht="15" x14ac:dyDescent="0.2">
      <c r="A97" s="129" t="s">
        <v>327</v>
      </c>
      <c r="B97" s="129"/>
      <c r="C97" s="147"/>
      <c r="D97" s="147" t="str">
        <f t="shared" si="44"/>
        <v>No</v>
      </c>
      <c r="E97" s="147"/>
      <c r="F97" s="147"/>
      <c r="G97" s="1">
        <v>7</v>
      </c>
      <c r="H97" s="265">
        <v>57</v>
      </c>
      <c r="I97" s="129">
        <v>71</v>
      </c>
      <c r="J97" s="1" t="s">
        <v>402</v>
      </c>
      <c r="K97" s="156"/>
      <c r="L97" s="266">
        <v>894</v>
      </c>
      <c r="M97" s="265"/>
      <c r="N97" s="158"/>
      <c r="O97" s="267">
        <v>258</v>
      </c>
      <c r="P97" s="159">
        <f t="shared" si="32"/>
        <v>0.28859060402684567</v>
      </c>
      <c r="Q97" s="159">
        <f t="shared" si="45"/>
        <v>0</v>
      </c>
      <c r="R97" s="160">
        <f t="shared" si="33"/>
        <v>0</v>
      </c>
      <c r="S97" s="160">
        <f t="shared" si="46"/>
        <v>0</v>
      </c>
      <c r="T97" s="267">
        <v>9</v>
      </c>
      <c r="U97" s="136">
        <f t="shared" si="34"/>
        <v>77.400000000000006</v>
      </c>
      <c r="V97" s="4">
        <f t="shared" si="47"/>
        <v>973.65</v>
      </c>
      <c r="W97" s="266">
        <v>955595158.33000004</v>
      </c>
      <c r="X97" s="267">
        <v>7256</v>
      </c>
      <c r="Y97" s="136">
        <f t="shared" si="35"/>
        <v>131697.24</v>
      </c>
      <c r="Z97" s="131">
        <f t="shared" si="36"/>
        <v>0.68404600000000004</v>
      </c>
      <c r="AA97" s="267">
        <v>95757</v>
      </c>
      <c r="AB97" s="131">
        <f t="shared" si="37"/>
        <v>0.79470200000000002</v>
      </c>
      <c r="AC97" s="131">
        <f t="shared" si="38"/>
        <v>0.28275699999999998</v>
      </c>
      <c r="AD97" s="161">
        <f t="shared" si="39"/>
        <v>0.28275699999999998</v>
      </c>
      <c r="AE97" s="162">
        <f t="shared" si="48"/>
        <v>0</v>
      </c>
      <c r="AF97" s="163">
        <f t="shared" si="49"/>
        <v>0.28275699999999998</v>
      </c>
      <c r="AG97" s="267">
        <v>0</v>
      </c>
      <c r="AH97" s="267">
        <v>0</v>
      </c>
      <c r="AI97" s="4">
        <f t="shared" si="50"/>
        <v>0</v>
      </c>
      <c r="AJ97" s="135">
        <f t="shared" si="40"/>
        <v>0</v>
      </c>
      <c r="AK97" s="135">
        <v>0</v>
      </c>
      <c r="AL97" s="135">
        <f t="shared" si="51"/>
        <v>0</v>
      </c>
      <c r="AM97" s="135">
        <f t="shared" si="52"/>
        <v>0</v>
      </c>
      <c r="AN97" s="135">
        <f t="shared" si="53"/>
        <v>0</v>
      </c>
      <c r="AO97" s="135">
        <f t="shared" si="54"/>
        <v>0</v>
      </c>
      <c r="AP97" s="135">
        <f t="shared" si="41"/>
        <v>3172906</v>
      </c>
      <c r="AQ97" s="135">
        <f t="shared" si="55"/>
        <v>3172906</v>
      </c>
      <c r="AR97" s="135">
        <f t="shared" si="56"/>
        <v>3172906</v>
      </c>
      <c r="AS97" s="160">
        <v>5410404</v>
      </c>
      <c r="AT97" s="135">
        <f t="shared" si="57"/>
        <v>2237498</v>
      </c>
      <c r="AU97" s="164" t="str">
        <f t="shared" si="58"/>
        <v>No</v>
      </c>
      <c r="AV97" s="267">
        <v>4578589</v>
      </c>
      <c r="AW97" s="160">
        <f t="shared" si="42"/>
        <v>186383.5834</v>
      </c>
      <c r="AX97" s="160">
        <f t="shared" si="59"/>
        <v>4578589</v>
      </c>
      <c r="AY97" s="160">
        <f t="shared" si="43"/>
        <v>4578589</v>
      </c>
      <c r="AZ97" s="268">
        <f t="shared" si="60"/>
        <v>0</v>
      </c>
      <c r="BA97" s="160"/>
      <c r="BB97" s="160"/>
      <c r="BC97" s="165"/>
      <c r="BD97" s="160"/>
      <c r="BE97" s="166"/>
      <c r="BG97" s="166"/>
      <c r="BH97" s="166"/>
      <c r="BL97" s="166"/>
      <c r="BM97" s="166"/>
      <c r="BN97" s="166"/>
      <c r="BO97" s="166"/>
      <c r="BP97" s="166"/>
    </row>
    <row r="98" spans="1:68" ht="15" x14ac:dyDescent="0.2">
      <c r="A98" s="129" t="s">
        <v>333</v>
      </c>
      <c r="B98" s="129"/>
      <c r="C98" s="147"/>
      <c r="D98" s="147" t="str">
        <f t="shared" si="44"/>
        <v>No</v>
      </c>
      <c r="E98" s="147"/>
      <c r="F98" s="147"/>
      <c r="G98" s="1">
        <v>7</v>
      </c>
      <c r="H98" s="265">
        <v>45</v>
      </c>
      <c r="I98" s="129">
        <v>72</v>
      </c>
      <c r="J98" s="1" t="s">
        <v>403</v>
      </c>
      <c r="K98" s="156"/>
      <c r="L98" s="266">
        <v>2319.91</v>
      </c>
      <c r="M98" s="265"/>
      <c r="N98" s="158"/>
      <c r="O98" s="267">
        <v>666</v>
      </c>
      <c r="P98" s="159">
        <f t="shared" si="32"/>
        <v>0.28708010224534575</v>
      </c>
      <c r="Q98" s="159">
        <f t="shared" si="45"/>
        <v>0</v>
      </c>
      <c r="R98" s="160">
        <f t="shared" si="33"/>
        <v>0</v>
      </c>
      <c r="S98" s="160">
        <f t="shared" si="46"/>
        <v>0</v>
      </c>
      <c r="T98" s="267">
        <v>35</v>
      </c>
      <c r="U98" s="136">
        <f t="shared" si="34"/>
        <v>199.8</v>
      </c>
      <c r="V98" s="4">
        <f t="shared" si="47"/>
        <v>2528.46</v>
      </c>
      <c r="W98" s="266">
        <v>1667846165.3299999</v>
      </c>
      <c r="X98" s="267">
        <v>14850</v>
      </c>
      <c r="Y98" s="136">
        <f t="shared" si="35"/>
        <v>112312.87</v>
      </c>
      <c r="Z98" s="131">
        <f t="shared" si="36"/>
        <v>0.58336200000000005</v>
      </c>
      <c r="AA98" s="267">
        <v>91268</v>
      </c>
      <c r="AB98" s="131">
        <f t="shared" si="37"/>
        <v>0.75744699999999998</v>
      </c>
      <c r="AC98" s="131">
        <f t="shared" si="38"/>
        <v>0.36441299999999999</v>
      </c>
      <c r="AD98" s="161">
        <f t="shared" si="39"/>
        <v>0.36441299999999999</v>
      </c>
      <c r="AE98" s="162">
        <f t="shared" si="48"/>
        <v>0</v>
      </c>
      <c r="AF98" s="163">
        <f t="shared" si="49"/>
        <v>0.36441299999999999</v>
      </c>
      <c r="AG98" s="267">
        <v>0</v>
      </c>
      <c r="AH98" s="267">
        <v>0</v>
      </c>
      <c r="AI98" s="4">
        <f t="shared" si="50"/>
        <v>0</v>
      </c>
      <c r="AJ98" s="135">
        <f t="shared" si="40"/>
        <v>0</v>
      </c>
      <c r="AK98" s="135">
        <v>0</v>
      </c>
      <c r="AL98" s="135">
        <f t="shared" si="51"/>
        <v>0</v>
      </c>
      <c r="AM98" s="135">
        <f t="shared" si="52"/>
        <v>0</v>
      </c>
      <c r="AN98" s="135">
        <f t="shared" si="53"/>
        <v>0</v>
      </c>
      <c r="AO98" s="135">
        <f t="shared" si="54"/>
        <v>0</v>
      </c>
      <c r="AP98" s="135">
        <f t="shared" si="41"/>
        <v>10619178</v>
      </c>
      <c r="AQ98" s="135">
        <f t="shared" si="55"/>
        <v>10619178</v>
      </c>
      <c r="AR98" s="135">
        <f t="shared" si="56"/>
        <v>10619178</v>
      </c>
      <c r="AS98" s="160">
        <v>11977384</v>
      </c>
      <c r="AT98" s="135">
        <f t="shared" si="57"/>
        <v>1358206</v>
      </c>
      <c r="AU98" s="164" t="str">
        <f t="shared" si="58"/>
        <v>No</v>
      </c>
      <c r="AV98" s="267">
        <v>11492516</v>
      </c>
      <c r="AW98" s="160">
        <f t="shared" si="42"/>
        <v>113138.5598</v>
      </c>
      <c r="AX98" s="160">
        <f t="shared" si="59"/>
        <v>11492516</v>
      </c>
      <c r="AY98" s="160">
        <f t="shared" si="43"/>
        <v>11492516</v>
      </c>
      <c r="AZ98" s="268">
        <f t="shared" si="60"/>
        <v>0</v>
      </c>
      <c r="BA98" s="160"/>
      <c r="BB98" s="160"/>
      <c r="BC98" s="165"/>
      <c r="BD98" s="160"/>
      <c r="BE98" s="166"/>
      <c r="BG98" s="166"/>
      <c r="BH98" s="166"/>
      <c r="BL98" s="166"/>
      <c r="BM98" s="166"/>
      <c r="BN98" s="166"/>
      <c r="BO98" s="166"/>
      <c r="BP98" s="166"/>
    </row>
    <row r="99" spans="1:68" ht="15" x14ac:dyDescent="0.2">
      <c r="A99" s="129" t="s">
        <v>327</v>
      </c>
      <c r="B99" s="129"/>
      <c r="C99" s="147"/>
      <c r="D99" s="147" t="str">
        <f t="shared" si="44"/>
        <v>No</v>
      </c>
      <c r="E99" s="147"/>
      <c r="F99" s="147"/>
      <c r="G99" s="1">
        <v>7</v>
      </c>
      <c r="H99" s="265">
        <v>51</v>
      </c>
      <c r="I99" s="129">
        <v>73</v>
      </c>
      <c r="J99" s="1" t="s">
        <v>404</v>
      </c>
      <c r="K99" s="156"/>
      <c r="L99" s="266">
        <v>580.02</v>
      </c>
      <c r="M99" s="265"/>
      <c r="N99" s="158"/>
      <c r="O99" s="267">
        <v>203</v>
      </c>
      <c r="P99" s="159">
        <f t="shared" si="32"/>
        <v>0.34998793145063967</v>
      </c>
      <c r="Q99" s="159">
        <f t="shared" si="45"/>
        <v>0</v>
      </c>
      <c r="R99" s="160">
        <f t="shared" si="33"/>
        <v>0</v>
      </c>
      <c r="S99" s="160">
        <f t="shared" si="46"/>
        <v>0</v>
      </c>
      <c r="T99" s="267">
        <v>12</v>
      </c>
      <c r="U99" s="136">
        <f t="shared" si="34"/>
        <v>60.9</v>
      </c>
      <c r="V99" s="4">
        <f t="shared" si="47"/>
        <v>643.91999999999996</v>
      </c>
      <c r="W99" s="266">
        <v>579860344.33000004</v>
      </c>
      <c r="X99" s="267">
        <v>4272</v>
      </c>
      <c r="Y99" s="136">
        <f t="shared" si="35"/>
        <v>135735.1</v>
      </c>
      <c r="Z99" s="131">
        <f t="shared" si="36"/>
        <v>0.70501899999999995</v>
      </c>
      <c r="AA99" s="267">
        <v>88553</v>
      </c>
      <c r="AB99" s="131">
        <f t="shared" si="37"/>
        <v>0.73491499999999998</v>
      </c>
      <c r="AC99" s="131">
        <f t="shared" si="38"/>
        <v>0.28601199999999999</v>
      </c>
      <c r="AD99" s="161">
        <f t="shared" si="39"/>
        <v>0.28601199999999999</v>
      </c>
      <c r="AE99" s="162">
        <f t="shared" si="48"/>
        <v>0</v>
      </c>
      <c r="AF99" s="163">
        <f t="shared" si="49"/>
        <v>0.28601199999999999</v>
      </c>
      <c r="AG99" s="267">
        <v>0</v>
      </c>
      <c r="AH99" s="267">
        <v>0</v>
      </c>
      <c r="AI99" s="4">
        <f t="shared" si="50"/>
        <v>0</v>
      </c>
      <c r="AJ99" s="135">
        <f t="shared" si="40"/>
        <v>0</v>
      </c>
      <c r="AK99" s="135">
        <v>122</v>
      </c>
      <c r="AL99" s="135">
        <f t="shared" si="51"/>
        <v>4</v>
      </c>
      <c r="AM99" s="135">
        <f t="shared" si="52"/>
        <v>400</v>
      </c>
      <c r="AN99" s="135">
        <f t="shared" si="53"/>
        <v>48800</v>
      </c>
      <c r="AO99" s="135">
        <f t="shared" si="54"/>
        <v>48800</v>
      </c>
      <c r="AP99" s="135">
        <f t="shared" si="41"/>
        <v>2122546</v>
      </c>
      <c r="AQ99" s="135">
        <f t="shared" si="55"/>
        <v>2171346</v>
      </c>
      <c r="AR99" s="135">
        <f t="shared" si="56"/>
        <v>2171346</v>
      </c>
      <c r="AS99" s="160">
        <v>3518715</v>
      </c>
      <c r="AT99" s="135">
        <f t="shared" si="57"/>
        <v>1347369</v>
      </c>
      <c r="AU99" s="164" t="str">
        <f t="shared" si="58"/>
        <v>No</v>
      </c>
      <c r="AV99" s="267">
        <v>2899516</v>
      </c>
      <c r="AW99" s="160">
        <f t="shared" si="42"/>
        <v>112235.8377</v>
      </c>
      <c r="AX99" s="160">
        <f t="shared" si="59"/>
        <v>2899516</v>
      </c>
      <c r="AY99" s="160">
        <f t="shared" si="43"/>
        <v>2899516</v>
      </c>
      <c r="AZ99" s="268">
        <f t="shared" si="60"/>
        <v>0</v>
      </c>
      <c r="BA99" s="160"/>
      <c r="BB99" s="160"/>
      <c r="BC99" s="165"/>
      <c r="BD99" s="160"/>
      <c r="BE99" s="166"/>
      <c r="BG99" s="166"/>
      <c r="BH99" s="166"/>
      <c r="BL99" s="166"/>
      <c r="BM99" s="166"/>
      <c r="BN99" s="166"/>
      <c r="BO99" s="166"/>
      <c r="BP99" s="166"/>
    </row>
    <row r="100" spans="1:68" ht="15" x14ac:dyDescent="0.2">
      <c r="A100" s="129" t="s">
        <v>327</v>
      </c>
      <c r="B100" s="129"/>
      <c r="C100" s="147"/>
      <c r="D100" s="147" t="str">
        <f t="shared" si="44"/>
        <v>No</v>
      </c>
      <c r="E100" s="147"/>
      <c r="F100" s="147"/>
      <c r="G100" s="1">
        <v>4</v>
      </c>
      <c r="H100" s="265">
        <v>120</v>
      </c>
      <c r="I100" s="129">
        <v>74</v>
      </c>
      <c r="J100" s="1" t="s">
        <v>405</v>
      </c>
      <c r="K100" s="156"/>
      <c r="L100" s="266">
        <v>818.94</v>
      </c>
      <c r="M100" s="265"/>
      <c r="N100" s="158"/>
      <c r="O100" s="267">
        <v>152</v>
      </c>
      <c r="P100" s="159">
        <f t="shared" si="32"/>
        <v>0.18560578308545192</v>
      </c>
      <c r="Q100" s="159">
        <f t="shared" si="45"/>
        <v>0</v>
      </c>
      <c r="R100" s="160">
        <f t="shared" si="33"/>
        <v>0</v>
      </c>
      <c r="S100" s="160">
        <f t="shared" si="46"/>
        <v>0</v>
      </c>
      <c r="T100" s="267">
        <v>2</v>
      </c>
      <c r="U100" s="136">
        <f t="shared" si="34"/>
        <v>45.6</v>
      </c>
      <c r="V100" s="4">
        <f t="shared" si="47"/>
        <v>865.04000000000008</v>
      </c>
      <c r="W100" s="266">
        <v>1489543433.6700001</v>
      </c>
      <c r="X100" s="267">
        <v>8198</v>
      </c>
      <c r="Y100" s="136">
        <f t="shared" si="35"/>
        <v>181695.95</v>
      </c>
      <c r="Z100" s="131">
        <f t="shared" si="36"/>
        <v>0.94374400000000003</v>
      </c>
      <c r="AA100" s="267">
        <v>80570</v>
      </c>
      <c r="AB100" s="131">
        <f t="shared" si="37"/>
        <v>0.66866300000000001</v>
      </c>
      <c r="AC100" s="131">
        <f t="shared" si="38"/>
        <v>0.13877999999999999</v>
      </c>
      <c r="AD100" s="161">
        <f t="shared" si="39"/>
        <v>0.13877999999999999</v>
      </c>
      <c r="AE100" s="162">
        <f t="shared" si="48"/>
        <v>0</v>
      </c>
      <c r="AF100" s="163">
        <f t="shared" si="49"/>
        <v>0.13877999999999999</v>
      </c>
      <c r="AG100" s="267">
        <v>0</v>
      </c>
      <c r="AH100" s="267">
        <v>0</v>
      </c>
      <c r="AI100" s="4">
        <f t="shared" si="50"/>
        <v>0</v>
      </c>
      <c r="AJ100" s="135">
        <f t="shared" si="40"/>
        <v>0</v>
      </c>
      <c r="AK100" s="135">
        <v>0</v>
      </c>
      <c r="AL100" s="135">
        <f t="shared" si="51"/>
        <v>0</v>
      </c>
      <c r="AM100" s="135">
        <f t="shared" si="52"/>
        <v>0</v>
      </c>
      <c r="AN100" s="135">
        <f t="shared" si="53"/>
        <v>0</v>
      </c>
      <c r="AO100" s="135">
        <f t="shared" si="54"/>
        <v>0</v>
      </c>
      <c r="AP100" s="135">
        <f t="shared" si="41"/>
        <v>1383579</v>
      </c>
      <c r="AQ100" s="135">
        <f t="shared" si="55"/>
        <v>1383579</v>
      </c>
      <c r="AR100" s="135">
        <f t="shared" si="56"/>
        <v>1383579</v>
      </c>
      <c r="AS100" s="160">
        <v>1446598</v>
      </c>
      <c r="AT100" s="135">
        <f t="shared" si="57"/>
        <v>63019</v>
      </c>
      <c r="AU100" s="164" t="str">
        <f t="shared" si="58"/>
        <v>No</v>
      </c>
      <c r="AV100" s="267">
        <v>1293502</v>
      </c>
      <c r="AW100" s="160">
        <f t="shared" si="42"/>
        <v>5249.4826999999996</v>
      </c>
      <c r="AX100" s="160">
        <f t="shared" si="59"/>
        <v>1293502</v>
      </c>
      <c r="AY100" s="160">
        <f t="shared" si="43"/>
        <v>1293502</v>
      </c>
      <c r="AZ100" s="268">
        <f t="shared" si="60"/>
        <v>0</v>
      </c>
      <c r="BA100" s="160"/>
      <c r="BB100" s="160"/>
      <c r="BC100" s="165"/>
      <c r="BD100" s="160"/>
      <c r="BE100" s="166"/>
      <c r="BG100" s="166"/>
      <c r="BH100" s="166"/>
      <c r="BL100" s="166"/>
      <c r="BM100" s="166"/>
      <c r="BN100" s="166"/>
      <c r="BO100" s="166"/>
      <c r="BP100" s="166"/>
    </row>
    <row r="101" spans="1:68" ht="15" x14ac:dyDescent="0.2">
      <c r="A101" s="129" t="s">
        <v>323</v>
      </c>
      <c r="B101" s="129"/>
      <c r="C101" s="147"/>
      <c r="D101" s="147" t="str">
        <f t="shared" si="44"/>
        <v>No</v>
      </c>
      <c r="E101" s="147"/>
      <c r="F101" s="147"/>
      <c r="G101" s="1">
        <v>1</v>
      </c>
      <c r="H101" s="265">
        <v>160</v>
      </c>
      <c r="I101" s="129">
        <v>75</v>
      </c>
      <c r="J101" s="1" t="s">
        <v>406</v>
      </c>
      <c r="K101" s="156"/>
      <c r="L101" s="266">
        <v>238.79</v>
      </c>
      <c r="M101" s="265"/>
      <c r="N101" s="158"/>
      <c r="O101" s="267">
        <v>51</v>
      </c>
      <c r="P101" s="159">
        <f t="shared" si="32"/>
        <v>0.2135767829473596</v>
      </c>
      <c r="Q101" s="159">
        <f t="shared" si="45"/>
        <v>0</v>
      </c>
      <c r="R101" s="160">
        <f t="shared" si="33"/>
        <v>0</v>
      </c>
      <c r="S101" s="160">
        <f t="shared" si="46"/>
        <v>0</v>
      </c>
      <c r="T101" s="267">
        <v>2</v>
      </c>
      <c r="U101" s="136">
        <f t="shared" si="34"/>
        <v>15.3</v>
      </c>
      <c r="V101" s="4">
        <f t="shared" si="47"/>
        <v>254.59</v>
      </c>
      <c r="W101" s="266">
        <v>723969099.66999996</v>
      </c>
      <c r="X101" s="267">
        <v>2469</v>
      </c>
      <c r="Y101" s="136">
        <f t="shared" si="35"/>
        <v>293223.61</v>
      </c>
      <c r="Z101" s="131">
        <f t="shared" si="36"/>
        <v>1.523028</v>
      </c>
      <c r="AA101" s="267">
        <v>96146</v>
      </c>
      <c r="AB101" s="131">
        <f t="shared" si="37"/>
        <v>0.79793000000000003</v>
      </c>
      <c r="AC101" s="131">
        <f t="shared" si="38"/>
        <v>-0.30549900000000002</v>
      </c>
      <c r="AD101" s="161">
        <f t="shared" si="39"/>
        <v>0.01</v>
      </c>
      <c r="AE101" s="162">
        <f t="shared" si="48"/>
        <v>0</v>
      </c>
      <c r="AF101" s="163">
        <f t="shared" si="49"/>
        <v>0.01</v>
      </c>
      <c r="AG101" s="267">
        <v>238</v>
      </c>
      <c r="AH101" s="267">
        <v>13</v>
      </c>
      <c r="AI101" s="4">
        <f t="shared" si="50"/>
        <v>1300</v>
      </c>
      <c r="AJ101" s="135">
        <f t="shared" si="40"/>
        <v>309400</v>
      </c>
      <c r="AK101" s="135">
        <v>0</v>
      </c>
      <c r="AL101" s="135">
        <f t="shared" si="51"/>
        <v>0</v>
      </c>
      <c r="AM101" s="135">
        <f t="shared" si="52"/>
        <v>0</v>
      </c>
      <c r="AN101" s="135">
        <f t="shared" si="53"/>
        <v>0</v>
      </c>
      <c r="AO101" s="135">
        <f t="shared" si="54"/>
        <v>309400</v>
      </c>
      <c r="AP101" s="135">
        <f t="shared" si="41"/>
        <v>29341</v>
      </c>
      <c r="AQ101" s="135">
        <f t="shared" si="55"/>
        <v>338741</v>
      </c>
      <c r="AR101" s="135">
        <f t="shared" si="56"/>
        <v>338741</v>
      </c>
      <c r="AS101" s="160">
        <v>63069</v>
      </c>
      <c r="AT101" s="135">
        <f t="shared" si="57"/>
        <v>275672</v>
      </c>
      <c r="AU101" s="164" t="str">
        <f t="shared" si="58"/>
        <v>Yes</v>
      </c>
      <c r="AV101" s="267">
        <v>60216</v>
      </c>
      <c r="AW101" s="160">
        <f t="shared" si="42"/>
        <v>29386.635200000001</v>
      </c>
      <c r="AX101" s="160">
        <f t="shared" si="59"/>
        <v>89602.635200000004</v>
      </c>
      <c r="AY101" s="160">
        <f t="shared" si="43"/>
        <v>89602.635200000004</v>
      </c>
      <c r="AZ101" s="268">
        <f t="shared" si="60"/>
        <v>29386.635200000004</v>
      </c>
      <c r="BA101" s="160"/>
      <c r="BB101" s="160"/>
      <c r="BC101" s="165"/>
      <c r="BD101" s="160"/>
      <c r="BE101" s="166"/>
      <c r="BG101" s="166"/>
      <c r="BH101" s="166"/>
      <c r="BL101" s="166"/>
      <c r="BM101" s="166"/>
      <c r="BN101" s="166"/>
      <c r="BO101" s="166"/>
      <c r="BP101" s="166"/>
    </row>
    <row r="102" spans="1:68" ht="15" x14ac:dyDescent="0.2">
      <c r="A102" s="129" t="s">
        <v>329</v>
      </c>
      <c r="B102" s="129"/>
      <c r="C102" s="147"/>
      <c r="D102" s="147" t="str">
        <f t="shared" si="44"/>
        <v>No</v>
      </c>
      <c r="E102" s="147"/>
      <c r="F102" s="147"/>
      <c r="G102" s="1">
        <v>2</v>
      </c>
      <c r="H102" s="265">
        <v>145</v>
      </c>
      <c r="I102" s="129">
        <v>76</v>
      </c>
      <c r="J102" s="1" t="s">
        <v>407</v>
      </c>
      <c r="K102" s="156"/>
      <c r="L102" s="266">
        <v>2477.96</v>
      </c>
      <c r="M102" s="265"/>
      <c r="N102" s="158"/>
      <c r="O102" s="267">
        <v>90</v>
      </c>
      <c r="P102" s="159">
        <f t="shared" si="32"/>
        <v>3.6320198873266721E-2</v>
      </c>
      <c r="Q102" s="159">
        <f t="shared" si="45"/>
        <v>0</v>
      </c>
      <c r="R102" s="160">
        <f t="shared" si="33"/>
        <v>0</v>
      </c>
      <c r="S102" s="160">
        <f t="shared" si="46"/>
        <v>0</v>
      </c>
      <c r="T102" s="267">
        <v>35</v>
      </c>
      <c r="U102" s="136">
        <f t="shared" si="34"/>
        <v>27</v>
      </c>
      <c r="V102" s="4">
        <f t="shared" si="47"/>
        <v>2513.71</v>
      </c>
      <c r="W102" s="266">
        <v>4221142071.6700001</v>
      </c>
      <c r="X102" s="267">
        <v>18183</v>
      </c>
      <c r="Y102" s="136">
        <f t="shared" si="35"/>
        <v>232147.72</v>
      </c>
      <c r="Z102" s="131">
        <f t="shared" si="36"/>
        <v>1.205794</v>
      </c>
      <c r="AA102" s="267">
        <v>104754</v>
      </c>
      <c r="AB102" s="131">
        <f t="shared" si="37"/>
        <v>0.86936899999999995</v>
      </c>
      <c r="AC102" s="131">
        <f t="shared" si="38"/>
        <v>-0.104867</v>
      </c>
      <c r="AD102" s="161">
        <f t="shared" si="39"/>
        <v>0.01</v>
      </c>
      <c r="AE102" s="162">
        <f t="shared" si="48"/>
        <v>0</v>
      </c>
      <c r="AF102" s="163">
        <f t="shared" si="49"/>
        <v>0.01</v>
      </c>
      <c r="AG102" s="267">
        <v>0</v>
      </c>
      <c r="AH102" s="267">
        <v>0</v>
      </c>
      <c r="AI102" s="4">
        <f t="shared" si="50"/>
        <v>0</v>
      </c>
      <c r="AJ102" s="135">
        <f t="shared" si="40"/>
        <v>0</v>
      </c>
      <c r="AK102" s="135">
        <v>0</v>
      </c>
      <c r="AL102" s="135">
        <f t="shared" si="51"/>
        <v>0</v>
      </c>
      <c r="AM102" s="135">
        <f t="shared" si="52"/>
        <v>0</v>
      </c>
      <c r="AN102" s="135">
        <f t="shared" si="53"/>
        <v>0</v>
      </c>
      <c r="AO102" s="135">
        <f t="shared" si="54"/>
        <v>0</v>
      </c>
      <c r="AP102" s="135">
        <f t="shared" si="41"/>
        <v>289705</v>
      </c>
      <c r="AQ102" s="135">
        <f t="shared" si="55"/>
        <v>289705</v>
      </c>
      <c r="AR102" s="135">
        <f t="shared" si="56"/>
        <v>289705</v>
      </c>
      <c r="AS102" s="160">
        <v>446496</v>
      </c>
      <c r="AT102" s="135">
        <f t="shared" si="57"/>
        <v>156791</v>
      </c>
      <c r="AU102" s="164" t="str">
        <f t="shared" si="58"/>
        <v>No</v>
      </c>
      <c r="AV102" s="267">
        <v>395466</v>
      </c>
      <c r="AW102" s="160">
        <f t="shared" si="42"/>
        <v>13060.6903</v>
      </c>
      <c r="AX102" s="160">
        <f t="shared" si="59"/>
        <v>395466</v>
      </c>
      <c r="AY102" s="160">
        <f t="shared" si="43"/>
        <v>395466</v>
      </c>
      <c r="AZ102" s="268">
        <f t="shared" si="60"/>
        <v>0</v>
      </c>
      <c r="BA102" s="160"/>
      <c r="BB102" s="160"/>
      <c r="BC102" s="165"/>
      <c r="BD102" s="160"/>
      <c r="BE102" s="166"/>
      <c r="BG102" s="166"/>
      <c r="BH102" s="166"/>
      <c r="BL102" s="166"/>
      <c r="BM102" s="166"/>
      <c r="BN102" s="166"/>
      <c r="BO102" s="166"/>
      <c r="BP102" s="166"/>
    </row>
    <row r="103" spans="1:68" ht="15" x14ac:dyDescent="0.2">
      <c r="A103" s="129" t="s">
        <v>338</v>
      </c>
      <c r="B103" s="129"/>
      <c r="C103" s="147">
        <v>1</v>
      </c>
      <c r="D103" s="147" t="str">
        <f t="shared" si="44"/>
        <v>Yes</v>
      </c>
      <c r="E103" s="147">
        <v>1</v>
      </c>
      <c r="F103" s="147"/>
      <c r="G103" s="1">
        <v>9</v>
      </c>
      <c r="H103" s="269">
        <v>18</v>
      </c>
      <c r="I103" s="129">
        <v>77</v>
      </c>
      <c r="J103" s="1" t="s">
        <v>408</v>
      </c>
      <c r="K103" s="156"/>
      <c r="L103" s="266">
        <v>7390.01</v>
      </c>
      <c r="M103" s="269"/>
      <c r="N103" s="158"/>
      <c r="O103" s="267">
        <v>4288</v>
      </c>
      <c r="P103" s="159">
        <f t="shared" si="32"/>
        <v>0.58024278722220946</v>
      </c>
      <c r="Q103" s="159">
        <f t="shared" si="45"/>
        <v>0</v>
      </c>
      <c r="R103" s="160">
        <f t="shared" si="33"/>
        <v>0</v>
      </c>
      <c r="S103" s="160">
        <f t="shared" si="46"/>
        <v>0</v>
      </c>
      <c r="T103" s="267">
        <v>521</v>
      </c>
      <c r="U103" s="136">
        <f t="shared" si="34"/>
        <v>1286.4000000000001</v>
      </c>
      <c r="V103" s="4">
        <f t="shared" si="47"/>
        <v>8806.66</v>
      </c>
      <c r="W103" s="266">
        <v>5990360631</v>
      </c>
      <c r="X103" s="267">
        <v>57955</v>
      </c>
      <c r="Y103" s="136">
        <f t="shared" si="35"/>
        <v>103362.27</v>
      </c>
      <c r="Z103" s="131">
        <f t="shared" si="36"/>
        <v>0.53687200000000002</v>
      </c>
      <c r="AA103" s="267">
        <v>70736</v>
      </c>
      <c r="AB103" s="131">
        <f t="shared" si="37"/>
        <v>0.58704900000000004</v>
      </c>
      <c r="AC103" s="131">
        <f t="shared" si="38"/>
        <v>0.448075</v>
      </c>
      <c r="AD103" s="161">
        <f t="shared" si="39"/>
        <v>0.448075</v>
      </c>
      <c r="AE103" s="162">
        <f t="shared" si="48"/>
        <v>0.03</v>
      </c>
      <c r="AF103" s="163">
        <f t="shared" si="49"/>
        <v>0.47807500000000003</v>
      </c>
      <c r="AG103" s="267">
        <v>0</v>
      </c>
      <c r="AH103" s="267">
        <v>0</v>
      </c>
      <c r="AI103" s="4">
        <f t="shared" si="50"/>
        <v>0</v>
      </c>
      <c r="AJ103" s="135">
        <f t="shared" si="40"/>
        <v>0</v>
      </c>
      <c r="AK103" s="135">
        <v>0</v>
      </c>
      <c r="AL103" s="135">
        <f t="shared" si="51"/>
        <v>0</v>
      </c>
      <c r="AM103" s="135">
        <f t="shared" si="52"/>
        <v>0</v>
      </c>
      <c r="AN103" s="135">
        <f t="shared" si="53"/>
        <v>0</v>
      </c>
      <c r="AO103" s="135">
        <f t="shared" si="54"/>
        <v>0</v>
      </c>
      <c r="AP103" s="135">
        <f t="shared" si="41"/>
        <v>48523062</v>
      </c>
      <c r="AQ103" s="135">
        <f t="shared" si="55"/>
        <v>48523062</v>
      </c>
      <c r="AR103" s="135">
        <f t="shared" si="56"/>
        <v>48523062</v>
      </c>
      <c r="AS103" s="160">
        <v>34440424</v>
      </c>
      <c r="AT103" s="135">
        <f t="shared" si="57"/>
        <v>14082638</v>
      </c>
      <c r="AU103" s="164" t="str">
        <f t="shared" si="58"/>
        <v>Yes</v>
      </c>
      <c r="AV103" s="267">
        <v>38251467</v>
      </c>
      <c r="AW103" s="160">
        <f t="shared" si="42"/>
        <v>1501209.2108</v>
      </c>
      <c r="AX103" s="160">
        <f t="shared" si="59"/>
        <v>39752676.2108</v>
      </c>
      <c r="AY103" s="160">
        <f t="shared" si="43"/>
        <v>39752676.2108</v>
      </c>
      <c r="AZ103" s="268">
        <f t="shared" si="60"/>
        <v>1501209.2107999995</v>
      </c>
      <c r="BA103" s="160"/>
      <c r="BB103" s="160"/>
      <c r="BC103" s="165"/>
      <c r="BD103" s="160"/>
      <c r="BE103" s="166"/>
      <c r="BG103" s="166"/>
      <c r="BH103" s="166"/>
      <c r="BL103" s="166"/>
      <c r="BM103" s="166"/>
      <c r="BN103" s="166"/>
      <c r="BO103" s="166"/>
      <c r="BP103" s="166"/>
    </row>
    <row r="104" spans="1:68" ht="15" x14ac:dyDescent="0.2">
      <c r="A104" s="129" t="s">
        <v>323</v>
      </c>
      <c r="B104" s="129"/>
      <c r="C104" s="147"/>
      <c r="D104" s="147" t="str">
        <f t="shared" si="44"/>
        <v>No</v>
      </c>
      <c r="E104" s="147"/>
      <c r="F104" s="147"/>
      <c r="G104" s="1">
        <v>8</v>
      </c>
      <c r="H104" s="270">
        <v>47</v>
      </c>
      <c r="I104" s="129">
        <v>78</v>
      </c>
      <c r="J104" s="1" t="s">
        <v>409</v>
      </c>
      <c r="K104" s="156"/>
      <c r="L104" s="266">
        <v>1579.92</v>
      </c>
      <c r="M104" s="270"/>
      <c r="N104" s="158"/>
      <c r="O104" s="267">
        <v>464</v>
      </c>
      <c r="P104" s="159">
        <f t="shared" si="32"/>
        <v>0.29368575624082233</v>
      </c>
      <c r="Q104" s="159">
        <f t="shared" si="45"/>
        <v>0</v>
      </c>
      <c r="R104" s="160">
        <f t="shared" si="33"/>
        <v>0</v>
      </c>
      <c r="S104" s="160">
        <f t="shared" si="46"/>
        <v>0</v>
      </c>
      <c r="T104" s="267">
        <v>49</v>
      </c>
      <c r="U104" s="136">
        <f t="shared" si="34"/>
        <v>139.19999999999999</v>
      </c>
      <c r="V104" s="4">
        <f t="shared" si="47"/>
        <v>1731.3700000000001</v>
      </c>
      <c r="W104" s="266">
        <v>1606825479</v>
      </c>
      <c r="X104" s="267">
        <v>14110</v>
      </c>
      <c r="Y104" s="136">
        <f t="shared" si="35"/>
        <v>113878.49</v>
      </c>
      <c r="Z104" s="131">
        <f t="shared" si="36"/>
        <v>0.59149399999999996</v>
      </c>
      <c r="AA104" s="267">
        <v>56807</v>
      </c>
      <c r="AB104" s="131">
        <f t="shared" si="37"/>
        <v>0.47144999999999998</v>
      </c>
      <c r="AC104" s="131">
        <f t="shared" si="38"/>
        <v>0.444519</v>
      </c>
      <c r="AD104" s="161">
        <f t="shared" si="39"/>
        <v>0.444519</v>
      </c>
      <c r="AE104" s="162">
        <f t="shared" si="48"/>
        <v>0</v>
      </c>
      <c r="AF104" s="163">
        <f t="shared" si="49"/>
        <v>0.444519</v>
      </c>
      <c r="AG104" s="267">
        <v>525</v>
      </c>
      <c r="AH104" s="267">
        <v>4</v>
      </c>
      <c r="AI104" s="4">
        <f t="shared" si="50"/>
        <v>400</v>
      </c>
      <c r="AJ104" s="135">
        <f t="shared" si="40"/>
        <v>210000</v>
      </c>
      <c r="AK104" s="135">
        <v>0</v>
      </c>
      <c r="AL104" s="135">
        <f t="shared" si="51"/>
        <v>0</v>
      </c>
      <c r="AM104" s="135">
        <f t="shared" si="52"/>
        <v>0</v>
      </c>
      <c r="AN104" s="135">
        <f t="shared" si="53"/>
        <v>0</v>
      </c>
      <c r="AO104" s="135">
        <f t="shared" si="54"/>
        <v>210000</v>
      </c>
      <c r="AP104" s="135">
        <f t="shared" si="41"/>
        <v>8869950</v>
      </c>
      <c r="AQ104" s="135">
        <f t="shared" si="55"/>
        <v>9079950</v>
      </c>
      <c r="AR104" s="135">
        <f t="shared" si="56"/>
        <v>9079950</v>
      </c>
      <c r="AS104" s="160">
        <v>9947410</v>
      </c>
      <c r="AT104" s="135">
        <f t="shared" si="57"/>
        <v>867460</v>
      </c>
      <c r="AU104" s="164" t="str">
        <f t="shared" si="58"/>
        <v>No</v>
      </c>
      <c r="AV104" s="267">
        <v>9459722</v>
      </c>
      <c r="AW104" s="160">
        <f t="shared" si="42"/>
        <v>72259.418000000005</v>
      </c>
      <c r="AX104" s="160">
        <f t="shared" si="59"/>
        <v>9459722</v>
      </c>
      <c r="AY104" s="160">
        <f t="shared" si="43"/>
        <v>9459722</v>
      </c>
      <c r="AZ104" s="268">
        <f t="shared" si="60"/>
        <v>0</v>
      </c>
      <c r="BA104" s="160"/>
      <c r="BB104" s="160"/>
      <c r="BC104" s="165"/>
      <c r="BD104" s="160"/>
      <c r="BE104" s="166"/>
      <c r="BG104" s="166"/>
      <c r="BH104" s="166"/>
      <c r="BL104" s="166"/>
      <c r="BM104" s="166"/>
      <c r="BN104" s="166"/>
      <c r="BO104" s="166"/>
      <c r="BP104" s="166"/>
    </row>
    <row r="105" spans="1:68" ht="15" x14ac:dyDescent="0.2">
      <c r="A105" s="129" t="s">
        <v>323</v>
      </c>
      <c r="B105" s="129"/>
      <c r="C105" s="147"/>
      <c r="D105" s="147" t="str">
        <f t="shared" si="44"/>
        <v>No</v>
      </c>
      <c r="E105" s="147"/>
      <c r="F105" s="147"/>
      <c r="G105" s="1">
        <v>4</v>
      </c>
      <c r="H105" s="265">
        <v>101</v>
      </c>
      <c r="I105" s="129">
        <v>79</v>
      </c>
      <c r="J105" s="1" t="s">
        <v>410</v>
      </c>
      <c r="K105" s="156"/>
      <c r="L105" s="266">
        <v>934.13</v>
      </c>
      <c r="M105" s="265"/>
      <c r="N105" s="158"/>
      <c r="O105" s="267">
        <v>137</v>
      </c>
      <c r="P105" s="159">
        <f t="shared" si="32"/>
        <v>0.14666052904841939</v>
      </c>
      <c r="Q105" s="159">
        <f t="shared" si="45"/>
        <v>0</v>
      </c>
      <c r="R105" s="160">
        <f t="shared" si="33"/>
        <v>0</v>
      </c>
      <c r="S105" s="160">
        <f t="shared" si="46"/>
        <v>0</v>
      </c>
      <c r="T105" s="267">
        <v>7</v>
      </c>
      <c r="U105" s="136">
        <f t="shared" si="34"/>
        <v>41.1</v>
      </c>
      <c r="V105" s="4">
        <f t="shared" si="47"/>
        <v>976.98</v>
      </c>
      <c r="W105" s="266">
        <v>863962490</v>
      </c>
      <c r="X105" s="267">
        <v>6394</v>
      </c>
      <c r="Y105" s="136">
        <f t="shared" si="35"/>
        <v>135120.81</v>
      </c>
      <c r="Z105" s="131">
        <f t="shared" si="36"/>
        <v>0.70182900000000004</v>
      </c>
      <c r="AA105" s="267">
        <v>109750</v>
      </c>
      <c r="AB105" s="131">
        <f t="shared" si="37"/>
        <v>0.91083199999999997</v>
      </c>
      <c r="AC105" s="131">
        <f t="shared" si="38"/>
        <v>0.23547000000000001</v>
      </c>
      <c r="AD105" s="161">
        <f t="shared" si="39"/>
        <v>0.23547000000000001</v>
      </c>
      <c r="AE105" s="162">
        <f t="shared" si="48"/>
        <v>0</v>
      </c>
      <c r="AF105" s="163">
        <f t="shared" si="49"/>
        <v>0.23547000000000001</v>
      </c>
      <c r="AG105" s="267">
        <v>489</v>
      </c>
      <c r="AH105" s="267">
        <v>6</v>
      </c>
      <c r="AI105" s="4">
        <f t="shared" si="50"/>
        <v>600</v>
      </c>
      <c r="AJ105" s="135">
        <f t="shared" si="40"/>
        <v>293400</v>
      </c>
      <c r="AK105" s="135">
        <v>0</v>
      </c>
      <c r="AL105" s="135">
        <f t="shared" si="51"/>
        <v>0</v>
      </c>
      <c r="AM105" s="135">
        <f t="shared" si="52"/>
        <v>0</v>
      </c>
      <c r="AN105" s="135">
        <f t="shared" si="53"/>
        <v>0</v>
      </c>
      <c r="AO105" s="135">
        <f t="shared" si="54"/>
        <v>293400</v>
      </c>
      <c r="AP105" s="135">
        <f t="shared" si="41"/>
        <v>2651320</v>
      </c>
      <c r="AQ105" s="135">
        <f t="shared" si="55"/>
        <v>2944720</v>
      </c>
      <c r="AR105" s="135">
        <f t="shared" si="56"/>
        <v>2944720</v>
      </c>
      <c r="AS105" s="160">
        <v>3154015</v>
      </c>
      <c r="AT105" s="135">
        <f t="shared" si="57"/>
        <v>209295</v>
      </c>
      <c r="AU105" s="164" t="str">
        <f t="shared" si="58"/>
        <v>No</v>
      </c>
      <c r="AV105" s="267">
        <v>2902339</v>
      </c>
      <c r="AW105" s="160">
        <f t="shared" si="42"/>
        <v>17434.273499999999</v>
      </c>
      <c r="AX105" s="160">
        <f t="shared" si="59"/>
        <v>2902339</v>
      </c>
      <c r="AY105" s="160">
        <f t="shared" si="43"/>
        <v>2902339</v>
      </c>
      <c r="AZ105" s="268">
        <f t="shared" si="60"/>
        <v>0</v>
      </c>
      <c r="BA105" s="160"/>
      <c r="BB105" s="160"/>
      <c r="BC105" s="165"/>
      <c r="BD105" s="160"/>
      <c r="BE105" s="166"/>
      <c r="BG105" s="166"/>
      <c r="BH105" s="166"/>
      <c r="BL105" s="166"/>
      <c r="BM105" s="166"/>
      <c r="BN105" s="166"/>
      <c r="BO105" s="166"/>
      <c r="BP105" s="166"/>
    </row>
    <row r="106" spans="1:68" ht="15" x14ac:dyDescent="0.2">
      <c r="A106" s="129" t="s">
        <v>325</v>
      </c>
      <c r="B106" s="129">
        <v>1</v>
      </c>
      <c r="C106" s="147">
        <v>1</v>
      </c>
      <c r="D106" s="147" t="str">
        <f t="shared" si="44"/>
        <v>Yes</v>
      </c>
      <c r="E106" s="147">
        <v>0</v>
      </c>
      <c r="F106" s="147">
        <v>1</v>
      </c>
      <c r="G106" s="1">
        <v>10</v>
      </c>
      <c r="H106" s="269">
        <v>11</v>
      </c>
      <c r="I106" s="129">
        <v>80</v>
      </c>
      <c r="J106" s="1" t="s">
        <v>411</v>
      </c>
      <c r="K106" s="156"/>
      <c r="L106" s="266">
        <v>8867</v>
      </c>
      <c r="M106" s="269"/>
      <c r="N106" s="158"/>
      <c r="O106" s="267">
        <v>6684</v>
      </c>
      <c r="P106" s="159">
        <f t="shared" si="32"/>
        <v>0.75380624788541783</v>
      </c>
      <c r="Q106" s="159">
        <f t="shared" si="45"/>
        <v>0.15380624788541786</v>
      </c>
      <c r="R106" s="160">
        <f t="shared" si="33"/>
        <v>1363.8000000000002</v>
      </c>
      <c r="S106" s="160">
        <f t="shared" si="46"/>
        <v>204.57000000000002</v>
      </c>
      <c r="T106" s="267">
        <v>1394</v>
      </c>
      <c r="U106" s="136">
        <f t="shared" si="34"/>
        <v>2005.2</v>
      </c>
      <c r="V106" s="4">
        <f t="shared" si="47"/>
        <v>11425.27</v>
      </c>
      <c r="W106" s="266">
        <v>4674675666.6700001</v>
      </c>
      <c r="X106" s="267">
        <v>59864</v>
      </c>
      <c r="Y106" s="136">
        <f t="shared" si="35"/>
        <v>78088.259999999995</v>
      </c>
      <c r="Z106" s="131">
        <f t="shared" si="36"/>
        <v>0.40559699999999999</v>
      </c>
      <c r="AA106" s="267">
        <v>57886</v>
      </c>
      <c r="AB106" s="131">
        <f t="shared" si="37"/>
        <v>0.48040500000000003</v>
      </c>
      <c r="AC106" s="131">
        <f t="shared" si="38"/>
        <v>0.57196100000000005</v>
      </c>
      <c r="AD106" s="161">
        <f t="shared" si="39"/>
        <v>0.57196100000000005</v>
      </c>
      <c r="AE106" s="162">
        <f t="shared" si="48"/>
        <v>0.04</v>
      </c>
      <c r="AF106" s="163">
        <f t="shared" si="49"/>
        <v>0.61196100000000009</v>
      </c>
      <c r="AG106" s="267">
        <v>0</v>
      </c>
      <c r="AH106" s="267">
        <v>0</v>
      </c>
      <c r="AI106" s="4">
        <f t="shared" si="50"/>
        <v>0</v>
      </c>
      <c r="AJ106" s="135">
        <f t="shared" si="40"/>
        <v>0</v>
      </c>
      <c r="AK106" s="135">
        <v>0</v>
      </c>
      <c r="AL106" s="135">
        <f t="shared" si="51"/>
        <v>0</v>
      </c>
      <c r="AM106" s="135">
        <f t="shared" si="52"/>
        <v>0</v>
      </c>
      <c r="AN106" s="135">
        <f t="shared" si="53"/>
        <v>0</v>
      </c>
      <c r="AO106" s="135">
        <f t="shared" si="54"/>
        <v>0</v>
      </c>
      <c r="AP106" s="135">
        <f t="shared" si="41"/>
        <v>80580722</v>
      </c>
      <c r="AQ106" s="135">
        <f t="shared" si="55"/>
        <v>80580722</v>
      </c>
      <c r="AR106" s="135">
        <f t="shared" si="56"/>
        <v>80580722</v>
      </c>
      <c r="AS106" s="160">
        <v>60258395</v>
      </c>
      <c r="AT106" s="135">
        <f t="shared" si="57"/>
        <v>20322327</v>
      </c>
      <c r="AU106" s="164" t="str">
        <f t="shared" si="58"/>
        <v>Yes</v>
      </c>
      <c r="AV106" s="267">
        <v>64774542</v>
      </c>
      <c r="AW106" s="160">
        <f t="shared" si="42"/>
        <v>2166360.0581999999</v>
      </c>
      <c r="AX106" s="160">
        <f t="shared" si="59"/>
        <v>66940902.058200002</v>
      </c>
      <c r="AY106" s="160">
        <f t="shared" si="43"/>
        <v>66940902.058200002</v>
      </c>
      <c r="AZ106" s="268">
        <f t="shared" si="60"/>
        <v>2166360.0582000017</v>
      </c>
      <c r="BA106" s="160"/>
      <c r="BB106" s="160"/>
      <c r="BC106" s="165"/>
      <c r="BD106" s="160"/>
      <c r="BE106" s="166"/>
      <c r="BG106" s="166"/>
      <c r="BH106" s="166"/>
      <c r="BL106" s="166"/>
      <c r="BM106" s="166"/>
      <c r="BN106" s="166"/>
      <c r="BO106" s="166"/>
      <c r="BP106" s="166"/>
    </row>
    <row r="107" spans="1:68" ht="15" x14ac:dyDescent="0.2">
      <c r="A107" s="129" t="s">
        <v>329</v>
      </c>
      <c r="B107" s="129"/>
      <c r="C107" s="147"/>
      <c r="D107" s="147" t="str">
        <f t="shared" si="44"/>
        <v>No</v>
      </c>
      <c r="E107" s="147"/>
      <c r="F107" s="147"/>
      <c r="G107" s="1">
        <v>3</v>
      </c>
      <c r="H107" s="265">
        <v>105</v>
      </c>
      <c r="I107" s="129">
        <v>81</v>
      </c>
      <c r="J107" s="1" t="s">
        <v>412</v>
      </c>
      <c r="K107" s="156"/>
      <c r="L107" s="266">
        <v>1206.1500000000001</v>
      </c>
      <c r="M107" s="265"/>
      <c r="N107" s="158"/>
      <c r="O107" s="267">
        <v>205</v>
      </c>
      <c r="P107" s="159">
        <f t="shared" si="32"/>
        <v>0.16996227666542302</v>
      </c>
      <c r="Q107" s="159">
        <f t="shared" si="45"/>
        <v>0</v>
      </c>
      <c r="R107" s="160">
        <f t="shared" si="33"/>
        <v>0</v>
      </c>
      <c r="S107" s="160">
        <f t="shared" si="46"/>
        <v>0</v>
      </c>
      <c r="T107" s="267">
        <v>26</v>
      </c>
      <c r="U107" s="136">
        <f t="shared" si="34"/>
        <v>61.5</v>
      </c>
      <c r="V107" s="4">
        <f t="shared" si="47"/>
        <v>1274.1500000000001</v>
      </c>
      <c r="W107" s="266">
        <v>1396744506.6700001</v>
      </c>
      <c r="X107" s="267">
        <v>7661</v>
      </c>
      <c r="Y107" s="136">
        <f t="shared" si="35"/>
        <v>182318.82</v>
      </c>
      <c r="Z107" s="131">
        <f t="shared" si="36"/>
        <v>0.94697900000000002</v>
      </c>
      <c r="AA107" s="267">
        <v>108977</v>
      </c>
      <c r="AB107" s="131">
        <f t="shared" si="37"/>
        <v>0.90441700000000003</v>
      </c>
      <c r="AC107" s="131">
        <f t="shared" si="38"/>
        <v>6.5790000000000001E-2</v>
      </c>
      <c r="AD107" s="161">
        <f t="shared" si="39"/>
        <v>6.5790000000000001E-2</v>
      </c>
      <c r="AE107" s="162">
        <f t="shared" si="48"/>
        <v>0</v>
      </c>
      <c r="AF107" s="163">
        <f t="shared" si="49"/>
        <v>6.5790000000000001E-2</v>
      </c>
      <c r="AG107" s="267">
        <v>1208</v>
      </c>
      <c r="AH107" s="267">
        <v>13</v>
      </c>
      <c r="AI107" s="4">
        <f t="shared" si="50"/>
        <v>1300</v>
      </c>
      <c r="AJ107" s="135">
        <f t="shared" si="40"/>
        <v>1570400</v>
      </c>
      <c r="AK107" s="135">
        <v>0</v>
      </c>
      <c r="AL107" s="135">
        <f t="shared" si="51"/>
        <v>0</v>
      </c>
      <c r="AM107" s="135">
        <f t="shared" si="52"/>
        <v>0</v>
      </c>
      <c r="AN107" s="135">
        <f t="shared" si="53"/>
        <v>0</v>
      </c>
      <c r="AO107" s="135">
        <f t="shared" si="54"/>
        <v>1570400</v>
      </c>
      <c r="AP107" s="135">
        <f t="shared" si="41"/>
        <v>966098</v>
      </c>
      <c r="AQ107" s="135">
        <f t="shared" si="55"/>
        <v>2536498</v>
      </c>
      <c r="AR107" s="135">
        <f t="shared" si="56"/>
        <v>2536498</v>
      </c>
      <c r="AS107" s="160">
        <v>855086</v>
      </c>
      <c r="AT107" s="135">
        <f t="shared" si="57"/>
        <v>1681412</v>
      </c>
      <c r="AU107" s="164" t="str">
        <f t="shared" si="58"/>
        <v>Yes</v>
      </c>
      <c r="AV107" s="267">
        <v>847757</v>
      </c>
      <c r="AW107" s="160">
        <f t="shared" si="42"/>
        <v>179238.51920000001</v>
      </c>
      <c r="AX107" s="160">
        <f t="shared" si="59"/>
        <v>1026995.5192</v>
      </c>
      <c r="AY107" s="160">
        <f t="shared" si="43"/>
        <v>1026995.5192</v>
      </c>
      <c r="AZ107" s="268">
        <f t="shared" si="60"/>
        <v>179238.51919999998</v>
      </c>
      <c r="BA107" s="160"/>
      <c r="BB107" s="160"/>
      <c r="BC107" s="165"/>
      <c r="BD107" s="160"/>
      <c r="BE107" s="166"/>
      <c r="BG107" s="166"/>
      <c r="BH107" s="166"/>
      <c r="BL107" s="166"/>
      <c r="BM107" s="166"/>
      <c r="BN107" s="166"/>
      <c r="BO107" s="166"/>
      <c r="BP107" s="166"/>
    </row>
    <row r="108" spans="1:68" ht="15" x14ac:dyDescent="0.2">
      <c r="A108" s="129" t="s">
        <v>323</v>
      </c>
      <c r="B108" s="129"/>
      <c r="C108" s="147"/>
      <c r="D108" s="147" t="str">
        <f t="shared" si="44"/>
        <v>No</v>
      </c>
      <c r="E108" s="147"/>
      <c r="F108" s="147"/>
      <c r="G108" s="1">
        <v>6</v>
      </c>
      <c r="H108" s="265">
        <v>60</v>
      </c>
      <c r="I108" s="129">
        <v>82</v>
      </c>
      <c r="J108" s="1" t="s">
        <v>413</v>
      </c>
      <c r="K108" s="156"/>
      <c r="L108" s="266">
        <v>493.4</v>
      </c>
      <c r="M108" s="265"/>
      <c r="N108" s="158"/>
      <c r="O108" s="267">
        <v>98</v>
      </c>
      <c r="P108" s="159">
        <f t="shared" si="32"/>
        <v>0.19862180786380221</v>
      </c>
      <c r="Q108" s="159">
        <f t="shared" si="45"/>
        <v>0</v>
      </c>
      <c r="R108" s="160">
        <f t="shared" si="33"/>
        <v>0</v>
      </c>
      <c r="S108" s="160">
        <f t="shared" si="46"/>
        <v>0</v>
      </c>
      <c r="T108" s="267">
        <v>4</v>
      </c>
      <c r="U108" s="136">
        <f t="shared" si="34"/>
        <v>29.4</v>
      </c>
      <c r="V108" s="4">
        <f t="shared" si="47"/>
        <v>523.79999999999995</v>
      </c>
      <c r="W108" s="266">
        <v>617127590</v>
      </c>
      <c r="X108" s="267">
        <v>4385</v>
      </c>
      <c r="Y108" s="136">
        <f t="shared" si="35"/>
        <v>140736.04999999999</v>
      </c>
      <c r="Z108" s="131">
        <f t="shared" si="36"/>
        <v>0.73099499999999995</v>
      </c>
      <c r="AA108" s="267">
        <v>93750</v>
      </c>
      <c r="AB108" s="131">
        <f t="shared" si="37"/>
        <v>0.77804499999999999</v>
      </c>
      <c r="AC108" s="131">
        <f t="shared" si="38"/>
        <v>0.25489000000000001</v>
      </c>
      <c r="AD108" s="161">
        <f t="shared" si="39"/>
        <v>0.25489000000000001</v>
      </c>
      <c r="AE108" s="162">
        <f t="shared" si="48"/>
        <v>0</v>
      </c>
      <c r="AF108" s="163">
        <f t="shared" si="49"/>
        <v>0.25489000000000001</v>
      </c>
      <c r="AG108" s="267">
        <v>494</v>
      </c>
      <c r="AH108" s="267">
        <v>13</v>
      </c>
      <c r="AI108" s="4">
        <f t="shared" si="50"/>
        <v>1300</v>
      </c>
      <c r="AJ108" s="135">
        <f t="shared" si="40"/>
        <v>642200</v>
      </c>
      <c r="AK108" s="135">
        <v>0</v>
      </c>
      <c r="AL108" s="135">
        <f t="shared" si="51"/>
        <v>0</v>
      </c>
      <c r="AM108" s="135">
        <f t="shared" si="52"/>
        <v>0</v>
      </c>
      <c r="AN108" s="135">
        <f t="shared" si="53"/>
        <v>0</v>
      </c>
      <c r="AO108" s="135">
        <f t="shared" si="54"/>
        <v>642200</v>
      </c>
      <c r="AP108" s="135">
        <f t="shared" si="41"/>
        <v>1538719</v>
      </c>
      <c r="AQ108" s="135">
        <f t="shared" si="55"/>
        <v>2180919</v>
      </c>
      <c r="AR108" s="135">
        <f t="shared" si="56"/>
        <v>2180919</v>
      </c>
      <c r="AS108" s="160">
        <v>2099315</v>
      </c>
      <c r="AT108" s="135">
        <f t="shared" si="57"/>
        <v>81604</v>
      </c>
      <c r="AU108" s="164" t="str">
        <f t="shared" si="58"/>
        <v>Yes</v>
      </c>
      <c r="AV108" s="267">
        <v>1837504</v>
      </c>
      <c r="AW108" s="160">
        <f t="shared" si="42"/>
        <v>8698.9863999999998</v>
      </c>
      <c r="AX108" s="160">
        <f t="shared" si="59"/>
        <v>1846202.9864000001</v>
      </c>
      <c r="AY108" s="160">
        <f t="shared" si="43"/>
        <v>1846202.9864000001</v>
      </c>
      <c r="AZ108" s="268">
        <f t="shared" si="60"/>
        <v>8698.9864000000525</v>
      </c>
      <c r="BA108" s="160"/>
      <c r="BB108" s="160"/>
      <c r="BC108" s="165"/>
      <c r="BD108" s="160"/>
      <c r="BE108" s="166"/>
      <c r="BG108" s="166"/>
      <c r="BH108" s="166"/>
      <c r="BL108" s="166"/>
      <c r="BM108" s="166"/>
      <c r="BN108" s="166"/>
      <c r="BO108" s="166"/>
      <c r="BP108" s="166"/>
    </row>
    <row r="109" spans="1:68" ht="15" x14ac:dyDescent="0.2">
      <c r="A109" s="129" t="s">
        <v>338</v>
      </c>
      <c r="B109" s="129"/>
      <c r="C109" s="147">
        <v>1</v>
      </c>
      <c r="D109" s="147" t="str">
        <f t="shared" si="44"/>
        <v>Yes</v>
      </c>
      <c r="E109" s="147">
        <v>1</v>
      </c>
      <c r="F109" s="147"/>
      <c r="G109" s="1">
        <v>9</v>
      </c>
      <c r="H109" s="269">
        <v>31</v>
      </c>
      <c r="I109" s="129">
        <v>83</v>
      </c>
      <c r="J109" s="1" t="s">
        <v>414</v>
      </c>
      <c r="K109" s="156"/>
      <c r="L109" s="266">
        <v>4603.3500000000004</v>
      </c>
      <c r="M109" s="269"/>
      <c r="N109" s="158"/>
      <c r="O109" s="267">
        <v>2144</v>
      </c>
      <c r="P109" s="159">
        <f t="shared" si="32"/>
        <v>0.46574777064529088</v>
      </c>
      <c r="Q109" s="159">
        <f t="shared" si="45"/>
        <v>0</v>
      </c>
      <c r="R109" s="160">
        <f t="shared" si="33"/>
        <v>0</v>
      </c>
      <c r="S109" s="160">
        <f t="shared" si="46"/>
        <v>0</v>
      </c>
      <c r="T109" s="267">
        <v>166</v>
      </c>
      <c r="U109" s="136">
        <f t="shared" si="34"/>
        <v>643.20000000000005</v>
      </c>
      <c r="V109" s="4">
        <f t="shared" si="47"/>
        <v>5288.05</v>
      </c>
      <c r="W109" s="266">
        <v>5114946730.6700001</v>
      </c>
      <c r="X109" s="267">
        <v>46473</v>
      </c>
      <c r="Y109" s="136">
        <f t="shared" si="35"/>
        <v>110062.76</v>
      </c>
      <c r="Z109" s="131">
        <f t="shared" si="36"/>
        <v>0.57167500000000004</v>
      </c>
      <c r="AA109" s="267">
        <v>67651</v>
      </c>
      <c r="AB109" s="131">
        <f t="shared" si="37"/>
        <v>0.561446</v>
      </c>
      <c r="AC109" s="131">
        <f t="shared" si="38"/>
        <v>0.431394</v>
      </c>
      <c r="AD109" s="161">
        <f t="shared" si="39"/>
        <v>0.431394</v>
      </c>
      <c r="AE109" s="162">
        <f t="shared" si="48"/>
        <v>0</v>
      </c>
      <c r="AF109" s="163">
        <f t="shared" si="49"/>
        <v>0.431394</v>
      </c>
      <c r="AG109" s="267">
        <v>0</v>
      </c>
      <c r="AH109" s="267">
        <v>0</v>
      </c>
      <c r="AI109" s="4">
        <f t="shared" si="50"/>
        <v>0</v>
      </c>
      <c r="AJ109" s="135">
        <f t="shared" si="40"/>
        <v>0</v>
      </c>
      <c r="AK109" s="135">
        <v>0</v>
      </c>
      <c r="AL109" s="135">
        <f t="shared" si="51"/>
        <v>0</v>
      </c>
      <c r="AM109" s="135">
        <f t="shared" si="52"/>
        <v>0</v>
      </c>
      <c r="AN109" s="135">
        <f t="shared" si="53"/>
        <v>0</v>
      </c>
      <c r="AO109" s="135">
        <f t="shared" si="54"/>
        <v>0</v>
      </c>
      <c r="AP109" s="135">
        <f t="shared" si="41"/>
        <v>26291211</v>
      </c>
      <c r="AQ109" s="135">
        <f t="shared" si="55"/>
        <v>26291211</v>
      </c>
      <c r="AR109" s="135">
        <f t="shared" si="56"/>
        <v>26291211</v>
      </c>
      <c r="AS109" s="160">
        <v>19515825</v>
      </c>
      <c r="AT109" s="135">
        <f t="shared" si="57"/>
        <v>6775386</v>
      </c>
      <c r="AU109" s="164" t="str">
        <f t="shared" si="58"/>
        <v>Yes</v>
      </c>
      <c r="AV109" s="267">
        <v>21551965</v>
      </c>
      <c r="AW109" s="160">
        <f t="shared" si="42"/>
        <v>722256.14760000003</v>
      </c>
      <c r="AX109" s="160">
        <f t="shared" si="59"/>
        <v>22274221.147599999</v>
      </c>
      <c r="AY109" s="160">
        <f t="shared" si="43"/>
        <v>22274221.147599999</v>
      </c>
      <c r="AZ109" s="268">
        <f t="shared" si="60"/>
        <v>722256.14759999886</v>
      </c>
      <c r="BA109" s="160"/>
      <c r="BB109" s="160"/>
      <c r="BC109" s="165"/>
      <c r="BD109" s="160"/>
      <c r="BE109" s="166"/>
      <c r="BG109" s="166"/>
      <c r="BH109" s="166"/>
      <c r="BL109" s="166"/>
      <c r="BM109" s="166"/>
      <c r="BN109" s="166"/>
      <c r="BO109" s="166"/>
      <c r="BP109" s="166"/>
    </row>
    <row r="110" spans="1:68" ht="15" x14ac:dyDescent="0.2">
      <c r="A110" s="129" t="s">
        <v>333</v>
      </c>
      <c r="B110" s="129"/>
      <c r="C110" s="147"/>
      <c r="D110" s="147" t="str">
        <f t="shared" si="44"/>
        <v>No</v>
      </c>
      <c r="E110" s="147"/>
      <c r="F110" s="147"/>
      <c r="G110" s="1">
        <v>6</v>
      </c>
      <c r="H110" s="265">
        <v>80</v>
      </c>
      <c r="I110" s="129">
        <v>84</v>
      </c>
      <c r="J110" s="1" t="s">
        <v>415</v>
      </c>
      <c r="K110" s="156"/>
      <c r="L110" s="266">
        <v>5426.46</v>
      </c>
      <c r="M110" s="265"/>
      <c r="N110" s="158"/>
      <c r="O110" s="267">
        <v>1551</v>
      </c>
      <c r="P110" s="159">
        <f t="shared" si="32"/>
        <v>0.2858216959122522</v>
      </c>
      <c r="Q110" s="159">
        <f t="shared" si="45"/>
        <v>0</v>
      </c>
      <c r="R110" s="160">
        <f t="shared" si="33"/>
        <v>0</v>
      </c>
      <c r="S110" s="160">
        <f t="shared" si="46"/>
        <v>0</v>
      </c>
      <c r="T110" s="267">
        <v>128</v>
      </c>
      <c r="U110" s="136">
        <f t="shared" si="34"/>
        <v>465.3</v>
      </c>
      <c r="V110" s="4">
        <f t="shared" si="47"/>
        <v>5923.76</v>
      </c>
      <c r="W110" s="266">
        <v>9672348317.3299999</v>
      </c>
      <c r="X110" s="267">
        <v>54047</v>
      </c>
      <c r="Y110" s="136">
        <f t="shared" si="35"/>
        <v>178961.8</v>
      </c>
      <c r="Z110" s="131">
        <f t="shared" si="36"/>
        <v>0.92954199999999998</v>
      </c>
      <c r="AA110" s="267">
        <v>89778</v>
      </c>
      <c r="AB110" s="131">
        <f t="shared" si="37"/>
        <v>0.74508099999999999</v>
      </c>
      <c r="AC110" s="131">
        <f t="shared" si="38"/>
        <v>0.12579599999999999</v>
      </c>
      <c r="AD110" s="161">
        <f t="shared" si="39"/>
        <v>0.12579599999999999</v>
      </c>
      <c r="AE110" s="162">
        <f t="shared" si="48"/>
        <v>0</v>
      </c>
      <c r="AF110" s="163">
        <f t="shared" si="49"/>
        <v>0.12579599999999999</v>
      </c>
      <c r="AG110" s="267">
        <v>0</v>
      </c>
      <c r="AH110" s="267">
        <v>0</v>
      </c>
      <c r="AI110" s="4">
        <f t="shared" si="50"/>
        <v>0</v>
      </c>
      <c r="AJ110" s="135">
        <f t="shared" si="40"/>
        <v>0</v>
      </c>
      <c r="AK110" s="135">
        <v>0</v>
      </c>
      <c r="AL110" s="135">
        <f t="shared" si="51"/>
        <v>0</v>
      </c>
      <c r="AM110" s="135">
        <f t="shared" si="52"/>
        <v>0</v>
      </c>
      <c r="AN110" s="135">
        <f t="shared" si="53"/>
        <v>0</v>
      </c>
      <c r="AO110" s="135">
        <f t="shared" si="54"/>
        <v>0</v>
      </c>
      <c r="AP110" s="135">
        <f t="shared" si="41"/>
        <v>8588261</v>
      </c>
      <c r="AQ110" s="135">
        <f t="shared" si="55"/>
        <v>8588261</v>
      </c>
      <c r="AR110" s="135">
        <f t="shared" si="56"/>
        <v>8588261</v>
      </c>
      <c r="AS110" s="160">
        <v>10849101</v>
      </c>
      <c r="AT110" s="135">
        <f t="shared" si="57"/>
        <v>2260840</v>
      </c>
      <c r="AU110" s="164" t="str">
        <f t="shared" si="58"/>
        <v>No</v>
      </c>
      <c r="AV110" s="267">
        <v>9673235</v>
      </c>
      <c r="AW110" s="160">
        <f t="shared" si="42"/>
        <v>188327.97200000001</v>
      </c>
      <c r="AX110" s="160">
        <f t="shared" si="59"/>
        <v>9673235</v>
      </c>
      <c r="AY110" s="160">
        <f t="shared" si="43"/>
        <v>9673235</v>
      </c>
      <c r="AZ110" s="268">
        <f t="shared" si="60"/>
        <v>0</v>
      </c>
      <c r="BA110" s="160"/>
      <c r="BB110" s="160"/>
      <c r="BC110" s="165"/>
      <c r="BD110" s="160"/>
      <c r="BE110" s="166"/>
      <c r="BG110" s="166"/>
      <c r="BH110" s="166"/>
      <c r="BL110" s="166"/>
      <c r="BM110" s="166"/>
      <c r="BN110" s="166"/>
      <c r="BO110" s="166"/>
      <c r="BP110" s="166"/>
    </row>
    <row r="111" spans="1:68" ht="15" x14ac:dyDescent="0.2">
      <c r="A111" s="129" t="s">
        <v>329</v>
      </c>
      <c r="B111" s="129"/>
      <c r="C111" s="147"/>
      <c r="D111" s="147" t="str">
        <f t="shared" si="44"/>
        <v>No</v>
      </c>
      <c r="E111" s="147"/>
      <c r="F111" s="147"/>
      <c r="G111" s="1">
        <v>3</v>
      </c>
      <c r="H111" s="265">
        <v>77</v>
      </c>
      <c r="I111" s="129">
        <v>85</v>
      </c>
      <c r="J111" s="1" t="s">
        <v>416</v>
      </c>
      <c r="K111" s="156"/>
      <c r="L111" s="266">
        <v>3202.95</v>
      </c>
      <c r="M111" s="265"/>
      <c r="N111" s="158"/>
      <c r="O111" s="267">
        <v>350</v>
      </c>
      <c r="P111" s="159">
        <f t="shared" si="32"/>
        <v>0.10927426278899141</v>
      </c>
      <c r="Q111" s="159">
        <f t="shared" si="45"/>
        <v>0</v>
      </c>
      <c r="R111" s="160">
        <f t="shared" si="33"/>
        <v>0</v>
      </c>
      <c r="S111" s="160">
        <f t="shared" si="46"/>
        <v>0</v>
      </c>
      <c r="T111" s="267">
        <v>36</v>
      </c>
      <c r="U111" s="136">
        <f t="shared" si="34"/>
        <v>105</v>
      </c>
      <c r="V111" s="4">
        <f t="shared" si="47"/>
        <v>3316.95</v>
      </c>
      <c r="W111" s="266">
        <v>3241585331.3299999</v>
      </c>
      <c r="X111" s="267">
        <v>19621</v>
      </c>
      <c r="Y111" s="136">
        <f t="shared" si="35"/>
        <v>165210</v>
      </c>
      <c r="Z111" s="131">
        <f t="shared" si="36"/>
        <v>0.85811400000000004</v>
      </c>
      <c r="AA111" s="267">
        <v>115049</v>
      </c>
      <c r="AB111" s="131">
        <f t="shared" si="37"/>
        <v>0.95480900000000002</v>
      </c>
      <c r="AC111" s="131">
        <f t="shared" si="38"/>
        <v>0.11287800000000001</v>
      </c>
      <c r="AD111" s="161">
        <f t="shared" si="39"/>
        <v>0.11287800000000001</v>
      </c>
      <c r="AE111" s="162">
        <f t="shared" si="48"/>
        <v>0</v>
      </c>
      <c r="AF111" s="163">
        <f t="shared" si="49"/>
        <v>0.11287800000000001</v>
      </c>
      <c r="AG111" s="267">
        <v>0</v>
      </c>
      <c r="AH111" s="267">
        <v>0</v>
      </c>
      <c r="AI111" s="4">
        <f t="shared" si="50"/>
        <v>0</v>
      </c>
      <c r="AJ111" s="135">
        <f t="shared" si="40"/>
        <v>0</v>
      </c>
      <c r="AK111" s="135">
        <v>0</v>
      </c>
      <c r="AL111" s="135">
        <f t="shared" si="51"/>
        <v>0</v>
      </c>
      <c r="AM111" s="135">
        <f t="shared" si="52"/>
        <v>0</v>
      </c>
      <c r="AN111" s="135">
        <f t="shared" si="53"/>
        <v>0</v>
      </c>
      <c r="AO111" s="135">
        <f t="shared" si="54"/>
        <v>0</v>
      </c>
      <c r="AP111" s="135">
        <f t="shared" si="41"/>
        <v>4315083</v>
      </c>
      <c r="AQ111" s="135">
        <f t="shared" si="55"/>
        <v>4315083</v>
      </c>
      <c r="AR111" s="135">
        <f t="shared" si="56"/>
        <v>4315083</v>
      </c>
      <c r="AS111" s="160">
        <v>6394518</v>
      </c>
      <c r="AT111" s="135">
        <f t="shared" si="57"/>
        <v>2079435</v>
      </c>
      <c r="AU111" s="164" t="str">
        <f t="shared" si="58"/>
        <v>No</v>
      </c>
      <c r="AV111" s="267">
        <v>5272935</v>
      </c>
      <c r="AW111" s="160">
        <f t="shared" si="42"/>
        <v>173216.93549999999</v>
      </c>
      <c r="AX111" s="160">
        <f t="shared" si="59"/>
        <v>5272935</v>
      </c>
      <c r="AY111" s="160">
        <f t="shared" si="43"/>
        <v>5272935</v>
      </c>
      <c r="AZ111" s="268">
        <f t="shared" si="60"/>
        <v>0</v>
      </c>
      <c r="BA111" s="160"/>
      <c r="BB111" s="160"/>
      <c r="BC111" s="165"/>
      <c r="BD111" s="160"/>
      <c r="BE111" s="166"/>
      <c r="BG111" s="166"/>
      <c r="BH111" s="166"/>
      <c r="BL111" s="166"/>
      <c r="BM111" s="166"/>
      <c r="BN111" s="166"/>
      <c r="BO111" s="166"/>
      <c r="BP111" s="166"/>
    </row>
    <row r="112" spans="1:68" ht="15" x14ac:dyDescent="0.2">
      <c r="A112" s="129" t="s">
        <v>351</v>
      </c>
      <c r="B112" s="129"/>
      <c r="C112" s="147"/>
      <c r="D112" s="147" t="str">
        <f t="shared" si="44"/>
        <v>No</v>
      </c>
      <c r="E112" s="147"/>
      <c r="F112" s="147"/>
      <c r="G112" s="1">
        <v>8</v>
      </c>
      <c r="H112" s="269">
        <v>21</v>
      </c>
      <c r="I112" s="129">
        <v>86</v>
      </c>
      <c r="J112" s="1" t="s">
        <v>417</v>
      </c>
      <c r="K112" s="156"/>
      <c r="L112" s="266">
        <v>2127.64</v>
      </c>
      <c r="M112" s="269"/>
      <c r="N112" s="158"/>
      <c r="O112" s="267">
        <v>968</v>
      </c>
      <c r="P112" s="159">
        <f t="shared" si="32"/>
        <v>0.45496418567050817</v>
      </c>
      <c r="Q112" s="159">
        <f t="shared" si="45"/>
        <v>0</v>
      </c>
      <c r="R112" s="160">
        <f t="shared" si="33"/>
        <v>0</v>
      </c>
      <c r="S112" s="160">
        <f t="shared" si="46"/>
        <v>0</v>
      </c>
      <c r="T112" s="267">
        <v>97</v>
      </c>
      <c r="U112" s="136">
        <f t="shared" si="34"/>
        <v>290.39999999999998</v>
      </c>
      <c r="V112" s="4">
        <f t="shared" si="47"/>
        <v>2442.29</v>
      </c>
      <c r="W112" s="266">
        <v>1897089863.3299999</v>
      </c>
      <c r="X112" s="267">
        <v>19094</v>
      </c>
      <c r="Y112" s="136">
        <f t="shared" si="35"/>
        <v>99355.29</v>
      </c>
      <c r="Z112" s="131">
        <f t="shared" si="36"/>
        <v>0.51605999999999996</v>
      </c>
      <c r="AA112" s="267">
        <v>73765</v>
      </c>
      <c r="AB112" s="131">
        <f t="shared" si="37"/>
        <v>0.61218700000000004</v>
      </c>
      <c r="AC112" s="131">
        <f t="shared" si="38"/>
        <v>0.45510200000000001</v>
      </c>
      <c r="AD112" s="161">
        <f t="shared" si="39"/>
        <v>0.45510200000000001</v>
      </c>
      <c r="AE112" s="162">
        <f t="shared" si="48"/>
        <v>0</v>
      </c>
      <c r="AF112" s="163">
        <f t="shared" si="49"/>
        <v>0.45510200000000001</v>
      </c>
      <c r="AG112" s="267">
        <v>0</v>
      </c>
      <c r="AH112" s="267">
        <v>0</v>
      </c>
      <c r="AI112" s="4">
        <f t="shared" si="50"/>
        <v>0</v>
      </c>
      <c r="AJ112" s="135">
        <f t="shared" si="40"/>
        <v>0</v>
      </c>
      <c r="AK112" s="135">
        <v>0</v>
      </c>
      <c r="AL112" s="135">
        <f t="shared" si="51"/>
        <v>0</v>
      </c>
      <c r="AM112" s="135">
        <f t="shared" si="52"/>
        <v>0</v>
      </c>
      <c r="AN112" s="135">
        <f t="shared" si="53"/>
        <v>0</v>
      </c>
      <c r="AO112" s="135">
        <f t="shared" si="54"/>
        <v>0</v>
      </c>
      <c r="AP112" s="135">
        <f t="shared" si="41"/>
        <v>12809935</v>
      </c>
      <c r="AQ112" s="135">
        <f t="shared" si="55"/>
        <v>12809935</v>
      </c>
      <c r="AR112" s="135">
        <f t="shared" si="56"/>
        <v>12809935</v>
      </c>
      <c r="AS112" s="160">
        <v>12589621</v>
      </c>
      <c r="AT112" s="135">
        <f t="shared" si="57"/>
        <v>220314</v>
      </c>
      <c r="AU112" s="164" t="str">
        <f t="shared" si="58"/>
        <v>Yes</v>
      </c>
      <c r="AV112" s="267">
        <v>12779336</v>
      </c>
      <c r="AW112" s="160">
        <f t="shared" si="42"/>
        <v>23485.472399999999</v>
      </c>
      <c r="AX112" s="160">
        <f t="shared" si="59"/>
        <v>12802821.4724</v>
      </c>
      <c r="AY112" s="160">
        <f t="shared" si="43"/>
        <v>12802821.4724</v>
      </c>
      <c r="AZ112" s="268">
        <f t="shared" si="60"/>
        <v>23485.472400000319</v>
      </c>
      <c r="BA112" s="160"/>
      <c r="BB112" s="160"/>
      <c r="BC112" s="165"/>
      <c r="BD112" s="160"/>
      <c r="BE112" s="166"/>
      <c r="BG112" s="166"/>
      <c r="BH112" s="166"/>
      <c r="BL112" s="166"/>
      <c r="BM112" s="166"/>
      <c r="BN112" s="166"/>
      <c r="BO112" s="166"/>
      <c r="BP112" s="166"/>
    </row>
    <row r="113" spans="1:68" ht="15" x14ac:dyDescent="0.2">
      <c r="A113" s="129" t="s">
        <v>327</v>
      </c>
      <c r="B113" s="129"/>
      <c r="C113" s="147"/>
      <c r="D113" s="147" t="str">
        <f t="shared" si="44"/>
        <v>No</v>
      </c>
      <c r="E113" s="147"/>
      <c r="F113" s="147"/>
      <c r="G113" s="1">
        <v>3</v>
      </c>
      <c r="H113" s="265">
        <v>133</v>
      </c>
      <c r="I113" s="129">
        <v>87</v>
      </c>
      <c r="J113" s="1" t="s">
        <v>418</v>
      </c>
      <c r="K113" s="156"/>
      <c r="L113" s="266">
        <v>215.58</v>
      </c>
      <c r="M113" s="265"/>
      <c r="N113" s="158"/>
      <c r="O113" s="267">
        <v>65</v>
      </c>
      <c r="P113" s="159">
        <f t="shared" si="32"/>
        <v>0.30151219964746262</v>
      </c>
      <c r="Q113" s="159">
        <f t="shared" si="45"/>
        <v>0</v>
      </c>
      <c r="R113" s="160">
        <f t="shared" si="33"/>
        <v>0</v>
      </c>
      <c r="S113" s="160">
        <f t="shared" si="46"/>
        <v>0</v>
      </c>
      <c r="T113" s="267">
        <v>4</v>
      </c>
      <c r="U113" s="136">
        <f t="shared" si="34"/>
        <v>19.5</v>
      </c>
      <c r="V113" s="4">
        <f t="shared" si="47"/>
        <v>236.08</v>
      </c>
      <c r="W113" s="266">
        <v>476416325.67000002</v>
      </c>
      <c r="X113" s="267">
        <v>2288</v>
      </c>
      <c r="Y113" s="136">
        <f t="shared" si="35"/>
        <v>208223.92</v>
      </c>
      <c r="Z113" s="131">
        <f t="shared" si="36"/>
        <v>1.0815319999999999</v>
      </c>
      <c r="AA113" s="267">
        <v>94500</v>
      </c>
      <c r="AB113" s="131">
        <f t="shared" si="37"/>
        <v>0.78427000000000002</v>
      </c>
      <c r="AC113" s="131">
        <f t="shared" si="38"/>
        <v>7.6470000000000002E-3</v>
      </c>
      <c r="AD113" s="161">
        <f t="shared" si="39"/>
        <v>0.01</v>
      </c>
      <c r="AE113" s="162">
        <f t="shared" si="48"/>
        <v>0</v>
      </c>
      <c r="AF113" s="163">
        <f t="shared" si="49"/>
        <v>0.01</v>
      </c>
      <c r="AG113" s="267">
        <v>218</v>
      </c>
      <c r="AH113" s="267">
        <v>13</v>
      </c>
      <c r="AI113" s="4">
        <f t="shared" si="50"/>
        <v>1300</v>
      </c>
      <c r="AJ113" s="135">
        <f t="shared" si="40"/>
        <v>283400</v>
      </c>
      <c r="AK113" s="135">
        <v>0</v>
      </c>
      <c r="AL113" s="135">
        <f t="shared" si="51"/>
        <v>0</v>
      </c>
      <c r="AM113" s="135">
        <f t="shared" si="52"/>
        <v>0</v>
      </c>
      <c r="AN113" s="135">
        <f t="shared" si="53"/>
        <v>0</v>
      </c>
      <c r="AO113" s="135">
        <f t="shared" si="54"/>
        <v>283400</v>
      </c>
      <c r="AP113" s="135">
        <f t="shared" si="41"/>
        <v>27208</v>
      </c>
      <c r="AQ113" s="135">
        <f t="shared" si="55"/>
        <v>310608</v>
      </c>
      <c r="AR113" s="135">
        <f t="shared" si="56"/>
        <v>310608</v>
      </c>
      <c r="AS113" s="160">
        <v>102178</v>
      </c>
      <c r="AT113" s="135">
        <f t="shared" si="57"/>
        <v>208430</v>
      </c>
      <c r="AU113" s="164" t="str">
        <f t="shared" si="58"/>
        <v>Yes</v>
      </c>
      <c r="AV113" s="267">
        <v>109929</v>
      </c>
      <c r="AW113" s="160">
        <f t="shared" si="42"/>
        <v>22218.637999999999</v>
      </c>
      <c r="AX113" s="160">
        <f t="shared" si="59"/>
        <v>132147.63800000001</v>
      </c>
      <c r="AY113" s="160">
        <f t="shared" si="43"/>
        <v>132147.63800000001</v>
      </c>
      <c r="AZ113" s="268">
        <f t="shared" si="60"/>
        <v>22218.638000000006</v>
      </c>
      <c r="BA113" s="160"/>
      <c r="BB113" s="160"/>
      <c r="BC113" s="165"/>
      <c r="BD113" s="160"/>
      <c r="BE113" s="166"/>
      <c r="BG113" s="166"/>
      <c r="BH113" s="166"/>
      <c r="BL113" s="166"/>
      <c r="BM113" s="166"/>
      <c r="BN113" s="166"/>
      <c r="BO113" s="166"/>
      <c r="BP113" s="166"/>
    </row>
    <row r="114" spans="1:68" ht="15" x14ac:dyDescent="0.2">
      <c r="A114" s="129" t="s">
        <v>338</v>
      </c>
      <c r="B114" s="129"/>
      <c r="C114" s="147">
        <v>1</v>
      </c>
      <c r="D114" s="147" t="str">
        <f t="shared" si="44"/>
        <v>Yes</v>
      </c>
      <c r="E114" s="147">
        <v>1</v>
      </c>
      <c r="F114" s="147"/>
      <c r="G114" s="1">
        <v>10</v>
      </c>
      <c r="H114" s="269">
        <v>13</v>
      </c>
      <c r="I114" s="129">
        <v>88</v>
      </c>
      <c r="J114" s="1" t="s">
        <v>419</v>
      </c>
      <c r="K114" s="156"/>
      <c r="L114" s="266">
        <v>4538.93</v>
      </c>
      <c r="M114" s="269"/>
      <c r="N114" s="158"/>
      <c r="O114" s="267">
        <v>2562</v>
      </c>
      <c r="P114" s="159">
        <f t="shared" si="32"/>
        <v>0.56445021183406663</v>
      </c>
      <c r="Q114" s="159">
        <f t="shared" si="45"/>
        <v>0</v>
      </c>
      <c r="R114" s="160">
        <f t="shared" si="33"/>
        <v>0</v>
      </c>
      <c r="S114" s="160">
        <f t="shared" si="46"/>
        <v>0</v>
      </c>
      <c r="T114" s="267">
        <v>337</v>
      </c>
      <c r="U114" s="136">
        <f t="shared" si="34"/>
        <v>768.6</v>
      </c>
      <c r="V114" s="4">
        <f t="shared" si="47"/>
        <v>5391.7800000000007</v>
      </c>
      <c r="W114" s="266">
        <v>2395636456.6700001</v>
      </c>
      <c r="X114" s="267">
        <v>31481</v>
      </c>
      <c r="Y114" s="136">
        <f t="shared" si="35"/>
        <v>76097.850000000006</v>
      </c>
      <c r="Z114" s="131">
        <f t="shared" si="36"/>
        <v>0.395258</v>
      </c>
      <c r="AA114" s="267">
        <v>70512</v>
      </c>
      <c r="AB114" s="131">
        <f t="shared" si="37"/>
        <v>0.58518999999999999</v>
      </c>
      <c r="AC114" s="131">
        <f t="shared" si="38"/>
        <v>0.54776199999999997</v>
      </c>
      <c r="AD114" s="161">
        <f t="shared" si="39"/>
        <v>0.54776199999999997</v>
      </c>
      <c r="AE114" s="162">
        <f t="shared" si="48"/>
        <v>0.04</v>
      </c>
      <c r="AF114" s="163">
        <f t="shared" si="49"/>
        <v>0.58776200000000001</v>
      </c>
      <c r="AG114" s="267">
        <v>0</v>
      </c>
      <c r="AH114" s="267">
        <v>0</v>
      </c>
      <c r="AI114" s="4">
        <f t="shared" si="50"/>
        <v>0</v>
      </c>
      <c r="AJ114" s="135">
        <f t="shared" si="40"/>
        <v>0</v>
      </c>
      <c r="AK114" s="135">
        <v>0</v>
      </c>
      <c r="AL114" s="135">
        <f t="shared" si="51"/>
        <v>0</v>
      </c>
      <c r="AM114" s="135">
        <f t="shared" si="52"/>
        <v>0</v>
      </c>
      <c r="AN114" s="135">
        <f t="shared" si="53"/>
        <v>0</v>
      </c>
      <c r="AO114" s="135">
        <f t="shared" si="54"/>
        <v>0</v>
      </c>
      <c r="AP114" s="135">
        <f t="shared" si="41"/>
        <v>36523686</v>
      </c>
      <c r="AQ114" s="135">
        <f t="shared" si="55"/>
        <v>36523686</v>
      </c>
      <c r="AR114" s="135">
        <f t="shared" si="56"/>
        <v>36523686</v>
      </c>
      <c r="AS114" s="160">
        <v>30280380</v>
      </c>
      <c r="AT114" s="135">
        <f t="shared" si="57"/>
        <v>6243306</v>
      </c>
      <c r="AU114" s="164" t="str">
        <f t="shared" si="58"/>
        <v>Yes</v>
      </c>
      <c r="AV114" s="267">
        <v>32037303</v>
      </c>
      <c r="AW114" s="160">
        <f t="shared" si="42"/>
        <v>665536.41960000002</v>
      </c>
      <c r="AX114" s="160">
        <f t="shared" si="59"/>
        <v>32702839.419599999</v>
      </c>
      <c r="AY114" s="160">
        <f t="shared" si="43"/>
        <v>32702839.419599999</v>
      </c>
      <c r="AZ114" s="268">
        <f t="shared" si="60"/>
        <v>665536.41959999874</v>
      </c>
      <c r="BA114" s="160"/>
      <c r="BB114" s="160"/>
      <c r="BC114" s="165"/>
      <c r="BD114" s="160"/>
      <c r="BE114" s="166"/>
      <c r="BG114" s="166"/>
      <c r="BH114" s="166"/>
      <c r="BL114" s="166"/>
      <c r="BM114" s="166"/>
      <c r="BN114" s="166"/>
      <c r="BO114" s="166"/>
      <c r="BP114" s="166"/>
    </row>
    <row r="115" spans="1:68" ht="15" x14ac:dyDescent="0.2">
      <c r="A115" s="129" t="s">
        <v>343</v>
      </c>
      <c r="B115" s="129">
        <v>1</v>
      </c>
      <c r="C115" s="147">
        <v>1</v>
      </c>
      <c r="D115" s="147" t="str">
        <f t="shared" si="44"/>
        <v>Yes</v>
      </c>
      <c r="E115" s="147">
        <v>0</v>
      </c>
      <c r="F115" s="147">
        <v>1</v>
      </c>
      <c r="G115" s="1">
        <v>10</v>
      </c>
      <c r="H115" s="269">
        <v>3</v>
      </c>
      <c r="I115" s="129">
        <v>89</v>
      </c>
      <c r="J115" s="1" t="s">
        <v>420</v>
      </c>
      <c r="K115" s="156"/>
      <c r="L115" s="266">
        <v>11097.79</v>
      </c>
      <c r="M115" s="269"/>
      <c r="N115" s="158"/>
      <c r="O115" s="267">
        <v>8178</v>
      </c>
      <c r="P115" s="159">
        <f t="shared" si="32"/>
        <v>0.73690347357446839</v>
      </c>
      <c r="Q115" s="159">
        <f t="shared" si="45"/>
        <v>0.13690347357446842</v>
      </c>
      <c r="R115" s="160">
        <f t="shared" si="33"/>
        <v>1519.326</v>
      </c>
      <c r="S115" s="160">
        <f t="shared" si="46"/>
        <v>227.8989</v>
      </c>
      <c r="T115" s="267">
        <v>1815</v>
      </c>
      <c r="U115" s="136">
        <f t="shared" si="34"/>
        <v>2453.4</v>
      </c>
      <c r="V115" s="4">
        <f t="shared" si="47"/>
        <v>14232.838900000001</v>
      </c>
      <c r="W115" s="266">
        <v>3969245273.3299999</v>
      </c>
      <c r="X115" s="267">
        <v>72839</v>
      </c>
      <c r="Y115" s="136">
        <f t="shared" si="35"/>
        <v>54493.41</v>
      </c>
      <c r="Z115" s="131">
        <f t="shared" si="36"/>
        <v>0.28304299999999999</v>
      </c>
      <c r="AA115" s="267">
        <v>45258</v>
      </c>
      <c r="AB115" s="131">
        <f t="shared" si="37"/>
        <v>0.37560300000000002</v>
      </c>
      <c r="AC115" s="131">
        <f t="shared" si="38"/>
        <v>0.68918900000000005</v>
      </c>
      <c r="AD115" s="161">
        <f t="shared" si="39"/>
        <v>0.68918900000000005</v>
      </c>
      <c r="AE115" s="162">
        <f t="shared" si="48"/>
        <v>0.06</v>
      </c>
      <c r="AF115" s="163">
        <f t="shared" si="49"/>
        <v>0.7491890000000001</v>
      </c>
      <c r="AG115" s="267">
        <v>0</v>
      </c>
      <c r="AH115" s="267">
        <v>0</v>
      </c>
      <c r="AI115" s="4">
        <f t="shared" si="50"/>
        <v>0</v>
      </c>
      <c r="AJ115" s="135">
        <f t="shared" si="40"/>
        <v>0</v>
      </c>
      <c r="AK115" s="135">
        <v>0</v>
      </c>
      <c r="AL115" s="135">
        <f t="shared" si="51"/>
        <v>0</v>
      </c>
      <c r="AM115" s="135">
        <f t="shared" si="52"/>
        <v>0</v>
      </c>
      <c r="AN115" s="135">
        <f t="shared" si="53"/>
        <v>0</v>
      </c>
      <c r="AO115" s="135">
        <f t="shared" si="54"/>
        <v>0</v>
      </c>
      <c r="AP115" s="135">
        <f t="shared" si="41"/>
        <v>122892070</v>
      </c>
      <c r="AQ115" s="135">
        <f t="shared" si="55"/>
        <v>122892070</v>
      </c>
      <c r="AR115" s="135">
        <f t="shared" si="56"/>
        <v>122892070</v>
      </c>
      <c r="AS115" s="160">
        <v>86195269</v>
      </c>
      <c r="AT115" s="135">
        <f t="shared" si="57"/>
        <v>36696801</v>
      </c>
      <c r="AU115" s="164" t="str">
        <f t="shared" si="58"/>
        <v>Yes</v>
      </c>
      <c r="AV115" s="267">
        <v>95776383</v>
      </c>
      <c r="AW115" s="160">
        <f t="shared" si="42"/>
        <v>3911878.9865999999</v>
      </c>
      <c r="AX115" s="160">
        <f t="shared" si="59"/>
        <v>99688261.986599997</v>
      </c>
      <c r="AY115" s="160">
        <f t="shared" si="43"/>
        <v>99688261.986599997</v>
      </c>
      <c r="AZ115" s="268">
        <f t="shared" si="60"/>
        <v>3911878.9865999967</v>
      </c>
      <c r="BA115" s="160"/>
      <c r="BB115" s="160"/>
      <c r="BC115" s="165"/>
      <c r="BD115" s="160"/>
      <c r="BE115" s="166"/>
      <c r="BG115" s="166"/>
      <c r="BH115" s="166"/>
      <c r="BL115" s="166"/>
      <c r="BM115" s="166"/>
      <c r="BN115" s="166"/>
      <c r="BO115" s="166"/>
      <c r="BP115" s="166"/>
    </row>
    <row r="116" spans="1:68" ht="15" x14ac:dyDescent="0.2">
      <c r="A116" s="129" t="s">
        <v>365</v>
      </c>
      <c r="B116" s="129"/>
      <c r="C116" s="147"/>
      <c r="D116" s="147" t="str">
        <f t="shared" si="44"/>
        <v>No</v>
      </c>
      <c r="E116" s="147"/>
      <c r="F116" s="147"/>
      <c r="G116" s="1">
        <v>1</v>
      </c>
      <c r="H116" s="265">
        <v>168</v>
      </c>
      <c r="I116" s="129">
        <v>90</v>
      </c>
      <c r="J116" s="1" t="s">
        <v>421</v>
      </c>
      <c r="K116" s="156"/>
      <c r="L116" s="266">
        <v>4230.76</v>
      </c>
      <c r="M116" s="265"/>
      <c r="N116" s="158"/>
      <c r="O116" s="267">
        <v>5</v>
      </c>
      <c r="P116" s="159">
        <f t="shared" si="32"/>
        <v>1.1818207603362042E-3</v>
      </c>
      <c r="Q116" s="159">
        <f t="shared" si="45"/>
        <v>0</v>
      </c>
      <c r="R116" s="160">
        <f t="shared" si="33"/>
        <v>0</v>
      </c>
      <c r="S116" s="160">
        <f t="shared" si="46"/>
        <v>0</v>
      </c>
      <c r="T116" s="267">
        <v>29</v>
      </c>
      <c r="U116" s="136">
        <f t="shared" si="34"/>
        <v>1.5</v>
      </c>
      <c r="V116" s="4">
        <f t="shared" si="47"/>
        <v>4239.51</v>
      </c>
      <c r="W116" s="266">
        <v>11466893202.33</v>
      </c>
      <c r="X116" s="267">
        <v>20273</v>
      </c>
      <c r="Y116" s="136">
        <f t="shared" si="35"/>
        <v>565623.89</v>
      </c>
      <c r="Z116" s="131">
        <f t="shared" si="36"/>
        <v>2.937897</v>
      </c>
      <c r="AA116" s="267">
        <v>192428</v>
      </c>
      <c r="AB116" s="131">
        <f t="shared" si="37"/>
        <v>1.596989</v>
      </c>
      <c r="AC116" s="131">
        <f t="shared" si="38"/>
        <v>-1.535625</v>
      </c>
      <c r="AD116" s="161">
        <f t="shared" si="39"/>
        <v>0.01</v>
      </c>
      <c r="AE116" s="162">
        <f t="shared" si="48"/>
        <v>0</v>
      </c>
      <c r="AF116" s="163">
        <f t="shared" si="49"/>
        <v>0.01</v>
      </c>
      <c r="AG116" s="267">
        <v>0</v>
      </c>
      <c r="AH116" s="267">
        <v>0</v>
      </c>
      <c r="AI116" s="4">
        <f t="shared" si="50"/>
        <v>0</v>
      </c>
      <c r="AJ116" s="135">
        <f t="shared" si="40"/>
        <v>0</v>
      </c>
      <c r="AK116" s="135">
        <v>0</v>
      </c>
      <c r="AL116" s="135">
        <f t="shared" si="51"/>
        <v>0</v>
      </c>
      <c r="AM116" s="135">
        <f t="shared" si="52"/>
        <v>0</v>
      </c>
      <c r="AN116" s="135">
        <f t="shared" si="53"/>
        <v>0</v>
      </c>
      <c r="AO116" s="135">
        <f t="shared" si="54"/>
        <v>0</v>
      </c>
      <c r="AP116" s="135">
        <f t="shared" si="41"/>
        <v>488604</v>
      </c>
      <c r="AQ116" s="135">
        <f t="shared" si="55"/>
        <v>488604</v>
      </c>
      <c r="AR116" s="135">
        <f t="shared" si="56"/>
        <v>488604</v>
      </c>
      <c r="AS116" s="160">
        <v>339590</v>
      </c>
      <c r="AT116" s="135">
        <f t="shared" si="57"/>
        <v>149014</v>
      </c>
      <c r="AU116" s="164" t="str">
        <f t="shared" si="58"/>
        <v>Yes</v>
      </c>
      <c r="AV116" s="267">
        <v>377366</v>
      </c>
      <c r="AW116" s="160">
        <f t="shared" si="42"/>
        <v>15884.892400000001</v>
      </c>
      <c r="AX116" s="160">
        <f t="shared" si="59"/>
        <v>393250.89240000001</v>
      </c>
      <c r="AY116" s="160">
        <f t="shared" si="43"/>
        <v>393250.89240000001</v>
      </c>
      <c r="AZ116" s="268">
        <f t="shared" si="60"/>
        <v>15884.892400000012</v>
      </c>
      <c r="BA116" s="160"/>
      <c r="BB116" s="160"/>
      <c r="BC116" s="165"/>
      <c r="BD116" s="160"/>
      <c r="BE116" s="166"/>
      <c r="BG116" s="166"/>
      <c r="BH116" s="166"/>
      <c r="BL116" s="166"/>
      <c r="BM116" s="166"/>
      <c r="BN116" s="166"/>
      <c r="BO116" s="166"/>
      <c r="BP116" s="166"/>
    </row>
    <row r="117" spans="1:68" ht="15" x14ac:dyDescent="0.2">
      <c r="A117" s="129" t="s">
        <v>329</v>
      </c>
      <c r="B117" s="129"/>
      <c r="C117" s="147"/>
      <c r="D117" s="147" t="str">
        <f t="shared" si="44"/>
        <v>No</v>
      </c>
      <c r="E117" s="147"/>
      <c r="F117" s="147"/>
      <c r="G117" s="1">
        <v>3</v>
      </c>
      <c r="H117" s="265">
        <v>107</v>
      </c>
      <c r="I117" s="129">
        <v>91</v>
      </c>
      <c r="J117" s="1" t="s">
        <v>422</v>
      </c>
      <c r="K117" s="156"/>
      <c r="L117" s="266">
        <v>2053.7800000000002</v>
      </c>
      <c r="M117" s="265"/>
      <c r="N117" s="158"/>
      <c r="O117" s="267">
        <v>277</v>
      </c>
      <c r="P117" s="159">
        <f t="shared" si="32"/>
        <v>0.13487325808996092</v>
      </c>
      <c r="Q117" s="159">
        <f t="shared" si="45"/>
        <v>0</v>
      </c>
      <c r="R117" s="160">
        <f t="shared" si="33"/>
        <v>0</v>
      </c>
      <c r="S117" s="160">
        <f t="shared" si="46"/>
        <v>0</v>
      </c>
      <c r="T117" s="267">
        <v>80</v>
      </c>
      <c r="U117" s="136">
        <f t="shared" si="34"/>
        <v>83.1</v>
      </c>
      <c r="V117" s="4">
        <f t="shared" si="47"/>
        <v>2156.88</v>
      </c>
      <c r="W117" s="266">
        <v>2500958862</v>
      </c>
      <c r="X117" s="267">
        <v>13992</v>
      </c>
      <c r="Y117" s="136">
        <f t="shared" si="35"/>
        <v>178742.06</v>
      </c>
      <c r="Z117" s="131">
        <f t="shared" si="36"/>
        <v>0.92840100000000003</v>
      </c>
      <c r="AA117" s="267">
        <v>107089</v>
      </c>
      <c r="AB117" s="131">
        <f t="shared" si="37"/>
        <v>0.88874799999999998</v>
      </c>
      <c r="AC117" s="131">
        <f t="shared" si="38"/>
        <v>8.3495E-2</v>
      </c>
      <c r="AD117" s="161">
        <f t="shared" si="39"/>
        <v>8.3495E-2</v>
      </c>
      <c r="AE117" s="162">
        <f t="shared" si="48"/>
        <v>0</v>
      </c>
      <c r="AF117" s="163">
        <f t="shared" si="49"/>
        <v>8.3495E-2</v>
      </c>
      <c r="AG117" s="267">
        <v>0</v>
      </c>
      <c r="AH117" s="267">
        <v>0</v>
      </c>
      <c r="AI117" s="4">
        <f t="shared" si="50"/>
        <v>0</v>
      </c>
      <c r="AJ117" s="135">
        <f t="shared" si="40"/>
        <v>0</v>
      </c>
      <c r="AK117" s="135">
        <v>0</v>
      </c>
      <c r="AL117" s="135">
        <f t="shared" si="51"/>
        <v>0</v>
      </c>
      <c r="AM117" s="135">
        <f t="shared" si="52"/>
        <v>0</v>
      </c>
      <c r="AN117" s="135">
        <f t="shared" si="53"/>
        <v>0</v>
      </c>
      <c r="AO117" s="135">
        <f t="shared" si="54"/>
        <v>0</v>
      </c>
      <c r="AP117" s="135">
        <f t="shared" si="41"/>
        <v>2075522</v>
      </c>
      <c r="AQ117" s="135">
        <f t="shared" si="55"/>
        <v>2075522</v>
      </c>
      <c r="AR117" s="135">
        <f t="shared" si="56"/>
        <v>2075522</v>
      </c>
      <c r="AS117" s="160">
        <v>4338569</v>
      </c>
      <c r="AT117" s="135">
        <f t="shared" si="57"/>
        <v>2263047</v>
      </c>
      <c r="AU117" s="164" t="str">
        <f t="shared" si="58"/>
        <v>No</v>
      </c>
      <c r="AV117" s="267">
        <v>3481120</v>
      </c>
      <c r="AW117" s="160">
        <f t="shared" si="42"/>
        <v>188511.81510000001</v>
      </c>
      <c r="AX117" s="160">
        <f t="shared" si="59"/>
        <v>3481120</v>
      </c>
      <c r="AY117" s="160">
        <f t="shared" si="43"/>
        <v>3481120</v>
      </c>
      <c r="AZ117" s="268">
        <f t="shared" si="60"/>
        <v>0</v>
      </c>
      <c r="BA117" s="160"/>
      <c r="BB117" s="160"/>
      <c r="BC117" s="165"/>
      <c r="BD117" s="160"/>
      <c r="BE117" s="166"/>
      <c r="BG117" s="166"/>
      <c r="BH117" s="166"/>
      <c r="BL117" s="166"/>
      <c r="BM117" s="166"/>
      <c r="BN117" s="166"/>
      <c r="BO117" s="166"/>
      <c r="BP117" s="166"/>
    </row>
    <row r="118" spans="1:68" ht="15" x14ac:dyDescent="0.2">
      <c r="A118" s="129" t="s">
        <v>323</v>
      </c>
      <c r="B118" s="129"/>
      <c r="C118" s="147"/>
      <c r="D118" s="147" t="str">
        <f t="shared" si="44"/>
        <v>No</v>
      </c>
      <c r="E118" s="147"/>
      <c r="F118" s="147"/>
      <c r="G118" s="1">
        <v>5</v>
      </c>
      <c r="H118" s="265">
        <v>111</v>
      </c>
      <c r="I118" s="129">
        <v>92</v>
      </c>
      <c r="J118" s="1" t="s">
        <v>423</v>
      </c>
      <c r="K118" s="156"/>
      <c r="L118" s="266">
        <v>882.86</v>
      </c>
      <c r="M118" s="265"/>
      <c r="N118" s="158"/>
      <c r="O118" s="267">
        <v>158</v>
      </c>
      <c r="P118" s="159">
        <f t="shared" si="32"/>
        <v>0.178963822123553</v>
      </c>
      <c r="Q118" s="159">
        <f t="shared" si="45"/>
        <v>0</v>
      </c>
      <c r="R118" s="160">
        <f t="shared" si="33"/>
        <v>0</v>
      </c>
      <c r="S118" s="160">
        <f t="shared" si="46"/>
        <v>0</v>
      </c>
      <c r="T118" s="267">
        <v>7</v>
      </c>
      <c r="U118" s="136">
        <f t="shared" si="34"/>
        <v>47.4</v>
      </c>
      <c r="V118" s="4">
        <f t="shared" si="47"/>
        <v>932.01</v>
      </c>
      <c r="W118" s="266">
        <v>968060648.66999996</v>
      </c>
      <c r="X118" s="267">
        <v>6755</v>
      </c>
      <c r="Y118" s="136">
        <f t="shared" si="35"/>
        <v>143310.24</v>
      </c>
      <c r="Z118" s="131">
        <f t="shared" si="36"/>
        <v>0.74436500000000005</v>
      </c>
      <c r="AA118" s="267">
        <v>99926</v>
      </c>
      <c r="AB118" s="131">
        <f t="shared" si="37"/>
        <v>0.82930099999999995</v>
      </c>
      <c r="AC118" s="131">
        <f t="shared" si="38"/>
        <v>0.230154</v>
      </c>
      <c r="AD118" s="161">
        <f t="shared" si="39"/>
        <v>0.230154</v>
      </c>
      <c r="AE118" s="162">
        <f t="shared" si="48"/>
        <v>0</v>
      </c>
      <c r="AF118" s="163">
        <f t="shared" si="49"/>
        <v>0.230154</v>
      </c>
      <c r="AG118" s="267">
        <v>450</v>
      </c>
      <c r="AH118" s="267">
        <v>6</v>
      </c>
      <c r="AI118" s="4">
        <f t="shared" si="50"/>
        <v>600</v>
      </c>
      <c r="AJ118" s="135">
        <f t="shared" si="40"/>
        <v>270000</v>
      </c>
      <c r="AK118" s="135">
        <v>0</v>
      </c>
      <c r="AL118" s="135">
        <f t="shared" si="51"/>
        <v>0</v>
      </c>
      <c r="AM118" s="135">
        <f t="shared" si="52"/>
        <v>0</v>
      </c>
      <c r="AN118" s="135">
        <f t="shared" si="53"/>
        <v>0</v>
      </c>
      <c r="AO118" s="135">
        <f t="shared" si="54"/>
        <v>270000</v>
      </c>
      <c r="AP118" s="135">
        <f t="shared" si="41"/>
        <v>2472180</v>
      </c>
      <c r="AQ118" s="135">
        <f t="shared" si="55"/>
        <v>2742180</v>
      </c>
      <c r="AR118" s="135">
        <f t="shared" si="56"/>
        <v>2742180</v>
      </c>
      <c r="AS118" s="160">
        <v>3113169</v>
      </c>
      <c r="AT118" s="135">
        <f t="shared" si="57"/>
        <v>370989</v>
      </c>
      <c r="AU118" s="164" t="str">
        <f t="shared" si="58"/>
        <v>No</v>
      </c>
      <c r="AV118" s="267">
        <v>2913010</v>
      </c>
      <c r="AW118" s="160">
        <f t="shared" si="42"/>
        <v>30903.383699999998</v>
      </c>
      <c r="AX118" s="160">
        <f t="shared" si="59"/>
        <v>2913010</v>
      </c>
      <c r="AY118" s="160">
        <f t="shared" si="43"/>
        <v>2913010</v>
      </c>
      <c r="AZ118" s="268">
        <f t="shared" si="60"/>
        <v>0</v>
      </c>
      <c r="BA118" s="160"/>
      <c r="BB118" s="160"/>
      <c r="BC118" s="165"/>
      <c r="BD118" s="160"/>
      <c r="BE118" s="166"/>
      <c r="BG118" s="166"/>
      <c r="BH118" s="166"/>
      <c r="BL118" s="166"/>
      <c r="BM118" s="166"/>
      <c r="BN118" s="166"/>
      <c r="BO118" s="166"/>
      <c r="BP118" s="166"/>
    </row>
    <row r="119" spans="1:68" ht="15" x14ac:dyDescent="0.2">
      <c r="A119" s="129" t="s">
        <v>343</v>
      </c>
      <c r="B119" s="129">
        <v>1</v>
      </c>
      <c r="C119" s="147">
        <v>1</v>
      </c>
      <c r="D119" s="147" t="str">
        <f t="shared" si="44"/>
        <v>Yes</v>
      </c>
      <c r="E119" s="147">
        <v>0</v>
      </c>
      <c r="F119" s="147">
        <v>1</v>
      </c>
      <c r="G119" s="1">
        <v>10</v>
      </c>
      <c r="H119" s="269">
        <v>6</v>
      </c>
      <c r="I119" s="129">
        <v>93</v>
      </c>
      <c r="J119" s="1" t="s">
        <v>424</v>
      </c>
      <c r="K119" s="156"/>
      <c r="L119" s="266">
        <v>18017.75</v>
      </c>
      <c r="M119" s="269"/>
      <c r="N119" s="158"/>
      <c r="O119" s="267">
        <v>13306</v>
      </c>
      <c r="P119" s="159">
        <f t="shared" si="32"/>
        <v>0.73849398509802833</v>
      </c>
      <c r="Q119" s="159">
        <f t="shared" si="45"/>
        <v>0.13849398509802835</v>
      </c>
      <c r="R119" s="160">
        <f t="shared" si="33"/>
        <v>2495.3500000000004</v>
      </c>
      <c r="S119" s="160">
        <f t="shared" si="46"/>
        <v>374.30250000000007</v>
      </c>
      <c r="T119" s="267">
        <v>3469</v>
      </c>
      <c r="U119" s="136">
        <f t="shared" si="34"/>
        <v>3991.8</v>
      </c>
      <c r="V119" s="4">
        <f t="shared" si="47"/>
        <v>23251.102500000001</v>
      </c>
      <c r="W119" s="266">
        <v>10367105845</v>
      </c>
      <c r="X119" s="267">
        <v>130529</v>
      </c>
      <c r="Y119" s="136">
        <f t="shared" si="35"/>
        <v>79423.77</v>
      </c>
      <c r="Z119" s="131">
        <f t="shared" si="36"/>
        <v>0.41253400000000001</v>
      </c>
      <c r="AA119" s="267">
        <v>41142</v>
      </c>
      <c r="AB119" s="131">
        <f t="shared" si="37"/>
        <v>0.34144400000000003</v>
      </c>
      <c r="AC119" s="131">
        <f t="shared" si="38"/>
        <v>0.60879300000000003</v>
      </c>
      <c r="AD119" s="161">
        <f t="shared" si="39"/>
        <v>0.60879300000000003</v>
      </c>
      <c r="AE119" s="162">
        <f t="shared" si="48"/>
        <v>0.05</v>
      </c>
      <c r="AF119" s="163">
        <f t="shared" si="49"/>
        <v>0.65879300000000007</v>
      </c>
      <c r="AG119" s="267">
        <v>0</v>
      </c>
      <c r="AH119" s="267">
        <v>0</v>
      </c>
      <c r="AI119" s="4">
        <f t="shared" si="50"/>
        <v>0</v>
      </c>
      <c r="AJ119" s="135">
        <f t="shared" si="40"/>
        <v>0</v>
      </c>
      <c r="AK119" s="135">
        <v>0</v>
      </c>
      <c r="AL119" s="135">
        <f t="shared" si="51"/>
        <v>0</v>
      </c>
      <c r="AM119" s="135">
        <f t="shared" si="52"/>
        <v>0</v>
      </c>
      <c r="AN119" s="135">
        <f t="shared" si="53"/>
        <v>0</v>
      </c>
      <c r="AO119" s="135">
        <f t="shared" si="54"/>
        <v>0</v>
      </c>
      <c r="AP119" s="135">
        <f t="shared" si="41"/>
        <v>176536073</v>
      </c>
      <c r="AQ119" s="135">
        <f t="shared" si="55"/>
        <v>176536073</v>
      </c>
      <c r="AR119" s="135">
        <f t="shared" si="56"/>
        <v>176536073</v>
      </c>
      <c r="AS119" s="160">
        <v>154301977</v>
      </c>
      <c r="AT119" s="135">
        <f t="shared" si="57"/>
        <v>22234096</v>
      </c>
      <c r="AU119" s="164" t="str">
        <f t="shared" si="58"/>
        <v>Yes</v>
      </c>
      <c r="AV119" s="267">
        <v>160469961</v>
      </c>
      <c r="AW119" s="160">
        <f t="shared" si="42"/>
        <v>2370154.6335999998</v>
      </c>
      <c r="AX119" s="160">
        <f t="shared" si="59"/>
        <v>162840115.6336</v>
      </c>
      <c r="AY119" s="160">
        <f t="shared" si="43"/>
        <v>162840115.6336</v>
      </c>
      <c r="AZ119" s="268">
        <f t="shared" si="60"/>
        <v>2370154.6335999966</v>
      </c>
      <c r="BA119" s="160"/>
      <c r="BB119" s="160"/>
      <c r="BC119" s="165"/>
      <c r="BD119" s="160"/>
      <c r="BE119" s="166"/>
      <c r="BG119" s="166"/>
      <c r="BH119" s="166"/>
      <c r="BL119" s="166"/>
      <c r="BM119" s="166"/>
      <c r="BN119" s="166"/>
      <c r="BO119" s="166"/>
      <c r="BP119" s="166"/>
    </row>
    <row r="120" spans="1:68" ht="15" x14ac:dyDescent="0.2">
      <c r="A120" s="129" t="s">
        <v>333</v>
      </c>
      <c r="B120" s="129"/>
      <c r="C120" s="147"/>
      <c r="D120" s="147" t="str">
        <f t="shared" si="44"/>
        <v>No</v>
      </c>
      <c r="E120" s="147"/>
      <c r="F120" s="147"/>
      <c r="G120" s="1">
        <v>7</v>
      </c>
      <c r="H120" s="265">
        <v>50</v>
      </c>
      <c r="I120" s="129">
        <v>94</v>
      </c>
      <c r="J120" s="1" t="s">
        <v>425</v>
      </c>
      <c r="K120" s="156"/>
      <c r="L120" s="266">
        <v>4044.15</v>
      </c>
      <c r="M120" s="265"/>
      <c r="N120" s="158"/>
      <c r="O120" s="267">
        <v>1303</v>
      </c>
      <c r="P120" s="159">
        <f t="shared" si="32"/>
        <v>0.32219378608607496</v>
      </c>
      <c r="Q120" s="159">
        <f t="shared" si="45"/>
        <v>0</v>
      </c>
      <c r="R120" s="160">
        <f t="shared" si="33"/>
        <v>0</v>
      </c>
      <c r="S120" s="160">
        <f t="shared" si="46"/>
        <v>0</v>
      </c>
      <c r="T120" s="267">
        <v>267</v>
      </c>
      <c r="U120" s="136">
        <f t="shared" si="34"/>
        <v>390.9</v>
      </c>
      <c r="V120" s="4">
        <f t="shared" si="47"/>
        <v>4501.8</v>
      </c>
      <c r="W120" s="266">
        <v>4044186639.3299999</v>
      </c>
      <c r="X120" s="267">
        <v>30323</v>
      </c>
      <c r="Y120" s="136">
        <f t="shared" si="35"/>
        <v>133370.26999999999</v>
      </c>
      <c r="Z120" s="131">
        <f t="shared" si="36"/>
        <v>0.69273600000000002</v>
      </c>
      <c r="AA120" s="267">
        <v>80310</v>
      </c>
      <c r="AB120" s="131">
        <f t="shared" si="37"/>
        <v>0.66650500000000001</v>
      </c>
      <c r="AC120" s="131">
        <f t="shared" si="38"/>
        <v>0.315133</v>
      </c>
      <c r="AD120" s="161">
        <f t="shared" si="39"/>
        <v>0.315133</v>
      </c>
      <c r="AE120" s="162">
        <f t="shared" si="48"/>
        <v>0</v>
      </c>
      <c r="AF120" s="163">
        <f t="shared" si="49"/>
        <v>0.315133</v>
      </c>
      <c r="AG120" s="267">
        <v>0</v>
      </c>
      <c r="AH120" s="267">
        <v>0</v>
      </c>
      <c r="AI120" s="4">
        <f t="shared" si="50"/>
        <v>0</v>
      </c>
      <c r="AJ120" s="135">
        <f t="shared" si="40"/>
        <v>0</v>
      </c>
      <c r="AK120" s="135">
        <v>0</v>
      </c>
      <c r="AL120" s="135">
        <f t="shared" si="51"/>
        <v>0</v>
      </c>
      <c r="AM120" s="135">
        <f t="shared" si="52"/>
        <v>0</v>
      </c>
      <c r="AN120" s="135">
        <f t="shared" si="53"/>
        <v>0</v>
      </c>
      <c r="AO120" s="135">
        <f t="shared" si="54"/>
        <v>0</v>
      </c>
      <c r="AP120" s="135">
        <f t="shared" si="41"/>
        <v>16350123</v>
      </c>
      <c r="AQ120" s="135">
        <f t="shared" si="55"/>
        <v>16350123</v>
      </c>
      <c r="AR120" s="135">
        <f t="shared" si="56"/>
        <v>16350123</v>
      </c>
      <c r="AS120" s="160">
        <v>12983806</v>
      </c>
      <c r="AT120" s="135">
        <f t="shared" si="57"/>
        <v>3366317</v>
      </c>
      <c r="AU120" s="164" t="str">
        <f t="shared" si="58"/>
        <v>Yes</v>
      </c>
      <c r="AV120" s="267">
        <v>13772951</v>
      </c>
      <c r="AW120" s="160">
        <f t="shared" si="42"/>
        <v>358849.3922</v>
      </c>
      <c r="AX120" s="160">
        <f t="shared" si="59"/>
        <v>14131800.392200001</v>
      </c>
      <c r="AY120" s="160">
        <f t="shared" si="43"/>
        <v>14131800.392200001</v>
      </c>
      <c r="AZ120" s="268">
        <f t="shared" si="60"/>
        <v>358849.39220000058</v>
      </c>
      <c r="BA120" s="160"/>
      <c r="BB120" s="160"/>
      <c r="BC120" s="165"/>
      <c r="BD120" s="160"/>
      <c r="BE120" s="166"/>
      <c r="BG120" s="166"/>
      <c r="BH120" s="166"/>
      <c r="BL120" s="166"/>
      <c r="BM120" s="166"/>
      <c r="BN120" s="166"/>
      <c r="BO120" s="166"/>
      <c r="BP120" s="166"/>
    </row>
    <row r="121" spans="1:68" ht="15" x14ac:dyDescent="0.2">
      <c r="A121" s="129" t="s">
        <v>343</v>
      </c>
      <c r="B121" s="129">
        <v>1</v>
      </c>
      <c r="C121" s="147">
        <v>1</v>
      </c>
      <c r="D121" s="147" t="str">
        <f t="shared" si="44"/>
        <v>Yes</v>
      </c>
      <c r="E121" s="147">
        <v>0</v>
      </c>
      <c r="F121" s="147">
        <v>1</v>
      </c>
      <c r="G121" s="1">
        <v>10</v>
      </c>
      <c r="H121" s="269">
        <v>4</v>
      </c>
      <c r="I121" s="129">
        <v>95</v>
      </c>
      <c r="J121" s="1" t="s">
        <v>426</v>
      </c>
      <c r="K121" s="156"/>
      <c r="L121" s="266">
        <v>3324.92</v>
      </c>
      <c r="M121" s="269"/>
      <c r="N121" s="158"/>
      <c r="O121" s="267">
        <v>2810</v>
      </c>
      <c r="P121" s="159">
        <f t="shared" si="32"/>
        <v>0.8451331159847455</v>
      </c>
      <c r="Q121" s="159">
        <f t="shared" si="45"/>
        <v>0.24513311598474552</v>
      </c>
      <c r="R121" s="160">
        <f t="shared" si="33"/>
        <v>815.04800000000012</v>
      </c>
      <c r="S121" s="160">
        <f t="shared" si="46"/>
        <v>122.25720000000001</v>
      </c>
      <c r="T121" s="267">
        <v>842</v>
      </c>
      <c r="U121" s="136">
        <f t="shared" si="34"/>
        <v>843</v>
      </c>
      <c r="V121" s="4">
        <f t="shared" si="47"/>
        <v>4500.6772000000001</v>
      </c>
      <c r="W121" s="266">
        <v>1978320860.3299999</v>
      </c>
      <c r="X121" s="267">
        <v>27032</v>
      </c>
      <c r="Y121" s="136">
        <f t="shared" si="35"/>
        <v>73184.41</v>
      </c>
      <c r="Z121" s="131">
        <f t="shared" si="36"/>
        <v>0.38012600000000002</v>
      </c>
      <c r="AA121" s="267">
        <v>39675</v>
      </c>
      <c r="AB121" s="131">
        <f t="shared" si="37"/>
        <v>0.32926899999999998</v>
      </c>
      <c r="AC121" s="131">
        <f t="shared" si="38"/>
        <v>0.635131</v>
      </c>
      <c r="AD121" s="161">
        <f t="shared" si="39"/>
        <v>0.635131</v>
      </c>
      <c r="AE121" s="162">
        <f t="shared" si="48"/>
        <v>0.06</v>
      </c>
      <c r="AF121" s="163">
        <f t="shared" si="49"/>
        <v>0.69513099999999994</v>
      </c>
      <c r="AG121" s="267">
        <v>0</v>
      </c>
      <c r="AH121" s="267">
        <v>0</v>
      </c>
      <c r="AI121" s="4">
        <f t="shared" si="50"/>
        <v>0</v>
      </c>
      <c r="AJ121" s="135">
        <f t="shared" si="40"/>
        <v>0</v>
      </c>
      <c r="AK121" s="135">
        <v>0</v>
      </c>
      <c r="AL121" s="135">
        <f t="shared" si="51"/>
        <v>0</v>
      </c>
      <c r="AM121" s="135">
        <f t="shared" si="52"/>
        <v>0</v>
      </c>
      <c r="AN121" s="135">
        <f t="shared" si="53"/>
        <v>0</v>
      </c>
      <c r="AO121" s="135">
        <f t="shared" si="54"/>
        <v>0</v>
      </c>
      <c r="AP121" s="135">
        <f t="shared" si="41"/>
        <v>36056657</v>
      </c>
      <c r="AQ121" s="135">
        <f t="shared" si="55"/>
        <v>36056657</v>
      </c>
      <c r="AR121" s="135">
        <f t="shared" si="56"/>
        <v>36056657</v>
      </c>
      <c r="AS121" s="160">
        <v>25806077</v>
      </c>
      <c r="AT121" s="135">
        <f t="shared" si="57"/>
        <v>10250580</v>
      </c>
      <c r="AU121" s="164" t="str">
        <f t="shared" si="58"/>
        <v>Yes</v>
      </c>
      <c r="AV121" s="267">
        <v>28628974</v>
      </c>
      <c r="AW121" s="160">
        <f t="shared" si="42"/>
        <v>1092711.828</v>
      </c>
      <c r="AX121" s="160">
        <f t="shared" si="59"/>
        <v>29721685.828000002</v>
      </c>
      <c r="AY121" s="160">
        <f t="shared" si="43"/>
        <v>29721685.828000002</v>
      </c>
      <c r="AZ121" s="268">
        <f t="shared" si="60"/>
        <v>1092711.8280000016</v>
      </c>
      <c r="BA121" s="160"/>
      <c r="BB121" s="160"/>
      <c r="BC121" s="165"/>
      <c r="BD121" s="160"/>
      <c r="BE121" s="166"/>
      <c r="BG121" s="166"/>
      <c r="BH121" s="166"/>
      <c r="BL121" s="166"/>
      <c r="BM121" s="166"/>
      <c r="BN121" s="166"/>
      <c r="BO121" s="166"/>
      <c r="BP121" s="166"/>
    </row>
    <row r="122" spans="1:68" ht="15" x14ac:dyDescent="0.2">
      <c r="A122" s="129" t="s">
        <v>333</v>
      </c>
      <c r="B122" s="129"/>
      <c r="C122" s="147"/>
      <c r="D122" s="147" t="str">
        <f t="shared" si="44"/>
        <v>No</v>
      </c>
      <c r="E122" s="147"/>
      <c r="F122" s="147"/>
      <c r="G122" s="1">
        <v>5</v>
      </c>
      <c r="H122" s="265">
        <v>71</v>
      </c>
      <c r="I122" s="129">
        <v>96</v>
      </c>
      <c r="J122" s="1" t="s">
        <v>427</v>
      </c>
      <c r="K122" s="156"/>
      <c r="L122" s="266">
        <v>3665.1</v>
      </c>
      <c r="M122" s="265"/>
      <c r="N122" s="158"/>
      <c r="O122" s="267">
        <v>1374</v>
      </c>
      <c r="P122" s="159">
        <f t="shared" si="32"/>
        <v>0.37488745191127121</v>
      </c>
      <c r="Q122" s="159">
        <f t="shared" si="45"/>
        <v>0</v>
      </c>
      <c r="R122" s="160">
        <f t="shared" si="33"/>
        <v>0</v>
      </c>
      <c r="S122" s="160">
        <f t="shared" si="46"/>
        <v>0</v>
      </c>
      <c r="T122" s="267">
        <v>177</v>
      </c>
      <c r="U122" s="136">
        <f t="shared" si="34"/>
        <v>412.2</v>
      </c>
      <c r="V122" s="4">
        <f t="shared" si="47"/>
        <v>4121.5499999999993</v>
      </c>
      <c r="W122" s="266">
        <v>4349146162.6700001</v>
      </c>
      <c r="X122" s="267">
        <v>27196</v>
      </c>
      <c r="Y122" s="136">
        <f t="shared" si="35"/>
        <v>159918.6</v>
      </c>
      <c r="Z122" s="131">
        <f t="shared" si="36"/>
        <v>0.83062999999999998</v>
      </c>
      <c r="AA122" s="267">
        <v>87188</v>
      </c>
      <c r="AB122" s="131">
        <f t="shared" si="37"/>
        <v>0.72358599999999995</v>
      </c>
      <c r="AC122" s="131">
        <f t="shared" si="38"/>
        <v>0.201483</v>
      </c>
      <c r="AD122" s="161">
        <f t="shared" si="39"/>
        <v>0.201483</v>
      </c>
      <c r="AE122" s="162">
        <f t="shared" si="48"/>
        <v>0</v>
      </c>
      <c r="AF122" s="163">
        <f t="shared" si="49"/>
        <v>0.201483</v>
      </c>
      <c r="AG122" s="267">
        <v>0</v>
      </c>
      <c r="AH122" s="267">
        <v>0</v>
      </c>
      <c r="AI122" s="4">
        <f t="shared" si="50"/>
        <v>0</v>
      </c>
      <c r="AJ122" s="135">
        <f t="shared" si="40"/>
        <v>0</v>
      </c>
      <c r="AK122" s="135">
        <v>0</v>
      </c>
      <c r="AL122" s="135">
        <f t="shared" si="51"/>
        <v>0</v>
      </c>
      <c r="AM122" s="135">
        <f t="shared" si="52"/>
        <v>0</v>
      </c>
      <c r="AN122" s="135">
        <f t="shared" si="53"/>
        <v>0</v>
      </c>
      <c r="AO122" s="135">
        <f t="shared" si="54"/>
        <v>0</v>
      </c>
      <c r="AP122" s="135">
        <f t="shared" si="41"/>
        <v>9570617</v>
      </c>
      <c r="AQ122" s="135">
        <f t="shared" si="55"/>
        <v>9570617</v>
      </c>
      <c r="AR122" s="135">
        <f t="shared" si="56"/>
        <v>9570617</v>
      </c>
      <c r="AS122" s="160">
        <v>11832806</v>
      </c>
      <c r="AT122" s="135">
        <f t="shared" si="57"/>
        <v>2262189</v>
      </c>
      <c r="AU122" s="164" t="str">
        <f t="shared" si="58"/>
        <v>No</v>
      </c>
      <c r="AV122" s="267">
        <v>11124188</v>
      </c>
      <c r="AW122" s="160">
        <f t="shared" si="42"/>
        <v>188440.3437</v>
      </c>
      <c r="AX122" s="160">
        <f t="shared" si="59"/>
        <v>11124188</v>
      </c>
      <c r="AY122" s="160">
        <f t="shared" si="43"/>
        <v>11124188</v>
      </c>
      <c r="AZ122" s="268">
        <f t="shared" si="60"/>
        <v>0</v>
      </c>
      <c r="BA122" s="160"/>
      <c r="BB122" s="160"/>
      <c r="BC122" s="165"/>
      <c r="BD122" s="160"/>
      <c r="BE122" s="166"/>
      <c r="BG122" s="166"/>
      <c r="BH122" s="166"/>
      <c r="BL122" s="166"/>
      <c r="BM122" s="166"/>
      <c r="BN122" s="166"/>
      <c r="BO122" s="166"/>
      <c r="BP122" s="166"/>
    </row>
    <row r="123" spans="1:68" ht="15" x14ac:dyDescent="0.2">
      <c r="A123" s="129" t="s">
        <v>329</v>
      </c>
      <c r="B123" s="129"/>
      <c r="C123" s="147"/>
      <c r="D123" s="147" t="str">
        <f t="shared" si="44"/>
        <v>No</v>
      </c>
      <c r="E123" s="147"/>
      <c r="F123" s="147"/>
      <c r="G123" s="1">
        <v>3</v>
      </c>
      <c r="H123" s="265">
        <v>121</v>
      </c>
      <c r="I123" s="129">
        <v>97</v>
      </c>
      <c r="J123" s="1" t="s">
        <v>428</v>
      </c>
      <c r="K123" s="156"/>
      <c r="L123" s="266">
        <v>4034.62</v>
      </c>
      <c r="M123" s="265"/>
      <c r="N123" s="158"/>
      <c r="O123" s="267">
        <v>582</v>
      </c>
      <c r="P123" s="159">
        <f t="shared" si="32"/>
        <v>0.14425150323946245</v>
      </c>
      <c r="Q123" s="159">
        <f t="shared" si="45"/>
        <v>0</v>
      </c>
      <c r="R123" s="160">
        <f t="shared" si="33"/>
        <v>0</v>
      </c>
      <c r="S123" s="160">
        <f t="shared" si="46"/>
        <v>0</v>
      </c>
      <c r="T123" s="267">
        <v>21</v>
      </c>
      <c r="U123" s="136">
        <f t="shared" si="34"/>
        <v>174.6</v>
      </c>
      <c r="V123" s="4">
        <f t="shared" si="47"/>
        <v>4214.47</v>
      </c>
      <c r="W123" s="266">
        <v>4637865782</v>
      </c>
      <c r="X123" s="267">
        <v>27853</v>
      </c>
      <c r="Y123" s="136">
        <f t="shared" si="35"/>
        <v>166512.25</v>
      </c>
      <c r="Z123" s="131">
        <f t="shared" si="36"/>
        <v>0.86487800000000004</v>
      </c>
      <c r="AA123" s="267">
        <v>123974</v>
      </c>
      <c r="AB123" s="131">
        <f t="shared" si="37"/>
        <v>1.0288790000000001</v>
      </c>
      <c r="AC123" s="131">
        <f t="shared" si="38"/>
        <v>8.5921999999999998E-2</v>
      </c>
      <c r="AD123" s="161">
        <f t="shared" si="39"/>
        <v>8.5921999999999998E-2</v>
      </c>
      <c r="AE123" s="162">
        <f t="shared" si="48"/>
        <v>0</v>
      </c>
      <c r="AF123" s="163">
        <f t="shared" si="49"/>
        <v>8.5921999999999998E-2</v>
      </c>
      <c r="AG123" s="267">
        <v>0</v>
      </c>
      <c r="AH123" s="267">
        <v>0</v>
      </c>
      <c r="AI123" s="4">
        <f t="shared" si="50"/>
        <v>0</v>
      </c>
      <c r="AJ123" s="135">
        <f t="shared" si="40"/>
        <v>0</v>
      </c>
      <c r="AK123" s="135">
        <v>0</v>
      </c>
      <c r="AL123" s="135">
        <f t="shared" si="51"/>
        <v>0</v>
      </c>
      <c r="AM123" s="135">
        <f t="shared" si="52"/>
        <v>0</v>
      </c>
      <c r="AN123" s="135">
        <f t="shared" si="53"/>
        <v>0</v>
      </c>
      <c r="AO123" s="135">
        <f t="shared" si="54"/>
        <v>0</v>
      </c>
      <c r="AP123" s="135">
        <f t="shared" si="41"/>
        <v>4173383</v>
      </c>
      <c r="AQ123" s="135">
        <f t="shared" si="55"/>
        <v>4173383</v>
      </c>
      <c r="AR123" s="135">
        <f t="shared" si="56"/>
        <v>4173383</v>
      </c>
      <c r="AS123" s="160">
        <v>4893944</v>
      </c>
      <c r="AT123" s="135">
        <f t="shared" si="57"/>
        <v>720561</v>
      </c>
      <c r="AU123" s="164" t="str">
        <f t="shared" si="58"/>
        <v>No</v>
      </c>
      <c r="AV123" s="267">
        <v>4495691</v>
      </c>
      <c r="AW123" s="160">
        <f t="shared" si="42"/>
        <v>60022.731299999999</v>
      </c>
      <c r="AX123" s="160">
        <f t="shared" si="59"/>
        <v>4495691</v>
      </c>
      <c r="AY123" s="160">
        <f t="shared" si="43"/>
        <v>4495691</v>
      </c>
      <c r="AZ123" s="268">
        <f t="shared" si="60"/>
        <v>0</v>
      </c>
      <c r="BA123" s="160"/>
      <c r="BB123" s="160"/>
      <c r="BC123" s="165"/>
      <c r="BD123" s="160"/>
      <c r="BE123" s="166"/>
      <c r="BG123" s="166"/>
      <c r="BH123" s="166"/>
      <c r="BL123" s="166"/>
      <c r="BM123" s="166"/>
      <c r="BN123" s="166"/>
      <c r="BO123" s="166"/>
      <c r="BP123" s="166"/>
    </row>
    <row r="124" spans="1:68" ht="15" x14ac:dyDescent="0.2">
      <c r="A124" s="129" t="s">
        <v>327</v>
      </c>
      <c r="B124" s="129"/>
      <c r="C124" s="147"/>
      <c r="D124" s="147" t="str">
        <f t="shared" si="44"/>
        <v>No</v>
      </c>
      <c r="E124" s="147"/>
      <c r="F124" s="147"/>
      <c r="G124" s="1">
        <v>2</v>
      </c>
      <c r="H124" s="265">
        <v>136</v>
      </c>
      <c r="I124" s="129">
        <v>98</v>
      </c>
      <c r="J124" s="1" t="s">
        <v>429</v>
      </c>
      <c r="K124" s="156"/>
      <c r="L124" s="266">
        <v>152.94999999999999</v>
      </c>
      <c r="M124" s="265"/>
      <c r="N124" s="158"/>
      <c r="O124" s="267">
        <v>51</v>
      </c>
      <c r="P124" s="159">
        <f t="shared" si="32"/>
        <v>0.33344230140568815</v>
      </c>
      <c r="Q124" s="159">
        <f t="shared" si="45"/>
        <v>0</v>
      </c>
      <c r="R124" s="160">
        <f t="shared" si="33"/>
        <v>0</v>
      </c>
      <c r="S124" s="160">
        <f t="shared" si="46"/>
        <v>0</v>
      </c>
      <c r="T124" s="267">
        <v>2</v>
      </c>
      <c r="U124" s="136">
        <f t="shared" si="34"/>
        <v>15.3</v>
      </c>
      <c r="V124" s="4">
        <f t="shared" si="47"/>
        <v>168.75</v>
      </c>
      <c r="W124" s="266">
        <v>383304826.67000002</v>
      </c>
      <c r="X124" s="267">
        <v>1503</v>
      </c>
      <c r="Y124" s="136">
        <f t="shared" si="35"/>
        <v>255026.5</v>
      </c>
      <c r="Z124" s="131">
        <f t="shared" si="36"/>
        <v>1.3246290000000001</v>
      </c>
      <c r="AA124" s="267">
        <v>75547</v>
      </c>
      <c r="AB124" s="131">
        <f t="shared" si="37"/>
        <v>0.62697599999999998</v>
      </c>
      <c r="AC124" s="131">
        <f t="shared" si="38"/>
        <v>-0.115333</v>
      </c>
      <c r="AD124" s="161">
        <f t="shared" si="39"/>
        <v>0.01</v>
      </c>
      <c r="AE124" s="162">
        <f t="shared" si="48"/>
        <v>0</v>
      </c>
      <c r="AF124" s="163">
        <f t="shared" si="49"/>
        <v>0.01</v>
      </c>
      <c r="AG124" s="267">
        <v>72</v>
      </c>
      <c r="AH124" s="267">
        <v>6</v>
      </c>
      <c r="AI124" s="4">
        <f t="shared" si="50"/>
        <v>600</v>
      </c>
      <c r="AJ124" s="135">
        <f t="shared" si="40"/>
        <v>43200</v>
      </c>
      <c r="AK124" s="135">
        <v>0</v>
      </c>
      <c r="AL124" s="135">
        <f t="shared" si="51"/>
        <v>0</v>
      </c>
      <c r="AM124" s="135">
        <f t="shared" si="52"/>
        <v>0</v>
      </c>
      <c r="AN124" s="135">
        <f t="shared" si="53"/>
        <v>0</v>
      </c>
      <c r="AO124" s="135">
        <f t="shared" si="54"/>
        <v>43200</v>
      </c>
      <c r="AP124" s="135">
        <f t="shared" si="41"/>
        <v>19448</v>
      </c>
      <c r="AQ124" s="135">
        <f t="shared" si="55"/>
        <v>62648</v>
      </c>
      <c r="AR124" s="135">
        <f t="shared" si="56"/>
        <v>62648</v>
      </c>
      <c r="AS124" s="160">
        <v>25815</v>
      </c>
      <c r="AT124" s="135">
        <f t="shared" si="57"/>
        <v>36833</v>
      </c>
      <c r="AU124" s="164" t="str">
        <f t="shared" si="58"/>
        <v>Yes</v>
      </c>
      <c r="AV124" s="267">
        <v>25940</v>
      </c>
      <c r="AW124" s="160">
        <f t="shared" si="42"/>
        <v>3926.3978000000002</v>
      </c>
      <c r="AX124" s="160">
        <f t="shared" si="59"/>
        <v>29866.397799999999</v>
      </c>
      <c r="AY124" s="160">
        <f t="shared" si="43"/>
        <v>29866.397799999999</v>
      </c>
      <c r="AZ124" s="268">
        <f t="shared" si="60"/>
        <v>3926.3977999999988</v>
      </c>
      <c r="BA124" s="160"/>
      <c r="BB124" s="160"/>
      <c r="BC124" s="165"/>
      <c r="BD124" s="160"/>
      <c r="BE124" s="166"/>
      <c r="BG124" s="166"/>
      <c r="BH124" s="166"/>
      <c r="BL124" s="166"/>
      <c r="BM124" s="166"/>
      <c r="BN124" s="166"/>
      <c r="BO124" s="166"/>
      <c r="BP124" s="166"/>
    </row>
    <row r="125" spans="1:68" ht="15" x14ac:dyDescent="0.2">
      <c r="A125" s="129" t="s">
        <v>327</v>
      </c>
      <c r="B125" s="129"/>
      <c r="C125" s="147"/>
      <c r="D125" s="147" t="str">
        <f t="shared" si="44"/>
        <v>No</v>
      </c>
      <c r="E125" s="147"/>
      <c r="F125" s="147"/>
      <c r="G125" s="1">
        <v>6</v>
      </c>
      <c r="H125" s="265">
        <v>74</v>
      </c>
      <c r="I125" s="129">
        <v>99</v>
      </c>
      <c r="J125" s="1" t="s">
        <v>430</v>
      </c>
      <c r="K125" s="156"/>
      <c r="L125" s="266">
        <v>1665.65</v>
      </c>
      <c r="M125" s="265"/>
      <c r="N125" s="158"/>
      <c r="O125" s="267">
        <v>392</v>
      </c>
      <c r="P125" s="159">
        <f t="shared" si="32"/>
        <v>0.23534355957133851</v>
      </c>
      <c r="Q125" s="159">
        <f t="shared" si="45"/>
        <v>0</v>
      </c>
      <c r="R125" s="160">
        <f t="shared" si="33"/>
        <v>0</v>
      </c>
      <c r="S125" s="160">
        <f t="shared" si="46"/>
        <v>0</v>
      </c>
      <c r="T125" s="267">
        <v>17</v>
      </c>
      <c r="U125" s="136">
        <f t="shared" si="34"/>
        <v>117.6</v>
      </c>
      <c r="V125" s="4">
        <f t="shared" si="47"/>
        <v>1787.5</v>
      </c>
      <c r="W125" s="266">
        <v>1854366817</v>
      </c>
      <c r="X125" s="267">
        <v>14208</v>
      </c>
      <c r="Y125" s="136">
        <f t="shared" si="35"/>
        <v>130515.68</v>
      </c>
      <c r="Z125" s="131">
        <f t="shared" si="36"/>
        <v>0.67790899999999998</v>
      </c>
      <c r="AA125" s="267">
        <v>86087</v>
      </c>
      <c r="AB125" s="131">
        <f t="shared" si="37"/>
        <v>0.714449</v>
      </c>
      <c r="AC125" s="131">
        <f t="shared" si="38"/>
        <v>0.31112899999999999</v>
      </c>
      <c r="AD125" s="161">
        <f t="shared" si="39"/>
        <v>0.31112899999999999</v>
      </c>
      <c r="AE125" s="162">
        <f t="shared" si="48"/>
        <v>0</v>
      </c>
      <c r="AF125" s="163">
        <f t="shared" si="49"/>
        <v>0.31112899999999999</v>
      </c>
      <c r="AG125" s="267">
        <v>0</v>
      </c>
      <c r="AH125" s="267">
        <v>0</v>
      </c>
      <c r="AI125" s="4">
        <f t="shared" si="50"/>
        <v>0</v>
      </c>
      <c r="AJ125" s="135">
        <f t="shared" si="40"/>
        <v>0</v>
      </c>
      <c r="AK125" s="135">
        <v>0</v>
      </c>
      <c r="AL125" s="135">
        <f t="shared" si="51"/>
        <v>0</v>
      </c>
      <c r="AM125" s="135">
        <f t="shared" si="52"/>
        <v>0</v>
      </c>
      <c r="AN125" s="135">
        <f t="shared" si="53"/>
        <v>0</v>
      </c>
      <c r="AO125" s="135">
        <f t="shared" si="54"/>
        <v>0</v>
      </c>
      <c r="AP125" s="135">
        <f t="shared" si="41"/>
        <v>6409549</v>
      </c>
      <c r="AQ125" s="135">
        <f t="shared" si="55"/>
        <v>6409549</v>
      </c>
      <c r="AR125" s="135">
        <f t="shared" si="56"/>
        <v>6409549</v>
      </c>
      <c r="AS125" s="160">
        <v>8076776</v>
      </c>
      <c r="AT125" s="135">
        <f t="shared" si="57"/>
        <v>1667227</v>
      </c>
      <c r="AU125" s="164" t="str">
        <f t="shared" si="58"/>
        <v>No</v>
      </c>
      <c r="AV125" s="267">
        <v>7331325</v>
      </c>
      <c r="AW125" s="160">
        <f t="shared" si="42"/>
        <v>138880.0091</v>
      </c>
      <c r="AX125" s="160">
        <f t="shared" si="59"/>
        <v>7331325</v>
      </c>
      <c r="AY125" s="160">
        <f t="shared" si="43"/>
        <v>7331325</v>
      </c>
      <c r="AZ125" s="268">
        <f t="shared" si="60"/>
        <v>0</v>
      </c>
      <c r="BA125" s="160"/>
      <c r="BB125" s="160"/>
      <c r="BC125" s="165"/>
      <c r="BD125" s="160"/>
      <c r="BE125" s="166"/>
      <c r="BG125" s="166"/>
      <c r="BH125" s="166"/>
      <c r="BL125" s="166"/>
      <c r="BM125" s="166"/>
      <c r="BN125" s="166"/>
      <c r="BO125" s="166"/>
      <c r="BP125" s="166"/>
    </row>
    <row r="126" spans="1:68" ht="15" x14ac:dyDescent="0.2">
      <c r="A126" s="129" t="s">
        <v>351</v>
      </c>
      <c r="B126" s="129"/>
      <c r="C126" s="147"/>
      <c r="D126" s="147" t="str">
        <f t="shared" si="44"/>
        <v>No</v>
      </c>
      <c r="E126" s="147"/>
      <c r="F126" s="147"/>
      <c r="G126" s="1">
        <v>8</v>
      </c>
      <c r="H126" s="265">
        <v>67</v>
      </c>
      <c r="I126" s="129">
        <v>100</v>
      </c>
      <c r="J126" s="1" t="s">
        <v>431</v>
      </c>
      <c r="K126" s="156"/>
      <c r="L126" s="266">
        <v>352.41</v>
      </c>
      <c r="M126" s="265"/>
      <c r="N126" s="158"/>
      <c r="O126" s="267">
        <v>176</v>
      </c>
      <c r="P126" s="159">
        <f t="shared" si="32"/>
        <v>0.49941829119491499</v>
      </c>
      <c r="Q126" s="159">
        <f t="shared" si="45"/>
        <v>0</v>
      </c>
      <c r="R126" s="160">
        <f t="shared" si="33"/>
        <v>0</v>
      </c>
      <c r="S126" s="160">
        <f t="shared" si="46"/>
        <v>0</v>
      </c>
      <c r="T126" s="267">
        <v>12</v>
      </c>
      <c r="U126" s="136">
        <f t="shared" si="34"/>
        <v>52.8</v>
      </c>
      <c r="V126" s="4">
        <f t="shared" si="47"/>
        <v>408.21000000000004</v>
      </c>
      <c r="W126" s="266">
        <v>433160796.32999998</v>
      </c>
      <c r="X126" s="267">
        <v>3302</v>
      </c>
      <c r="Y126" s="136">
        <f t="shared" si="35"/>
        <v>131181.34</v>
      </c>
      <c r="Z126" s="131">
        <f t="shared" si="36"/>
        <v>0.68136699999999994</v>
      </c>
      <c r="AA126" s="267">
        <v>68438</v>
      </c>
      <c r="AB126" s="131">
        <f t="shared" si="37"/>
        <v>0.56797699999999995</v>
      </c>
      <c r="AC126" s="131">
        <f t="shared" si="38"/>
        <v>0.35265000000000002</v>
      </c>
      <c r="AD126" s="161">
        <f t="shared" si="39"/>
        <v>0.35265000000000002</v>
      </c>
      <c r="AE126" s="162">
        <f t="shared" si="48"/>
        <v>0</v>
      </c>
      <c r="AF126" s="163">
        <f t="shared" si="49"/>
        <v>0.35265000000000002</v>
      </c>
      <c r="AG126" s="267">
        <v>106</v>
      </c>
      <c r="AH126" s="267">
        <v>4</v>
      </c>
      <c r="AI126" s="4">
        <f t="shared" si="50"/>
        <v>400</v>
      </c>
      <c r="AJ126" s="135">
        <f t="shared" si="40"/>
        <v>42400</v>
      </c>
      <c r="AK126" s="135">
        <v>0</v>
      </c>
      <c r="AL126" s="135">
        <f t="shared" si="51"/>
        <v>0</v>
      </c>
      <c r="AM126" s="135">
        <f t="shared" si="52"/>
        <v>0</v>
      </c>
      <c r="AN126" s="135">
        <f t="shared" si="53"/>
        <v>0</v>
      </c>
      <c r="AO126" s="135">
        <f t="shared" si="54"/>
        <v>42400</v>
      </c>
      <c r="AP126" s="135">
        <f t="shared" si="41"/>
        <v>1659084</v>
      </c>
      <c r="AQ126" s="135">
        <f t="shared" si="55"/>
        <v>1701484</v>
      </c>
      <c r="AR126" s="135">
        <f t="shared" si="56"/>
        <v>1701484</v>
      </c>
      <c r="AS126" s="160">
        <v>2044243</v>
      </c>
      <c r="AT126" s="135">
        <f t="shared" si="57"/>
        <v>342759</v>
      </c>
      <c r="AU126" s="164" t="str">
        <f t="shared" si="58"/>
        <v>No</v>
      </c>
      <c r="AV126" s="267">
        <v>1781954</v>
      </c>
      <c r="AW126" s="160">
        <f t="shared" si="42"/>
        <v>28551.824700000001</v>
      </c>
      <c r="AX126" s="160">
        <f t="shared" si="59"/>
        <v>1781954</v>
      </c>
      <c r="AY126" s="160">
        <f t="shared" si="43"/>
        <v>1781954</v>
      </c>
      <c r="AZ126" s="268">
        <f t="shared" si="60"/>
        <v>0</v>
      </c>
      <c r="BA126" s="160"/>
      <c r="BB126" s="160"/>
      <c r="BC126" s="165"/>
      <c r="BD126" s="160"/>
      <c r="BE126" s="166"/>
      <c r="BG126" s="166"/>
      <c r="BH126" s="166"/>
      <c r="BL126" s="166"/>
      <c r="BM126" s="166"/>
      <c r="BN126" s="166"/>
      <c r="BO126" s="166"/>
      <c r="BP126" s="166"/>
    </row>
    <row r="127" spans="1:68" ht="15" x14ac:dyDescent="0.2">
      <c r="A127" s="129" t="s">
        <v>333</v>
      </c>
      <c r="B127" s="129"/>
      <c r="C127" s="147"/>
      <c r="D127" s="147" t="str">
        <f t="shared" si="44"/>
        <v>No</v>
      </c>
      <c r="E127" s="147"/>
      <c r="F127" s="147"/>
      <c r="G127" s="1">
        <v>4</v>
      </c>
      <c r="H127" s="265">
        <v>93</v>
      </c>
      <c r="I127" s="129">
        <v>101</v>
      </c>
      <c r="J127" s="1" t="s">
        <v>432</v>
      </c>
      <c r="K127" s="156"/>
      <c r="L127" s="266">
        <v>3126.45</v>
      </c>
      <c r="M127" s="265"/>
      <c r="N127" s="158"/>
      <c r="O127" s="267">
        <v>639</v>
      </c>
      <c r="P127" s="159">
        <f t="shared" si="32"/>
        <v>0.20438516528330855</v>
      </c>
      <c r="Q127" s="159">
        <f t="shared" si="45"/>
        <v>0</v>
      </c>
      <c r="R127" s="160">
        <f t="shared" si="33"/>
        <v>0</v>
      </c>
      <c r="S127" s="160">
        <f t="shared" si="46"/>
        <v>0</v>
      </c>
      <c r="T127" s="267">
        <v>105</v>
      </c>
      <c r="U127" s="136">
        <f t="shared" si="34"/>
        <v>191.7</v>
      </c>
      <c r="V127" s="4">
        <f t="shared" si="47"/>
        <v>3344.3999999999996</v>
      </c>
      <c r="W127" s="266">
        <v>4261260702.6700001</v>
      </c>
      <c r="X127" s="267">
        <v>23786</v>
      </c>
      <c r="Y127" s="136">
        <f t="shared" si="35"/>
        <v>179149.95</v>
      </c>
      <c r="Z127" s="131">
        <f t="shared" si="36"/>
        <v>0.93052000000000001</v>
      </c>
      <c r="AA127" s="267">
        <v>99094</v>
      </c>
      <c r="AB127" s="131">
        <f t="shared" si="37"/>
        <v>0.82239600000000002</v>
      </c>
      <c r="AC127" s="131">
        <f t="shared" si="38"/>
        <v>0.10191699999999999</v>
      </c>
      <c r="AD127" s="161">
        <f t="shared" si="39"/>
        <v>0.10191699999999999</v>
      </c>
      <c r="AE127" s="162">
        <f t="shared" si="48"/>
        <v>0</v>
      </c>
      <c r="AF127" s="163">
        <f t="shared" si="49"/>
        <v>0.10191699999999999</v>
      </c>
      <c r="AG127" s="267">
        <v>0</v>
      </c>
      <c r="AH127" s="267">
        <v>0</v>
      </c>
      <c r="AI127" s="4">
        <f t="shared" si="50"/>
        <v>0</v>
      </c>
      <c r="AJ127" s="135">
        <f t="shared" si="40"/>
        <v>0</v>
      </c>
      <c r="AK127" s="135">
        <v>0</v>
      </c>
      <c r="AL127" s="135">
        <f t="shared" si="51"/>
        <v>0</v>
      </c>
      <c r="AM127" s="135">
        <f t="shared" si="52"/>
        <v>0</v>
      </c>
      <c r="AN127" s="135">
        <f t="shared" si="53"/>
        <v>0</v>
      </c>
      <c r="AO127" s="135">
        <f t="shared" si="54"/>
        <v>0</v>
      </c>
      <c r="AP127" s="135">
        <f t="shared" si="41"/>
        <v>3928310</v>
      </c>
      <c r="AQ127" s="135">
        <f t="shared" si="55"/>
        <v>3928310</v>
      </c>
      <c r="AR127" s="135">
        <f t="shared" si="56"/>
        <v>3928310</v>
      </c>
      <c r="AS127" s="160">
        <v>3842088</v>
      </c>
      <c r="AT127" s="135">
        <f t="shared" si="57"/>
        <v>86222</v>
      </c>
      <c r="AU127" s="164" t="str">
        <f t="shared" si="58"/>
        <v>Yes</v>
      </c>
      <c r="AV127" s="267">
        <v>3851360</v>
      </c>
      <c r="AW127" s="160">
        <f t="shared" si="42"/>
        <v>9191.2651999999998</v>
      </c>
      <c r="AX127" s="160">
        <f t="shared" si="59"/>
        <v>3860551.2651999998</v>
      </c>
      <c r="AY127" s="160">
        <f t="shared" si="43"/>
        <v>3860551.2651999998</v>
      </c>
      <c r="AZ127" s="268">
        <f t="shared" si="60"/>
        <v>9191.2651999997906</v>
      </c>
      <c r="BA127" s="160"/>
      <c r="BB127" s="160"/>
      <c r="BC127" s="165"/>
      <c r="BD127" s="160"/>
      <c r="BE127" s="166"/>
      <c r="BG127" s="166"/>
      <c r="BH127" s="166"/>
      <c r="BL127" s="166"/>
      <c r="BM127" s="166"/>
      <c r="BN127" s="166"/>
      <c r="BO127" s="166"/>
      <c r="BP127" s="166"/>
    </row>
    <row r="128" spans="1:68" ht="15" x14ac:dyDescent="0.2">
      <c r="A128" s="129" t="s">
        <v>327</v>
      </c>
      <c r="B128" s="129"/>
      <c r="C128" s="147"/>
      <c r="D128" s="147" t="str">
        <f t="shared" si="44"/>
        <v>No</v>
      </c>
      <c r="E128" s="147"/>
      <c r="F128" s="147"/>
      <c r="G128" s="1">
        <v>4</v>
      </c>
      <c r="H128" s="265">
        <v>81</v>
      </c>
      <c r="I128" s="129">
        <v>102</v>
      </c>
      <c r="J128" s="1" t="s">
        <v>433</v>
      </c>
      <c r="K128" s="156"/>
      <c r="L128" s="266">
        <v>709.57</v>
      </c>
      <c r="M128" s="265"/>
      <c r="N128" s="158"/>
      <c r="O128" s="267">
        <v>156</v>
      </c>
      <c r="P128" s="159">
        <f t="shared" si="32"/>
        <v>0.21985145933452652</v>
      </c>
      <c r="Q128" s="159">
        <f t="shared" si="45"/>
        <v>0</v>
      </c>
      <c r="R128" s="160">
        <f t="shared" si="33"/>
        <v>0</v>
      </c>
      <c r="S128" s="160">
        <f t="shared" si="46"/>
        <v>0</v>
      </c>
      <c r="T128" s="267">
        <v>0</v>
      </c>
      <c r="U128" s="136">
        <f t="shared" si="34"/>
        <v>46.8</v>
      </c>
      <c r="V128" s="4">
        <f t="shared" si="47"/>
        <v>756.37</v>
      </c>
      <c r="W128" s="266">
        <v>829466418.33000004</v>
      </c>
      <c r="X128" s="267">
        <v>5242</v>
      </c>
      <c r="Y128" s="136">
        <f t="shared" si="35"/>
        <v>158234.72</v>
      </c>
      <c r="Z128" s="131">
        <f t="shared" si="36"/>
        <v>0.82188399999999995</v>
      </c>
      <c r="AA128" s="267">
        <v>76985</v>
      </c>
      <c r="AB128" s="131">
        <f t="shared" si="37"/>
        <v>0.63890999999999998</v>
      </c>
      <c r="AC128" s="131">
        <f t="shared" si="38"/>
        <v>0.23300799999999999</v>
      </c>
      <c r="AD128" s="161">
        <f t="shared" si="39"/>
        <v>0.23300799999999999</v>
      </c>
      <c r="AE128" s="162">
        <f t="shared" si="48"/>
        <v>0</v>
      </c>
      <c r="AF128" s="163">
        <f t="shared" si="49"/>
        <v>0.23300799999999999</v>
      </c>
      <c r="AG128" s="267">
        <v>0</v>
      </c>
      <c r="AH128" s="267">
        <v>0</v>
      </c>
      <c r="AI128" s="4">
        <f t="shared" si="50"/>
        <v>0</v>
      </c>
      <c r="AJ128" s="135">
        <f t="shared" si="40"/>
        <v>0</v>
      </c>
      <c r="AK128" s="135">
        <v>0</v>
      </c>
      <c r="AL128" s="135">
        <f t="shared" si="51"/>
        <v>0</v>
      </c>
      <c r="AM128" s="135">
        <f t="shared" si="52"/>
        <v>0</v>
      </c>
      <c r="AN128" s="135">
        <f t="shared" si="53"/>
        <v>0</v>
      </c>
      <c r="AO128" s="135">
        <f t="shared" si="54"/>
        <v>0</v>
      </c>
      <c r="AP128" s="135">
        <f t="shared" si="41"/>
        <v>2031169</v>
      </c>
      <c r="AQ128" s="135">
        <f t="shared" si="55"/>
        <v>2031169</v>
      </c>
      <c r="AR128" s="135">
        <f t="shared" si="56"/>
        <v>2031169</v>
      </c>
      <c r="AS128" s="160">
        <v>2834470</v>
      </c>
      <c r="AT128" s="135">
        <f t="shared" si="57"/>
        <v>803301</v>
      </c>
      <c r="AU128" s="164" t="str">
        <f t="shared" si="58"/>
        <v>No</v>
      </c>
      <c r="AV128" s="267">
        <v>2584204</v>
      </c>
      <c r="AW128" s="160">
        <f t="shared" si="42"/>
        <v>66914.973299999998</v>
      </c>
      <c r="AX128" s="160">
        <f t="shared" si="59"/>
        <v>2584204</v>
      </c>
      <c r="AY128" s="160">
        <f t="shared" si="43"/>
        <v>2584204</v>
      </c>
      <c r="AZ128" s="268">
        <f t="shared" si="60"/>
        <v>0</v>
      </c>
      <c r="BA128" s="160"/>
      <c r="BB128" s="160"/>
      <c r="BC128" s="165"/>
      <c r="BD128" s="160"/>
      <c r="BE128" s="166"/>
      <c r="BG128" s="166"/>
      <c r="BH128" s="166"/>
      <c r="BL128" s="166"/>
      <c r="BM128" s="166"/>
      <c r="BN128" s="166"/>
      <c r="BO128" s="166"/>
      <c r="BP128" s="166"/>
    </row>
    <row r="129" spans="1:68" ht="15" x14ac:dyDescent="0.2">
      <c r="A129" s="129" t="s">
        <v>325</v>
      </c>
      <c r="B129" s="129">
        <v>1</v>
      </c>
      <c r="C129" s="147">
        <v>1</v>
      </c>
      <c r="D129" s="147" t="str">
        <f t="shared" si="44"/>
        <v>Yes</v>
      </c>
      <c r="E129" s="147">
        <v>1</v>
      </c>
      <c r="F129" s="147"/>
      <c r="G129" s="1">
        <v>3</v>
      </c>
      <c r="H129" s="265">
        <v>96</v>
      </c>
      <c r="I129" s="129">
        <v>103</v>
      </c>
      <c r="J129" s="1" t="s">
        <v>434</v>
      </c>
      <c r="K129" s="156"/>
      <c r="L129" s="266">
        <v>11932.34</v>
      </c>
      <c r="M129" s="265"/>
      <c r="N129" s="158"/>
      <c r="O129" s="267">
        <v>7064</v>
      </c>
      <c r="P129" s="159">
        <f t="shared" si="32"/>
        <v>0.59200458585658811</v>
      </c>
      <c r="Q129" s="159">
        <f t="shared" si="45"/>
        <v>0</v>
      </c>
      <c r="R129" s="160">
        <f t="shared" si="33"/>
        <v>0</v>
      </c>
      <c r="S129" s="160">
        <f t="shared" si="46"/>
        <v>0</v>
      </c>
      <c r="T129" s="267">
        <v>1972</v>
      </c>
      <c r="U129" s="136">
        <f t="shared" si="34"/>
        <v>2119.1999999999998</v>
      </c>
      <c r="V129" s="4">
        <f t="shared" si="47"/>
        <v>14544.54</v>
      </c>
      <c r="W129" s="266">
        <v>19622013158.669998</v>
      </c>
      <c r="X129" s="267">
        <v>88436</v>
      </c>
      <c r="Y129" s="136">
        <f t="shared" si="35"/>
        <v>221878.12</v>
      </c>
      <c r="Z129" s="131">
        <f t="shared" si="36"/>
        <v>1.1524529999999999</v>
      </c>
      <c r="AA129" s="267">
        <v>82474</v>
      </c>
      <c r="AB129" s="131">
        <f t="shared" si="37"/>
        <v>0.68446399999999996</v>
      </c>
      <c r="AC129" s="131">
        <f t="shared" si="38"/>
        <v>-1.2056000000000001E-2</v>
      </c>
      <c r="AD129" s="161">
        <f t="shared" si="39"/>
        <v>0.1</v>
      </c>
      <c r="AE129" s="162">
        <f t="shared" si="48"/>
        <v>0</v>
      </c>
      <c r="AF129" s="163">
        <f t="shared" si="49"/>
        <v>0.1</v>
      </c>
      <c r="AG129" s="267">
        <v>0</v>
      </c>
      <c r="AH129" s="267">
        <v>0</v>
      </c>
      <c r="AI129" s="4">
        <f t="shared" si="50"/>
        <v>0</v>
      </c>
      <c r="AJ129" s="135">
        <f t="shared" si="40"/>
        <v>0</v>
      </c>
      <c r="AK129" s="135">
        <v>0</v>
      </c>
      <c r="AL129" s="135">
        <f t="shared" si="51"/>
        <v>0</v>
      </c>
      <c r="AM129" s="135">
        <f t="shared" si="52"/>
        <v>0</v>
      </c>
      <c r="AN129" s="135">
        <f t="shared" si="53"/>
        <v>0</v>
      </c>
      <c r="AO129" s="135">
        <f t="shared" si="54"/>
        <v>0</v>
      </c>
      <c r="AP129" s="135">
        <f t="shared" si="41"/>
        <v>16762582</v>
      </c>
      <c r="AQ129" s="135">
        <f t="shared" si="55"/>
        <v>16762582</v>
      </c>
      <c r="AR129" s="135">
        <f t="shared" si="56"/>
        <v>16762582</v>
      </c>
      <c r="AS129" s="160">
        <v>11243340</v>
      </c>
      <c r="AT129" s="135">
        <f t="shared" si="57"/>
        <v>5519242</v>
      </c>
      <c r="AU129" s="164" t="str">
        <f t="shared" si="58"/>
        <v>Yes</v>
      </c>
      <c r="AV129" s="267">
        <v>12590479</v>
      </c>
      <c r="AW129" s="160">
        <f t="shared" si="42"/>
        <v>588351.19720000005</v>
      </c>
      <c r="AX129" s="160">
        <f t="shared" si="59"/>
        <v>13178830.1972</v>
      </c>
      <c r="AY129" s="160">
        <f t="shared" si="43"/>
        <v>13178830.1972</v>
      </c>
      <c r="AZ129" s="268">
        <f t="shared" si="60"/>
        <v>588351.19720000029</v>
      </c>
      <c r="BA129" s="160"/>
      <c r="BB129" s="160"/>
      <c r="BC129" s="165"/>
      <c r="BD129" s="160"/>
      <c r="BE129" s="166"/>
      <c r="BG129" s="166"/>
      <c r="BH129" s="166"/>
      <c r="BL129" s="166"/>
      <c r="BM129" s="166"/>
      <c r="BN129" s="166"/>
      <c r="BO129" s="166"/>
      <c r="BP129" s="166"/>
    </row>
    <row r="130" spans="1:68" ht="15" x14ac:dyDescent="0.2">
      <c r="A130" s="129" t="s">
        <v>325</v>
      </c>
      <c r="B130" s="129">
        <v>1</v>
      </c>
      <c r="C130" s="147">
        <v>1</v>
      </c>
      <c r="D130" s="147" t="str">
        <f t="shared" si="44"/>
        <v>Yes</v>
      </c>
      <c r="E130" s="147">
        <v>0</v>
      </c>
      <c r="F130" s="147">
        <v>1</v>
      </c>
      <c r="G130" s="1">
        <v>10</v>
      </c>
      <c r="H130" s="269">
        <v>7</v>
      </c>
      <c r="I130" s="129">
        <v>104</v>
      </c>
      <c r="J130" s="1" t="s">
        <v>435</v>
      </c>
      <c r="K130" s="156"/>
      <c r="L130" s="266">
        <v>5078.3100000000004</v>
      </c>
      <c r="M130" s="269"/>
      <c r="N130" s="158"/>
      <c r="O130" s="267">
        <v>3373</v>
      </c>
      <c r="P130" s="159">
        <f t="shared" si="32"/>
        <v>0.664197341241476</v>
      </c>
      <c r="Q130" s="159">
        <f t="shared" si="45"/>
        <v>6.4197341241476025E-2</v>
      </c>
      <c r="R130" s="160">
        <f t="shared" si="33"/>
        <v>326.01400000000012</v>
      </c>
      <c r="S130" s="160">
        <f t="shared" si="46"/>
        <v>48.902100000000019</v>
      </c>
      <c r="T130" s="267">
        <v>815</v>
      </c>
      <c r="U130" s="136">
        <f t="shared" si="34"/>
        <v>1011.9</v>
      </c>
      <c r="V130" s="4">
        <f t="shared" si="47"/>
        <v>6342.8621000000003</v>
      </c>
      <c r="W130" s="266">
        <v>2784442113.6700001</v>
      </c>
      <c r="X130" s="267">
        <v>39567</v>
      </c>
      <c r="Y130" s="136">
        <f t="shared" si="35"/>
        <v>70372.84</v>
      </c>
      <c r="Z130" s="131">
        <f t="shared" si="36"/>
        <v>0.36552200000000001</v>
      </c>
      <c r="AA130" s="267">
        <v>55391</v>
      </c>
      <c r="AB130" s="131">
        <f t="shared" si="37"/>
        <v>0.459698</v>
      </c>
      <c r="AC130" s="131">
        <f t="shared" si="38"/>
        <v>0.60622500000000001</v>
      </c>
      <c r="AD130" s="161">
        <f t="shared" si="39"/>
        <v>0.60622500000000001</v>
      </c>
      <c r="AE130" s="162">
        <f t="shared" si="48"/>
        <v>0.05</v>
      </c>
      <c r="AF130" s="163">
        <f t="shared" si="49"/>
        <v>0.65622500000000006</v>
      </c>
      <c r="AG130" s="267">
        <v>0</v>
      </c>
      <c r="AH130" s="267">
        <v>0</v>
      </c>
      <c r="AI130" s="4">
        <f t="shared" si="50"/>
        <v>0</v>
      </c>
      <c r="AJ130" s="135">
        <f t="shared" si="40"/>
        <v>0</v>
      </c>
      <c r="AK130" s="135">
        <v>1462</v>
      </c>
      <c r="AL130" s="135">
        <f t="shared" si="51"/>
        <v>4</v>
      </c>
      <c r="AM130" s="135">
        <f t="shared" si="52"/>
        <v>400</v>
      </c>
      <c r="AN130" s="135">
        <f t="shared" si="53"/>
        <v>584800</v>
      </c>
      <c r="AO130" s="135">
        <f t="shared" si="54"/>
        <v>584800</v>
      </c>
      <c r="AP130" s="135">
        <f t="shared" si="41"/>
        <v>47971022</v>
      </c>
      <c r="AQ130" s="135">
        <f t="shared" si="55"/>
        <v>48555822</v>
      </c>
      <c r="AR130" s="135">
        <f t="shared" si="56"/>
        <v>48555822</v>
      </c>
      <c r="AS130" s="160">
        <v>36209664</v>
      </c>
      <c r="AT130" s="135">
        <f t="shared" si="57"/>
        <v>12346158</v>
      </c>
      <c r="AU130" s="164" t="str">
        <f t="shared" si="58"/>
        <v>Yes</v>
      </c>
      <c r="AV130" s="267">
        <v>39228238</v>
      </c>
      <c r="AW130" s="160">
        <f t="shared" si="42"/>
        <v>1316100.4428000001</v>
      </c>
      <c r="AX130" s="160">
        <f t="shared" si="59"/>
        <v>40544338.4428</v>
      </c>
      <c r="AY130" s="160">
        <f t="shared" si="43"/>
        <v>40544338.4428</v>
      </c>
      <c r="AZ130" s="268">
        <f t="shared" si="60"/>
        <v>1316100.4428000003</v>
      </c>
      <c r="BA130" s="160"/>
      <c r="BB130" s="160"/>
      <c r="BC130" s="165"/>
      <c r="BD130" s="160"/>
      <c r="BE130" s="166"/>
      <c r="BG130" s="166"/>
      <c r="BH130" s="166"/>
      <c r="BL130" s="166"/>
      <c r="BM130" s="166"/>
      <c r="BN130" s="166"/>
      <c r="BO130" s="166"/>
      <c r="BP130" s="166"/>
    </row>
    <row r="131" spans="1:68" ht="15" x14ac:dyDescent="0.2">
      <c r="A131" s="129" t="s">
        <v>323</v>
      </c>
      <c r="B131" s="129"/>
      <c r="C131" s="147"/>
      <c r="D131" s="147" t="str">
        <f t="shared" si="44"/>
        <v>No</v>
      </c>
      <c r="E131" s="147"/>
      <c r="F131" s="147"/>
      <c r="G131" s="1">
        <v>2</v>
      </c>
      <c r="H131" s="265">
        <v>144</v>
      </c>
      <c r="I131" s="129">
        <v>105</v>
      </c>
      <c r="J131" s="1" t="s">
        <v>436</v>
      </c>
      <c r="K131" s="156"/>
      <c r="L131" s="266">
        <v>1045.92</v>
      </c>
      <c r="M131" s="265"/>
      <c r="N131" s="158"/>
      <c r="O131" s="267">
        <v>197</v>
      </c>
      <c r="P131" s="159">
        <f t="shared" si="32"/>
        <v>0.18835092550099433</v>
      </c>
      <c r="Q131" s="159">
        <f t="shared" si="45"/>
        <v>0</v>
      </c>
      <c r="R131" s="160">
        <f t="shared" si="33"/>
        <v>0</v>
      </c>
      <c r="S131" s="160">
        <f t="shared" si="46"/>
        <v>0</v>
      </c>
      <c r="T131" s="267">
        <v>24</v>
      </c>
      <c r="U131" s="136">
        <f t="shared" si="34"/>
        <v>59.1</v>
      </c>
      <c r="V131" s="4">
        <f t="shared" si="47"/>
        <v>1111.02</v>
      </c>
      <c r="W131" s="266">
        <v>2305620831.6700001</v>
      </c>
      <c r="X131" s="267">
        <v>7431</v>
      </c>
      <c r="Y131" s="136">
        <f t="shared" si="35"/>
        <v>310270.59999999998</v>
      </c>
      <c r="Z131" s="131">
        <f t="shared" si="36"/>
        <v>1.6115710000000001</v>
      </c>
      <c r="AA131" s="267">
        <v>92383</v>
      </c>
      <c r="AB131" s="131">
        <f t="shared" si="37"/>
        <v>0.76670000000000005</v>
      </c>
      <c r="AC131" s="131">
        <f t="shared" si="38"/>
        <v>-0.35810999999999998</v>
      </c>
      <c r="AD131" s="161">
        <f t="shared" si="39"/>
        <v>0.01</v>
      </c>
      <c r="AE131" s="162">
        <f t="shared" si="48"/>
        <v>0</v>
      </c>
      <c r="AF131" s="163">
        <f t="shared" si="49"/>
        <v>0.01</v>
      </c>
      <c r="AG131" s="267">
        <v>1044</v>
      </c>
      <c r="AH131" s="267">
        <v>13</v>
      </c>
      <c r="AI131" s="4">
        <f t="shared" si="50"/>
        <v>1300</v>
      </c>
      <c r="AJ131" s="135">
        <f t="shared" si="40"/>
        <v>1357200</v>
      </c>
      <c r="AK131" s="135">
        <v>0</v>
      </c>
      <c r="AL131" s="135">
        <f t="shared" si="51"/>
        <v>0</v>
      </c>
      <c r="AM131" s="135">
        <f t="shared" si="52"/>
        <v>0</v>
      </c>
      <c r="AN131" s="135">
        <f t="shared" si="53"/>
        <v>0</v>
      </c>
      <c r="AO131" s="135">
        <f t="shared" si="54"/>
        <v>1357200</v>
      </c>
      <c r="AP131" s="135">
        <f t="shared" si="41"/>
        <v>128045</v>
      </c>
      <c r="AQ131" s="135">
        <f t="shared" si="55"/>
        <v>1485245</v>
      </c>
      <c r="AR131" s="135">
        <f t="shared" si="56"/>
        <v>1485245</v>
      </c>
      <c r="AS131" s="160">
        <v>247462</v>
      </c>
      <c r="AT131" s="135">
        <f t="shared" si="57"/>
        <v>1237783</v>
      </c>
      <c r="AU131" s="164" t="str">
        <f t="shared" si="58"/>
        <v>Yes</v>
      </c>
      <c r="AV131" s="267">
        <v>238583</v>
      </c>
      <c r="AW131" s="160">
        <f t="shared" si="42"/>
        <v>131947.6678</v>
      </c>
      <c r="AX131" s="160">
        <f t="shared" si="59"/>
        <v>370530.6678</v>
      </c>
      <c r="AY131" s="160">
        <f t="shared" si="43"/>
        <v>370530.6678</v>
      </c>
      <c r="AZ131" s="268">
        <f t="shared" si="60"/>
        <v>131947.6678</v>
      </c>
      <c r="BA131" s="160"/>
      <c r="BB131" s="160"/>
      <c r="BC131" s="165"/>
      <c r="BD131" s="160"/>
      <c r="BE131" s="166"/>
      <c r="BG131" s="166"/>
      <c r="BH131" s="166"/>
      <c r="BL131" s="166"/>
      <c r="BM131" s="166"/>
      <c r="BN131" s="166"/>
      <c r="BO131" s="166"/>
      <c r="BP131" s="166"/>
    </row>
    <row r="132" spans="1:68" ht="15" x14ac:dyDescent="0.2">
      <c r="A132" s="129" t="s">
        <v>333</v>
      </c>
      <c r="B132" s="129"/>
      <c r="C132" s="147"/>
      <c r="D132" s="147" t="str">
        <f t="shared" si="44"/>
        <v>No</v>
      </c>
      <c r="E132" s="147"/>
      <c r="F132" s="147"/>
      <c r="G132" s="1">
        <v>2</v>
      </c>
      <c r="H132" s="265">
        <v>139</v>
      </c>
      <c r="I132" s="129">
        <v>106</v>
      </c>
      <c r="J132" s="1" t="s">
        <v>437</v>
      </c>
      <c r="K132" s="156"/>
      <c r="L132" s="266">
        <v>1052.2</v>
      </c>
      <c r="M132" s="265"/>
      <c r="N132" s="158"/>
      <c r="O132" s="267">
        <v>280</v>
      </c>
      <c r="P132" s="159">
        <f t="shared" si="32"/>
        <v>0.26610910473294047</v>
      </c>
      <c r="Q132" s="159">
        <f t="shared" si="45"/>
        <v>0</v>
      </c>
      <c r="R132" s="160">
        <f t="shared" si="33"/>
        <v>0</v>
      </c>
      <c r="S132" s="160">
        <f t="shared" si="46"/>
        <v>0</v>
      </c>
      <c r="T132" s="267">
        <v>69</v>
      </c>
      <c r="U132" s="136">
        <f t="shared" si="34"/>
        <v>84</v>
      </c>
      <c r="V132" s="4">
        <f t="shared" si="47"/>
        <v>1153.45</v>
      </c>
      <c r="W132" s="266">
        <v>3245522279</v>
      </c>
      <c r="X132" s="267">
        <v>10118</v>
      </c>
      <c r="Y132" s="136">
        <f t="shared" si="35"/>
        <v>320767.18</v>
      </c>
      <c r="Z132" s="131">
        <f t="shared" si="36"/>
        <v>1.666091</v>
      </c>
      <c r="AA132" s="267">
        <v>81411</v>
      </c>
      <c r="AB132" s="131">
        <f t="shared" si="37"/>
        <v>0.67564199999999996</v>
      </c>
      <c r="AC132" s="131">
        <f t="shared" si="38"/>
        <v>-0.36895600000000001</v>
      </c>
      <c r="AD132" s="161">
        <f t="shared" si="39"/>
        <v>0.01</v>
      </c>
      <c r="AE132" s="162">
        <f t="shared" si="48"/>
        <v>0</v>
      </c>
      <c r="AF132" s="163">
        <f t="shared" si="49"/>
        <v>0.01</v>
      </c>
      <c r="AG132" s="267">
        <v>0</v>
      </c>
      <c r="AH132" s="267">
        <v>0</v>
      </c>
      <c r="AI132" s="4">
        <f t="shared" si="50"/>
        <v>0</v>
      </c>
      <c r="AJ132" s="135">
        <f t="shared" si="40"/>
        <v>0</v>
      </c>
      <c r="AK132" s="135">
        <v>0</v>
      </c>
      <c r="AL132" s="135">
        <f t="shared" si="51"/>
        <v>0</v>
      </c>
      <c r="AM132" s="135">
        <f t="shared" si="52"/>
        <v>0</v>
      </c>
      <c r="AN132" s="135">
        <f t="shared" si="53"/>
        <v>0</v>
      </c>
      <c r="AO132" s="135">
        <f t="shared" si="54"/>
        <v>0</v>
      </c>
      <c r="AP132" s="135">
        <f t="shared" si="41"/>
        <v>132935</v>
      </c>
      <c r="AQ132" s="135">
        <f t="shared" si="55"/>
        <v>132935</v>
      </c>
      <c r="AR132" s="135">
        <f t="shared" si="56"/>
        <v>132935</v>
      </c>
      <c r="AS132" s="160">
        <v>122907</v>
      </c>
      <c r="AT132" s="135">
        <f t="shared" si="57"/>
        <v>10028</v>
      </c>
      <c r="AU132" s="164" t="str">
        <f t="shared" si="58"/>
        <v>Yes</v>
      </c>
      <c r="AV132" s="267">
        <v>129714</v>
      </c>
      <c r="AW132" s="160">
        <f t="shared" si="42"/>
        <v>1068.9848</v>
      </c>
      <c r="AX132" s="160">
        <f t="shared" si="59"/>
        <v>130782.98480000001</v>
      </c>
      <c r="AY132" s="160">
        <f t="shared" si="43"/>
        <v>130782.98480000001</v>
      </c>
      <c r="AZ132" s="268">
        <f t="shared" si="60"/>
        <v>1068.9848000000056</v>
      </c>
      <c r="BA132" s="160"/>
      <c r="BB132" s="160"/>
      <c r="BC132" s="165"/>
      <c r="BD132" s="160"/>
      <c r="BE132" s="166"/>
      <c r="BG132" s="166"/>
      <c r="BH132" s="166"/>
      <c r="BL132" s="166"/>
      <c r="BM132" s="166"/>
      <c r="BN132" s="166"/>
      <c r="BO132" s="166"/>
      <c r="BP132" s="166"/>
    </row>
    <row r="133" spans="1:68" ht="15" x14ac:dyDescent="0.2">
      <c r="A133" s="129" t="s">
        <v>329</v>
      </c>
      <c r="B133" s="129"/>
      <c r="C133" s="147"/>
      <c r="D133" s="147" t="str">
        <f t="shared" si="44"/>
        <v>No</v>
      </c>
      <c r="E133" s="147"/>
      <c r="F133" s="147"/>
      <c r="G133" s="1">
        <v>3</v>
      </c>
      <c r="H133" s="265">
        <v>131</v>
      </c>
      <c r="I133" s="129">
        <v>107</v>
      </c>
      <c r="J133" s="1" t="s">
        <v>438</v>
      </c>
      <c r="K133" s="156"/>
      <c r="L133" s="266">
        <v>2310.44</v>
      </c>
      <c r="M133" s="265"/>
      <c r="N133" s="158"/>
      <c r="O133" s="267">
        <v>316</v>
      </c>
      <c r="P133" s="159">
        <f t="shared" si="32"/>
        <v>0.13677048527553193</v>
      </c>
      <c r="Q133" s="159">
        <f t="shared" si="45"/>
        <v>0</v>
      </c>
      <c r="R133" s="160">
        <f t="shared" si="33"/>
        <v>0</v>
      </c>
      <c r="S133" s="160">
        <f t="shared" si="46"/>
        <v>0</v>
      </c>
      <c r="T133" s="267">
        <v>72</v>
      </c>
      <c r="U133" s="136">
        <f t="shared" si="34"/>
        <v>94.8</v>
      </c>
      <c r="V133" s="4">
        <f t="shared" si="47"/>
        <v>2423.2400000000002</v>
      </c>
      <c r="W133" s="266">
        <v>3050518712</v>
      </c>
      <c r="X133" s="267">
        <v>13937</v>
      </c>
      <c r="Y133" s="136">
        <f t="shared" si="35"/>
        <v>218879.15</v>
      </c>
      <c r="Z133" s="131">
        <f t="shared" si="36"/>
        <v>1.136876</v>
      </c>
      <c r="AA133" s="267">
        <v>117215</v>
      </c>
      <c r="AB133" s="131">
        <f t="shared" si="37"/>
        <v>0.97278500000000001</v>
      </c>
      <c r="AC133" s="131">
        <f t="shared" si="38"/>
        <v>-8.7649000000000005E-2</v>
      </c>
      <c r="AD133" s="161">
        <f t="shared" si="39"/>
        <v>0.01</v>
      </c>
      <c r="AE133" s="162">
        <f t="shared" si="48"/>
        <v>0</v>
      </c>
      <c r="AF133" s="163">
        <f t="shared" si="49"/>
        <v>0.01</v>
      </c>
      <c r="AG133" s="267">
        <v>1095</v>
      </c>
      <c r="AH133" s="267">
        <v>6</v>
      </c>
      <c r="AI133" s="4">
        <f t="shared" si="50"/>
        <v>600</v>
      </c>
      <c r="AJ133" s="135">
        <f t="shared" si="40"/>
        <v>657000</v>
      </c>
      <c r="AK133" s="135">
        <v>0</v>
      </c>
      <c r="AL133" s="135">
        <f t="shared" si="51"/>
        <v>0</v>
      </c>
      <c r="AM133" s="135">
        <f t="shared" si="52"/>
        <v>0</v>
      </c>
      <c r="AN133" s="135">
        <f t="shared" si="53"/>
        <v>0</v>
      </c>
      <c r="AO133" s="135">
        <f t="shared" si="54"/>
        <v>657000</v>
      </c>
      <c r="AP133" s="135">
        <f t="shared" si="41"/>
        <v>279278</v>
      </c>
      <c r="AQ133" s="135">
        <f t="shared" si="55"/>
        <v>936278</v>
      </c>
      <c r="AR133" s="135">
        <f t="shared" si="56"/>
        <v>936278</v>
      </c>
      <c r="AS133" s="160">
        <v>1509226</v>
      </c>
      <c r="AT133" s="135">
        <f t="shared" si="57"/>
        <v>572948</v>
      </c>
      <c r="AU133" s="164" t="str">
        <f t="shared" si="58"/>
        <v>No</v>
      </c>
      <c r="AV133" s="267">
        <v>1015498</v>
      </c>
      <c r="AW133" s="160">
        <f t="shared" si="42"/>
        <v>47726.568399999996</v>
      </c>
      <c r="AX133" s="160">
        <f t="shared" si="59"/>
        <v>1015498</v>
      </c>
      <c r="AY133" s="160">
        <f t="shared" si="43"/>
        <v>1015498</v>
      </c>
      <c r="AZ133" s="268">
        <f t="shared" si="60"/>
        <v>0</v>
      </c>
      <c r="BA133" s="160"/>
      <c r="BB133" s="160"/>
      <c r="BC133" s="165"/>
      <c r="BD133" s="160"/>
      <c r="BE133" s="166"/>
      <c r="BG133" s="166"/>
      <c r="BH133" s="166"/>
      <c r="BL133" s="166"/>
      <c r="BM133" s="166"/>
      <c r="BN133" s="166"/>
      <c r="BO133" s="166"/>
      <c r="BP133" s="166"/>
    </row>
    <row r="134" spans="1:68" ht="15" x14ac:dyDescent="0.2">
      <c r="A134" s="129" t="s">
        <v>323</v>
      </c>
      <c r="B134" s="129"/>
      <c r="C134" s="147"/>
      <c r="D134" s="147" t="str">
        <f t="shared" si="44"/>
        <v>No</v>
      </c>
      <c r="E134" s="147"/>
      <c r="F134" s="147"/>
      <c r="G134" s="1">
        <v>3</v>
      </c>
      <c r="H134" s="265">
        <v>126</v>
      </c>
      <c r="I134" s="129">
        <v>108</v>
      </c>
      <c r="J134" s="1" t="s">
        <v>439</v>
      </c>
      <c r="K134" s="156"/>
      <c r="L134" s="266">
        <v>1681.03</v>
      </c>
      <c r="M134" s="265"/>
      <c r="N134" s="158"/>
      <c r="O134" s="267">
        <v>224</v>
      </c>
      <c r="P134" s="159">
        <f t="shared" si="32"/>
        <v>0.13325163738898177</v>
      </c>
      <c r="Q134" s="159">
        <f t="shared" si="45"/>
        <v>0</v>
      </c>
      <c r="R134" s="160">
        <f t="shared" si="33"/>
        <v>0</v>
      </c>
      <c r="S134" s="160">
        <f t="shared" si="46"/>
        <v>0</v>
      </c>
      <c r="T134" s="267">
        <v>39</v>
      </c>
      <c r="U134" s="136">
        <f t="shared" si="34"/>
        <v>67.2</v>
      </c>
      <c r="V134" s="4">
        <f t="shared" si="47"/>
        <v>1757.98</v>
      </c>
      <c r="W134" s="266">
        <v>2275743653.6700001</v>
      </c>
      <c r="X134" s="267">
        <v>13022</v>
      </c>
      <c r="Y134" s="136">
        <f t="shared" si="35"/>
        <v>174761.45</v>
      </c>
      <c r="Z134" s="131">
        <f t="shared" si="36"/>
        <v>0.907725</v>
      </c>
      <c r="AA134" s="267">
        <v>106047</v>
      </c>
      <c r="AB134" s="131">
        <f t="shared" si="37"/>
        <v>0.88009999999999999</v>
      </c>
      <c r="AC134" s="131">
        <f t="shared" si="38"/>
        <v>0.100563</v>
      </c>
      <c r="AD134" s="161">
        <f t="shared" si="39"/>
        <v>0.100563</v>
      </c>
      <c r="AE134" s="162">
        <f t="shared" si="48"/>
        <v>0</v>
      </c>
      <c r="AF134" s="163">
        <f t="shared" si="49"/>
        <v>0.100563</v>
      </c>
      <c r="AG134" s="267">
        <v>0</v>
      </c>
      <c r="AH134" s="267">
        <v>0</v>
      </c>
      <c r="AI134" s="4">
        <f t="shared" si="50"/>
        <v>0</v>
      </c>
      <c r="AJ134" s="135">
        <f t="shared" si="40"/>
        <v>0</v>
      </c>
      <c r="AK134" s="135">
        <v>0</v>
      </c>
      <c r="AL134" s="135">
        <f t="shared" si="51"/>
        <v>0</v>
      </c>
      <c r="AM134" s="135">
        <f t="shared" si="52"/>
        <v>0</v>
      </c>
      <c r="AN134" s="135">
        <f t="shared" si="53"/>
        <v>0</v>
      </c>
      <c r="AO134" s="135">
        <f t="shared" si="54"/>
        <v>0</v>
      </c>
      <c r="AP134" s="135">
        <f t="shared" si="41"/>
        <v>2037479</v>
      </c>
      <c r="AQ134" s="135">
        <f t="shared" si="55"/>
        <v>2037479</v>
      </c>
      <c r="AR134" s="135">
        <f t="shared" si="56"/>
        <v>2037479</v>
      </c>
      <c r="AS134" s="160">
        <v>4528763</v>
      </c>
      <c r="AT134" s="135">
        <f t="shared" si="57"/>
        <v>2491284</v>
      </c>
      <c r="AU134" s="164" t="str">
        <f t="shared" si="58"/>
        <v>No</v>
      </c>
      <c r="AV134" s="267">
        <v>3677011</v>
      </c>
      <c r="AW134" s="160">
        <f t="shared" si="42"/>
        <v>207523.9572</v>
      </c>
      <c r="AX134" s="160">
        <f t="shared" si="59"/>
        <v>3677011</v>
      </c>
      <c r="AY134" s="160">
        <f t="shared" si="43"/>
        <v>3677011</v>
      </c>
      <c r="AZ134" s="268">
        <f t="shared" si="60"/>
        <v>0</v>
      </c>
      <c r="BA134" s="160"/>
      <c r="BB134" s="160"/>
      <c r="BC134" s="165"/>
      <c r="BD134" s="160"/>
      <c r="BE134" s="166"/>
      <c r="BG134" s="166"/>
      <c r="BH134" s="166"/>
      <c r="BL134" s="166"/>
      <c r="BM134" s="166"/>
      <c r="BN134" s="166"/>
      <c r="BO134" s="166"/>
      <c r="BP134" s="166"/>
    </row>
    <row r="135" spans="1:68" ht="15" x14ac:dyDescent="0.2">
      <c r="A135" s="129" t="s">
        <v>338</v>
      </c>
      <c r="B135" s="129"/>
      <c r="C135" s="147"/>
      <c r="D135" s="147" t="str">
        <f t="shared" si="44"/>
        <v>No</v>
      </c>
      <c r="E135" s="147"/>
      <c r="F135" s="147"/>
      <c r="G135" s="1">
        <v>9</v>
      </c>
      <c r="H135" s="269">
        <v>23</v>
      </c>
      <c r="I135" s="129">
        <v>109</v>
      </c>
      <c r="J135" s="1" t="s">
        <v>440</v>
      </c>
      <c r="K135" s="156"/>
      <c r="L135" s="266">
        <v>2006</v>
      </c>
      <c r="M135" s="269"/>
      <c r="N135" s="158"/>
      <c r="O135" s="267">
        <v>1148</v>
      </c>
      <c r="P135" s="159">
        <f t="shared" si="32"/>
        <v>0.57228315054835488</v>
      </c>
      <c r="Q135" s="159">
        <f t="shared" si="45"/>
        <v>0</v>
      </c>
      <c r="R135" s="160">
        <f t="shared" si="33"/>
        <v>0</v>
      </c>
      <c r="S135" s="160">
        <f t="shared" si="46"/>
        <v>0</v>
      </c>
      <c r="T135" s="267">
        <v>37</v>
      </c>
      <c r="U135" s="136">
        <f t="shared" si="34"/>
        <v>344.4</v>
      </c>
      <c r="V135" s="4">
        <f t="shared" si="47"/>
        <v>2359.65</v>
      </c>
      <c r="W135" s="266">
        <v>1489193576.3299999</v>
      </c>
      <c r="X135" s="267">
        <v>15114</v>
      </c>
      <c r="Y135" s="136">
        <f t="shared" si="35"/>
        <v>98530.74</v>
      </c>
      <c r="Z135" s="131">
        <f t="shared" si="36"/>
        <v>0.51177700000000004</v>
      </c>
      <c r="AA135" s="267">
        <v>67551</v>
      </c>
      <c r="AB135" s="131">
        <f t="shared" si="37"/>
        <v>0.560616</v>
      </c>
      <c r="AC135" s="131">
        <f t="shared" si="38"/>
        <v>0.47357100000000002</v>
      </c>
      <c r="AD135" s="161">
        <f t="shared" si="39"/>
        <v>0.47357100000000002</v>
      </c>
      <c r="AE135" s="162">
        <f t="shared" si="48"/>
        <v>0</v>
      </c>
      <c r="AF135" s="163">
        <f t="shared" si="49"/>
        <v>0.47357100000000002</v>
      </c>
      <c r="AG135" s="267">
        <v>0</v>
      </c>
      <c r="AH135" s="267">
        <v>0</v>
      </c>
      <c r="AI135" s="4">
        <f t="shared" si="50"/>
        <v>0</v>
      </c>
      <c r="AJ135" s="135">
        <f t="shared" si="40"/>
        <v>0</v>
      </c>
      <c r="AK135" s="135">
        <v>0</v>
      </c>
      <c r="AL135" s="135">
        <f t="shared" si="51"/>
        <v>0</v>
      </c>
      <c r="AM135" s="135">
        <f t="shared" si="52"/>
        <v>0</v>
      </c>
      <c r="AN135" s="135">
        <f t="shared" si="53"/>
        <v>0</v>
      </c>
      <c r="AO135" s="135">
        <f t="shared" si="54"/>
        <v>0</v>
      </c>
      <c r="AP135" s="135">
        <f t="shared" si="41"/>
        <v>12878747</v>
      </c>
      <c r="AQ135" s="135">
        <f t="shared" si="55"/>
        <v>12878747</v>
      </c>
      <c r="AR135" s="135">
        <f t="shared" si="56"/>
        <v>12878747</v>
      </c>
      <c r="AS135" s="160">
        <v>15364444</v>
      </c>
      <c r="AT135" s="135">
        <f t="shared" si="57"/>
        <v>2485697</v>
      </c>
      <c r="AU135" s="164" t="str">
        <f t="shared" si="58"/>
        <v>No</v>
      </c>
      <c r="AV135" s="267">
        <v>14990047</v>
      </c>
      <c r="AW135" s="160">
        <f t="shared" si="42"/>
        <v>207058.5601</v>
      </c>
      <c r="AX135" s="160">
        <f t="shared" si="59"/>
        <v>14990047</v>
      </c>
      <c r="AY135" s="160">
        <f t="shared" si="43"/>
        <v>14990047</v>
      </c>
      <c r="AZ135" s="268">
        <f t="shared" si="60"/>
        <v>0</v>
      </c>
      <c r="BA135" s="160"/>
      <c r="BB135" s="160"/>
      <c r="BC135" s="165"/>
      <c r="BD135" s="160"/>
      <c r="BE135" s="166"/>
      <c r="BG135" s="166"/>
      <c r="BH135" s="166"/>
      <c r="BL135" s="166"/>
      <c r="BM135" s="166"/>
      <c r="BN135" s="166"/>
      <c r="BO135" s="166"/>
      <c r="BP135" s="166"/>
    </row>
    <row r="136" spans="1:68" ht="15" x14ac:dyDescent="0.2">
      <c r="A136" s="129" t="s">
        <v>351</v>
      </c>
      <c r="B136" s="129"/>
      <c r="C136" s="147"/>
      <c r="D136" s="147" t="str">
        <f t="shared" si="44"/>
        <v>No</v>
      </c>
      <c r="E136" s="147"/>
      <c r="F136" s="147"/>
      <c r="G136" s="1">
        <v>8</v>
      </c>
      <c r="H136" s="269">
        <v>40</v>
      </c>
      <c r="I136" s="129">
        <v>110</v>
      </c>
      <c r="J136" s="1" t="s">
        <v>441</v>
      </c>
      <c r="K136" s="156"/>
      <c r="L136" s="266">
        <v>2217.0300000000002</v>
      </c>
      <c r="M136" s="269"/>
      <c r="N136" s="158"/>
      <c r="O136" s="267">
        <v>854</v>
      </c>
      <c r="P136" s="159">
        <f t="shared" si="32"/>
        <v>0.38520001984637103</v>
      </c>
      <c r="Q136" s="159">
        <f t="shared" si="45"/>
        <v>0</v>
      </c>
      <c r="R136" s="160">
        <f t="shared" si="33"/>
        <v>0</v>
      </c>
      <c r="S136" s="160">
        <f t="shared" si="46"/>
        <v>0</v>
      </c>
      <c r="T136" s="267">
        <v>162</v>
      </c>
      <c r="U136" s="136">
        <f t="shared" si="34"/>
        <v>256.2</v>
      </c>
      <c r="V136" s="4">
        <f t="shared" si="47"/>
        <v>2513.73</v>
      </c>
      <c r="W136" s="266">
        <v>2046165809.3299999</v>
      </c>
      <c r="X136" s="267">
        <v>17720</v>
      </c>
      <c r="Y136" s="136">
        <f t="shared" si="35"/>
        <v>115472.11</v>
      </c>
      <c r="Z136" s="131">
        <f t="shared" si="36"/>
        <v>0.59977199999999997</v>
      </c>
      <c r="AA136" s="267">
        <v>65553</v>
      </c>
      <c r="AB136" s="131">
        <f t="shared" si="37"/>
        <v>0.54403400000000002</v>
      </c>
      <c r="AC136" s="131">
        <f t="shared" si="38"/>
        <v>0.41694900000000001</v>
      </c>
      <c r="AD136" s="161">
        <f t="shared" si="39"/>
        <v>0.41694900000000001</v>
      </c>
      <c r="AE136" s="162">
        <f t="shared" si="48"/>
        <v>0</v>
      </c>
      <c r="AF136" s="163">
        <f t="shared" si="49"/>
        <v>0.41694900000000001</v>
      </c>
      <c r="AG136" s="267">
        <v>0</v>
      </c>
      <c r="AH136" s="267">
        <v>0</v>
      </c>
      <c r="AI136" s="4">
        <f t="shared" si="50"/>
        <v>0</v>
      </c>
      <c r="AJ136" s="135">
        <f t="shared" si="40"/>
        <v>0</v>
      </c>
      <c r="AK136" s="135">
        <v>0</v>
      </c>
      <c r="AL136" s="135">
        <f t="shared" si="51"/>
        <v>0</v>
      </c>
      <c r="AM136" s="135">
        <f t="shared" si="52"/>
        <v>0</v>
      </c>
      <c r="AN136" s="135">
        <f t="shared" si="53"/>
        <v>0</v>
      </c>
      <c r="AO136" s="135">
        <f t="shared" si="54"/>
        <v>0</v>
      </c>
      <c r="AP136" s="135">
        <f t="shared" si="41"/>
        <v>12079320</v>
      </c>
      <c r="AQ136" s="135">
        <f t="shared" si="55"/>
        <v>12079320</v>
      </c>
      <c r="AR136" s="135">
        <f t="shared" si="56"/>
        <v>12079320</v>
      </c>
      <c r="AS136" s="160">
        <v>10272197</v>
      </c>
      <c r="AT136" s="135">
        <f t="shared" si="57"/>
        <v>1807123</v>
      </c>
      <c r="AU136" s="164" t="str">
        <f t="shared" si="58"/>
        <v>Yes</v>
      </c>
      <c r="AV136" s="267">
        <v>10812066</v>
      </c>
      <c r="AW136" s="160">
        <f t="shared" si="42"/>
        <v>192639.3118</v>
      </c>
      <c r="AX136" s="160">
        <f t="shared" si="59"/>
        <v>11004705.311799999</v>
      </c>
      <c r="AY136" s="160">
        <f t="shared" si="43"/>
        <v>11004705.311799999</v>
      </c>
      <c r="AZ136" s="268">
        <f t="shared" si="60"/>
        <v>192639.31179999933</v>
      </c>
      <c r="BA136" s="160"/>
      <c r="BB136" s="160"/>
      <c r="BC136" s="165"/>
      <c r="BD136" s="160"/>
      <c r="BE136" s="166"/>
      <c r="BG136" s="166"/>
      <c r="BH136" s="166"/>
      <c r="BL136" s="166"/>
      <c r="BM136" s="166"/>
      <c r="BN136" s="166"/>
      <c r="BO136" s="166"/>
      <c r="BP136" s="166"/>
    </row>
    <row r="137" spans="1:68" ht="15" x14ac:dyDescent="0.2">
      <c r="A137" s="129" t="s">
        <v>351</v>
      </c>
      <c r="B137" s="129"/>
      <c r="C137" s="147"/>
      <c r="D137" s="147" t="str">
        <f t="shared" si="44"/>
        <v>No</v>
      </c>
      <c r="E137" s="147"/>
      <c r="F137" s="147"/>
      <c r="G137" s="1">
        <v>8</v>
      </c>
      <c r="H137" s="269">
        <v>17</v>
      </c>
      <c r="I137" s="129">
        <v>111</v>
      </c>
      <c r="J137" s="1" t="s">
        <v>442</v>
      </c>
      <c r="K137" s="156"/>
      <c r="L137" s="266">
        <v>1424.63</v>
      </c>
      <c r="M137" s="269"/>
      <c r="N137" s="158"/>
      <c r="O137" s="267">
        <v>637</v>
      </c>
      <c r="P137" s="159">
        <f t="shared" si="32"/>
        <v>0.44713364171749853</v>
      </c>
      <c r="Q137" s="159">
        <f t="shared" si="45"/>
        <v>0</v>
      </c>
      <c r="R137" s="160">
        <f t="shared" si="33"/>
        <v>0</v>
      </c>
      <c r="S137" s="160">
        <f t="shared" si="46"/>
        <v>0</v>
      </c>
      <c r="T137" s="267">
        <v>26</v>
      </c>
      <c r="U137" s="136">
        <f t="shared" si="34"/>
        <v>191.1</v>
      </c>
      <c r="V137" s="4">
        <f t="shared" si="47"/>
        <v>1622.23</v>
      </c>
      <c r="W137" s="266">
        <v>1120792865</v>
      </c>
      <c r="X137" s="267">
        <v>11782</v>
      </c>
      <c r="Y137" s="136">
        <f t="shared" si="35"/>
        <v>95127.56</v>
      </c>
      <c r="Z137" s="131">
        <f t="shared" si="36"/>
        <v>0.49409999999999998</v>
      </c>
      <c r="AA137" s="267">
        <v>80750</v>
      </c>
      <c r="AB137" s="131">
        <f t="shared" si="37"/>
        <v>0.67015599999999997</v>
      </c>
      <c r="AC137" s="131">
        <f t="shared" si="38"/>
        <v>0.45308300000000001</v>
      </c>
      <c r="AD137" s="161">
        <f t="shared" si="39"/>
        <v>0.45308300000000001</v>
      </c>
      <c r="AE137" s="162">
        <f t="shared" si="48"/>
        <v>0.03</v>
      </c>
      <c r="AF137" s="163">
        <f t="shared" si="49"/>
        <v>0.48308300000000004</v>
      </c>
      <c r="AG137" s="267">
        <v>0</v>
      </c>
      <c r="AH137" s="267">
        <v>0</v>
      </c>
      <c r="AI137" s="4">
        <f t="shared" si="50"/>
        <v>0</v>
      </c>
      <c r="AJ137" s="135">
        <f t="shared" si="40"/>
        <v>0</v>
      </c>
      <c r="AK137" s="135">
        <v>0</v>
      </c>
      <c r="AL137" s="135">
        <f t="shared" si="51"/>
        <v>0</v>
      </c>
      <c r="AM137" s="135">
        <f t="shared" si="52"/>
        <v>0</v>
      </c>
      <c r="AN137" s="135">
        <f t="shared" si="53"/>
        <v>0</v>
      </c>
      <c r="AO137" s="135">
        <f t="shared" si="54"/>
        <v>0</v>
      </c>
      <c r="AP137" s="135">
        <f t="shared" si="41"/>
        <v>9031817</v>
      </c>
      <c r="AQ137" s="135">
        <f t="shared" si="55"/>
        <v>9031817</v>
      </c>
      <c r="AR137" s="135">
        <f t="shared" si="56"/>
        <v>9031817</v>
      </c>
      <c r="AS137" s="160">
        <v>9761632</v>
      </c>
      <c r="AT137" s="135">
        <f t="shared" si="57"/>
        <v>729815</v>
      </c>
      <c r="AU137" s="164" t="str">
        <f t="shared" si="58"/>
        <v>No</v>
      </c>
      <c r="AV137" s="267">
        <v>9802121</v>
      </c>
      <c r="AW137" s="160">
        <f t="shared" si="42"/>
        <v>60793.589500000002</v>
      </c>
      <c r="AX137" s="160">
        <f t="shared" si="59"/>
        <v>9802121</v>
      </c>
      <c r="AY137" s="160">
        <f t="shared" si="43"/>
        <v>9802121</v>
      </c>
      <c r="AZ137" s="268">
        <f t="shared" si="60"/>
        <v>0</v>
      </c>
      <c r="BA137" s="160"/>
      <c r="BB137" s="160"/>
      <c r="BC137" s="165"/>
      <c r="BD137" s="160"/>
      <c r="BE137" s="166"/>
      <c r="BG137" s="166"/>
      <c r="BH137" s="166"/>
      <c r="BL137" s="166"/>
      <c r="BM137" s="166"/>
      <c r="BN137" s="166"/>
      <c r="BO137" s="166"/>
      <c r="BP137" s="166"/>
    </row>
    <row r="138" spans="1:68" ht="15" x14ac:dyDescent="0.2">
      <c r="A138" s="129" t="s">
        <v>323</v>
      </c>
      <c r="B138" s="129"/>
      <c r="C138" s="147"/>
      <c r="D138" s="147" t="str">
        <f t="shared" si="44"/>
        <v>No</v>
      </c>
      <c r="E138" s="147"/>
      <c r="F138" s="147"/>
      <c r="G138" s="1">
        <v>8</v>
      </c>
      <c r="H138" s="265">
        <v>134</v>
      </c>
      <c r="I138" s="129">
        <v>112</v>
      </c>
      <c r="J138" s="1" t="s">
        <v>443</v>
      </c>
      <c r="K138" s="156"/>
      <c r="L138" s="266">
        <v>521</v>
      </c>
      <c r="M138" s="265"/>
      <c r="N138" s="158"/>
      <c r="O138" s="267">
        <v>92</v>
      </c>
      <c r="P138" s="159">
        <f t="shared" si="32"/>
        <v>0.1765834932821497</v>
      </c>
      <c r="Q138" s="159">
        <f t="shared" si="45"/>
        <v>0</v>
      </c>
      <c r="R138" s="160">
        <f t="shared" si="33"/>
        <v>0</v>
      </c>
      <c r="S138" s="160">
        <f t="shared" si="46"/>
        <v>0</v>
      </c>
      <c r="T138" s="267">
        <v>0</v>
      </c>
      <c r="U138" s="136">
        <f t="shared" si="34"/>
        <v>27.6</v>
      </c>
      <c r="V138" s="4">
        <f t="shared" si="47"/>
        <v>548.6</v>
      </c>
      <c r="W138" s="266">
        <v>553530573.33000004</v>
      </c>
      <c r="X138" s="267">
        <v>4173</v>
      </c>
      <c r="Y138" s="136">
        <f t="shared" si="35"/>
        <v>132645.72</v>
      </c>
      <c r="Z138" s="131">
        <f t="shared" si="36"/>
        <v>0.68897299999999995</v>
      </c>
      <c r="AA138" s="267">
        <v>78958</v>
      </c>
      <c r="AB138" s="131">
        <f t="shared" si="37"/>
        <v>0.65528399999999998</v>
      </c>
      <c r="AC138" s="131">
        <f t="shared" si="38"/>
        <v>0.32113399999999998</v>
      </c>
      <c r="AD138" s="161">
        <f t="shared" si="39"/>
        <v>0.32113399999999998</v>
      </c>
      <c r="AE138" s="162">
        <f t="shared" si="48"/>
        <v>0</v>
      </c>
      <c r="AF138" s="163">
        <f t="shared" si="49"/>
        <v>0.32113399999999998</v>
      </c>
      <c r="AG138" s="267">
        <v>0</v>
      </c>
      <c r="AH138" s="267">
        <v>0</v>
      </c>
      <c r="AI138" s="4">
        <f t="shared" si="50"/>
        <v>0</v>
      </c>
      <c r="AJ138" s="135">
        <f t="shared" si="40"/>
        <v>0</v>
      </c>
      <c r="AK138" s="135">
        <v>157</v>
      </c>
      <c r="AL138" s="135">
        <f t="shared" si="51"/>
        <v>4</v>
      </c>
      <c r="AM138" s="135">
        <f t="shared" si="52"/>
        <v>400</v>
      </c>
      <c r="AN138" s="135">
        <f t="shared" si="53"/>
        <v>62800</v>
      </c>
      <c r="AO138" s="135">
        <f t="shared" si="54"/>
        <v>62800</v>
      </c>
      <c r="AP138" s="135">
        <f t="shared" si="41"/>
        <v>2030407</v>
      </c>
      <c r="AQ138" s="135">
        <f t="shared" si="55"/>
        <v>2093207</v>
      </c>
      <c r="AR138" s="135">
        <f t="shared" si="56"/>
        <v>2093207</v>
      </c>
      <c r="AS138" s="160">
        <v>3073015</v>
      </c>
      <c r="AT138" s="135">
        <f t="shared" si="57"/>
        <v>979808</v>
      </c>
      <c r="AU138" s="164" t="str">
        <f t="shared" si="58"/>
        <v>No</v>
      </c>
      <c r="AV138" s="267">
        <v>2670987</v>
      </c>
      <c r="AW138" s="160">
        <f t="shared" si="42"/>
        <v>81618.006399999998</v>
      </c>
      <c r="AX138" s="160">
        <f t="shared" si="59"/>
        <v>2670987</v>
      </c>
      <c r="AY138" s="160">
        <f t="shared" si="43"/>
        <v>2670987</v>
      </c>
      <c r="AZ138" s="268">
        <f t="shared" si="60"/>
        <v>0</v>
      </c>
      <c r="BA138" s="160"/>
      <c r="BB138" s="160"/>
      <c r="BC138" s="165"/>
      <c r="BD138" s="160"/>
      <c r="BE138" s="166"/>
      <c r="BG138" s="166"/>
      <c r="BH138" s="166"/>
      <c r="BL138" s="166"/>
      <c r="BM138" s="166"/>
      <c r="BN138" s="166"/>
      <c r="BO138" s="166"/>
      <c r="BP138" s="166"/>
    </row>
    <row r="139" spans="1:68" ht="15" x14ac:dyDescent="0.2">
      <c r="A139" s="129" t="s">
        <v>327</v>
      </c>
      <c r="B139" s="129"/>
      <c r="C139" s="147"/>
      <c r="D139" s="147" t="str">
        <f t="shared" si="44"/>
        <v>No</v>
      </c>
      <c r="E139" s="147"/>
      <c r="F139" s="147"/>
      <c r="G139" s="1">
        <v>6</v>
      </c>
      <c r="H139" s="265">
        <v>69</v>
      </c>
      <c r="I139" s="129">
        <v>113</v>
      </c>
      <c r="J139" s="1" t="s">
        <v>444</v>
      </c>
      <c r="K139" s="156"/>
      <c r="L139" s="266">
        <v>1288.2</v>
      </c>
      <c r="M139" s="265"/>
      <c r="N139" s="158"/>
      <c r="O139" s="267">
        <v>336</v>
      </c>
      <c r="P139" s="159">
        <f t="shared" si="32"/>
        <v>0.2608290638099674</v>
      </c>
      <c r="Q139" s="159">
        <f t="shared" si="45"/>
        <v>0</v>
      </c>
      <c r="R139" s="160">
        <f t="shared" si="33"/>
        <v>0</v>
      </c>
      <c r="S139" s="160">
        <f t="shared" si="46"/>
        <v>0</v>
      </c>
      <c r="T139" s="267">
        <v>34</v>
      </c>
      <c r="U139" s="136">
        <f t="shared" si="34"/>
        <v>100.8</v>
      </c>
      <c r="V139" s="4">
        <f t="shared" si="47"/>
        <v>1397.5</v>
      </c>
      <c r="W139" s="266">
        <v>1215427411.3299999</v>
      </c>
      <c r="X139" s="267">
        <v>9362</v>
      </c>
      <c r="Y139" s="136">
        <f t="shared" si="35"/>
        <v>129825.62</v>
      </c>
      <c r="Z139" s="131">
        <f t="shared" si="36"/>
        <v>0.67432499999999995</v>
      </c>
      <c r="AA139" s="267">
        <v>91295</v>
      </c>
      <c r="AB139" s="131">
        <f t="shared" si="37"/>
        <v>0.75767099999999998</v>
      </c>
      <c r="AC139" s="131">
        <f t="shared" si="38"/>
        <v>0.30067100000000002</v>
      </c>
      <c r="AD139" s="161">
        <f t="shared" si="39"/>
        <v>0.30067100000000002</v>
      </c>
      <c r="AE139" s="162">
        <f t="shared" si="48"/>
        <v>0</v>
      </c>
      <c r="AF139" s="163">
        <f t="shared" si="49"/>
        <v>0.30067100000000002</v>
      </c>
      <c r="AG139" s="267">
        <v>0</v>
      </c>
      <c r="AH139" s="267">
        <v>0</v>
      </c>
      <c r="AI139" s="4">
        <f t="shared" si="50"/>
        <v>0</v>
      </c>
      <c r="AJ139" s="135">
        <f t="shared" si="40"/>
        <v>0</v>
      </c>
      <c r="AK139" s="135">
        <v>0</v>
      </c>
      <c r="AL139" s="135">
        <f t="shared" si="51"/>
        <v>0</v>
      </c>
      <c r="AM139" s="135">
        <f t="shared" si="52"/>
        <v>0</v>
      </c>
      <c r="AN139" s="135">
        <f t="shared" si="53"/>
        <v>0</v>
      </c>
      <c r="AO139" s="135">
        <f t="shared" si="54"/>
        <v>0</v>
      </c>
      <c r="AP139" s="135">
        <f t="shared" si="41"/>
        <v>4842664</v>
      </c>
      <c r="AQ139" s="135">
        <f t="shared" si="55"/>
        <v>4842664</v>
      </c>
      <c r="AR139" s="135">
        <f t="shared" si="56"/>
        <v>4842664</v>
      </c>
      <c r="AS139" s="160">
        <v>4363751</v>
      </c>
      <c r="AT139" s="135">
        <f t="shared" si="57"/>
        <v>478913</v>
      </c>
      <c r="AU139" s="164" t="str">
        <f t="shared" si="58"/>
        <v>Yes</v>
      </c>
      <c r="AV139" s="267">
        <v>4493305</v>
      </c>
      <c r="AW139" s="160">
        <f t="shared" si="42"/>
        <v>51052.125800000002</v>
      </c>
      <c r="AX139" s="160">
        <f t="shared" si="59"/>
        <v>4544357.1257999996</v>
      </c>
      <c r="AY139" s="160">
        <f t="shared" si="43"/>
        <v>4544357.1257999996</v>
      </c>
      <c r="AZ139" s="268">
        <f t="shared" si="60"/>
        <v>51052.125799999572</v>
      </c>
      <c r="BA139" s="160"/>
      <c r="BB139" s="160"/>
      <c r="BC139" s="165"/>
      <c r="BD139" s="160"/>
      <c r="BE139" s="166"/>
      <c r="BG139" s="166"/>
      <c r="BH139" s="166"/>
      <c r="BL139" s="166"/>
      <c r="BM139" s="166"/>
      <c r="BN139" s="166"/>
      <c r="BO139" s="166"/>
      <c r="BP139" s="166"/>
    </row>
    <row r="140" spans="1:68" ht="15" x14ac:dyDescent="0.2">
      <c r="A140" s="129" t="s">
        <v>327</v>
      </c>
      <c r="B140" s="129"/>
      <c r="C140" s="147"/>
      <c r="D140" s="147" t="str">
        <f t="shared" si="44"/>
        <v>No</v>
      </c>
      <c r="E140" s="147"/>
      <c r="F140" s="147"/>
      <c r="G140" s="1">
        <v>7</v>
      </c>
      <c r="H140" s="269">
        <v>41</v>
      </c>
      <c r="I140" s="129">
        <v>114</v>
      </c>
      <c r="J140" s="1" t="s">
        <v>445</v>
      </c>
      <c r="K140" s="156"/>
      <c r="L140" s="266">
        <v>588.26</v>
      </c>
      <c r="M140" s="269"/>
      <c r="N140" s="158"/>
      <c r="O140" s="267">
        <v>156</v>
      </c>
      <c r="P140" s="159">
        <f t="shared" si="32"/>
        <v>0.26518886206779313</v>
      </c>
      <c r="Q140" s="159">
        <f t="shared" si="45"/>
        <v>0</v>
      </c>
      <c r="R140" s="160">
        <f t="shared" si="33"/>
        <v>0</v>
      </c>
      <c r="S140" s="160">
        <f t="shared" si="46"/>
        <v>0</v>
      </c>
      <c r="T140" s="267">
        <v>8</v>
      </c>
      <c r="U140" s="136">
        <f t="shared" si="34"/>
        <v>46.8</v>
      </c>
      <c r="V140" s="4">
        <f t="shared" si="47"/>
        <v>637.05999999999995</v>
      </c>
      <c r="W140" s="266">
        <v>652410182.66999996</v>
      </c>
      <c r="X140" s="267">
        <v>4666</v>
      </c>
      <c r="Y140" s="136">
        <f t="shared" si="35"/>
        <v>139822.16</v>
      </c>
      <c r="Z140" s="131">
        <f t="shared" si="36"/>
        <v>0.726248</v>
      </c>
      <c r="AA140" s="267">
        <v>75568</v>
      </c>
      <c r="AB140" s="131">
        <f t="shared" si="37"/>
        <v>0.62714999999999999</v>
      </c>
      <c r="AC140" s="131">
        <f t="shared" si="38"/>
        <v>0.303481</v>
      </c>
      <c r="AD140" s="161">
        <f t="shared" si="39"/>
        <v>0.303481</v>
      </c>
      <c r="AE140" s="162">
        <f t="shared" si="48"/>
        <v>0</v>
      </c>
      <c r="AF140" s="163">
        <f t="shared" si="49"/>
        <v>0.303481</v>
      </c>
      <c r="AG140" s="267">
        <v>0</v>
      </c>
      <c r="AH140" s="267">
        <v>0</v>
      </c>
      <c r="AI140" s="4">
        <f t="shared" si="50"/>
        <v>0</v>
      </c>
      <c r="AJ140" s="135">
        <f t="shared" si="40"/>
        <v>0</v>
      </c>
      <c r="AK140" s="135">
        <v>158</v>
      </c>
      <c r="AL140" s="135">
        <f t="shared" si="51"/>
        <v>4</v>
      </c>
      <c r="AM140" s="135">
        <f t="shared" si="52"/>
        <v>400</v>
      </c>
      <c r="AN140" s="135">
        <f t="shared" si="53"/>
        <v>63200</v>
      </c>
      <c r="AO140" s="135">
        <f t="shared" si="54"/>
        <v>63200</v>
      </c>
      <c r="AP140" s="135">
        <f t="shared" si="41"/>
        <v>2228193</v>
      </c>
      <c r="AQ140" s="135">
        <f t="shared" si="55"/>
        <v>2291393</v>
      </c>
      <c r="AR140" s="135">
        <f t="shared" si="56"/>
        <v>2291393</v>
      </c>
      <c r="AS140" s="160">
        <v>3012017</v>
      </c>
      <c r="AT140" s="135">
        <f t="shared" si="57"/>
        <v>720624</v>
      </c>
      <c r="AU140" s="164" t="str">
        <f t="shared" si="58"/>
        <v>No</v>
      </c>
      <c r="AV140" s="267">
        <v>2952496</v>
      </c>
      <c r="AW140" s="160">
        <f t="shared" si="42"/>
        <v>60027.979200000002</v>
      </c>
      <c r="AX140" s="160">
        <f t="shared" si="59"/>
        <v>2952496</v>
      </c>
      <c r="AY140" s="160">
        <f t="shared" si="43"/>
        <v>2952496</v>
      </c>
      <c r="AZ140" s="268">
        <f t="shared" si="60"/>
        <v>0</v>
      </c>
      <c r="BA140" s="160"/>
      <c r="BB140" s="160"/>
      <c r="BC140" s="165"/>
      <c r="BD140" s="160"/>
      <c r="BE140" s="166"/>
      <c r="BG140" s="166"/>
      <c r="BH140" s="166"/>
      <c r="BL140" s="166"/>
      <c r="BM140" s="166"/>
      <c r="BN140" s="166"/>
      <c r="BO140" s="166"/>
      <c r="BP140" s="166"/>
    </row>
    <row r="141" spans="1:68" ht="15" x14ac:dyDescent="0.2">
      <c r="A141" s="129" t="s">
        <v>327</v>
      </c>
      <c r="B141" s="129"/>
      <c r="C141" s="147"/>
      <c r="D141" s="147" t="str">
        <f t="shared" si="44"/>
        <v>No</v>
      </c>
      <c r="E141" s="147"/>
      <c r="F141" s="147"/>
      <c r="G141" s="1">
        <v>6</v>
      </c>
      <c r="H141" s="265">
        <v>70</v>
      </c>
      <c r="I141" s="129">
        <v>115</v>
      </c>
      <c r="J141" s="1" t="s">
        <v>446</v>
      </c>
      <c r="K141" s="156"/>
      <c r="L141" s="266">
        <v>1311.37</v>
      </c>
      <c r="M141" s="265"/>
      <c r="N141" s="158"/>
      <c r="O141" s="267">
        <v>267</v>
      </c>
      <c r="P141" s="159">
        <f t="shared" si="32"/>
        <v>0.20360386466062211</v>
      </c>
      <c r="Q141" s="159">
        <f t="shared" si="45"/>
        <v>0</v>
      </c>
      <c r="R141" s="160">
        <f t="shared" si="33"/>
        <v>0</v>
      </c>
      <c r="S141" s="160">
        <f t="shared" si="46"/>
        <v>0</v>
      </c>
      <c r="T141" s="267">
        <v>28</v>
      </c>
      <c r="U141" s="136">
        <f t="shared" si="34"/>
        <v>80.099999999999994</v>
      </c>
      <c r="V141" s="4">
        <f t="shared" si="47"/>
        <v>1398.4699999999998</v>
      </c>
      <c r="W141" s="266">
        <v>1272039799.3299999</v>
      </c>
      <c r="X141" s="267">
        <v>9736</v>
      </c>
      <c r="Y141" s="136">
        <f t="shared" si="35"/>
        <v>130653.23</v>
      </c>
      <c r="Z141" s="131">
        <f t="shared" si="36"/>
        <v>0.678624</v>
      </c>
      <c r="AA141" s="267">
        <v>100524</v>
      </c>
      <c r="AB141" s="131">
        <f t="shared" si="37"/>
        <v>0.83426400000000001</v>
      </c>
      <c r="AC141" s="131">
        <f t="shared" si="38"/>
        <v>0.27468399999999998</v>
      </c>
      <c r="AD141" s="161">
        <f t="shared" si="39"/>
        <v>0.27468399999999998</v>
      </c>
      <c r="AE141" s="162">
        <f t="shared" si="48"/>
        <v>0</v>
      </c>
      <c r="AF141" s="163">
        <f t="shared" si="49"/>
        <v>0.27468399999999998</v>
      </c>
      <c r="AG141" s="267">
        <v>1312</v>
      </c>
      <c r="AH141" s="267">
        <v>13</v>
      </c>
      <c r="AI141" s="4">
        <f t="shared" si="50"/>
        <v>1300</v>
      </c>
      <c r="AJ141" s="135">
        <f t="shared" si="40"/>
        <v>1705600</v>
      </c>
      <c r="AK141" s="135">
        <v>0</v>
      </c>
      <c r="AL141" s="135">
        <f t="shared" si="51"/>
        <v>0</v>
      </c>
      <c r="AM141" s="135">
        <f t="shared" si="52"/>
        <v>0</v>
      </c>
      <c r="AN141" s="135">
        <f t="shared" si="53"/>
        <v>0</v>
      </c>
      <c r="AO141" s="135">
        <f t="shared" si="54"/>
        <v>1705600</v>
      </c>
      <c r="AP141" s="135">
        <f t="shared" si="41"/>
        <v>4427183</v>
      </c>
      <c r="AQ141" s="135">
        <f t="shared" si="55"/>
        <v>6132783</v>
      </c>
      <c r="AR141" s="135">
        <f t="shared" si="56"/>
        <v>6132783</v>
      </c>
      <c r="AS141" s="160">
        <v>5297609</v>
      </c>
      <c r="AT141" s="135">
        <f t="shared" si="57"/>
        <v>835174</v>
      </c>
      <c r="AU141" s="164" t="str">
        <f t="shared" si="58"/>
        <v>Yes</v>
      </c>
      <c r="AV141" s="267">
        <v>4862123</v>
      </c>
      <c r="AW141" s="160">
        <f t="shared" si="42"/>
        <v>89029.5484</v>
      </c>
      <c r="AX141" s="160">
        <f t="shared" si="59"/>
        <v>4951152.5483999997</v>
      </c>
      <c r="AY141" s="160">
        <f t="shared" si="43"/>
        <v>4951152.5483999997</v>
      </c>
      <c r="AZ141" s="268">
        <f t="shared" si="60"/>
        <v>89029.548399999738</v>
      </c>
      <c r="BA141" s="160"/>
      <c r="BB141" s="160"/>
      <c r="BC141" s="165"/>
      <c r="BD141" s="160"/>
      <c r="BE141" s="166"/>
      <c r="BG141" s="166"/>
      <c r="BH141" s="166"/>
      <c r="BL141" s="166"/>
      <c r="BM141" s="166"/>
      <c r="BN141" s="166"/>
      <c r="BO141" s="166"/>
      <c r="BP141" s="166"/>
    </row>
    <row r="142" spans="1:68" ht="15" x14ac:dyDescent="0.2">
      <c r="A142" s="129" t="s">
        <v>338</v>
      </c>
      <c r="B142" s="167"/>
      <c r="C142" s="147">
        <v>1</v>
      </c>
      <c r="D142" s="147" t="str">
        <f t="shared" si="44"/>
        <v>Yes</v>
      </c>
      <c r="E142" s="147">
        <v>1</v>
      </c>
      <c r="F142" s="147"/>
      <c r="G142" s="1">
        <v>10</v>
      </c>
      <c r="H142" s="269">
        <v>33</v>
      </c>
      <c r="I142" s="129">
        <v>116</v>
      </c>
      <c r="J142" s="1" t="s">
        <v>447</v>
      </c>
      <c r="K142" s="156"/>
      <c r="L142" s="266">
        <v>1059.3499999999999</v>
      </c>
      <c r="M142" s="269"/>
      <c r="N142" s="158"/>
      <c r="O142" s="267">
        <v>689</v>
      </c>
      <c r="P142" s="159">
        <f t="shared" si="32"/>
        <v>0.650398829470902</v>
      </c>
      <c r="Q142" s="159">
        <f t="shared" si="45"/>
        <v>5.0398829470902018E-2</v>
      </c>
      <c r="R142" s="160">
        <f t="shared" si="33"/>
        <v>53.39000000000005</v>
      </c>
      <c r="S142" s="160">
        <f t="shared" si="46"/>
        <v>8.0085000000000068</v>
      </c>
      <c r="T142" s="267">
        <v>40</v>
      </c>
      <c r="U142" s="136">
        <f t="shared" si="34"/>
        <v>206.7</v>
      </c>
      <c r="V142" s="4">
        <f t="shared" si="47"/>
        <v>1284.0584999999999</v>
      </c>
      <c r="W142" s="266">
        <v>1007105663.33</v>
      </c>
      <c r="X142" s="267">
        <v>9360</v>
      </c>
      <c r="Y142" s="136">
        <f t="shared" si="35"/>
        <v>107596.76</v>
      </c>
      <c r="Z142" s="131">
        <f t="shared" si="36"/>
        <v>0.55886599999999997</v>
      </c>
      <c r="AA142" s="267">
        <v>59753</v>
      </c>
      <c r="AB142" s="131">
        <f t="shared" si="37"/>
        <v>0.49589899999999998</v>
      </c>
      <c r="AC142" s="131">
        <f t="shared" si="38"/>
        <v>0.46002399999999999</v>
      </c>
      <c r="AD142" s="161">
        <f t="shared" si="39"/>
        <v>0.46002399999999999</v>
      </c>
      <c r="AE142" s="162">
        <f t="shared" si="48"/>
        <v>0</v>
      </c>
      <c r="AF142" s="163">
        <f t="shared" si="49"/>
        <v>0.46002399999999999</v>
      </c>
      <c r="AG142" s="267">
        <v>0</v>
      </c>
      <c r="AH142" s="267">
        <v>0</v>
      </c>
      <c r="AI142" s="4">
        <f t="shared" si="50"/>
        <v>0</v>
      </c>
      <c r="AJ142" s="135">
        <f t="shared" si="40"/>
        <v>0</v>
      </c>
      <c r="AK142" s="135">
        <v>0</v>
      </c>
      <c r="AL142" s="135">
        <f t="shared" si="51"/>
        <v>0</v>
      </c>
      <c r="AM142" s="135">
        <f t="shared" si="52"/>
        <v>0</v>
      </c>
      <c r="AN142" s="135">
        <f t="shared" si="53"/>
        <v>0</v>
      </c>
      <c r="AO142" s="135">
        <f t="shared" si="54"/>
        <v>0</v>
      </c>
      <c r="AP142" s="135">
        <f t="shared" si="41"/>
        <v>6807791</v>
      </c>
      <c r="AQ142" s="135">
        <f t="shared" si="55"/>
        <v>6807791</v>
      </c>
      <c r="AR142" s="135">
        <f t="shared" si="56"/>
        <v>8340282</v>
      </c>
      <c r="AS142" s="160">
        <v>8340282</v>
      </c>
      <c r="AT142" s="135">
        <f t="shared" si="57"/>
        <v>1532491</v>
      </c>
      <c r="AU142" s="164" t="str">
        <f t="shared" si="58"/>
        <v>No</v>
      </c>
      <c r="AV142" s="267">
        <v>8340282</v>
      </c>
      <c r="AW142" s="160">
        <f t="shared" si="42"/>
        <v>127656.5003</v>
      </c>
      <c r="AX142" s="160">
        <f t="shared" si="59"/>
        <v>8340282</v>
      </c>
      <c r="AY142" s="160">
        <f t="shared" si="43"/>
        <v>8340282</v>
      </c>
      <c r="AZ142" s="268">
        <f t="shared" si="60"/>
        <v>0</v>
      </c>
      <c r="BA142" s="160"/>
      <c r="BB142" s="160"/>
      <c r="BC142" s="165"/>
      <c r="BD142" s="160"/>
      <c r="BE142" s="166"/>
      <c r="BG142" s="166"/>
      <c r="BH142" s="166"/>
      <c r="BL142" s="166"/>
      <c r="BM142" s="166"/>
      <c r="BN142" s="166"/>
      <c r="BO142" s="166"/>
      <c r="BP142" s="166"/>
    </row>
    <row r="143" spans="1:68" ht="15" x14ac:dyDescent="0.2">
      <c r="A143" s="129" t="s">
        <v>365</v>
      </c>
      <c r="B143" s="129"/>
      <c r="C143" s="147"/>
      <c r="D143" s="147" t="str">
        <f t="shared" si="44"/>
        <v>No</v>
      </c>
      <c r="E143" s="147"/>
      <c r="F143" s="147"/>
      <c r="G143" s="1">
        <v>1</v>
      </c>
      <c r="H143" s="265">
        <v>151</v>
      </c>
      <c r="I143" s="129">
        <v>117</v>
      </c>
      <c r="J143" s="1" t="s">
        <v>448</v>
      </c>
      <c r="K143" s="156"/>
      <c r="L143" s="266">
        <v>1228.08</v>
      </c>
      <c r="M143" s="265"/>
      <c r="N143" s="158"/>
      <c r="O143" s="267">
        <v>123</v>
      </c>
      <c r="P143" s="159">
        <f t="shared" si="32"/>
        <v>0.10015634160641002</v>
      </c>
      <c r="Q143" s="159">
        <f t="shared" si="45"/>
        <v>0</v>
      </c>
      <c r="R143" s="160">
        <f t="shared" si="33"/>
        <v>0</v>
      </c>
      <c r="S143" s="160">
        <f t="shared" si="46"/>
        <v>0</v>
      </c>
      <c r="T143" s="267">
        <v>12</v>
      </c>
      <c r="U143" s="136">
        <f t="shared" si="34"/>
        <v>36.9</v>
      </c>
      <c r="V143" s="4">
        <f t="shared" si="47"/>
        <v>1267.98</v>
      </c>
      <c r="W143" s="266">
        <v>2278467170.6700001</v>
      </c>
      <c r="X143" s="267">
        <v>9209</v>
      </c>
      <c r="Y143" s="136">
        <f t="shared" si="35"/>
        <v>247417.44</v>
      </c>
      <c r="Z143" s="131">
        <f t="shared" si="36"/>
        <v>1.285107</v>
      </c>
      <c r="AA143" s="267">
        <v>128047</v>
      </c>
      <c r="AB143" s="131">
        <f t="shared" si="37"/>
        <v>1.062681</v>
      </c>
      <c r="AC143" s="131">
        <f t="shared" si="38"/>
        <v>-0.21837899999999999</v>
      </c>
      <c r="AD143" s="161">
        <f t="shared" si="39"/>
        <v>0.01</v>
      </c>
      <c r="AE143" s="162">
        <f t="shared" si="48"/>
        <v>0</v>
      </c>
      <c r="AF143" s="163">
        <f t="shared" si="49"/>
        <v>0.01</v>
      </c>
      <c r="AG143" s="267">
        <v>434</v>
      </c>
      <c r="AH143" s="267">
        <v>4</v>
      </c>
      <c r="AI143" s="4">
        <f t="shared" si="50"/>
        <v>400</v>
      </c>
      <c r="AJ143" s="135">
        <f t="shared" si="40"/>
        <v>173600</v>
      </c>
      <c r="AK143" s="135">
        <v>0</v>
      </c>
      <c r="AL143" s="135">
        <f t="shared" si="51"/>
        <v>0</v>
      </c>
      <c r="AM143" s="135">
        <f t="shared" si="52"/>
        <v>0</v>
      </c>
      <c r="AN143" s="135">
        <f t="shared" si="53"/>
        <v>0</v>
      </c>
      <c r="AO143" s="135">
        <f t="shared" si="54"/>
        <v>173600</v>
      </c>
      <c r="AP143" s="135">
        <f t="shared" si="41"/>
        <v>146135</v>
      </c>
      <c r="AQ143" s="135">
        <f t="shared" si="55"/>
        <v>319735</v>
      </c>
      <c r="AR143" s="135">
        <f t="shared" si="56"/>
        <v>319735</v>
      </c>
      <c r="AS143" s="160">
        <v>180135</v>
      </c>
      <c r="AT143" s="135">
        <f t="shared" si="57"/>
        <v>139600</v>
      </c>
      <c r="AU143" s="164" t="str">
        <f t="shared" si="58"/>
        <v>Yes</v>
      </c>
      <c r="AV143" s="267">
        <v>178040</v>
      </c>
      <c r="AW143" s="160">
        <f t="shared" si="42"/>
        <v>14881.36</v>
      </c>
      <c r="AX143" s="160">
        <f t="shared" si="59"/>
        <v>192921.36</v>
      </c>
      <c r="AY143" s="160">
        <f t="shared" si="43"/>
        <v>192921.36</v>
      </c>
      <c r="AZ143" s="268">
        <f t="shared" si="60"/>
        <v>14881.359999999986</v>
      </c>
      <c r="BA143" s="160"/>
      <c r="BB143" s="160"/>
      <c r="BC143" s="165"/>
      <c r="BD143" s="160"/>
      <c r="BE143" s="166"/>
      <c r="BG143" s="166"/>
      <c r="BH143" s="166"/>
      <c r="BL143" s="166"/>
      <c r="BM143" s="166"/>
      <c r="BN143" s="166"/>
      <c r="BO143" s="166"/>
      <c r="BP143" s="166"/>
    </row>
    <row r="144" spans="1:68" ht="15" x14ac:dyDescent="0.2">
      <c r="A144" s="129" t="s">
        <v>365</v>
      </c>
      <c r="B144" s="129"/>
      <c r="C144" s="147"/>
      <c r="D144" s="147" t="str">
        <f t="shared" si="44"/>
        <v>No</v>
      </c>
      <c r="E144" s="147"/>
      <c r="F144" s="147"/>
      <c r="G144" s="1">
        <v>1</v>
      </c>
      <c r="H144" s="265">
        <v>158</v>
      </c>
      <c r="I144" s="129">
        <v>118</v>
      </c>
      <c r="J144" s="1" t="s">
        <v>449</v>
      </c>
      <c r="K144" s="156"/>
      <c r="L144" s="266">
        <v>4545.18</v>
      </c>
      <c r="M144" s="265"/>
      <c r="N144" s="158"/>
      <c r="O144" s="267">
        <v>250</v>
      </c>
      <c r="P144" s="159">
        <f t="shared" si="32"/>
        <v>5.5003322200660919E-2</v>
      </c>
      <c r="Q144" s="159">
        <f t="shared" si="45"/>
        <v>0</v>
      </c>
      <c r="R144" s="160">
        <f t="shared" si="33"/>
        <v>0</v>
      </c>
      <c r="S144" s="160">
        <f t="shared" si="46"/>
        <v>0</v>
      </c>
      <c r="T144" s="267">
        <v>50</v>
      </c>
      <c r="U144" s="136">
        <f t="shared" si="34"/>
        <v>75</v>
      </c>
      <c r="V144" s="4">
        <f t="shared" si="47"/>
        <v>4632.68</v>
      </c>
      <c r="W144" s="266">
        <v>7091462587</v>
      </c>
      <c r="X144" s="267">
        <v>25070</v>
      </c>
      <c r="Y144" s="136">
        <f t="shared" si="35"/>
        <v>282866.48</v>
      </c>
      <c r="Z144" s="131">
        <f t="shared" si="36"/>
        <v>1.4692320000000001</v>
      </c>
      <c r="AA144" s="267">
        <v>158518</v>
      </c>
      <c r="AB144" s="131">
        <f t="shared" si="37"/>
        <v>1.3155650000000001</v>
      </c>
      <c r="AC144" s="131">
        <f t="shared" si="38"/>
        <v>-0.42313200000000001</v>
      </c>
      <c r="AD144" s="161">
        <f t="shared" si="39"/>
        <v>0.01</v>
      </c>
      <c r="AE144" s="162">
        <f t="shared" si="48"/>
        <v>0</v>
      </c>
      <c r="AF144" s="163">
        <f t="shared" si="49"/>
        <v>0.01</v>
      </c>
      <c r="AG144" s="267">
        <v>0</v>
      </c>
      <c r="AH144" s="267">
        <v>0</v>
      </c>
      <c r="AI144" s="4">
        <f t="shared" si="50"/>
        <v>0</v>
      </c>
      <c r="AJ144" s="135">
        <f t="shared" si="40"/>
        <v>0</v>
      </c>
      <c r="AK144" s="135">
        <v>0</v>
      </c>
      <c r="AL144" s="135">
        <f t="shared" si="51"/>
        <v>0</v>
      </c>
      <c r="AM144" s="135">
        <f t="shared" si="52"/>
        <v>0</v>
      </c>
      <c r="AN144" s="135">
        <f t="shared" si="53"/>
        <v>0</v>
      </c>
      <c r="AO144" s="135">
        <f t="shared" si="54"/>
        <v>0</v>
      </c>
      <c r="AP144" s="135">
        <f t="shared" si="41"/>
        <v>533916</v>
      </c>
      <c r="AQ144" s="135">
        <f t="shared" si="55"/>
        <v>533916</v>
      </c>
      <c r="AR144" s="135">
        <f t="shared" si="56"/>
        <v>533916</v>
      </c>
      <c r="AS144" s="160">
        <v>571648</v>
      </c>
      <c r="AT144" s="135">
        <f t="shared" si="57"/>
        <v>37732</v>
      </c>
      <c r="AU144" s="164" t="str">
        <f t="shared" si="58"/>
        <v>No</v>
      </c>
      <c r="AV144" s="267">
        <v>568700</v>
      </c>
      <c r="AW144" s="160">
        <f t="shared" si="42"/>
        <v>3143.0756000000001</v>
      </c>
      <c r="AX144" s="160">
        <f t="shared" si="59"/>
        <v>568700</v>
      </c>
      <c r="AY144" s="160">
        <f t="shared" si="43"/>
        <v>568700</v>
      </c>
      <c r="AZ144" s="268">
        <f t="shared" si="60"/>
        <v>0</v>
      </c>
      <c r="BA144" s="160"/>
      <c r="BB144" s="160"/>
      <c r="BC144" s="165"/>
      <c r="BD144" s="160"/>
      <c r="BE144" s="166"/>
      <c r="BG144" s="166"/>
      <c r="BH144" s="166"/>
      <c r="BL144" s="166"/>
      <c r="BM144" s="166"/>
      <c r="BN144" s="166"/>
      <c r="BO144" s="166"/>
      <c r="BP144" s="166"/>
    </row>
    <row r="145" spans="1:68" ht="15" x14ac:dyDescent="0.2">
      <c r="A145" s="129" t="s">
        <v>333</v>
      </c>
      <c r="B145" s="129"/>
      <c r="C145" s="147"/>
      <c r="D145" s="147" t="str">
        <f t="shared" si="44"/>
        <v>No</v>
      </c>
      <c r="E145" s="147"/>
      <c r="F145" s="147"/>
      <c r="G145" s="1">
        <v>6</v>
      </c>
      <c r="H145" s="265">
        <v>110</v>
      </c>
      <c r="I145" s="129">
        <v>119</v>
      </c>
      <c r="J145" s="1" t="s">
        <v>450</v>
      </c>
      <c r="K145" s="156"/>
      <c r="L145" s="266">
        <v>2774.17</v>
      </c>
      <c r="M145" s="265"/>
      <c r="N145" s="158"/>
      <c r="O145" s="267">
        <v>506</v>
      </c>
      <c r="P145" s="159">
        <f t="shared" si="32"/>
        <v>0.18239689708994042</v>
      </c>
      <c r="Q145" s="159">
        <f t="shared" si="45"/>
        <v>0</v>
      </c>
      <c r="R145" s="160">
        <f t="shared" si="33"/>
        <v>0</v>
      </c>
      <c r="S145" s="160">
        <f t="shared" si="46"/>
        <v>0</v>
      </c>
      <c r="T145" s="267">
        <v>215</v>
      </c>
      <c r="U145" s="136">
        <f t="shared" si="34"/>
        <v>151.80000000000001</v>
      </c>
      <c r="V145" s="4">
        <f t="shared" si="47"/>
        <v>2979.7200000000003</v>
      </c>
      <c r="W145" s="266">
        <v>3097362568</v>
      </c>
      <c r="X145" s="267">
        <v>20137</v>
      </c>
      <c r="Y145" s="136">
        <f t="shared" si="35"/>
        <v>153814.5</v>
      </c>
      <c r="Z145" s="131">
        <f t="shared" si="36"/>
        <v>0.798925</v>
      </c>
      <c r="AA145" s="267">
        <v>83100</v>
      </c>
      <c r="AB145" s="131">
        <f t="shared" si="37"/>
        <v>0.68965900000000002</v>
      </c>
      <c r="AC145" s="131">
        <f t="shared" si="38"/>
        <v>0.23385500000000001</v>
      </c>
      <c r="AD145" s="161">
        <f t="shared" si="39"/>
        <v>0.23385500000000001</v>
      </c>
      <c r="AE145" s="162">
        <f t="shared" si="48"/>
        <v>0</v>
      </c>
      <c r="AF145" s="163">
        <f t="shared" si="49"/>
        <v>0.23385500000000001</v>
      </c>
      <c r="AG145" s="267">
        <v>0</v>
      </c>
      <c r="AH145" s="267">
        <v>0</v>
      </c>
      <c r="AI145" s="4">
        <f t="shared" si="50"/>
        <v>0</v>
      </c>
      <c r="AJ145" s="135">
        <f t="shared" si="40"/>
        <v>0</v>
      </c>
      <c r="AK145" s="135">
        <v>0</v>
      </c>
      <c r="AL145" s="135">
        <f t="shared" si="51"/>
        <v>0</v>
      </c>
      <c r="AM145" s="135">
        <f t="shared" si="52"/>
        <v>0</v>
      </c>
      <c r="AN145" s="135">
        <f t="shared" si="53"/>
        <v>0</v>
      </c>
      <c r="AO145" s="135">
        <f t="shared" si="54"/>
        <v>0</v>
      </c>
      <c r="AP145" s="135">
        <f t="shared" si="41"/>
        <v>8030878</v>
      </c>
      <c r="AQ145" s="135">
        <f t="shared" si="55"/>
        <v>8030878</v>
      </c>
      <c r="AR145" s="135">
        <f t="shared" si="56"/>
        <v>8030878</v>
      </c>
      <c r="AS145" s="160">
        <v>4250230</v>
      </c>
      <c r="AT145" s="135">
        <f t="shared" si="57"/>
        <v>3780648</v>
      </c>
      <c r="AU145" s="164" t="str">
        <f t="shared" si="58"/>
        <v>Yes</v>
      </c>
      <c r="AV145" s="267">
        <v>5010814</v>
      </c>
      <c r="AW145" s="160">
        <f t="shared" si="42"/>
        <v>403017.07679999998</v>
      </c>
      <c r="AX145" s="160">
        <f t="shared" si="59"/>
        <v>5413831.0767999999</v>
      </c>
      <c r="AY145" s="160">
        <f t="shared" si="43"/>
        <v>5413831.0767999999</v>
      </c>
      <c r="AZ145" s="268">
        <f t="shared" si="60"/>
        <v>403017.07679999992</v>
      </c>
      <c r="BA145" s="160"/>
      <c r="BB145" s="160"/>
      <c r="BC145" s="165"/>
      <c r="BD145" s="160"/>
      <c r="BE145" s="166"/>
      <c r="BG145" s="166"/>
      <c r="BH145" s="166"/>
      <c r="BL145" s="166"/>
      <c r="BM145" s="166"/>
      <c r="BN145" s="166"/>
      <c r="BO145" s="166"/>
      <c r="BP145" s="166"/>
    </row>
    <row r="146" spans="1:68" ht="15" x14ac:dyDescent="0.2">
      <c r="A146" s="129" t="s">
        <v>323</v>
      </c>
      <c r="B146" s="129"/>
      <c r="C146" s="147"/>
      <c r="D146" s="147" t="str">
        <f t="shared" si="44"/>
        <v>No</v>
      </c>
      <c r="E146" s="147"/>
      <c r="F146" s="147"/>
      <c r="G146" s="1">
        <v>1</v>
      </c>
      <c r="H146" s="265">
        <v>165</v>
      </c>
      <c r="I146" s="129">
        <v>120</v>
      </c>
      <c r="J146" s="1" t="s">
        <v>451</v>
      </c>
      <c r="K146" s="156"/>
      <c r="L146" s="266">
        <v>192.02</v>
      </c>
      <c r="M146" s="265"/>
      <c r="N146" s="158"/>
      <c r="O146" s="267">
        <v>43</v>
      </c>
      <c r="P146" s="159">
        <f t="shared" si="32"/>
        <v>0.22393500677012809</v>
      </c>
      <c r="Q146" s="159">
        <f t="shared" si="45"/>
        <v>0</v>
      </c>
      <c r="R146" s="160">
        <f t="shared" si="33"/>
        <v>0</v>
      </c>
      <c r="S146" s="160">
        <f t="shared" si="46"/>
        <v>0</v>
      </c>
      <c r="T146" s="267">
        <v>2</v>
      </c>
      <c r="U146" s="136">
        <f t="shared" si="34"/>
        <v>12.9</v>
      </c>
      <c r="V146" s="4">
        <f t="shared" si="47"/>
        <v>205.42000000000002</v>
      </c>
      <c r="W146" s="266">
        <v>923272151.66999996</v>
      </c>
      <c r="X146" s="267">
        <v>2103</v>
      </c>
      <c r="Y146" s="136">
        <f t="shared" si="35"/>
        <v>439026.23</v>
      </c>
      <c r="Z146" s="131">
        <f t="shared" si="36"/>
        <v>2.280338</v>
      </c>
      <c r="AA146" s="267">
        <v>137656</v>
      </c>
      <c r="AB146" s="131">
        <f t="shared" si="37"/>
        <v>1.142428</v>
      </c>
      <c r="AC146" s="131">
        <f t="shared" si="38"/>
        <v>-0.93896500000000005</v>
      </c>
      <c r="AD146" s="161">
        <f t="shared" si="39"/>
        <v>0.01</v>
      </c>
      <c r="AE146" s="162">
        <f t="shared" si="48"/>
        <v>0</v>
      </c>
      <c r="AF146" s="163">
        <f t="shared" si="49"/>
        <v>0.01</v>
      </c>
      <c r="AG146" s="267">
        <v>192</v>
      </c>
      <c r="AH146" s="267">
        <v>13</v>
      </c>
      <c r="AI146" s="4">
        <f t="shared" si="50"/>
        <v>1300</v>
      </c>
      <c r="AJ146" s="135">
        <f t="shared" si="40"/>
        <v>249600</v>
      </c>
      <c r="AK146" s="135">
        <v>0</v>
      </c>
      <c r="AL146" s="135">
        <f t="shared" si="51"/>
        <v>0</v>
      </c>
      <c r="AM146" s="135">
        <f t="shared" si="52"/>
        <v>0</v>
      </c>
      <c r="AN146" s="135">
        <f t="shared" si="53"/>
        <v>0</v>
      </c>
      <c r="AO146" s="135">
        <f t="shared" si="54"/>
        <v>249600</v>
      </c>
      <c r="AP146" s="135">
        <f t="shared" si="41"/>
        <v>23675</v>
      </c>
      <c r="AQ146" s="135">
        <f t="shared" si="55"/>
        <v>273275</v>
      </c>
      <c r="AR146" s="135">
        <f t="shared" si="56"/>
        <v>273275</v>
      </c>
      <c r="AS146" s="160">
        <v>33612</v>
      </c>
      <c r="AT146" s="135">
        <f t="shared" si="57"/>
        <v>239663</v>
      </c>
      <c r="AU146" s="164" t="str">
        <f t="shared" si="58"/>
        <v>Yes</v>
      </c>
      <c r="AV146" s="267">
        <v>36047</v>
      </c>
      <c r="AW146" s="160">
        <f t="shared" si="42"/>
        <v>25548.075799999999</v>
      </c>
      <c r="AX146" s="160">
        <f t="shared" si="59"/>
        <v>61595.075799999999</v>
      </c>
      <c r="AY146" s="160">
        <f t="shared" si="43"/>
        <v>61595.075799999999</v>
      </c>
      <c r="AZ146" s="268">
        <f t="shared" si="60"/>
        <v>25548.075799999999</v>
      </c>
      <c r="BA146" s="160"/>
      <c r="BB146" s="160"/>
      <c r="BC146" s="165"/>
      <c r="BD146" s="160"/>
      <c r="BE146" s="166"/>
      <c r="BG146" s="166"/>
      <c r="BH146" s="166"/>
      <c r="BL146" s="166"/>
      <c r="BM146" s="166"/>
      <c r="BN146" s="166"/>
      <c r="BO146" s="166"/>
      <c r="BP146" s="166"/>
    </row>
    <row r="147" spans="1:68" ht="15" x14ac:dyDescent="0.2">
      <c r="A147" s="129" t="s">
        <v>323</v>
      </c>
      <c r="B147" s="129"/>
      <c r="C147" s="147"/>
      <c r="D147" s="147" t="str">
        <f t="shared" si="44"/>
        <v>No</v>
      </c>
      <c r="E147" s="147"/>
      <c r="F147" s="147"/>
      <c r="G147" s="1">
        <v>5</v>
      </c>
      <c r="H147" s="265">
        <v>66</v>
      </c>
      <c r="I147" s="129">
        <v>121</v>
      </c>
      <c r="J147" s="1" t="s">
        <v>452</v>
      </c>
      <c r="K147" s="156"/>
      <c r="L147" s="266">
        <v>592.69000000000005</v>
      </c>
      <c r="M147" s="265"/>
      <c r="N147" s="158"/>
      <c r="O147" s="267">
        <v>134</v>
      </c>
      <c r="P147" s="159">
        <f t="shared" si="32"/>
        <v>0.22608783681182404</v>
      </c>
      <c r="Q147" s="159">
        <f t="shared" si="45"/>
        <v>0</v>
      </c>
      <c r="R147" s="160">
        <f t="shared" si="33"/>
        <v>0</v>
      </c>
      <c r="S147" s="160">
        <f t="shared" si="46"/>
        <v>0</v>
      </c>
      <c r="T147" s="267">
        <v>3</v>
      </c>
      <c r="U147" s="136">
        <f t="shared" si="34"/>
        <v>40.200000000000003</v>
      </c>
      <c r="V147" s="4">
        <f t="shared" si="47"/>
        <v>633.6400000000001</v>
      </c>
      <c r="W147" s="266">
        <v>551143124</v>
      </c>
      <c r="X147" s="267">
        <v>4126</v>
      </c>
      <c r="Y147" s="136">
        <f t="shared" si="35"/>
        <v>133578.07</v>
      </c>
      <c r="Z147" s="131">
        <f t="shared" si="36"/>
        <v>0.69381499999999996</v>
      </c>
      <c r="AA147" s="267">
        <v>113000</v>
      </c>
      <c r="AB147" s="131">
        <f t="shared" si="37"/>
        <v>0.93780399999999997</v>
      </c>
      <c r="AC147" s="131">
        <f t="shared" si="38"/>
        <v>0.232988</v>
      </c>
      <c r="AD147" s="161">
        <f t="shared" si="39"/>
        <v>0.232988</v>
      </c>
      <c r="AE147" s="162">
        <f t="shared" si="48"/>
        <v>0</v>
      </c>
      <c r="AF147" s="163">
        <f t="shared" si="49"/>
        <v>0.232988</v>
      </c>
      <c r="AG147" s="267">
        <v>0</v>
      </c>
      <c r="AH147" s="267">
        <v>0</v>
      </c>
      <c r="AI147" s="4">
        <f t="shared" si="50"/>
        <v>0</v>
      </c>
      <c r="AJ147" s="135">
        <f t="shared" si="40"/>
        <v>0</v>
      </c>
      <c r="AK147" s="135">
        <v>0</v>
      </c>
      <c r="AL147" s="135">
        <f t="shared" si="51"/>
        <v>0</v>
      </c>
      <c r="AM147" s="135">
        <f t="shared" si="52"/>
        <v>0</v>
      </c>
      <c r="AN147" s="135">
        <f t="shared" si="53"/>
        <v>0</v>
      </c>
      <c r="AO147" s="135">
        <f t="shared" si="54"/>
        <v>0</v>
      </c>
      <c r="AP147" s="135">
        <f t="shared" si="41"/>
        <v>1701442</v>
      </c>
      <c r="AQ147" s="135">
        <f t="shared" si="55"/>
        <v>1701442</v>
      </c>
      <c r="AR147" s="135">
        <f t="shared" si="56"/>
        <v>1701442</v>
      </c>
      <c r="AS147" s="160">
        <v>3049314</v>
      </c>
      <c r="AT147" s="135">
        <f t="shared" si="57"/>
        <v>1347872</v>
      </c>
      <c r="AU147" s="164" t="str">
        <f t="shared" si="58"/>
        <v>No</v>
      </c>
      <c r="AV147" s="267">
        <v>2525078</v>
      </c>
      <c r="AW147" s="160">
        <f t="shared" si="42"/>
        <v>112277.73759999999</v>
      </c>
      <c r="AX147" s="160">
        <f t="shared" si="59"/>
        <v>2525078</v>
      </c>
      <c r="AY147" s="160">
        <f t="shared" si="43"/>
        <v>2525078</v>
      </c>
      <c r="AZ147" s="268">
        <f t="shared" si="60"/>
        <v>0</v>
      </c>
      <c r="BA147" s="160"/>
      <c r="BB147" s="160"/>
      <c r="BC147" s="165"/>
      <c r="BD147" s="160"/>
      <c r="BE147" s="166"/>
      <c r="BG147" s="166"/>
      <c r="BH147" s="166"/>
      <c r="BL147" s="166"/>
      <c r="BM147" s="166"/>
      <c r="BN147" s="166"/>
      <c r="BO147" s="166"/>
      <c r="BP147" s="166"/>
    </row>
    <row r="148" spans="1:68" ht="15" x14ac:dyDescent="0.2">
      <c r="A148" s="129" t="s">
        <v>327</v>
      </c>
      <c r="B148" s="129"/>
      <c r="C148" s="147"/>
      <c r="D148" s="147" t="str">
        <f t="shared" si="44"/>
        <v>No</v>
      </c>
      <c r="E148" s="147"/>
      <c r="F148" s="147"/>
      <c r="G148" s="1">
        <v>1</v>
      </c>
      <c r="H148" s="265">
        <v>162</v>
      </c>
      <c r="I148" s="129">
        <v>122</v>
      </c>
      <c r="J148" s="1" t="s">
        <v>453</v>
      </c>
      <c r="K148" s="156"/>
      <c r="L148" s="266">
        <v>350.29</v>
      </c>
      <c r="M148" s="265"/>
      <c r="N148" s="158"/>
      <c r="O148" s="267">
        <v>78</v>
      </c>
      <c r="P148" s="159">
        <f t="shared" si="32"/>
        <v>0.22267264266750406</v>
      </c>
      <c r="Q148" s="159">
        <f t="shared" si="45"/>
        <v>0</v>
      </c>
      <c r="R148" s="160">
        <f t="shared" si="33"/>
        <v>0</v>
      </c>
      <c r="S148" s="160">
        <f t="shared" si="46"/>
        <v>0</v>
      </c>
      <c r="T148" s="267">
        <v>8</v>
      </c>
      <c r="U148" s="136">
        <f t="shared" si="34"/>
        <v>23.4</v>
      </c>
      <c r="V148" s="4">
        <f t="shared" si="47"/>
        <v>375.69</v>
      </c>
      <c r="W148" s="266">
        <v>1788111355</v>
      </c>
      <c r="X148" s="267">
        <v>3631</v>
      </c>
      <c r="Y148" s="136">
        <f t="shared" si="35"/>
        <v>492457</v>
      </c>
      <c r="Z148" s="131">
        <f t="shared" si="36"/>
        <v>2.5578620000000001</v>
      </c>
      <c r="AA148" s="267">
        <v>83698</v>
      </c>
      <c r="AB148" s="131">
        <f t="shared" si="37"/>
        <v>0.69462199999999996</v>
      </c>
      <c r="AC148" s="131">
        <f t="shared" si="38"/>
        <v>-0.99888999999999994</v>
      </c>
      <c r="AD148" s="161">
        <f t="shared" si="39"/>
        <v>0.01</v>
      </c>
      <c r="AE148" s="162">
        <f t="shared" si="48"/>
        <v>0</v>
      </c>
      <c r="AF148" s="163">
        <f t="shared" si="49"/>
        <v>0.01</v>
      </c>
      <c r="AG148" s="267">
        <v>59</v>
      </c>
      <c r="AH148" s="267">
        <v>4</v>
      </c>
      <c r="AI148" s="4">
        <f t="shared" si="50"/>
        <v>400</v>
      </c>
      <c r="AJ148" s="135">
        <f t="shared" si="40"/>
        <v>23600</v>
      </c>
      <c r="AK148" s="135">
        <v>0</v>
      </c>
      <c r="AL148" s="135">
        <f t="shared" si="51"/>
        <v>0</v>
      </c>
      <c r="AM148" s="135">
        <f t="shared" si="52"/>
        <v>0</v>
      </c>
      <c r="AN148" s="135">
        <f t="shared" si="53"/>
        <v>0</v>
      </c>
      <c r="AO148" s="135">
        <f t="shared" si="54"/>
        <v>23600</v>
      </c>
      <c r="AP148" s="135">
        <f t="shared" si="41"/>
        <v>43298</v>
      </c>
      <c r="AQ148" s="135">
        <f t="shared" si="55"/>
        <v>66898</v>
      </c>
      <c r="AR148" s="135">
        <f t="shared" si="56"/>
        <v>66898</v>
      </c>
      <c r="AS148" s="160">
        <v>10871</v>
      </c>
      <c r="AT148" s="135">
        <f t="shared" si="57"/>
        <v>56027</v>
      </c>
      <c r="AU148" s="164" t="str">
        <f t="shared" si="58"/>
        <v>Yes</v>
      </c>
      <c r="AV148" s="267">
        <v>19530</v>
      </c>
      <c r="AW148" s="160">
        <f t="shared" si="42"/>
        <v>5972.4782000000005</v>
      </c>
      <c r="AX148" s="160">
        <f t="shared" si="59"/>
        <v>25502.478200000001</v>
      </c>
      <c r="AY148" s="160">
        <f t="shared" si="43"/>
        <v>25502.478200000001</v>
      </c>
      <c r="AZ148" s="268">
        <f t="shared" si="60"/>
        <v>5972.4782000000014</v>
      </c>
      <c r="BA148" s="160"/>
      <c r="BB148" s="160"/>
      <c r="BC148" s="165"/>
      <c r="BD148" s="160"/>
      <c r="BE148" s="166"/>
      <c r="BG148" s="166"/>
      <c r="BH148" s="166"/>
      <c r="BL148" s="166"/>
      <c r="BM148" s="166"/>
      <c r="BN148" s="166"/>
      <c r="BO148" s="166"/>
      <c r="BP148" s="166"/>
    </row>
    <row r="149" spans="1:68" ht="15" x14ac:dyDescent="0.2">
      <c r="A149" s="129" t="s">
        <v>327</v>
      </c>
      <c r="B149" s="129"/>
      <c r="C149" s="147"/>
      <c r="D149" s="147" t="str">
        <f t="shared" si="44"/>
        <v>No</v>
      </c>
      <c r="E149" s="147"/>
      <c r="F149" s="147"/>
      <c r="G149" s="1">
        <v>8</v>
      </c>
      <c r="H149" s="269">
        <v>39</v>
      </c>
      <c r="I149" s="129">
        <v>123</v>
      </c>
      <c r="J149" s="1" t="s">
        <v>454</v>
      </c>
      <c r="K149" s="156"/>
      <c r="L149" s="266">
        <v>168.08</v>
      </c>
      <c r="M149" s="269"/>
      <c r="N149" s="158"/>
      <c r="O149" s="267">
        <v>60</v>
      </c>
      <c r="P149" s="159">
        <f t="shared" si="32"/>
        <v>0.35697287006187528</v>
      </c>
      <c r="Q149" s="159">
        <f t="shared" si="45"/>
        <v>0</v>
      </c>
      <c r="R149" s="160">
        <f t="shared" si="33"/>
        <v>0</v>
      </c>
      <c r="S149" s="160">
        <f t="shared" si="46"/>
        <v>0</v>
      </c>
      <c r="T149" s="267">
        <v>1</v>
      </c>
      <c r="U149" s="136">
        <f t="shared" si="34"/>
        <v>18</v>
      </c>
      <c r="V149" s="4">
        <f t="shared" si="47"/>
        <v>186.33</v>
      </c>
      <c r="W149" s="266">
        <v>166228460.33000001</v>
      </c>
      <c r="X149" s="267">
        <v>1653</v>
      </c>
      <c r="Y149" s="136">
        <f t="shared" si="35"/>
        <v>100561.68</v>
      </c>
      <c r="Z149" s="131">
        <f t="shared" si="36"/>
        <v>0.52232599999999996</v>
      </c>
      <c r="AA149" s="267">
        <v>89000</v>
      </c>
      <c r="AB149" s="131">
        <f t="shared" si="37"/>
        <v>0.73862399999999995</v>
      </c>
      <c r="AC149" s="131">
        <f t="shared" si="38"/>
        <v>0.41278500000000001</v>
      </c>
      <c r="AD149" s="161">
        <f t="shared" si="39"/>
        <v>0.41278500000000001</v>
      </c>
      <c r="AE149" s="162">
        <f t="shared" si="48"/>
        <v>0</v>
      </c>
      <c r="AF149" s="163">
        <f t="shared" si="49"/>
        <v>0.41278500000000001</v>
      </c>
      <c r="AG149" s="267">
        <v>81</v>
      </c>
      <c r="AH149" s="267">
        <v>6</v>
      </c>
      <c r="AI149" s="4">
        <f t="shared" si="50"/>
        <v>600</v>
      </c>
      <c r="AJ149" s="135">
        <f t="shared" si="40"/>
        <v>48600</v>
      </c>
      <c r="AK149" s="135">
        <v>0</v>
      </c>
      <c r="AL149" s="135">
        <f t="shared" si="51"/>
        <v>0</v>
      </c>
      <c r="AM149" s="135">
        <f t="shared" si="52"/>
        <v>0</v>
      </c>
      <c r="AN149" s="135">
        <f t="shared" si="53"/>
        <v>0</v>
      </c>
      <c r="AO149" s="135">
        <f t="shared" si="54"/>
        <v>48600</v>
      </c>
      <c r="AP149" s="135">
        <f t="shared" si="41"/>
        <v>886436</v>
      </c>
      <c r="AQ149" s="135">
        <f t="shared" si="55"/>
        <v>935036</v>
      </c>
      <c r="AR149" s="135">
        <f t="shared" si="56"/>
        <v>935036</v>
      </c>
      <c r="AS149" s="160">
        <v>1423001</v>
      </c>
      <c r="AT149" s="135">
        <f t="shared" si="57"/>
        <v>487965</v>
      </c>
      <c r="AU149" s="164" t="str">
        <f t="shared" si="58"/>
        <v>No</v>
      </c>
      <c r="AV149" s="267">
        <v>1274671</v>
      </c>
      <c r="AW149" s="160">
        <f t="shared" si="42"/>
        <v>40647.484499999999</v>
      </c>
      <c r="AX149" s="160">
        <f t="shared" si="59"/>
        <v>1274671</v>
      </c>
      <c r="AY149" s="160">
        <f t="shared" si="43"/>
        <v>1274671</v>
      </c>
      <c r="AZ149" s="268">
        <f t="shared" si="60"/>
        <v>0</v>
      </c>
      <c r="BA149" s="160"/>
      <c r="BB149" s="160"/>
      <c r="BC149" s="165"/>
      <c r="BD149" s="160"/>
      <c r="BE149" s="166"/>
      <c r="BG149" s="166"/>
      <c r="BH149" s="166"/>
      <c r="BL149" s="166"/>
      <c r="BM149" s="166"/>
      <c r="BN149" s="166"/>
      <c r="BO149" s="166"/>
      <c r="BP149" s="166"/>
    </row>
    <row r="150" spans="1:68" ht="15" x14ac:dyDescent="0.2">
      <c r="A150" s="129" t="s">
        <v>351</v>
      </c>
      <c r="B150" s="129"/>
      <c r="C150" s="147"/>
      <c r="D150" s="147" t="str">
        <f t="shared" si="44"/>
        <v>No</v>
      </c>
      <c r="E150" s="147"/>
      <c r="F150" s="147"/>
      <c r="G150" s="1">
        <v>8</v>
      </c>
      <c r="H150" s="269">
        <v>30</v>
      </c>
      <c r="I150" s="129">
        <v>124</v>
      </c>
      <c r="J150" s="1" t="s">
        <v>455</v>
      </c>
      <c r="K150" s="156"/>
      <c r="L150" s="266">
        <v>2185.5700000000002</v>
      </c>
      <c r="M150" s="269"/>
      <c r="N150" s="158"/>
      <c r="O150" s="267">
        <v>869</v>
      </c>
      <c r="P150" s="159">
        <f t="shared" si="32"/>
        <v>0.39760794666837479</v>
      </c>
      <c r="Q150" s="159">
        <f t="shared" si="45"/>
        <v>0</v>
      </c>
      <c r="R150" s="160">
        <f t="shared" si="33"/>
        <v>0</v>
      </c>
      <c r="S150" s="160">
        <f t="shared" si="46"/>
        <v>0</v>
      </c>
      <c r="T150" s="267">
        <v>88</v>
      </c>
      <c r="U150" s="136">
        <f t="shared" si="34"/>
        <v>260.7</v>
      </c>
      <c r="V150" s="4">
        <f t="shared" si="47"/>
        <v>2468.27</v>
      </c>
      <c r="W150" s="266">
        <v>1817138285</v>
      </c>
      <c r="X150" s="267">
        <v>16522</v>
      </c>
      <c r="Y150" s="136">
        <f t="shared" si="35"/>
        <v>109982.95</v>
      </c>
      <c r="Z150" s="131">
        <f t="shared" si="36"/>
        <v>0.57125999999999999</v>
      </c>
      <c r="AA150" s="267">
        <v>70941</v>
      </c>
      <c r="AB150" s="131">
        <f t="shared" si="37"/>
        <v>0.58875</v>
      </c>
      <c r="AC150" s="131">
        <f t="shared" si="38"/>
        <v>0.42349300000000001</v>
      </c>
      <c r="AD150" s="161">
        <f t="shared" si="39"/>
        <v>0.42349300000000001</v>
      </c>
      <c r="AE150" s="162">
        <f t="shared" si="48"/>
        <v>0</v>
      </c>
      <c r="AF150" s="163">
        <f t="shared" si="49"/>
        <v>0.42349300000000001</v>
      </c>
      <c r="AG150" s="267">
        <v>0</v>
      </c>
      <c r="AH150" s="267">
        <v>0</v>
      </c>
      <c r="AI150" s="4">
        <f t="shared" si="50"/>
        <v>0</v>
      </c>
      <c r="AJ150" s="135">
        <f t="shared" si="40"/>
        <v>0</v>
      </c>
      <c r="AK150" s="135">
        <v>0</v>
      </c>
      <c r="AL150" s="135">
        <f t="shared" si="51"/>
        <v>0</v>
      </c>
      <c r="AM150" s="135">
        <f t="shared" si="52"/>
        <v>0</v>
      </c>
      <c r="AN150" s="135">
        <f t="shared" si="53"/>
        <v>0</v>
      </c>
      <c r="AO150" s="135">
        <f t="shared" si="54"/>
        <v>0</v>
      </c>
      <c r="AP150" s="135">
        <f t="shared" si="41"/>
        <v>12047026</v>
      </c>
      <c r="AQ150" s="135">
        <f t="shared" si="55"/>
        <v>12047026</v>
      </c>
      <c r="AR150" s="135">
        <f t="shared" si="56"/>
        <v>12047026</v>
      </c>
      <c r="AS150" s="160">
        <v>10040987</v>
      </c>
      <c r="AT150" s="135">
        <f t="shared" si="57"/>
        <v>2006039</v>
      </c>
      <c r="AU150" s="164" t="str">
        <f t="shared" si="58"/>
        <v>Yes</v>
      </c>
      <c r="AV150" s="267">
        <v>10423086</v>
      </c>
      <c r="AW150" s="160">
        <f t="shared" si="42"/>
        <v>213843.7574</v>
      </c>
      <c r="AX150" s="160">
        <f t="shared" si="59"/>
        <v>10636929.7574</v>
      </c>
      <c r="AY150" s="160">
        <f t="shared" si="43"/>
        <v>10636929.7574</v>
      </c>
      <c r="AZ150" s="268">
        <f t="shared" si="60"/>
        <v>213843.75740000047</v>
      </c>
      <c r="BA150" s="160"/>
      <c r="BB150" s="160"/>
      <c r="BC150" s="165"/>
      <c r="BD150" s="160"/>
      <c r="BE150" s="166"/>
      <c r="BG150" s="166"/>
      <c r="BH150" s="166"/>
      <c r="BL150" s="166"/>
      <c r="BM150" s="166"/>
      <c r="BN150" s="166"/>
      <c r="BO150" s="166"/>
      <c r="BP150" s="166"/>
    </row>
    <row r="151" spans="1:68" ht="15" x14ac:dyDescent="0.2">
      <c r="A151" s="129" t="s">
        <v>327</v>
      </c>
      <c r="B151" s="129"/>
      <c r="C151" s="147"/>
      <c r="D151" s="147" t="str">
        <f t="shared" si="44"/>
        <v>No</v>
      </c>
      <c r="E151" s="147"/>
      <c r="F151" s="147"/>
      <c r="G151" s="1">
        <v>1</v>
      </c>
      <c r="H151" s="265">
        <v>163</v>
      </c>
      <c r="I151" s="129">
        <v>125</v>
      </c>
      <c r="J151" s="1" t="s">
        <v>14</v>
      </c>
      <c r="K151" s="156"/>
      <c r="L151" s="266">
        <v>147.22</v>
      </c>
      <c r="M151" s="265"/>
      <c r="N151" s="158"/>
      <c r="O151" s="267">
        <v>50</v>
      </c>
      <c r="P151" s="159">
        <f t="shared" si="32"/>
        <v>0.33962776796630895</v>
      </c>
      <c r="Q151" s="159">
        <f t="shared" si="45"/>
        <v>0</v>
      </c>
      <c r="R151" s="160">
        <f t="shared" si="33"/>
        <v>0</v>
      </c>
      <c r="S151" s="160">
        <f t="shared" si="46"/>
        <v>0</v>
      </c>
      <c r="T151" s="267">
        <v>6</v>
      </c>
      <c r="U151" s="136">
        <f t="shared" si="34"/>
        <v>15</v>
      </c>
      <c r="V151" s="4">
        <f t="shared" si="47"/>
        <v>163.72</v>
      </c>
      <c r="W151" s="266">
        <v>1023813904.33</v>
      </c>
      <c r="X151" s="267">
        <v>2721</v>
      </c>
      <c r="Y151" s="136">
        <f t="shared" si="35"/>
        <v>376263.84</v>
      </c>
      <c r="Z151" s="131">
        <f t="shared" si="36"/>
        <v>1.954345</v>
      </c>
      <c r="AA151" s="267">
        <v>78403</v>
      </c>
      <c r="AB151" s="131">
        <f t="shared" si="37"/>
        <v>0.65067799999999998</v>
      </c>
      <c r="AC151" s="131">
        <f t="shared" si="38"/>
        <v>-0.563245</v>
      </c>
      <c r="AD151" s="161">
        <f t="shared" si="39"/>
        <v>0.01</v>
      </c>
      <c r="AE151" s="162">
        <f t="shared" si="48"/>
        <v>0</v>
      </c>
      <c r="AF151" s="163">
        <f t="shared" si="49"/>
        <v>0.01</v>
      </c>
      <c r="AG151" s="267">
        <v>43</v>
      </c>
      <c r="AH151" s="267">
        <v>4</v>
      </c>
      <c r="AI151" s="4">
        <f t="shared" si="50"/>
        <v>400</v>
      </c>
      <c r="AJ151" s="135">
        <f t="shared" si="40"/>
        <v>17200</v>
      </c>
      <c r="AK151" s="135">
        <v>0</v>
      </c>
      <c r="AL151" s="135">
        <f t="shared" si="51"/>
        <v>0</v>
      </c>
      <c r="AM151" s="135">
        <f t="shared" si="52"/>
        <v>0</v>
      </c>
      <c r="AN151" s="135">
        <f t="shared" si="53"/>
        <v>0</v>
      </c>
      <c r="AO151" s="135">
        <f t="shared" si="54"/>
        <v>17200</v>
      </c>
      <c r="AP151" s="135">
        <f t="shared" si="41"/>
        <v>18869</v>
      </c>
      <c r="AQ151" s="135">
        <f t="shared" si="55"/>
        <v>36069</v>
      </c>
      <c r="AR151" s="135">
        <f t="shared" si="56"/>
        <v>36069</v>
      </c>
      <c r="AS151" s="160">
        <v>9960</v>
      </c>
      <c r="AT151" s="135">
        <f t="shared" si="57"/>
        <v>26109</v>
      </c>
      <c r="AU151" s="164" t="str">
        <f t="shared" si="58"/>
        <v>Yes</v>
      </c>
      <c r="AV151" s="267">
        <v>13437</v>
      </c>
      <c r="AW151" s="160">
        <f t="shared" si="42"/>
        <v>2783.2194</v>
      </c>
      <c r="AX151" s="160">
        <f t="shared" si="59"/>
        <v>16220.2194</v>
      </c>
      <c r="AY151" s="160">
        <f t="shared" si="43"/>
        <v>16220.2194</v>
      </c>
      <c r="AZ151" s="268">
        <f t="shared" si="60"/>
        <v>2783.2194</v>
      </c>
      <c r="BA151" s="160"/>
      <c r="BB151" s="160"/>
      <c r="BC151" s="165"/>
      <c r="BD151" s="160"/>
      <c r="BE151" s="166"/>
      <c r="BG151" s="166"/>
      <c r="BH151" s="166"/>
      <c r="BL151" s="166"/>
      <c r="BM151" s="166"/>
      <c r="BN151" s="166"/>
      <c r="BO151" s="166"/>
      <c r="BP151" s="166"/>
    </row>
    <row r="152" spans="1:68" ht="15" x14ac:dyDescent="0.2">
      <c r="A152" s="129" t="s">
        <v>333</v>
      </c>
      <c r="B152" s="129"/>
      <c r="C152" s="147"/>
      <c r="D152" s="147" t="str">
        <f t="shared" si="44"/>
        <v>No</v>
      </c>
      <c r="E152" s="147"/>
      <c r="F152" s="147"/>
      <c r="G152" s="1">
        <v>4</v>
      </c>
      <c r="H152" s="265">
        <v>90</v>
      </c>
      <c r="I152" s="129">
        <v>126</v>
      </c>
      <c r="J152" s="1" t="s">
        <v>456</v>
      </c>
      <c r="K152" s="156"/>
      <c r="L152" s="266">
        <v>4571.28</v>
      </c>
      <c r="M152" s="265"/>
      <c r="N152" s="158"/>
      <c r="O152" s="267">
        <v>1443</v>
      </c>
      <c r="P152" s="159">
        <f t="shared" si="32"/>
        <v>0.31566650916154776</v>
      </c>
      <c r="Q152" s="159">
        <f t="shared" si="45"/>
        <v>0</v>
      </c>
      <c r="R152" s="160">
        <f t="shared" si="33"/>
        <v>0</v>
      </c>
      <c r="S152" s="160">
        <f t="shared" si="46"/>
        <v>0</v>
      </c>
      <c r="T152" s="267">
        <v>269</v>
      </c>
      <c r="U152" s="136">
        <f t="shared" si="34"/>
        <v>432.9</v>
      </c>
      <c r="V152" s="4">
        <f t="shared" si="47"/>
        <v>5071.4299999999994</v>
      </c>
      <c r="W152" s="266">
        <v>7135462918</v>
      </c>
      <c r="X152" s="267">
        <v>41155</v>
      </c>
      <c r="Y152" s="136">
        <f t="shared" si="35"/>
        <v>173380.22</v>
      </c>
      <c r="Z152" s="131">
        <f t="shared" si="36"/>
        <v>0.90055099999999999</v>
      </c>
      <c r="AA152" s="267">
        <v>94446</v>
      </c>
      <c r="AB152" s="131">
        <f t="shared" si="37"/>
        <v>0.78382200000000002</v>
      </c>
      <c r="AC152" s="131">
        <f t="shared" si="38"/>
        <v>0.134468</v>
      </c>
      <c r="AD152" s="161">
        <f t="shared" si="39"/>
        <v>0.134468</v>
      </c>
      <c r="AE152" s="162">
        <f t="shared" si="48"/>
        <v>0</v>
      </c>
      <c r="AF152" s="163">
        <f t="shared" si="49"/>
        <v>0.134468</v>
      </c>
      <c r="AG152" s="267">
        <v>0</v>
      </c>
      <c r="AH152" s="267">
        <v>0</v>
      </c>
      <c r="AI152" s="4">
        <f t="shared" si="50"/>
        <v>0</v>
      </c>
      <c r="AJ152" s="135">
        <f t="shared" si="40"/>
        <v>0</v>
      </c>
      <c r="AK152" s="135">
        <v>0</v>
      </c>
      <c r="AL152" s="135">
        <f t="shared" si="51"/>
        <v>0</v>
      </c>
      <c r="AM152" s="135">
        <f t="shared" si="52"/>
        <v>0</v>
      </c>
      <c r="AN152" s="135">
        <f t="shared" si="53"/>
        <v>0</v>
      </c>
      <c r="AO152" s="135">
        <f t="shared" si="54"/>
        <v>0</v>
      </c>
      <c r="AP152" s="135">
        <f t="shared" si="41"/>
        <v>7859417</v>
      </c>
      <c r="AQ152" s="135">
        <f t="shared" si="55"/>
        <v>7859417</v>
      </c>
      <c r="AR152" s="135">
        <f t="shared" si="56"/>
        <v>7859417</v>
      </c>
      <c r="AS152" s="160">
        <v>5893771</v>
      </c>
      <c r="AT152" s="135">
        <f t="shared" si="57"/>
        <v>1965646</v>
      </c>
      <c r="AU152" s="164" t="str">
        <f t="shared" si="58"/>
        <v>Yes</v>
      </c>
      <c r="AV152" s="267">
        <v>6641832</v>
      </c>
      <c r="AW152" s="160">
        <f t="shared" si="42"/>
        <v>209537.86360000001</v>
      </c>
      <c r="AX152" s="160">
        <f t="shared" si="59"/>
        <v>6851369.8635999998</v>
      </c>
      <c r="AY152" s="160">
        <f t="shared" si="43"/>
        <v>6851369.8635999998</v>
      </c>
      <c r="AZ152" s="268">
        <f t="shared" si="60"/>
        <v>209537.86359999981</v>
      </c>
      <c r="BA152" s="160"/>
      <c r="BB152" s="160"/>
      <c r="BC152" s="165"/>
      <c r="BD152" s="160"/>
      <c r="BE152" s="166"/>
      <c r="BG152" s="166"/>
      <c r="BH152" s="166"/>
      <c r="BL152" s="166"/>
      <c r="BM152" s="166"/>
      <c r="BN152" s="166"/>
      <c r="BO152" s="166"/>
      <c r="BP152" s="166"/>
    </row>
    <row r="153" spans="1:68" ht="15" x14ac:dyDescent="0.2">
      <c r="A153" s="129" t="s">
        <v>323</v>
      </c>
      <c r="B153" s="129"/>
      <c r="C153" s="147"/>
      <c r="D153" s="147" t="str">
        <f t="shared" si="44"/>
        <v>No</v>
      </c>
      <c r="E153" s="147"/>
      <c r="F153" s="147"/>
      <c r="G153" s="1">
        <v>2</v>
      </c>
      <c r="H153" s="265">
        <v>156</v>
      </c>
      <c r="I153" s="129">
        <v>127</v>
      </c>
      <c r="J153" s="1" t="s">
        <v>457</v>
      </c>
      <c r="K153" s="156"/>
      <c r="L153" s="266">
        <v>367.86</v>
      </c>
      <c r="M153" s="265"/>
      <c r="N153" s="158"/>
      <c r="O153" s="267">
        <v>24</v>
      </c>
      <c r="P153" s="159">
        <f t="shared" si="32"/>
        <v>6.5242211710976994E-2</v>
      </c>
      <c r="Q153" s="159">
        <f t="shared" si="45"/>
        <v>0</v>
      </c>
      <c r="R153" s="160">
        <f t="shared" si="33"/>
        <v>0</v>
      </c>
      <c r="S153" s="160">
        <f t="shared" si="46"/>
        <v>0</v>
      </c>
      <c r="T153" s="267">
        <v>1</v>
      </c>
      <c r="U153" s="136">
        <f t="shared" si="34"/>
        <v>7.2</v>
      </c>
      <c r="V153" s="4">
        <f t="shared" si="47"/>
        <v>375.31</v>
      </c>
      <c r="W153" s="266">
        <v>1006490231.67</v>
      </c>
      <c r="X153" s="267">
        <v>3641</v>
      </c>
      <c r="Y153" s="136">
        <f t="shared" si="35"/>
        <v>276432.36</v>
      </c>
      <c r="Z153" s="131">
        <f t="shared" si="36"/>
        <v>1.4358120000000001</v>
      </c>
      <c r="AA153" s="267">
        <v>113506</v>
      </c>
      <c r="AB153" s="131">
        <f t="shared" si="37"/>
        <v>0.94200300000000003</v>
      </c>
      <c r="AC153" s="131">
        <f t="shared" si="38"/>
        <v>-0.28766900000000001</v>
      </c>
      <c r="AD153" s="161">
        <f t="shared" si="39"/>
        <v>0.01</v>
      </c>
      <c r="AE153" s="162">
        <f t="shared" si="48"/>
        <v>0</v>
      </c>
      <c r="AF153" s="163">
        <f t="shared" si="49"/>
        <v>0.01</v>
      </c>
      <c r="AG153" s="267">
        <v>0</v>
      </c>
      <c r="AH153" s="267">
        <v>0</v>
      </c>
      <c r="AI153" s="4">
        <f t="shared" si="50"/>
        <v>0</v>
      </c>
      <c r="AJ153" s="135">
        <f t="shared" si="40"/>
        <v>0</v>
      </c>
      <c r="AK153" s="135">
        <v>0</v>
      </c>
      <c r="AL153" s="135">
        <f t="shared" si="51"/>
        <v>0</v>
      </c>
      <c r="AM153" s="135">
        <f t="shared" si="52"/>
        <v>0</v>
      </c>
      <c r="AN153" s="135">
        <f t="shared" si="53"/>
        <v>0</v>
      </c>
      <c r="AO153" s="135">
        <f t="shared" si="54"/>
        <v>0</v>
      </c>
      <c r="AP153" s="135">
        <f t="shared" si="41"/>
        <v>43254</v>
      </c>
      <c r="AQ153" s="135">
        <f t="shared" si="55"/>
        <v>43254</v>
      </c>
      <c r="AR153" s="135">
        <f t="shared" si="56"/>
        <v>43254</v>
      </c>
      <c r="AS153" s="160">
        <v>46611</v>
      </c>
      <c r="AT153" s="135">
        <f t="shared" si="57"/>
        <v>3357</v>
      </c>
      <c r="AU153" s="164" t="str">
        <f t="shared" si="58"/>
        <v>No</v>
      </c>
      <c r="AV153" s="267">
        <v>46995</v>
      </c>
      <c r="AW153" s="160">
        <f t="shared" si="42"/>
        <v>279.63810000000001</v>
      </c>
      <c r="AX153" s="160">
        <f t="shared" si="59"/>
        <v>46995</v>
      </c>
      <c r="AY153" s="160">
        <f t="shared" si="43"/>
        <v>46995</v>
      </c>
      <c r="AZ153" s="268">
        <f t="shared" si="60"/>
        <v>0</v>
      </c>
      <c r="BA153" s="160"/>
      <c r="BB153" s="160"/>
      <c r="BC153" s="165"/>
      <c r="BD153" s="160"/>
      <c r="BE153" s="166"/>
      <c r="BG153" s="166"/>
      <c r="BH153" s="166"/>
      <c r="BL153" s="166"/>
      <c r="BM153" s="166"/>
      <c r="BN153" s="166"/>
      <c r="BO153" s="166"/>
      <c r="BP153" s="166"/>
    </row>
    <row r="154" spans="1:68" ht="15" x14ac:dyDescent="0.2">
      <c r="A154" s="129" t="s">
        <v>329</v>
      </c>
      <c r="B154" s="129"/>
      <c r="C154" s="147"/>
      <c r="D154" s="147" t="str">
        <f t="shared" si="44"/>
        <v>No</v>
      </c>
      <c r="E154" s="147"/>
      <c r="F154" s="147"/>
      <c r="G154" s="1">
        <v>3</v>
      </c>
      <c r="H154" s="265">
        <v>137</v>
      </c>
      <c r="I154" s="129">
        <v>128</v>
      </c>
      <c r="J154" s="1" t="s">
        <v>458</v>
      </c>
      <c r="K154" s="156"/>
      <c r="L154" s="266">
        <v>4021.22</v>
      </c>
      <c r="M154" s="265"/>
      <c r="N154" s="158"/>
      <c r="O154" s="267">
        <v>526</v>
      </c>
      <c r="P154" s="159">
        <f t="shared" si="32"/>
        <v>0.13080607377860451</v>
      </c>
      <c r="Q154" s="159">
        <f t="shared" si="45"/>
        <v>0</v>
      </c>
      <c r="R154" s="160">
        <f t="shared" si="33"/>
        <v>0</v>
      </c>
      <c r="S154" s="160">
        <f t="shared" si="46"/>
        <v>0</v>
      </c>
      <c r="T154" s="267">
        <v>63</v>
      </c>
      <c r="U154" s="136">
        <f t="shared" si="34"/>
        <v>157.80000000000001</v>
      </c>
      <c r="V154" s="4">
        <f t="shared" si="47"/>
        <v>4194.7699999999995</v>
      </c>
      <c r="W154" s="266">
        <v>3607618431.6700001</v>
      </c>
      <c r="X154" s="267">
        <v>24519</v>
      </c>
      <c r="Y154" s="136">
        <f t="shared" si="35"/>
        <v>147135.63</v>
      </c>
      <c r="Z154" s="131">
        <f t="shared" si="36"/>
        <v>0.764235</v>
      </c>
      <c r="AA154" s="267">
        <v>119588</v>
      </c>
      <c r="AB154" s="131">
        <f t="shared" si="37"/>
        <v>0.992479</v>
      </c>
      <c r="AC154" s="131">
        <f t="shared" si="38"/>
        <v>0.167292</v>
      </c>
      <c r="AD154" s="161">
        <f t="shared" si="39"/>
        <v>0.167292</v>
      </c>
      <c r="AE154" s="162">
        <f t="shared" si="48"/>
        <v>0</v>
      </c>
      <c r="AF154" s="163">
        <f t="shared" si="49"/>
        <v>0.167292</v>
      </c>
      <c r="AG154" s="267">
        <v>0</v>
      </c>
      <c r="AH154" s="267">
        <v>0</v>
      </c>
      <c r="AI154" s="4">
        <f t="shared" si="50"/>
        <v>0</v>
      </c>
      <c r="AJ154" s="135">
        <f t="shared" si="40"/>
        <v>0</v>
      </c>
      <c r="AK154" s="135">
        <v>0</v>
      </c>
      <c r="AL154" s="135">
        <f t="shared" si="51"/>
        <v>0</v>
      </c>
      <c r="AM154" s="135">
        <f t="shared" si="52"/>
        <v>0</v>
      </c>
      <c r="AN154" s="135">
        <f t="shared" si="53"/>
        <v>0</v>
      </c>
      <c r="AO154" s="135">
        <f t="shared" si="54"/>
        <v>0</v>
      </c>
      <c r="AP154" s="135">
        <f t="shared" si="41"/>
        <v>8087686</v>
      </c>
      <c r="AQ154" s="135">
        <f t="shared" si="55"/>
        <v>8087686</v>
      </c>
      <c r="AR154" s="135">
        <f t="shared" si="56"/>
        <v>8087686</v>
      </c>
      <c r="AS154" s="160">
        <v>6087799</v>
      </c>
      <c r="AT154" s="135">
        <f t="shared" si="57"/>
        <v>1999887</v>
      </c>
      <c r="AU154" s="164" t="str">
        <f t="shared" si="58"/>
        <v>Yes</v>
      </c>
      <c r="AV154" s="267">
        <v>6317010</v>
      </c>
      <c r="AW154" s="160">
        <f t="shared" si="42"/>
        <v>213187.95420000001</v>
      </c>
      <c r="AX154" s="160">
        <f t="shared" si="59"/>
        <v>6530197.9541999996</v>
      </c>
      <c r="AY154" s="160">
        <f t="shared" si="43"/>
        <v>6530197.9541999996</v>
      </c>
      <c r="AZ154" s="268">
        <f t="shared" si="60"/>
        <v>213187.95419999957</v>
      </c>
      <c r="BA154" s="160"/>
      <c r="BB154" s="160"/>
      <c r="BC154" s="165"/>
      <c r="BD154" s="160"/>
      <c r="BE154" s="166"/>
      <c r="BG154" s="166"/>
      <c r="BH154" s="166"/>
      <c r="BL154" s="166"/>
      <c r="BM154" s="166"/>
      <c r="BN154" s="166"/>
      <c r="BO154" s="166"/>
      <c r="BP154" s="166"/>
    </row>
    <row r="155" spans="1:68" ht="15" x14ac:dyDescent="0.2">
      <c r="A155" s="129" t="s">
        <v>323</v>
      </c>
      <c r="B155" s="129"/>
      <c r="C155" s="147"/>
      <c r="D155" s="147" t="str">
        <f t="shared" si="44"/>
        <v>No</v>
      </c>
      <c r="E155" s="147"/>
      <c r="F155" s="147"/>
      <c r="G155" s="1">
        <v>6</v>
      </c>
      <c r="H155" s="265">
        <v>85</v>
      </c>
      <c r="I155" s="129">
        <v>129</v>
      </c>
      <c r="J155" s="1" t="s">
        <v>459</v>
      </c>
      <c r="K155" s="156"/>
      <c r="L155" s="266">
        <v>1309.1300000000001</v>
      </c>
      <c r="M155" s="265"/>
      <c r="N155" s="158"/>
      <c r="O155" s="267">
        <v>61</v>
      </c>
      <c r="P155" s="159">
        <f t="shared" ref="P155:P195" si="61">O155/L155</f>
        <v>4.6595830818940823E-2</v>
      </c>
      <c r="Q155" s="159">
        <f t="shared" si="45"/>
        <v>0</v>
      </c>
      <c r="R155" s="160">
        <f t="shared" ref="R155:R195" si="62">Q155*L155</f>
        <v>0</v>
      </c>
      <c r="S155" s="160">
        <f t="shared" si="46"/>
        <v>0</v>
      </c>
      <c r="T155" s="267">
        <v>5</v>
      </c>
      <c r="U155" s="136">
        <f t="shared" ref="U155:U195" si="63">ROUND(O155*$U$2,2)</f>
        <v>18.3</v>
      </c>
      <c r="V155" s="4">
        <f t="shared" si="47"/>
        <v>1328.68</v>
      </c>
      <c r="W155" s="266">
        <v>1303644831.6700001</v>
      </c>
      <c r="X155" s="267">
        <v>11137</v>
      </c>
      <c r="Y155" s="136">
        <f t="shared" ref="Y155:Y195" si="64">ROUND(W155/X155,2)</f>
        <v>117055.3</v>
      </c>
      <c r="Z155" s="131">
        <f t="shared" ref="Z155:Z195" si="65">(ROUND(Y155/$Z$21,6))</f>
        <v>0.60799499999999995</v>
      </c>
      <c r="AA155" s="267">
        <v>105164</v>
      </c>
      <c r="AB155" s="131">
        <f t="shared" ref="AB155:AB195" si="66">(ROUND(AA155/$AB$21,6))</f>
        <v>0.87277199999999999</v>
      </c>
      <c r="AC155" s="131">
        <f t="shared" ref="AC155:AC195" si="67">ROUND(1-((Z155*$U$4)+(AB155*$U$5)),6)</f>
        <v>0.31257200000000002</v>
      </c>
      <c r="AD155" s="161">
        <f t="shared" ref="AD155:AD195" si="68">IF(C155=1,MAX($U$7,AC155),MAX($U$6,AC155))</f>
        <v>0.31257200000000002</v>
      </c>
      <c r="AE155" s="162">
        <f t="shared" si="48"/>
        <v>0</v>
      </c>
      <c r="AF155" s="163">
        <f t="shared" si="49"/>
        <v>0.31257200000000002</v>
      </c>
      <c r="AG155" s="267">
        <v>0</v>
      </c>
      <c r="AH155" s="267">
        <v>0</v>
      </c>
      <c r="AI155" s="4">
        <f t="shared" si="50"/>
        <v>0</v>
      </c>
      <c r="AJ155" s="135">
        <f t="shared" ref="AJ155:AJ195" si="69">ROUND(AG155*AI155,0)</f>
        <v>0</v>
      </c>
      <c r="AK155" s="135">
        <v>0</v>
      </c>
      <c r="AL155" s="135">
        <f t="shared" si="51"/>
        <v>0</v>
      </c>
      <c r="AM155" s="135">
        <f t="shared" si="52"/>
        <v>0</v>
      </c>
      <c r="AN155" s="135">
        <f t="shared" si="53"/>
        <v>0</v>
      </c>
      <c r="AO155" s="135">
        <f t="shared" si="54"/>
        <v>0</v>
      </c>
      <c r="AP155" s="135">
        <f t="shared" ref="AP155:AP195" si="70">ROUND(V155*AF155*$AP$21,0)</f>
        <v>4786427</v>
      </c>
      <c r="AQ155" s="135">
        <f t="shared" si="55"/>
        <v>4786427</v>
      </c>
      <c r="AR155" s="135">
        <f t="shared" si="56"/>
        <v>4786427</v>
      </c>
      <c r="AS155" s="160">
        <v>5929453</v>
      </c>
      <c r="AT155" s="135">
        <f t="shared" si="57"/>
        <v>1143026</v>
      </c>
      <c r="AU155" s="164" t="str">
        <f t="shared" si="58"/>
        <v>No</v>
      </c>
      <c r="AV155" s="267">
        <v>5692630</v>
      </c>
      <c r="AW155" s="160">
        <f t="shared" ref="AW155:AW195" si="71">IF(AU155="Yes",+AT155*$M$9,+AT155*$M$10)</f>
        <v>95214.065799999997</v>
      </c>
      <c r="AX155" s="160">
        <f t="shared" si="59"/>
        <v>5692630</v>
      </c>
      <c r="AY155" s="160">
        <f t="shared" ref="AY155:AY195" si="72">IF(C155=1,MAX(AX155,AS155),AX155)</f>
        <v>5692630</v>
      </c>
      <c r="AZ155" s="268">
        <f t="shared" si="60"/>
        <v>0</v>
      </c>
      <c r="BA155" s="160"/>
      <c r="BB155" s="160"/>
      <c r="BC155" s="165"/>
      <c r="BD155" s="160"/>
      <c r="BE155" s="166"/>
      <c r="BG155" s="166"/>
      <c r="BH155" s="166"/>
      <c r="BL155" s="166"/>
      <c r="BM155" s="166"/>
      <c r="BN155" s="166"/>
      <c r="BO155" s="166"/>
      <c r="BP155" s="166"/>
    </row>
    <row r="156" spans="1:68" ht="15" x14ac:dyDescent="0.2">
      <c r="A156" s="129" t="s">
        <v>329</v>
      </c>
      <c r="B156" s="129"/>
      <c r="C156" s="147"/>
      <c r="D156" s="147" t="str">
        <f t="shared" ref="D156:D195" si="73">IF(C156=0,"No","Yes")</f>
        <v>No</v>
      </c>
      <c r="E156" s="147"/>
      <c r="F156" s="147"/>
      <c r="G156" s="1">
        <v>5</v>
      </c>
      <c r="H156" s="265">
        <v>98</v>
      </c>
      <c r="I156" s="129">
        <v>130</v>
      </c>
      <c r="J156" s="1" t="s">
        <v>460</v>
      </c>
      <c r="K156" s="156"/>
      <c r="L156" s="266">
        <v>2344.64</v>
      </c>
      <c r="M156" s="265"/>
      <c r="N156" s="158"/>
      <c r="O156" s="267">
        <v>290</v>
      </c>
      <c r="P156" s="159">
        <f t="shared" si="61"/>
        <v>0.1236863654974751</v>
      </c>
      <c r="Q156" s="159">
        <f t="shared" ref="Q156:Q195" si="74">IF(P156&gt;0.6,+P156-0.6,0)</f>
        <v>0</v>
      </c>
      <c r="R156" s="160">
        <f t="shared" si="62"/>
        <v>0</v>
      </c>
      <c r="S156" s="160">
        <f t="shared" ref="S156:S195" si="75">R156*0.15</f>
        <v>0</v>
      </c>
      <c r="T156" s="267">
        <v>20</v>
      </c>
      <c r="U156" s="136">
        <f t="shared" si="63"/>
        <v>87</v>
      </c>
      <c r="V156" s="4">
        <f t="shared" ref="V156:V195" si="76">L156+U156+0.25*T156+0.15*R156</f>
        <v>2436.64</v>
      </c>
      <c r="W156" s="266">
        <v>3166366217</v>
      </c>
      <c r="X156" s="267">
        <v>19754</v>
      </c>
      <c r="Y156" s="136">
        <f t="shared" si="64"/>
        <v>160289.88</v>
      </c>
      <c r="Z156" s="131">
        <f t="shared" si="65"/>
        <v>0.83255900000000005</v>
      </c>
      <c r="AA156" s="267">
        <v>94176</v>
      </c>
      <c r="AB156" s="131">
        <f t="shared" si="66"/>
        <v>0.78158099999999997</v>
      </c>
      <c r="AC156" s="131">
        <f t="shared" si="67"/>
        <v>0.18273400000000001</v>
      </c>
      <c r="AD156" s="161">
        <f t="shared" si="68"/>
        <v>0.18273400000000001</v>
      </c>
      <c r="AE156" s="162">
        <f t="shared" ref="AE156:AE195" si="77">IF(H156&gt;=1,IF(H156&lt;=5,0.06,IF(H156&lt;=10,0.05,IF(H156&lt;=15,0.04,IF(H156&lt;=19,0.03,0)))),0)</f>
        <v>0</v>
      </c>
      <c r="AF156" s="163">
        <f t="shared" ref="AF156:AF195" si="78">+AE156+AD156</f>
        <v>0.18273400000000001</v>
      </c>
      <c r="AG156" s="267">
        <v>2359</v>
      </c>
      <c r="AH156" s="267">
        <v>13</v>
      </c>
      <c r="AI156" s="4">
        <f t="shared" ref="AI156:AI195" si="79">ROUND(AH156*100,2)</f>
        <v>1300</v>
      </c>
      <c r="AJ156" s="135">
        <f t="shared" si="69"/>
        <v>3066700</v>
      </c>
      <c r="AK156" s="135">
        <v>0</v>
      </c>
      <c r="AL156" s="135">
        <f t="shared" ref="AL156:AL195" si="80">IF(AK156&gt;0,4,0)</f>
        <v>0</v>
      </c>
      <c r="AM156" s="135">
        <f t="shared" ref="AM156:AM195" si="81">ROUND(AL156*100,2)</f>
        <v>0</v>
      </c>
      <c r="AN156" s="135">
        <f t="shared" ref="AN156:AN195" si="82">ROUND(AK156*AM156,0)</f>
        <v>0</v>
      </c>
      <c r="AO156" s="135">
        <f t="shared" ref="AO156:AO195" si="83">AJ156+AN156</f>
        <v>3066700</v>
      </c>
      <c r="AP156" s="135">
        <f t="shared" si="70"/>
        <v>5131587</v>
      </c>
      <c r="AQ156" s="135">
        <f t="shared" ref="AQ156:AQ195" si="84">IF(AP156=0, 0,AO156+AP156)</f>
        <v>8198287</v>
      </c>
      <c r="AR156" s="135">
        <f t="shared" ref="AR156:AR195" si="85">IF(AND(C156=1,AQ156&lt;AS156),AS156,AQ156)</f>
        <v>8198287</v>
      </c>
      <c r="AS156" s="160">
        <v>3458266</v>
      </c>
      <c r="AT156" s="135">
        <f t="shared" ref="AT156:AT195" si="86">ABS(SUM(AS156,-AQ156))</f>
        <v>4740021</v>
      </c>
      <c r="AU156" s="164" t="str">
        <f t="shared" ref="AU156:AU195" si="87">IF(AQ156&gt;AS156,"Yes","No")</f>
        <v>Yes</v>
      </c>
      <c r="AV156" s="267">
        <v>3785641</v>
      </c>
      <c r="AW156" s="160">
        <f t="shared" si="71"/>
        <v>505286.23859999998</v>
      </c>
      <c r="AX156" s="160">
        <f t="shared" ref="AX156:AX195" si="88">IF(AU156="Yes",+AV156+AW156,+AV156)</f>
        <v>4290927.2385999998</v>
      </c>
      <c r="AY156" s="160">
        <f t="shared" si="72"/>
        <v>4290927.2385999998</v>
      </c>
      <c r="AZ156" s="268">
        <f t="shared" ref="AZ156:AZ195" si="89">AY156-AV156</f>
        <v>505286.23859999981</v>
      </c>
      <c r="BA156" s="160"/>
      <c r="BB156" s="160"/>
      <c r="BC156" s="165"/>
      <c r="BD156" s="160"/>
      <c r="BE156" s="166"/>
      <c r="BG156" s="166"/>
      <c r="BH156" s="166"/>
      <c r="BL156" s="166"/>
      <c r="BM156" s="166"/>
      <c r="BN156" s="166"/>
      <c r="BO156" s="166"/>
      <c r="BP156" s="166"/>
    </row>
    <row r="157" spans="1:68" ht="15" x14ac:dyDescent="0.2">
      <c r="A157" s="129" t="s">
        <v>333</v>
      </c>
      <c r="B157" s="129"/>
      <c r="C157" s="147"/>
      <c r="D157" s="147" t="str">
        <f t="shared" si="73"/>
        <v>No</v>
      </c>
      <c r="E157" s="147"/>
      <c r="F157" s="147"/>
      <c r="G157" s="1">
        <v>6</v>
      </c>
      <c r="H157" s="265">
        <v>83</v>
      </c>
      <c r="I157" s="129">
        <v>131</v>
      </c>
      <c r="J157" s="1" t="s">
        <v>461</v>
      </c>
      <c r="K157" s="156"/>
      <c r="L157" s="266">
        <v>6124.37</v>
      </c>
      <c r="M157" s="265"/>
      <c r="N157" s="158"/>
      <c r="O157" s="267">
        <v>1415</v>
      </c>
      <c r="P157" s="159">
        <f t="shared" si="61"/>
        <v>0.23104417270674371</v>
      </c>
      <c r="Q157" s="159">
        <f t="shared" si="74"/>
        <v>0</v>
      </c>
      <c r="R157" s="160">
        <f t="shared" si="62"/>
        <v>0</v>
      </c>
      <c r="S157" s="160">
        <f t="shared" si="75"/>
        <v>0</v>
      </c>
      <c r="T157" s="267">
        <v>139</v>
      </c>
      <c r="U157" s="136">
        <f t="shared" si="63"/>
        <v>424.5</v>
      </c>
      <c r="V157" s="4">
        <f t="shared" si="76"/>
        <v>6583.62</v>
      </c>
      <c r="W157" s="266">
        <v>6066041105</v>
      </c>
      <c r="X157" s="267">
        <v>43763</v>
      </c>
      <c r="Y157" s="136">
        <f t="shared" si="64"/>
        <v>138611.18</v>
      </c>
      <c r="Z157" s="131">
        <f t="shared" si="65"/>
        <v>0.71995799999999999</v>
      </c>
      <c r="AA157" s="267">
        <v>92220</v>
      </c>
      <c r="AB157" s="131">
        <f t="shared" si="66"/>
        <v>0.76534800000000003</v>
      </c>
      <c r="AC157" s="131">
        <f t="shared" si="67"/>
        <v>0.26642500000000002</v>
      </c>
      <c r="AD157" s="161">
        <f t="shared" si="68"/>
        <v>0.26642500000000002</v>
      </c>
      <c r="AE157" s="162">
        <f t="shared" si="77"/>
        <v>0</v>
      </c>
      <c r="AF157" s="163">
        <f t="shared" si="78"/>
        <v>0.26642500000000002</v>
      </c>
      <c r="AG157" s="267">
        <v>0</v>
      </c>
      <c r="AH157" s="267">
        <v>0</v>
      </c>
      <c r="AI157" s="4">
        <f t="shared" si="79"/>
        <v>0</v>
      </c>
      <c r="AJ157" s="135">
        <f t="shared" si="69"/>
        <v>0</v>
      </c>
      <c r="AK157" s="135">
        <v>0</v>
      </c>
      <c r="AL157" s="135">
        <f t="shared" si="80"/>
        <v>0</v>
      </c>
      <c r="AM157" s="135">
        <f t="shared" si="81"/>
        <v>0</v>
      </c>
      <c r="AN157" s="135">
        <f t="shared" si="82"/>
        <v>0</v>
      </c>
      <c r="AO157" s="135">
        <f t="shared" si="83"/>
        <v>0</v>
      </c>
      <c r="AP157" s="135">
        <f t="shared" si="70"/>
        <v>20215322</v>
      </c>
      <c r="AQ157" s="135">
        <f t="shared" si="84"/>
        <v>20215322</v>
      </c>
      <c r="AR157" s="135">
        <f t="shared" si="85"/>
        <v>20215322</v>
      </c>
      <c r="AS157" s="160">
        <v>20268059</v>
      </c>
      <c r="AT157" s="135">
        <f t="shared" si="86"/>
        <v>52737</v>
      </c>
      <c r="AU157" s="164" t="str">
        <f t="shared" si="87"/>
        <v>No</v>
      </c>
      <c r="AV157" s="267">
        <v>20466417</v>
      </c>
      <c r="AW157" s="160">
        <f t="shared" si="71"/>
        <v>4392.9921000000004</v>
      </c>
      <c r="AX157" s="160">
        <f t="shared" si="88"/>
        <v>20466417</v>
      </c>
      <c r="AY157" s="160">
        <f t="shared" si="72"/>
        <v>20466417</v>
      </c>
      <c r="AZ157" s="268">
        <f t="shared" si="89"/>
        <v>0</v>
      </c>
      <c r="BA157" s="160"/>
      <c r="BB157" s="160"/>
      <c r="BC157" s="165"/>
      <c r="BD157" s="160"/>
      <c r="BE157" s="166"/>
      <c r="BG157" s="166"/>
      <c r="BH157" s="166"/>
      <c r="BL157" s="166"/>
      <c r="BM157" s="166"/>
      <c r="BN157" s="166"/>
      <c r="BO157" s="166"/>
      <c r="BP157" s="166"/>
    </row>
    <row r="158" spans="1:68" ht="15" x14ac:dyDescent="0.2">
      <c r="A158" s="129" t="s">
        <v>329</v>
      </c>
      <c r="B158" s="129"/>
      <c r="C158" s="147"/>
      <c r="D158" s="147" t="str">
        <f t="shared" si="73"/>
        <v>No</v>
      </c>
      <c r="E158" s="147"/>
      <c r="F158" s="147"/>
      <c r="G158" s="1">
        <v>5</v>
      </c>
      <c r="H158" s="265">
        <v>78</v>
      </c>
      <c r="I158" s="129">
        <v>132</v>
      </c>
      <c r="J158" s="1" t="s">
        <v>462</v>
      </c>
      <c r="K158" s="156"/>
      <c r="L158" s="266">
        <v>4678.49</v>
      </c>
      <c r="M158" s="265"/>
      <c r="N158" s="158"/>
      <c r="O158" s="267">
        <v>757</v>
      </c>
      <c r="P158" s="159">
        <f t="shared" si="61"/>
        <v>0.16180434285421152</v>
      </c>
      <c r="Q158" s="159">
        <f t="shared" si="74"/>
        <v>0</v>
      </c>
      <c r="R158" s="160">
        <f t="shared" si="62"/>
        <v>0</v>
      </c>
      <c r="S158" s="160">
        <f t="shared" si="75"/>
        <v>0</v>
      </c>
      <c r="T158" s="267">
        <v>329</v>
      </c>
      <c r="U158" s="136">
        <f t="shared" si="63"/>
        <v>227.1</v>
      </c>
      <c r="V158" s="4">
        <f t="shared" si="76"/>
        <v>4987.84</v>
      </c>
      <c r="W158" s="266">
        <v>4036297127.6700001</v>
      </c>
      <c r="X158" s="267">
        <v>25823</v>
      </c>
      <c r="Y158" s="136">
        <f t="shared" si="64"/>
        <v>156306.28</v>
      </c>
      <c r="Z158" s="131">
        <f t="shared" si="65"/>
        <v>0.81186800000000003</v>
      </c>
      <c r="AA158" s="267">
        <v>107088</v>
      </c>
      <c r="AB158" s="131">
        <f t="shared" si="66"/>
        <v>0.88873999999999997</v>
      </c>
      <c r="AC158" s="131">
        <f t="shared" si="67"/>
        <v>0.16506999999999999</v>
      </c>
      <c r="AD158" s="161">
        <f t="shared" si="68"/>
        <v>0.16506999999999999</v>
      </c>
      <c r="AE158" s="162">
        <f t="shared" si="77"/>
        <v>0</v>
      </c>
      <c r="AF158" s="163">
        <f t="shared" si="78"/>
        <v>0.16506999999999999</v>
      </c>
      <c r="AG158" s="267">
        <v>0</v>
      </c>
      <c r="AH158" s="267">
        <v>0</v>
      </c>
      <c r="AI158" s="4">
        <f t="shared" si="79"/>
        <v>0</v>
      </c>
      <c r="AJ158" s="135">
        <f t="shared" si="69"/>
        <v>0</v>
      </c>
      <c r="AK158" s="135">
        <v>0</v>
      </c>
      <c r="AL158" s="135">
        <f t="shared" si="80"/>
        <v>0</v>
      </c>
      <c r="AM158" s="135">
        <f t="shared" si="81"/>
        <v>0</v>
      </c>
      <c r="AN158" s="135">
        <f t="shared" si="82"/>
        <v>0</v>
      </c>
      <c r="AO158" s="135">
        <f t="shared" si="83"/>
        <v>0</v>
      </c>
      <c r="AP158" s="135">
        <f t="shared" si="70"/>
        <v>9489025</v>
      </c>
      <c r="AQ158" s="135">
        <f t="shared" si="84"/>
        <v>9489025</v>
      </c>
      <c r="AR158" s="135">
        <f t="shared" si="85"/>
        <v>9489025</v>
      </c>
      <c r="AS158" s="160">
        <v>12826469</v>
      </c>
      <c r="AT158" s="135">
        <f t="shared" si="86"/>
        <v>3337444</v>
      </c>
      <c r="AU158" s="164" t="str">
        <f t="shared" si="87"/>
        <v>No</v>
      </c>
      <c r="AV158" s="267">
        <v>11408078</v>
      </c>
      <c r="AW158" s="160">
        <f t="shared" si="71"/>
        <v>278009.08519999997</v>
      </c>
      <c r="AX158" s="160">
        <f t="shared" si="88"/>
        <v>11408078</v>
      </c>
      <c r="AY158" s="160">
        <f t="shared" si="72"/>
        <v>11408078</v>
      </c>
      <c r="AZ158" s="268">
        <f t="shared" si="89"/>
        <v>0</v>
      </c>
      <c r="BA158" s="160"/>
      <c r="BB158" s="160"/>
      <c r="BC158" s="165"/>
      <c r="BD158" s="160"/>
      <c r="BE158" s="166"/>
      <c r="BG158" s="166"/>
      <c r="BH158" s="166"/>
      <c r="BL158" s="166"/>
      <c r="BM158" s="166"/>
      <c r="BN158" s="166"/>
      <c r="BO158" s="166"/>
      <c r="BP158" s="166"/>
    </row>
    <row r="159" spans="1:68" ht="15" x14ac:dyDescent="0.2">
      <c r="A159" s="129" t="s">
        <v>351</v>
      </c>
      <c r="B159" s="129"/>
      <c r="C159" s="147"/>
      <c r="D159" s="147" t="str">
        <f t="shared" si="73"/>
        <v>No</v>
      </c>
      <c r="E159" s="147"/>
      <c r="F159" s="147"/>
      <c r="G159" s="1">
        <v>9</v>
      </c>
      <c r="H159" s="269">
        <v>15</v>
      </c>
      <c r="I159" s="129">
        <v>133</v>
      </c>
      <c r="J159" s="1" t="s">
        <v>463</v>
      </c>
      <c r="K159" s="156"/>
      <c r="L159" s="266">
        <v>348</v>
      </c>
      <c r="M159" s="269"/>
      <c r="N159" s="158"/>
      <c r="O159" s="267">
        <v>207</v>
      </c>
      <c r="P159" s="159">
        <f t="shared" si="61"/>
        <v>0.59482758620689657</v>
      </c>
      <c r="Q159" s="159">
        <f t="shared" si="74"/>
        <v>0</v>
      </c>
      <c r="R159" s="160">
        <f t="shared" si="62"/>
        <v>0</v>
      </c>
      <c r="S159" s="160">
        <f t="shared" si="75"/>
        <v>0</v>
      </c>
      <c r="T159" s="267">
        <v>11</v>
      </c>
      <c r="U159" s="136">
        <f t="shared" si="63"/>
        <v>62.1</v>
      </c>
      <c r="V159" s="4">
        <f t="shared" si="76"/>
        <v>412.85</v>
      </c>
      <c r="W159" s="266">
        <v>257741030.66999999</v>
      </c>
      <c r="X159" s="267">
        <v>2929</v>
      </c>
      <c r="Y159" s="136">
        <f t="shared" si="64"/>
        <v>87996.25</v>
      </c>
      <c r="Z159" s="131">
        <f t="shared" si="65"/>
        <v>0.45706000000000002</v>
      </c>
      <c r="AA159" s="267">
        <v>65688</v>
      </c>
      <c r="AB159" s="131">
        <f t="shared" si="66"/>
        <v>0.54515499999999995</v>
      </c>
      <c r="AC159" s="131">
        <f t="shared" si="67"/>
        <v>0.51651199999999997</v>
      </c>
      <c r="AD159" s="161">
        <f t="shared" si="68"/>
        <v>0.51651199999999997</v>
      </c>
      <c r="AE159" s="162">
        <f t="shared" si="77"/>
        <v>0.04</v>
      </c>
      <c r="AF159" s="163">
        <f t="shared" si="78"/>
        <v>0.55651200000000001</v>
      </c>
      <c r="AG159" s="267">
        <v>0</v>
      </c>
      <c r="AH159" s="267">
        <v>0</v>
      </c>
      <c r="AI159" s="4">
        <f t="shared" si="79"/>
        <v>0</v>
      </c>
      <c r="AJ159" s="135">
        <f t="shared" si="69"/>
        <v>0</v>
      </c>
      <c r="AK159" s="135">
        <v>79</v>
      </c>
      <c r="AL159" s="135">
        <f t="shared" si="80"/>
        <v>4</v>
      </c>
      <c r="AM159" s="135">
        <f t="shared" si="81"/>
        <v>400</v>
      </c>
      <c r="AN159" s="135">
        <f t="shared" si="82"/>
        <v>31600</v>
      </c>
      <c r="AO159" s="135">
        <f t="shared" si="83"/>
        <v>31600</v>
      </c>
      <c r="AP159" s="135">
        <f t="shared" si="70"/>
        <v>2647938</v>
      </c>
      <c r="AQ159" s="135">
        <f t="shared" si="84"/>
        <v>2679538</v>
      </c>
      <c r="AR159" s="135">
        <f t="shared" si="85"/>
        <v>2679538</v>
      </c>
      <c r="AS159" s="160">
        <v>2612273</v>
      </c>
      <c r="AT159" s="135">
        <f t="shared" si="86"/>
        <v>67265</v>
      </c>
      <c r="AU159" s="164" t="str">
        <f t="shared" si="87"/>
        <v>Yes</v>
      </c>
      <c r="AV159" s="267">
        <v>2668094</v>
      </c>
      <c r="AW159" s="160">
        <f t="shared" si="71"/>
        <v>7170.4489999999996</v>
      </c>
      <c r="AX159" s="160">
        <f t="shared" si="88"/>
        <v>2675264.449</v>
      </c>
      <c r="AY159" s="160">
        <f t="shared" si="72"/>
        <v>2675264.449</v>
      </c>
      <c r="AZ159" s="268">
        <f t="shared" si="89"/>
        <v>7170.4490000000224</v>
      </c>
      <c r="BA159" s="160"/>
      <c r="BB159" s="160"/>
      <c r="BC159" s="165"/>
      <c r="BD159" s="160"/>
      <c r="BE159" s="166"/>
      <c r="BG159" s="166"/>
      <c r="BH159" s="166"/>
      <c r="BL159" s="166"/>
      <c r="BM159" s="166"/>
      <c r="BN159" s="166"/>
      <c r="BO159" s="166"/>
      <c r="BP159" s="166"/>
    </row>
    <row r="160" spans="1:68" ht="15" x14ac:dyDescent="0.2">
      <c r="A160" s="129" t="s">
        <v>351</v>
      </c>
      <c r="B160" s="129"/>
      <c r="C160" s="147"/>
      <c r="D160" s="147" t="str">
        <f t="shared" si="73"/>
        <v>No</v>
      </c>
      <c r="E160" s="147"/>
      <c r="F160" s="147"/>
      <c r="G160" s="1">
        <v>9</v>
      </c>
      <c r="H160" s="269">
        <v>42</v>
      </c>
      <c r="I160" s="129">
        <v>134</v>
      </c>
      <c r="J160" s="1" t="s">
        <v>464</v>
      </c>
      <c r="K160" s="156"/>
      <c r="L160" s="266">
        <v>1365.61</v>
      </c>
      <c r="M160" s="269"/>
      <c r="N160" s="158"/>
      <c r="O160" s="267">
        <v>563</v>
      </c>
      <c r="P160" s="159">
        <f t="shared" si="61"/>
        <v>0.41226997459010994</v>
      </c>
      <c r="Q160" s="159">
        <f t="shared" si="74"/>
        <v>0</v>
      </c>
      <c r="R160" s="160">
        <f t="shared" si="62"/>
        <v>0</v>
      </c>
      <c r="S160" s="160">
        <f t="shared" si="75"/>
        <v>0</v>
      </c>
      <c r="T160" s="267">
        <v>6</v>
      </c>
      <c r="U160" s="136">
        <f t="shared" si="63"/>
        <v>168.9</v>
      </c>
      <c r="V160" s="4">
        <f t="shared" si="76"/>
        <v>1536.01</v>
      </c>
      <c r="W160" s="266">
        <v>1165297456.6700001</v>
      </c>
      <c r="X160" s="267">
        <v>11890</v>
      </c>
      <c r="Y160" s="136">
        <f t="shared" si="64"/>
        <v>98006.51</v>
      </c>
      <c r="Z160" s="131">
        <f t="shared" si="65"/>
        <v>0.50905400000000001</v>
      </c>
      <c r="AA160" s="267">
        <v>72806</v>
      </c>
      <c r="AB160" s="131">
        <f t="shared" si="66"/>
        <v>0.60422799999999999</v>
      </c>
      <c r="AC160" s="131">
        <f t="shared" si="67"/>
        <v>0.46239400000000003</v>
      </c>
      <c r="AD160" s="161">
        <f t="shared" si="68"/>
        <v>0.46239400000000003</v>
      </c>
      <c r="AE160" s="162">
        <f t="shared" si="77"/>
        <v>0</v>
      </c>
      <c r="AF160" s="163">
        <f t="shared" si="78"/>
        <v>0.46239400000000003</v>
      </c>
      <c r="AG160" s="267">
        <v>0</v>
      </c>
      <c r="AH160" s="267">
        <v>0</v>
      </c>
      <c r="AI160" s="4">
        <f t="shared" si="79"/>
        <v>0</v>
      </c>
      <c r="AJ160" s="135">
        <f t="shared" si="69"/>
        <v>0</v>
      </c>
      <c r="AK160" s="135">
        <v>0</v>
      </c>
      <c r="AL160" s="135">
        <f t="shared" si="80"/>
        <v>0</v>
      </c>
      <c r="AM160" s="135">
        <f t="shared" si="81"/>
        <v>0</v>
      </c>
      <c r="AN160" s="135">
        <f t="shared" si="82"/>
        <v>0</v>
      </c>
      <c r="AO160" s="135">
        <f t="shared" si="83"/>
        <v>0</v>
      </c>
      <c r="AP160" s="135">
        <f t="shared" si="70"/>
        <v>8185537</v>
      </c>
      <c r="AQ160" s="135">
        <f t="shared" si="84"/>
        <v>8185537</v>
      </c>
      <c r="AR160" s="135">
        <f t="shared" si="85"/>
        <v>8185537</v>
      </c>
      <c r="AS160" s="160">
        <v>9790490</v>
      </c>
      <c r="AT160" s="135">
        <f t="shared" si="86"/>
        <v>1604953</v>
      </c>
      <c r="AU160" s="164" t="str">
        <f t="shared" si="87"/>
        <v>No</v>
      </c>
      <c r="AV160" s="267">
        <v>9551487</v>
      </c>
      <c r="AW160" s="160">
        <f t="shared" si="71"/>
        <v>133692.58489999999</v>
      </c>
      <c r="AX160" s="160">
        <f t="shared" si="88"/>
        <v>9551487</v>
      </c>
      <c r="AY160" s="160">
        <f t="shared" si="72"/>
        <v>9551487</v>
      </c>
      <c r="AZ160" s="268">
        <f t="shared" si="89"/>
        <v>0</v>
      </c>
      <c r="BA160" s="160"/>
      <c r="BB160" s="160"/>
      <c r="BC160" s="165"/>
      <c r="BD160" s="160"/>
      <c r="BE160" s="166"/>
      <c r="BG160" s="166"/>
      <c r="BH160" s="166"/>
      <c r="BL160" s="166"/>
      <c r="BM160" s="166"/>
      <c r="BN160" s="166"/>
      <c r="BO160" s="166"/>
      <c r="BP160" s="166"/>
    </row>
    <row r="161" spans="1:68" ht="15" x14ac:dyDescent="0.2">
      <c r="A161" s="129" t="s">
        <v>325</v>
      </c>
      <c r="B161" s="129">
        <v>1</v>
      </c>
      <c r="C161" s="147">
        <v>1</v>
      </c>
      <c r="D161" s="147" t="str">
        <f t="shared" si="73"/>
        <v>Yes</v>
      </c>
      <c r="E161" s="147">
        <v>1</v>
      </c>
      <c r="F161" s="147"/>
      <c r="G161" s="1">
        <v>2</v>
      </c>
      <c r="H161" s="265">
        <v>117</v>
      </c>
      <c r="I161" s="129">
        <v>135</v>
      </c>
      <c r="J161" s="1" t="s">
        <v>465</v>
      </c>
      <c r="K161" s="156"/>
      <c r="L161" s="266">
        <v>15732.61</v>
      </c>
      <c r="M161" s="265"/>
      <c r="N161" s="158"/>
      <c r="O161" s="267">
        <v>9272</v>
      </c>
      <c r="P161" s="159">
        <f t="shared" si="61"/>
        <v>0.58934912897478542</v>
      </c>
      <c r="Q161" s="159">
        <f t="shared" si="74"/>
        <v>0</v>
      </c>
      <c r="R161" s="160">
        <f t="shared" si="62"/>
        <v>0</v>
      </c>
      <c r="S161" s="160">
        <f t="shared" si="75"/>
        <v>0</v>
      </c>
      <c r="T161" s="267">
        <v>2168</v>
      </c>
      <c r="U161" s="136">
        <f t="shared" si="63"/>
        <v>2781.6</v>
      </c>
      <c r="V161" s="4">
        <f t="shared" si="76"/>
        <v>19056.21</v>
      </c>
      <c r="W161" s="266">
        <v>32280069005.330002</v>
      </c>
      <c r="X161" s="267">
        <v>129026</v>
      </c>
      <c r="Y161" s="136">
        <f t="shared" si="64"/>
        <v>250182.67</v>
      </c>
      <c r="Z161" s="131">
        <f t="shared" si="65"/>
        <v>1.299469</v>
      </c>
      <c r="AA161" s="267">
        <v>89309</v>
      </c>
      <c r="AB161" s="131">
        <f t="shared" si="66"/>
        <v>0.74118899999999999</v>
      </c>
      <c r="AC161" s="131">
        <f t="shared" si="67"/>
        <v>-0.13198499999999999</v>
      </c>
      <c r="AD161" s="161">
        <f t="shared" si="68"/>
        <v>0.1</v>
      </c>
      <c r="AE161" s="162">
        <f t="shared" si="77"/>
        <v>0</v>
      </c>
      <c r="AF161" s="163">
        <f t="shared" si="78"/>
        <v>0.1</v>
      </c>
      <c r="AG161" s="267">
        <v>0</v>
      </c>
      <c r="AH161" s="267">
        <v>0</v>
      </c>
      <c r="AI161" s="4">
        <f t="shared" si="79"/>
        <v>0</v>
      </c>
      <c r="AJ161" s="135">
        <f t="shared" si="69"/>
        <v>0</v>
      </c>
      <c r="AK161" s="135">
        <v>0</v>
      </c>
      <c r="AL161" s="135">
        <f t="shared" si="80"/>
        <v>0</v>
      </c>
      <c r="AM161" s="135">
        <f t="shared" si="81"/>
        <v>0</v>
      </c>
      <c r="AN161" s="135">
        <f t="shared" si="82"/>
        <v>0</v>
      </c>
      <c r="AO161" s="135">
        <f t="shared" si="83"/>
        <v>0</v>
      </c>
      <c r="AP161" s="135">
        <f t="shared" si="70"/>
        <v>21962282</v>
      </c>
      <c r="AQ161" s="135">
        <f t="shared" si="84"/>
        <v>21962282</v>
      </c>
      <c r="AR161" s="135">
        <f t="shared" si="85"/>
        <v>21962282</v>
      </c>
      <c r="AS161" s="160">
        <v>10803759</v>
      </c>
      <c r="AT161" s="135">
        <f t="shared" si="86"/>
        <v>11158523</v>
      </c>
      <c r="AU161" s="164" t="str">
        <f t="shared" si="87"/>
        <v>Yes</v>
      </c>
      <c r="AV161" s="267">
        <v>13590585</v>
      </c>
      <c r="AW161" s="160">
        <f t="shared" si="71"/>
        <v>1189498.5518</v>
      </c>
      <c r="AX161" s="160">
        <f t="shared" si="88"/>
        <v>14780083.5518</v>
      </c>
      <c r="AY161" s="160">
        <f t="shared" si="72"/>
        <v>14780083.5518</v>
      </c>
      <c r="AZ161" s="268">
        <f t="shared" si="89"/>
        <v>1189498.5517999995</v>
      </c>
      <c r="BA161" s="160"/>
      <c r="BB161" s="160"/>
      <c r="BC161" s="165"/>
      <c r="BD161" s="160"/>
      <c r="BE161" s="166"/>
      <c r="BG161" s="166"/>
      <c r="BH161" s="166"/>
      <c r="BL161" s="166"/>
      <c r="BM161" s="166"/>
      <c r="BN161" s="166"/>
      <c r="BO161" s="166"/>
      <c r="BP161" s="166"/>
    </row>
    <row r="162" spans="1:68" ht="15" x14ac:dyDescent="0.2">
      <c r="A162" s="129" t="s">
        <v>351</v>
      </c>
      <c r="B162" s="129"/>
      <c r="C162" s="147"/>
      <c r="D162" s="147" t="str">
        <f t="shared" si="73"/>
        <v>No</v>
      </c>
      <c r="E162" s="147"/>
      <c r="F162" s="147"/>
      <c r="G162" s="1">
        <v>9</v>
      </c>
      <c r="H162" s="269">
        <v>27</v>
      </c>
      <c r="I162" s="129">
        <v>136</v>
      </c>
      <c r="J162" s="1" t="s">
        <v>466</v>
      </c>
      <c r="K162" s="156"/>
      <c r="L162" s="266">
        <v>428.64</v>
      </c>
      <c r="M162" s="269"/>
      <c r="N162" s="158"/>
      <c r="O162" s="267">
        <v>147</v>
      </c>
      <c r="P162" s="159">
        <f t="shared" si="61"/>
        <v>0.34294512877939531</v>
      </c>
      <c r="Q162" s="159">
        <f t="shared" si="74"/>
        <v>0</v>
      </c>
      <c r="R162" s="160">
        <f t="shared" si="62"/>
        <v>0</v>
      </c>
      <c r="S162" s="160">
        <f t="shared" si="75"/>
        <v>0</v>
      </c>
      <c r="T162" s="267">
        <v>0</v>
      </c>
      <c r="U162" s="136">
        <f t="shared" si="63"/>
        <v>44.1</v>
      </c>
      <c r="V162" s="4">
        <f t="shared" si="76"/>
        <v>472.74</v>
      </c>
      <c r="W162" s="266">
        <v>355883350.32999998</v>
      </c>
      <c r="X162" s="267">
        <v>3762</v>
      </c>
      <c r="Y162" s="136">
        <f t="shared" si="64"/>
        <v>94599.51</v>
      </c>
      <c r="Z162" s="131">
        <f t="shared" si="65"/>
        <v>0.49135800000000002</v>
      </c>
      <c r="AA162" s="267">
        <v>77985</v>
      </c>
      <c r="AB162" s="131">
        <f t="shared" si="66"/>
        <v>0.64720900000000003</v>
      </c>
      <c r="AC162" s="131">
        <f t="shared" si="67"/>
        <v>0.46188699999999999</v>
      </c>
      <c r="AD162" s="161">
        <f t="shared" si="68"/>
        <v>0.46188699999999999</v>
      </c>
      <c r="AE162" s="162">
        <f t="shared" si="77"/>
        <v>0</v>
      </c>
      <c r="AF162" s="163">
        <f t="shared" si="78"/>
        <v>0.46188699999999999</v>
      </c>
      <c r="AG162" s="267">
        <v>0</v>
      </c>
      <c r="AH162" s="267">
        <v>0</v>
      </c>
      <c r="AI162" s="4">
        <f t="shared" si="79"/>
        <v>0</v>
      </c>
      <c r="AJ162" s="135">
        <f t="shared" si="69"/>
        <v>0</v>
      </c>
      <c r="AK162" s="135">
        <v>0</v>
      </c>
      <c r="AL162" s="135">
        <f t="shared" si="80"/>
        <v>0</v>
      </c>
      <c r="AM162" s="135">
        <f t="shared" si="81"/>
        <v>0</v>
      </c>
      <c r="AN162" s="135">
        <f t="shared" si="82"/>
        <v>0</v>
      </c>
      <c r="AO162" s="135">
        <f t="shared" si="83"/>
        <v>0</v>
      </c>
      <c r="AP162" s="135">
        <f t="shared" si="70"/>
        <v>2516512</v>
      </c>
      <c r="AQ162" s="135">
        <f t="shared" si="84"/>
        <v>2516512</v>
      </c>
      <c r="AR162" s="135">
        <f t="shared" si="85"/>
        <v>2516512</v>
      </c>
      <c r="AS162" s="160">
        <v>3196216</v>
      </c>
      <c r="AT162" s="135">
        <f t="shared" si="86"/>
        <v>679704</v>
      </c>
      <c r="AU162" s="164" t="str">
        <f t="shared" si="87"/>
        <v>No</v>
      </c>
      <c r="AV162" s="267">
        <v>3174585</v>
      </c>
      <c r="AW162" s="160">
        <f t="shared" si="71"/>
        <v>56619.343200000003</v>
      </c>
      <c r="AX162" s="160">
        <f t="shared" si="88"/>
        <v>3174585</v>
      </c>
      <c r="AY162" s="160">
        <f t="shared" si="72"/>
        <v>3174585</v>
      </c>
      <c r="AZ162" s="268">
        <f t="shared" si="89"/>
        <v>0</v>
      </c>
      <c r="BA162" s="160"/>
      <c r="BB162" s="160"/>
      <c r="BC162" s="165"/>
      <c r="BD162" s="160"/>
      <c r="BE162" s="166"/>
      <c r="BG162" s="166"/>
      <c r="BH162" s="166"/>
      <c r="BL162" s="166"/>
      <c r="BM162" s="166"/>
      <c r="BN162" s="166"/>
      <c r="BO162" s="166"/>
      <c r="BP162" s="166"/>
    </row>
    <row r="163" spans="1:68" ht="15" x14ac:dyDescent="0.2">
      <c r="A163" s="129" t="s">
        <v>333</v>
      </c>
      <c r="B163" s="129"/>
      <c r="C163" s="147"/>
      <c r="D163" s="147" t="str">
        <f t="shared" si="73"/>
        <v>No</v>
      </c>
      <c r="E163" s="147"/>
      <c r="F163" s="147"/>
      <c r="G163" s="1">
        <v>3</v>
      </c>
      <c r="H163" s="265">
        <v>125</v>
      </c>
      <c r="I163" s="129">
        <v>137</v>
      </c>
      <c r="J163" s="1" t="s">
        <v>467</v>
      </c>
      <c r="K163" s="156"/>
      <c r="L163" s="266">
        <v>1956.72</v>
      </c>
      <c r="M163" s="265"/>
      <c r="N163" s="158"/>
      <c r="O163" s="267">
        <v>541</v>
      </c>
      <c r="P163" s="159">
        <f t="shared" si="61"/>
        <v>0.27648309415756983</v>
      </c>
      <c r="Q163" s="159">
        <f t="shared" si="74"/>
        <v>0</v>
      </c>
      <c r="R163" s="160">
        <f t="shared" si="62"/>
        <v>0</v>
      </c>
      <c r="S163" s="160">
        <f t="shared" si="75"/>
        <v>0</v>
      </c>
      <c r="T163" s="267">
        <v>10</v>
      </c>
      <c r="U163" s="136">
        <f t="shared" si="63"/>
        <v>162.30000000000001</v>
      </c>
      <c r="V163" s="4">
        <f t="shared" si="76"/>
        <v>2121.52</v>
      </c>
      <c r="W163" s="266">
        <v>4041442120.3299999</v>
      </c>
      <c r="X163" s="267">
        <v>18436</v>
      </c>
      <c r="Y163" s="136">
        <f t="shared" si="64"/>
        <v>219214.7</v>
      </c>
      <c r="Z163" s="131">
        <f t="shared" si="65"/>
        <v>1.138619</v>
      </c>
      <c r="AA163" s="267">
        <v>79250</v>
      </c>
      <c r="AB163" s="131">
        <f t="shared" si="66"/>
        <v>0.65770799999999996</v>
      </c>
      <c r="AC163" s="131">
        <f t="shared" si="67"/>
        <v>5.6540000000000002E-3</v>
      </c>
      <c r="AD163" s="161">
        <f t="shared" si="68"/>
        <v>0.01</v>
      </c>
      <c r="AE163" s="162">
        <f t="shared" si="77"/>
        <v>0</v>
      </c>
      <c r="AF163" s="163">
        <f t="shared" si="78"/>
        <v>0.01</v>
      </c>
      <c r="AG163" s="267">
        <v>0</v>
      </c>
      <c r="AH163" s="267">
        <v>0</v>
      </c>
      <c r="AI163" s="4">
        <f t="shared" si="79"/>
        <v>0</v>
      </c>
      <c r="AJ163" s="135">
        <f t="shared" si="69"/>
        <v>0</v>
      </c>
      <c r="AK163" s="135">
        <v>0</v>
      </c>
      <c r="AL163" s="135">
        <f t="shared" si="80"/>
        <v>0</v>
      </c>
      <c r="AM163" s="135">
        <f t="shared" si="81"/>
        <v>0</v>
      </c>
      <c r="AN163" s="135">
        <f t="shared" si="82"/>
        <v>0</v>
      </c>
      <c r="AO163" s="135">
        <f t="shared" si="83"/>
        <v>0</v>
      </c>
      <c r="AP163" s="135">
        <f t="shared" si="70"/>
        <v>244505</v>
      </c>
      <c r="AQ163" s="135">
        <f t="shared" si="84"/>
        <v>244505</v>
      </c>
      <c r="AR163" s="135">
        <f t="shared" si="85"/>
        <v>244505</v>
      </c>
      <c r="AS163" s="160">
        <v>1649159</v>
      </c>
      <c r="AT163" s="135">
        <f t="shared" si="86"/>
        <v>1404654</v>
      </c>
      <c r="AU163" s="164" t="str">
        <f t="shared" si="87"/>
        <v>No</v>
      </c>
      <c r="AV163" s="267">
        <v>1073011</v>
      </c>
      <c r="AW163" s="160">
        <f t="shared" si="71"/>
        <v>117007.67819999999</v>
      </c>
      <c r="AX163" s="160">
        <f t="shared" si="88"/>
        <v>1073011</v>
      </c>
      <c r="AY163" s="160">
        <f t="shared" si="72"/>
        <v>1073011</v>
      </c>
      <c r="AZ163" s="268">
        <f t="shared" si="89"/>
        <v>0</v>
      </c>
      <c r="BA163" s="160"/>
      <c r="BB163" s="160"/>
      <c r="BC163" s="165"/>
      <c r="BD163" s="160"/>
      <c r="BE163" s="166"/>
      <c r="BG163" s="166"/>
      <c r="BH163" s="166"/>
      <c r="BL163" s="166"/>
      <c r="BM163" s="166"/>
      <c r="BN163" s="166"/>
      <c r="BO163" s="166"/>
      <c r="BP163" s="166"/>
    </row>
    <row r="164" spans="1:68" ht="15" x14ac:dyDescent="0.2">
      <c r="A164" s="129" t="s">
        <v>338</v>
      </c>
      <c r="B164" s="129"/>
      <c r="C164" s="147"/>
      <c r="D164" s="147" t="str">
        <f t="shared" si="73"/>
        <v>No</v>
      </c>
      <c r="E164" s="147"/>
      <c r="F164" s="147"/>
      <c r="G164" s="1">
        <v>8</v>
      </c>
      <c r="H164" s="269">
        <v>24</v>
      </c>
      <c r="I164" s="129">
        <v>138</v>
      </c>
      <c r="J164" s="1" t="s">
        <v>468</v>
      </c>
      <c r="K164" s="156"/>
      <c r="L164" s="266">
        <v>6957.09</v>
      </c>
      <c r="M164" s="269"/>
      <c r="N164" s="158"/>
      <c r="O164" s="267">
        <v>3203</v>
      </c>
      <c r="P164" s="159">
        <f t="shared" si="61"/>
        <v>0.46039364159440227</v>
      </c>
      <c r="Q164" s="159">
        <f t="shared" si="74"/>
        <v>0</v>
      </c>
      <c r="R164" s="160">
        <f t="shared" si="62"/>
        <v>0</v>
      </c>
      <c r="S164" s="160">
        <f t="shared" si="75"/>
        <v>0</v>
      </c>
      <c r="T164" s="267">
        <v>447</v>
      </c>
      <c r="U164" s="136">
        <f t="shared" si="63"/>
        <v>960.9</v>
      </c>
      <c r="V164" s="4">
        <f t="shared" si="76"/>
        <v>8029.74</v>
      </c>
      <c r="W164" s="266">
        <v>6825288860.6700001</v>
      </c>
      <c r="X164" s="267">
        <v>52279</v>
      </c>
      <c r="Y164" s="136">
        <f t="shared" si="64"/>
        <v>130555.08</v>
      </c>
      <c r="Z164" s="131">
        <f t="shared" si="65"/>
        <v>0.67811399999999999</v>
      </c>
      <c r="AA164" s="267">
        <v>75845</v>
      </c>
      <c r="AB164" s="131">
        <f t="shared" si="66"/>
        <v>0.62944900000000004</v>
      </c>
      <c r="AC164" s="131">
        <f t="shared" si="67"/>
        <v>0.33648600000000001</v>
      </c>
      <c r="AD164" s="161">
        <f t="shared" si="68"/>
        <v>0.33648600000000001</v>
      </c>
      <c r="AE164" s="162">
        <f t="shared" si="77"/>
        <v>0</v>
      </c>
      <c r="AF164" s="163">
        <f t="shared" si="78"/>
        <v>0.33648600000000001</v>
      </c>
      <c r="AG164" s="267">
        <v>0</v>
      </c>
      <c r="AH164" s="267">
        <v>0</v>
      </c>
      <c r="AI164" s="4">
        <f t="shared" si="79"/>
        <v>0</v>
      </c>
      <c r="AJ164" s="135">
        <f t="shared" si="69"/>
        <v>0</v>
      </c>
      <c r="AK164" s="135">
        <v>0</v>
      </c>
      <c r="AL164" s="135">
        <f t="shared" si="80"/>
        <v>0</v>
      </c>
      <c r="AM164" s="135">
        <f t="shared" si="81"/>
        <v>0</v>
      </c>
      <c r="AN164" s="135">
        <f t="shared" si="82"/>
        <v>0</v>
      </c>
      <c r="AO164" s="135">
        <f t="shared" si="83"/>
        <v>0</v>
      </c>
      <c r="AP164" s="135">
        <f t="shared" si="70"/>
        <v>31139341</v>
      </c>
      <c r="AQ164" s="135">
        <f t="shared" si="84"/>
        <v>31139341</v>
      </c>
      <c r="AR164" s="135">
        <f t="shared" si="85"/>
        <v>31139341</v>
      </c>
      <c r="AS164" s="160">
        <v>21461782</v>
      </c>
      <c r="AT164" s="135">
        <f t="shared" si="86"/>
        <v>9677559</v>
      </c>
      <c r="AU164" s="164" t="str">
        <f t="shared" si="87"/>
        <v>Yes</v>
      </c>
      <c r="AV164" s="267">
        <v>24116337</v>
      </c>
      <c r="AW164" s="160">
        <f t="shared" si="71"/>
        <v>1031627.7894</v>
      </c>
      <c r="AX164" s="160">
        <f t="shared" si="88"/>
        <v>25147964.7894</v>
      </c>
      <c r="AY164" s="160">
        <f t="shared" si="72"/>
        <v>25147964.7894</v>
      </c>
      <c r="AZ164" s="268">
        <f t="shared" si="89"/>
        <v>1031627.7894000001</v>
      </c>
      <c r="BA164" s="160"/>
      <c r="BB164" s="160"/>
      <c r="BC164" s="165"/>
      <c r="BD164" s="160"/>
      <c r="BE164" s="166"/>
      <c r="BG164" s="166"/>
      <c r="BH164" s="166"/>
      <c r="BL164" s="166"/>
      <c r="BM164" s="166"/>
      <c r="BN164" s="166"/>
      <c r="BO164" s="166"/>
      <c r="BP164" s="166"/>
    </row>
    <row r="165" spans="1:68" ht="15" x14ac:dyDescent="0.2">
      <c r="A165" s="129" t="s">
        <v>323</v>
      </c>
      <c r="B165" s="129"/>
      <c r="C165" s="147"/>
      <c r="D165" s="147" t="str">
        <f t="shared" si="73"/>
        <v>No</v>
      </c>
      <c r="E165" s="147"/>
      <c r="F165" s="147"/>
      <c r="G165" s="1">
        <v>5</v>
      </c>
      <c r="H165" s="265">
        <v>99</v>
      </c>
      <c r="I165" s="129">
        <v>139</v>
      </c>
      <c r="J165" s="1" t="s">
        <v>469</v>
      </c>
      <c r="K165" s="156"/>
      <c r="L165" s="266">
        <v>1991.04</v>
      </c>
      <c r="M165" s="265"/>
      <c r="N165" s="158"/>
      <c r="O165" s="267">
        <v>309</v>
      </c>
      <c r="P165" s="159">
        <f t="shared" si="61"/>
        <v>0.15519527483124398</v>
      </c>
      <c r="Q165" s="159">
        <f t="shared" si="74"/>
        <v>0</v>
      </c>
      <c r="R165" s="160">
        <f t="shared" si="62"/>
        <v>0</v>
      </c>
      <c r="S165" s="160">
        <f t="shared" si="75"/>
        <v>0</v>
      </c>
      <c r="T165" s="267">
        <v>44</v>
      </c>
      <c r="U165" s="136">
        <f t="shared" si="63"/>
        <v>92.7</v>
      </c>
      <c r="V165" s="4">
        <f t="shared" si="76"/>
        <v>2094.7399999999998</v>
      </c>
      <c r="W165" s="266">
        <v>2084652065.3299999</v>
      </c>
      <c r="X165" s="267">
        <v>15662</v>
      </c>
      <c r="Y165" s="136">
        <f t="shared" si="64"/>
        <v>133102.54999999999</v>
      </c>
      <c r="Z165" s="131">
        <f t="shared" si="65"/>
        <v>0.69134600000000002</v>
      </c>
      <c r="AA165" s="267">
        <v>111573</v>
      </c>
      <c r="AB165" s="131">
        <f t="shared" si="66"/>
        <v>0.92596100000000003</v>
      </c>
      <c r="AC165" s="131">
        <f t="shared" si="67"/>
        <v>0.23827000000000001</v>
      </c>
      <c r="AD165" s="161">
        <f t="shared" si="68"/>
        <v>0.23827000000000001</v>
      </c>
      <c r="AE165" s="162">
        <f t="shared" si="77"/>
        <v>0</v>
      </c>
      <c r="AF165" s="163">
        <f t="shared" si="78"/>
        <v>0.23827000000000001</v>
      </c>
      <c r="AG165" s="267">
        <v>0</v>
      </c>
      <c r="AH165" s="267">
        <v>0</v>
      </c>
      <c r="AI165" s="4">
        <f t="shared" si="79"/>
        <v>0</v>
      </c>
      <c r="AJ165" s="135">
        <f t="shared" si="69"/>
        <v>0</v>
      </c>
      <c r="AK165" s="135">
        <v>0</v>
      </c>
      <c r="AL165" s="135">
        <f t="shared" si="80"/>
        <v>0</v>
      </c>
      <c r="AM165" s="135">
        <f t="shared" si="81"/>
        <v>0</v>
      </c>
      <c r="AN165" s="135">
        <f t="shared" si="82"/>
        <v>0</v>
      </c>
      <c r="AO165" s="135">
        <f t="shared" si="83"/>
        <v>0</v>
      </c>
      <c r="AP165" s="135">
        <f t="shared" si="70"/>
        <v>5752285</v>
      </c>
      <c r="AQ165" s="135">
        <f t="shared" si="84"/>
        <v>5752285</v>
      </c>
      <c r="AR165" s="135">
        <f t="shared" si="85"/>
        <v>5752285</v>
      </c>
      <c r="AS165" s="160">
        <v>6221145</v>
      </c>
      <c r="AT165" s="135">
        <f t="shared" si="86"/>
        <v>468860</v>
      </c>
      <c r="AU165" s="164" t="str">
        <f t="shared" si="87"/>
        <v>No</v>
      </c>
      <c r="AV165" s="267">
        <v>6148151</v>
      </c>
      <c r="AW165" s="160">
        <f t="shared" si="71"/>
        <v>39056.038</v>
      </c>
      <c r="AX165" s="160">
        <f t="shared" si="88"/>
        <v>6148151</v>
      </c>
      <c r="AY165" s="160">
        <f t="shared" si="72"/>
        <v>6148151</v>
      </c>
      <c r="AZ165" s="268">
        <f t="shared" si="89"/>
        <v>0</v>
      </c>
      <c r="BA165" s="160"/>
      <c r="BB165" s="160"/>
      <c r="BC165" s="165"/>
      <c r="BD165" s="160"/>
      <c r="BE165" s="166"/>
      <c r="BG165" s="166"/>
      <c r="BH165" s="166"/>
      <c r="BL165" s="166"/>
      <c r="BM165" s="166"/>
      <c r="BN165" s="166"/>
      <c r="BO165" s="166"/>
      <c r="BP165" s="166"/>
    </row>
    <row r="166" spans="1:68" ht="15" x14ac:dyDescent="0.2">
      <c r="A166" s="129" t="s">
        <v>327</v>
      </c>
      <c r="B166" s="129"/>
      <c r="C166" s="147"/>
      <c r="D166" s="147" t="str">
        <f t="shared" si="73"/>
        <v>No</v>
      </c>
      <c r="E166" s="147"/>
      <c r="F166" s="147"/>
      <c r="G166" s="1">
        <v>9</v>
      </c>
      <c r="H166" s="270">
        <v>43</v>
      </c>
      <c r="I166" s="129">
        <v>140</v>
      </c>
      <c r="J166" s="1" t="s">
        <v>470</v>
      </c>
      <c r="K166" s="156"/>
      <c r="L166" s="266">
        <v>945.86</v>
      </c>
      <c r="M166" s="270"/>
      <c r="N166" s="158"/>
      <c r="O166" s="267">
        <v>318</v>
      </c>
      <c r="P166" s="159">
        <f t="shared" si="61"/>
        <v>0.33620197492229292</v>
      </c>
      <c r="Q166" s="159">
        <f t="shared" si="74"/>
        <v>0</v>
      </c>
      <c r="R166" s="160">
        <f t="shared" si="62"/>
        <v>0</v>
      </c>
      <c r="S166" s="160">
        <f t="shared" si="75"/>
        <v>0</v>
      </c>
      <c r="T166" s="267">
        <v>14</v>
      </c>
      <c r="U166" s="136">
        <f t="shared" si="63"/>
        <v>95.4</v>
      </c>
      <c r="V166" s="4">
        <f t="shared" si="76"/>
        <v>1044.76</v>
      </c>
      <c r="W166" s="266">
        <v>804263908</v>
      </c>
      <c r="X166" s="267">
        <v>7623</v>
      </c>
      <c r="Y166" s="136">
        <f t="shared" si="64"/>
        <v>105504.91</v>
      </c>
      <c r="Z166" s="131">
        <f t="shared" si="65"/>
        <v>0.54800099999999996</v>
      </c>
      <c r="AA166" s="267">
        <v>67862</v>
      </c>
      <c r="AB166" s="131">
        <f t="shared" si="66"/>
        <v>0.56319699999999995</v>
      </c>
      <c r="AC166" s="131">
        <f t="shared" si="67"/>
        <v>0.44744</v>
      </c>
      <c r="AD166" s="161">
        <f t="shared" si="68"/>
        <v>0.44744</v>
      </c>
      <c r="AE166" s="162">
        <f t="shared" si="77"/>
        <v>0</v>
      </c>
      <c r="AF166" s="163">
        <f t="shared" si="78"/>
        <v>0.44744</v>
      </c>
      <c r="AG166" s="267">
        <v>0</v>
      </c>
      <c r="AH166" s="267">
        <v>0</v>
      </c>
      <c r="AI166" s="4">
        <f t="shared" si="79"/>
        <v>0</v>
      </c>
      <c r="AJ166" s="135">
        <f t="shared" si="69"/>
        <v>0</v>
      </c>
      <c r="AK166" s="135">
        <v>0</v>
      </c>
      <c r="AL166" s="135">
        <f t="shared" si="80"/>
        <v>0</v>
      </c>
      <c r="AM166" s="135">
        <f t="shared" si="81"/>
        <v>0</v>
      </c>
      <c r="AN166" s="135">
        <f t="shared" si="82"/>
        <v>0</v>
      </c>
      <c r="AO166" s="135">
        <f t="shared" si="83"/>
        <v>0</v>
      </c>
      <c r="AP166" s="135">
        <f t="shared" si="70"/>
        <v>5387562</v>
      </c>
      <c r="AQ166" s="135">
        <f t="shared" si="84"/>
        <v>5387562</v>
      </c>
      <c r="AR166" s="135">
        <f t="shared" si="85"/>
        <v>5387562</v>
      </c>
      <c r="AS166" s="160">
        <v>5624815</v>
      </c>
      <c r="AT166" s="135">
        <f t="shared" si="86"/>
        <v>237253</v>
      </c>
      <c r="AU166" s="164" t="str">
        <f t="shared" si="87"/>
        <v>No</v>
      </c>
      <c r="AV166" s="267">
        <v>5481226</v>
      </c>
      <c r="AW166" s="160">
        <f t="shared" si="71"/>
        <v>19763.174899999998</v>
      </c>
      <c r="AX166" s="160">
        <f t="shared" si="88"/>
        <v>5481226</v>
      </c>
      <c r="AY166" s="160">
        <f t="shared" si="72"/>
        <v>5481226</v>
      </c>
      <c r="AZ166" s="268">
        <f t="shared" si="89"/>
        <v>0</v>
      </c>
      <c r="BA166" s="160"/>
      <c r="BB166" s="160"/>
      <c r="BC166" s="165"/>
      <c r="BD166" s="160"/>
      <c r="BE166" s="166"/>
      <c r="BG166" s="166"/>
      <c r="BH166" s="166"/>
      <c r="BL166" s="166"/>
      <c r="BM166" s="166"/>
      <c r="BN166" s="166"/>
      <c r="BO166" s="166"/>
      <c r="BP166" s="166"/>
    </row>
    <row r="167" spans="1:68" ht="15" x14ac:dyDescent="0.2">
      <c r="A167" s="129" t="s">
        <v>351</v>
      </c>
      <c r="B167" s="129"/>
      <c r="C167" s="147">
        <v>1</v>
      </c>
      <c r="D167" s="147" t="str">
        <f t="shared" si="73"/>
        <v>Yes</v>
      </c>
      <c r="E167" s="147"/>
      <c r="F167" s="147"/>
      <c r="G167" s="1">
        <v>9</v>
      </c>
      <c r="H167" s="265">
        <v>55</v>
      </c>
      <c r="I167" s="129">
        <v>141</v>
      </c>
      <c r="J167" s="1" t="s">
        <v>471</v>
      </c>
      <c r="K167" s="156"/>
      <c r="L167" s="266">
        <v>988.77</v>
      </c>
      <c r="M167" s="265"/>
      <c r="N167" s="158"/>
      <c r="O167" s="267">
        <v>469</v>
      </c>
      <c r="P167" s="159">
        <f t="shared" si="61"/>
        <v>0.47432668871426115</v>
      </c>
      <c r="Q167" s="159">
        <f t="shared" si="74"/>
        <v>0</v>
      </c>
      <c r="R167" s="160">
        <f t="shared" si="62"/>
        <v>0</v>
      </c>
      <c r="S167" s="160">
        <f t="shared" si="75"/>
        <v>0</v>
      </c>
      <c r="T167" s="267">
        <v>1</v>
      </c>
      <c r="U167" s="136">
        <f t="shared" si="63"/>
        <v>140.69999999999999</v>
      </c>
      <c r="V167" s="4">
        <f t="shared" si="76"/>
        <v>1129.72</v>
      </c>
      <c r="W167" s="266">
        <v>1024599748.67</v>
      </c>
      <c r="X167" s="267">
        <v>9343</v>
      </c>
      <c r="Y167" s="136">
        <f t="shared" si="64"/>
        <v>109664.96000000001</v>
      </c>
      <c r="Z167" s="131">
        <f t="shared" si="65"/>
        <v>0.56960900000000003</v>
      </c>
      <c r="AA167" s="267">
        <v>80941</v>
      </c>
      <c r="AB167" s="131">
        <f t="shared" si="66"/>
        <v>0.67174199999999995</v>
      </c>
      <c r="AC167" s="131">
        <f t="shared" si="67"/>
        <v>0.39975100000000002</v>
      </c>
      <c r="AD167" s="161">
        <f t="shared" si="68"/>
        <v>0.39975100000000002</v>
      </c>
      <c r="AE167" s="162">
        <f t="shared" si="77"/>
        <v>0</v>
      </c>
      <c r="AF167" s="163">
        <f t="shared" si="78"/>
        <v>0.39975100000000002</v>
      </c>
      <c r="AG167" s="267">
        <v>0</v>
      </c>
      <c r="AH167" s="267">
        <v>0</v>
      </c>
      <c r="AI167" s="4">
        <f t="shared" si="79"/>
        <v>0</v>
      </c>
      <c r="AJ167" s="135">
        <f t="shared" si="69"/>
        <v>0</v>
      </c>
      <c r="AK167" s="135">
        <v>0</v>
      </c>
      <c r="AL167" s="135">
        <f t="shared" si="80"/>
        <v>0</v>
      </c>
      <c r="AM167" s="135">
        <f t="shared" si="81"/>
        <v>0</v>
      </c>
      <c r="AN167" s="135">
        <f t="shared" si="82"/>
        <v>0</v>
      </c>
      <c r="AO167" s="135">
        <f t="shared" si="83"/>
        <v>0</v>
      </c>
      <c r="AP167" s="135">
        <f t="shared" si="70"/>
        <v>5204767</v>
      </c>
      <c r="AQ167" s="135">
        <f t="shared" si="84"/>
        <v>5204767</v>
      </c>
      <c r="AR167" s="135">
        <f t="shared" si="85"/>
        <v>7534704</v>
      </c>
      <c r="AS167" s="160">
        <v>7534704</v>
      </c>
      <c r="AT167" s="135">
        <f t="shared" si="86"/>
        <v>2329937</v>
      </c>
      <c r="AU167" s="164" t="str">
        <f t="shared" si="87"/>
        <v>No</v>
      </c>
      <c r="AV167" s="267">
        <v>7534704</v>
      </c>
      <c r="AW167" s="160">
        <f t="shared" si="71"/>
        <v>194083.75209999998</v>
      </c>
      <c r="AX167" s="160">
        <f t="shared" si="88"/>
        <v>7534704</v>
      </c>
      <c r="AY167" s="160">
        <f t="shared" si="72"/>
        <v>7534704</v>
      </c>
      <c r="AZ167" s="268">
        <f t="shared" si="89"/>
        <v>0</v>
      </c>
      <c r="BA167" s="160"/>
      <c r="BB167" s="160"/>
      <c r="BC167" s="165"/>
      <c r="BD167" s="160"/>
      <c r="BE167" s="166"/>
      <c r="BG167" s="166"/>
      <c r="BH167" s="166"/>
      <c r="BL167" s="166"/>
      <c r="BM167" s="166"/>
      <c r="BN167" s="166"/>
      <c r="BO167" s="166"/>
      <c r="BP167" s="166"/>
    </row>
    <row r="168" spans="1:68" ht="15" x14ac:dyDescent="0.2">
      <c r="A168" s="129" t="s">
        <v>323</v>
      </c>
      <c r="B168" s="129"/>
      <c r="C168" s="147"/>
      <c r="D168" s="147" t="str">
        <f t="shared" si="73"/>
        <v>No</v>
      </c>
      <c r="E168" s="147"/>
      <c r="F168" s="147"/>
      <c r="G168" s="1">
        <v>5</v>
      </c>
      <c r="H168" s="265">
        <v>108</v>
      </c>
      <c r="I168" s="129">
        <v>142</v>
      </c>
      <c r="J168" s="1" t="s">
        <v>472</v>
      </c>
      <c r="K168" s="156"/>
      <c r="L168" s="266">
        <v>2325.67</v>
      </c>
      <c r="M168" s="265"/>
      <c r="N168" s="158"/>
      <c r="O168" s="267">
        <v>310</v>
      </c>
      <c r="P168" s="159">
        <f t="shared" si="61"/>
        <v>0.13329492146349223</v>
      </c>
      <c r="Q168" s="159">
        <f t="shared" si="74"/>
        <v>0</v>
      </c>
      <c r="R168" s="160">
        <f t="shared" si="62"/>
        <v>0</v>
      </c>
      <c r="S168" s="160">
        <f t="shared" si="75"/>
        <v>0</v>
      </c>
      <c r="T168" s="267">
        <v>17</v>
      </c>
      <c r="U168" s="136">
        <f t="shared" si="63"/>
        <v>93</v>
      </c>
      <c r="V168" s="4">
        <f t="shared" si="76"/>
        <v>2422.92</v>
      </c>
      <c r="W168" s="266">
        <v>1883111152.3299999</v>
      </c>
      <c r="X168" s="267">
        <v>14766</v>
      </c>
      <c r="Y168" s="136">
        <f t="shared" si="64"/>
        <v>127530.21</v>
      </c>
      <c r="Z168" s="131">
        <f t="shared" si="65"/>
        <v>0.66240200000000005</v>
      </c>
      <c r="AA168" s="267">
        <v>115718</v>
      </c>
      <c r="AB168" s="131">
        <f t="shared" si="66"/>
        <v>0.96036100000000002</v>
      </c>
      <c r="AC168" s="131">
        <f t="shared" si="67"/>
        <v>0.24820999999999999</v>
      </c>
      <c r="AD168" s="161">
        <f t="shared" si="68"/>
        <v>0.24820999999999999</v>
      </c>
      <c r="AE168" s="162">
        <f t="shared" si="77"/>
        <v>0</v>
      </c>
      <c r="AF168" s="163">
        <f t="shared" si="78"/>
        <v>0.24820999999999999</v>
      </c>
      <c r="AG168" s="267">
        <v>0</v>
      </c>
      <c r="AH168" s="267">
        <v>0</v>
      </c>
      <c r="AI168" s="4">
        <f t="shared" si="79"/>
        <v>0</v>
      </c>
      <c r="AJ168" s="135">
        <f t="shared" si="69"/>
        <v>0</v>
      </c>
      <c r="AK168" s="135">
        <v>0</v>
      </c>
      <c r="AL168" s="135">
        <f t="shared" si="80"/>
        <v>0</v>
      </c>
      <c r="AM168" s="135">
        <f t="shared" si="81"/>
        <v>0</v>
      </c>
      <c r="AN168" s="135">
        <f t="shared" si="82"/>
        <v>0</v>
      </c>
      <c r="AO168" s="135">
        <f t="shared" si="83"/>
        <v>0</v>
      </c>
      <c r="AP168" s="135">
        <f t="shared" si="70"/>
        <v>6931054</v>
      </c>
      <c r="AQ168" s="135">
        <f t="shared" si="84"/>
        <v>6931054</v>
      </c>
      <c r="AR168" s="135">
        <f t="shared" si="85"/>
        <v>6931054</v>
      </c>
      <c r="AS168" s="160">
        <v>10699177</v>
      </c>
      <c r="AT168" s="135">
        <f t="shared" si="86"/>
        <v>3768123</v>
      </c>
      <c r="AU168" s="164" t="str">
        <f t="shared" si="87"/>
        <v>No</v>
      </c>
      <c r="AV168" s="267">
        <v>9105528</v>
      </c>
      <c r="AW168" s="160">
        <f t="shared" si="71"/>
        <v>313884.6459</v>
      </c>
      <c r="AX168" s="160">
        <f t="shared" si="88"/>
        <v>9105528</v>
      </c>
      <c r="AY168" s="160">
        <f t="shared" si="72"/>
        <v>9105528</v>
      </c>
      <c r="AZ168" s="268">
        <f t="shared" si="89"/>
        <v>0</v>
      </c>
      <c r="BA168" s="160"/>
      <c r="BB168" s="160"/>
      <c r="BC168" s="165"/>
      <c r="BD168" s="160"/>
      <c r="BE168" s="166"/>
      <c r="BG168" s="166"/>
      <c r="BH168" s="166"/>
      <c r="BL168" s="166"/>
      <c r="BM168" s="166"/>
      <c r="BN168" s="166"/>
      <c r="BO168" s="166"/>
      <c r="BP168" s="166"/>
    </row>
    <row r="169" spans="1:68" ht="15" x14ac:dyDescent="0.2">
      <c r="A169" s="129" t="s">
        <v>338</v>
      </c>
      <c r="B169" s="129"/>
      <c r="C169" s="147">
        <v>1</v>
      </c>
      <c r="D169" s="147" t="str">
        <f t="shared" si="73"/>
        <v>Yes</v>
      </c>
      <c r="E169" s="147"/>
      <c r="F169" s="147"/>
      <c r="G169" s="1">
        <v>10</v>
      </c>
      <c r="H169" s="269">
        <v>16</v>
      </c>
      <c r="I169" s="129">
        <v>143</v>
      </c>
      <c r="J169" s="1" t="s">
        <v>473</v>
      </c>
      <c r="K169" s="156"/>
      <c r="L169" s="266">
        <v>4025.42</v>
      </c>
      <c r="M169" s="269"/>
      <c r="N169" s="158"/>
      <c r="O169" s="267">
        <v>2677</v>
      </c>
      <c r="P169" s="159">
        <f t="shared" si="61"/>
        <v>0.66502377391675893</v>
      </c>
      <c r="Q169" s="159">
        <f t="shared" si="74"/>
        <v>6.5023773916758953E-2</v>
      </c>
      <c r="R169" s="160">
        <f t="shared" si="62"/>
        <v>261.74799999999982</v>
      </c>
      <c r="S169" s="160">
        <f t="shared" si="75"/>
        <v>39.262199999999972</v>
      </c>
      <c r="T169" s="267">
        <v>391</v>
      </c>
      <c r="U169" s="136">
        <f t="shared" si="63"/>
        <v>803.1</v>
      </c>
      <c r="V169" s="4">
        <f t="shared" si="76"/>
        <v>4965.5322000000006</v>
      </c>
      <c r="W169" s="266">
        <v>2838568528</v>
      </c>
      <c r="X169" s="267">
        <v>34737</v>
      </c>
      <c r="Y169" s="136">
        <f t="shared" si="64"/>
        <v>81716</v>
      </c>
      <c r="Z169" s="131">
        <f t="shared" si="65"/>
        <v>0.42443999999999998</v>
      </c>
      <c r="AA169" s="267">
        <v>63576</v>
      </c>
      <c r="AB169" s="131">
        <f t="shared" si="66"/>
        <v>0.52762699999999996</v>
      </c>
      <c r="AC169" s="131">
        <f t="shared" si="67"/>
        <v>0.54460399999999998</v>
      </c>
      <c r="AD169" s="161">
        <f t="shared" si="68"/>
        <v>0.54460399999999998</v>
      </c>
      <c r="AE169" s="162">
        <f t="shared" si="77"/>
        <v>0.03</v>
      </c>
      <c r="AF169" s="163">
        <f t="shared" si="78"/>
        <v>0.574604</v>
      </c>
      <c r="AG169" s="267">
        <v>0</v>
      </c>
      <c r="AH169" s="267">
        <v>0</v>
      </c>
      <c r="AI169" s="4">
        <f t="shared" si="79"/>
        <v>0</v>
      </c>
      <c r="AJ169" s="135">
        <f t="shared" si="69"/>
        <v>0</v>
      </c>
      <c r="AK169" s="135">
        <v>0</v>
      </c>
      <c r="AL169" s="135">
        <f t="shared" si="80"/>
        <v>0</v>
      </c>
      <c r="AM169" s="135">
        <f t="shared" si="81"/>
        <v>0</v>
      </c>
      <c r="AN169" s="135">
        <f t="shared" si="82"/>
        <v>0</v>
      </c>
      <c r="AO169" s="135">
        <f t="shared" si="83"/>
        <v>0</v>
      </c>
      <c r="AP169" s="135">
        <f t="shared" si="70"/>
        <v>32883299</v>
      </c>
      <c r="AQ169" s="135">
        <f t="shared" si="84"/>
        <v>32883299</v>
      </c>
      <c r="AR169" s="135">
        <f t="shared" si="85"/>
        <v>32883299</v>
      </c>
      <c r="AS169" s="160">
        <v>24482865</v>
      </c>
      <c r="AT169" s="135">
        <f t="shared" si="86"/>
        <v>8400434</v>
      </c>
      <c r="AU169" s="164" t="str">
        <f t="shared" si="87"/>
        <v>Yes</v>
      </c>
      <c r="AV169" s="267">
        <v>26958170</v>
      </c>
      <c r="AW169" s="160">
        <f t="shared" si="71"/>
        <v>895486.26439999999</v>
      </c>
      <c r="AX169" s="160">
        <f t="shared" si="88"/>
        <v>27853656.264400002</v>
      </c>
      <c r="AY169" s="160">
        <f t="shared" si="72"/>
        <v>27853656.264400002</v>
      </c>
      <c r="AZ169" s="268">
        <f t="shared" si="89"/>
        <v>895486.26440000162</v>
      </c>
      <c r="BA169" s="160"/>
      <c r="BB169" s="160"/>
      <c r="BC169" s="165"/>
      <c r="BD169" s="160"/>
      <c r="BE169" s="166"/>
      <c r="BG169" s="166"/>
      <c r="BH169" s="166"/>
      <c r="BL169" s="166"/>
      <c r="BM169" s="166"/>
      <c r="BN169" s="166"/>
      <c r="BO169" s="166"/>
      <c r="BP169" s="166"/>
    </row>
    <row r="170" spans="1:68" ht="15" x14ac:dyDescent="0.2">
      <c r="A170" s="129" t="s">
        <v>329</v>
      </c>
      <c r="B170" s="129"/>
      <c r="C170" s="147"/>
      <c r="D170" s="147" t="str">
        <f t="shared" si="73"/>
        <v>No</v>
      </c>
      <c r="E170" s="147"/>
      <c r="F170" s="147"/>
      <c r="G170" s="1">
        <v>3</v>
      </c>
      <c r="H170" s="265">
        <v>103</v>
      </c>
      <c r="I170" s="129">
        <v>144</v>
      </c>
      <c r="J170" s="1" t="s">
        <v>474</v>
      </c>
      <c r="K170" s="156"/>
      <c r="L170" s="266">
        <v>6574.91</v>
      </c>
      <c r="M170" s="265"/>
      <c r="N170" s="158"/>
      <c r="O170" s="267">
        <v>1182</v>
      </c>
      <c r="P170" s="159">
        <f t="shared" si="61"/>
        <v>0.1797743239070953</v>
      </c>
      <c r="Q170" s="159">
        <f t="shared" si="74"/>
        <v>0</v>
      </c>
      <c r="R170" s="160">
        <f t="shared" si="62"/>
        <v>0</v>
      </c>
      <c r="S170" s="160">
        <f t="shared" si="75"/>
        <v>0</v>
      </c>
      <c r="T170" s="267">
        <v>278</v>
      </c>
      <c r="U170" s="136">
        <f t="shared" si="63"/>
        <v>354.6</v>
      </c>
      <c r="V170" s="4">
        <f t="shared" si="76"/>
        <v>6999.01</v>
      </c>
      <c r="W170" s="266">
        <v>6977094664.6700001</v>
      </c>
      <c r="X170" s="267">
        <v>36174</v>
      </c>
      <c r="Y170" s="136">
        <f t="shared" si="64"/>
        <v>192875.95</v>
      </c>
      <c r="Z170" s="131">
        <f t="shared" si="65"/>
        <v>1.001814</v>
      </c>
      <c r="AA170" s="267">
        <v>118707</v>
      </c>
      <c r="AB170" s="131">
        <f t="shared" si="66"/>
        <v>0.98516700000000001</v>
      </c>
      <c r="AC170" s="131">
        <f t="shared" si="67"/>
        <v>3.1800000000000001E-3</v>
      </c>
      <c r="AD170" s="161">
        <f t="shared" si="68"/>
        <v>0.01</v>
      </c>
      <c r="AE170" s="162">
        <f t="shared" si="77"/>
        <v>0</v>
      </c>
      <c r="AF170" s="163">
        <f t="shared" si="78"/>
        <v>0.01</v>
      </c>
      <c r="AG170" s="267">
        <v>0</v>
      </c>
      <c r="AH170" s="267">
        <v>0</v>
      </c>
      <c r="AI170" s="4">
        <f t="shared" si="79"/>
        <v>0</v>
      </c>
      <c r="AJ170" s="135">
        <f t="shared" si="69"/>
        <v>0</v>
      </c>
      <c r="AK170" s="135">
        <v>0</v>
      </c>
      <c r="AL170" s="135">
        <f t="shared" si="80"/>
        <v>0</v>
      </c>
      <c r="AM170" s="135">
        <f t="shared" si="81"/>
        <v>0</v>
      </c>
      <c r="AN170" s="135">
        <f t="shared" si="82"/>
        <v>0</v>
      </c>
      <c r="AO170" s="135">
        <f t="shared" si="83"/>
        <v>0</v>
      </c>
      <c r="AP170" s="135">
        <f t="shared" si="70"/>
        <v>806636</v>
      </c>
      <c r="AQ170" s="135">
        <f t="shared" si="84"/>
        <v>806636</v>
      </c>
      <c r="AR170" s="135">
        <f t="shared" si="85"/>
        <v>806636</v>
      </c>
      <c r="AS170" s="160">
        <v>3418401</v>
      </c>
      <c r="AT170" s="135">
        <f t="shared" si="86"/>
        <v>2611765</v>
      </c>
      <c r="AU170" s="164" t="str">
        <f t="shared" si="87"/>
        <v>No</v>
      </c>
      <c r="AV170" s="267">
        <v>2323541</v>
      </c>
      <c r="AW170" s="160">
        <f t="shared" si="71"/>
        <v>217560.0245</v>
      </c>
      <c r="AX170" s="160">
        <f t="shared" si="88"/>
        <v>2323541</v>
      </c>
      <c r="AY170" s="160">
        <f t="shared" si="72"/>
        <v>2323541</v>
      </c>
      <c r="AZ170" s="268">
        <f t="shared" si="89"/>
        <v>0</v>
      </c>
      <c r="BA170" s="160"/>
      <c r="BB170" s="160"/>
      <c r="BC170" s="165"/>
      <c r="BD170" s="160"/>
      <c r="BE170" s="166"/>
      <c r="BG170" s="166"/>
      <c r="BH170" s="166"/>
      <c r="BL170" s="166"/>
      <c r="BM170" s="166"/>
      <c r="BN170" s="166"/>
      <c r="BO170" s="166"/>
      <c r="BP170" s="166"/>
    </row>
    <row r="171" spans="1:68" ht="15" x14ac:dyDescent="0.2">
      <c r="A171" s="129" t="s">
        <v>327</v>
      </c>
      <c r="B171" s="129"/>
      <c r="C171" s="147"/>
      <c r="D171" s="147" t="str">
        <f t="shared" si="73"/>
        <v>No</v>
      </c>
      <c r="E171" s="147"/>
      <c r="F171" s="147"/>
      <c r="G171" s="1">
        <v>4</v>
      </c>
      <c r="H171" s="265">
        <v>115</v>
      </c>
      <c r="I171" s="129">
        <v>145</v>
      </c>
      <c r="J171" s="1" t="s">
        <v>475</v>
      </c>
      <c r="K171" s="156"/>
      <c r="L171" s="266">
        <v>79.930000000000007</v>
      </c>
      <c r="M171" s="265"/>
      <c r="N171" s="158"/>
      <c r="O171" s="267">
        <v>6</v>
      </c>
      <c r="P171" s="159">
        <f t="shared" si="61"/>
        <v>7.5065682472163137E-2</v>
      </c>
      <c r="Q171" s="159">
        <f t="shared" si="74"/>
        <v>0</v>
      </c>
      <c r="R171" s="160">
        <f t="shared" si="62"/>
        <v>0</v>
      </c>
      <c r="S171" s="160">
        <f t="shared" si="75"/>
        <v>0</v>
      </c>
      <c r="T171" s="267">
        <v>0</v>
      </c>
      <c r="U171" s="136">
        <f t="shared" si="63"/>
        <v>1.8</v>
      </c>
      <c r="V171" s="4">
        <f t="shared" si="76"/>
        <v>81.73</v>
      </c>
      <c r="W171" s="266">
        <v>132622186</v>
      </c>
      <c r="X171" s="267">
        <v>873</v>
      </c>
      <c r="Y171" s="136">
        <f t="shared" si="64"/>
        <v>151915.45000000001</v>
      </c>
      <c r="Z171" s="131">
        <f t="shared" si="65"/>
        <v>0.78906100000000001</v>
      </c>
      <c r="AA171" s="267">
        <v>90714</v>
      </c>
      <c r="AB171" s="131">
        <f t="shared" si="66"/>
        <v>0.75284899999999999</v>
      </c>
      <c r="AC171" s="131">
        <f t="shared" si="67"/>
        <v>0.221803</v>
      </c>
      <c r="AD171" s="161">
        <f t="shared" si="68"/>
        <v>0.221803</v>
      </c>
      <c r="AE171" s="162">
        <f t="shared" si="77"/>
        <v>0</v>
      </c>
      <c r="AF171" s="163">
        <f t="shared" si="78"/>
        <v>0.221803</v>
      </c>
      <c r="AG171" s="267">
        <v>0</v>
      </c>
      <c r="AH171" s="267">
        <v>0</v>
      </c>
      <c r="AI171" s="4">
        <f t="shared" si="79"/>
        <v>0</v>
      </c>
      <c r="AJ171" s="135">
        <f t="shared" si="69"/>
        <v>0</v>
      </c>
      <c r="AK171" s="135">
        <v>34</v>
      </c>
      <c r="AL171" s="135">
        <f t="shared" si="80"/>
        <v>4</v>
      </c>
      <c r="AM171" s="135">
        <f t="shared" si="81"/>
        <v>400</v>
      </c>
      <c r="AN171" s="135">
        <f t="shared" si="82"/>
        <v>13600</v>
      </c>
      <c r="AO171" s="135">
        <f t="shared" si="83"/>
        <v>13600</v>
      </c>
      <c r="AP171" s="135">
        <f t="shared" si="70"/>
        <v>208925</v>
      </c>
      <c r="AQ171" s="135">
        <f t="shared" si="84"/>
        <v>222525</v>
      </c>
      <c r="AR171" s="135">
        <f t="shared" si="85"/>
        <v>222525</v>
      </c>
      <c r="AS171" s="160">
        <v>237166</v>
      </c>
      <c r="AT171" s="135">
        <f t="shared" si="86"/>
        <v>14641</v>
      </c>
      <c r="AU171" s="164" t="str">
        <f t="shared" si="87"/>
        <v>No</v>
      </c>
      <c r="AV171" s="267">
        <v>211728</v>
      </c>
      <c r="AW171" s="160">
        <f t="shared" si="71"/>
        <v>1219.5953</v>
      </c>
      <c r="AX171" s="160">
        <f t="shared" si="88"/>
        <v>211728</v>
      </c>
      <c r="AY171" s="160">
        <f t="shared" si="72"/>
        <v>211728</v>
      </c>
      <c r="AZ171" s="268">
        <f t="shared" si="89"/>
        <v>0</v>
      </c>
      <c r="BA171" s="160"/>
      <c r="BB171" s="160"/>
      <c r="BC171" s="165"/>
      <c r="BD171" s="160"/>
      <c r="BE171" s="166"/>
      <c r="BG171" s="166"/>
      <c r="BH171" s="166"/>
      <c r="BL171" s="166"/>
      <c r="BM171" s="166"/>
      <c r="BN171" s="166"/>
      <c r="BO171" s="166"/>
      <c r="BP171" s="166"/>
    </row>
    <row r="172" spans="1:68" ht="15" x14ac:dyDescent="0.2">
      <c r="A172" s="129" t="s">
        <v>338</v>
      </c>
      <c r="B172" s="129"/>
      <c r="C172" s="147">
        <v>1</v>
      </c>
      <c r="D172" s="147" t="str">
        <f t="shared" si="73"/>
        <v>Yes</v>
      </c>
      <c r="E172" s="147">
        <v>1</v>
      </c>
      <c r="F172" s="147"/>
      <c r="G172" s="1">
        <v>9</v>
      </c>
      <c r="H172" s="269">
        <v>19</v>
      </c>
      <c r="I172" s="129">
        <v>146</v>
      </c>
      <c r="J172" s="1" t="s">
        <v>476</v>
      </c>
      <c r="K172" s="156"/>
      <c r="L172" s="266">
        <v>3254.16</v>
      </c>
      <c r="M172" s="269"/>
      <c r="N172" s="158"/>
      <c r="O172" s="267">
        <v>1797</v>
      </c>
      <c r="P172" s="159">
        <f t="shared" si="61"/>
        <v>0.55221624013570325</v>
      </c>
      <c r="Q172" s="159">
        <f t="shared" si="74"/>
        <v>0</v>
      </c>
      <c r="R172" s="160">
        <f t="shared" si="62"/>
        <v>0</v>
      </c>
      <c r="S172" s="160">
        <f t="shared" si="75"/>
        <v>0</v>
      </c>
      <c r="T172" s="267">
        <v>126</v>
      </c>
      <c r="U172" s="136">
        <f t="shared" si="63"/>
        <v>539.1</v>
      </c>
      <c r="V172" s="4">
        <f t="shared" si="76"/>
        <v>3824.7599999999998</v>
      </c>
      <c r="W172" s="266">
        <v>2787214755.3299999</v>
      </c>
      <c r="X172" s="267">
        <v>29157</v>
      </c>
      <c r="Y172" s="136">
        <f t="shared" si="64"/>
        <v>95593.33</v>
      </c>
      <c r="Z172" s="131">
        <f t="shared" si="65"/>
        <v>0.49652000000000002</v>
      </c>
      <c r="AA172" s="267">
        <v>62566</v>
      </c>
      <c r="AB172" s="131">
        <f t="shared" si="66"/>
        <v>0.51924499999999996</v>
      </c>
      <c r="AC172" s="131">
        <f t="shared" si="67"/>
        <v>0.49666300000000002</v>
      </c>
      <c r="AD172" s="161">
        <f t="shared" si="68"/>
        <v>0.49666300000000002</v>
      </c>
      <c r="AE172" s="162">
        <f t="shared" si="77"/>
        <v>0.03</v>
      </c>
      <c r="AF172" s="163">
        <f t="shared" si="78"/>
        <v>0.52666299999999999</v>
      </c>
      <c r="AG172" s="267">
        <v>0</v>
      </c>
      <c r="AH172" s="267">
        <v>0</v>
      </c>
      <c r="AI172" s="4">
        <f t="shared" si="79"/>
        <v>0</v>
      </c>
      <c r="AJ172" s="135">
        <f t="shared" si="69"/>
        <v>0</v>
      </c>
      <c r="AK172" s="135">
        <v>0</v>
      </c>
      <c r="AL172" s="135">
        <f t="shared" si="80"/>
        <v>0</v>
      </c>
      <c r="AM172" s="135">
        <f t="shared" si="81"/>
        <v>0</v>
      </c>
      <c r="AN172" s="135">
        <f t="shared" si="82"/>
        <v>0</v>
      </c>
      <c r="AO172" s="135">
        <f t="shared" si="83"/>
        <v>0</v>
      </c>
      <c r="AP172" s="135">
        <f t="shared" si="70"/>
        <v>23215494</v>
      </c>
      <c r="AQ172" s="135">
        <f t="shared" si="84"/>
        <v>23215494</v>
      </c>
      <c r="AR172" s="135">
        <f t="shared" si="85"/>
        <v>23215494</v>
      </c>
      <c r="AS172" s="160">
        <v>19250233</v>
      </c>
      <c r="AT172" s="135">
        <f t="shared" si="86"/>
        <v>3965261</v>
      </c>
      <c r="AU172" s="164" t="str">
        <f t="shared" si="87"/>
        <v>Yes</v>
      </c>
      <c r="AV172" s="267">
        <v>20170089</v>
      </c>
      <c r="AW172" s="160">
        <f t="shared" si="71"/>
        <v>422696.82260000001</v>
      </c>
      <c r="AX172" s="160">
        <f t="shared" si="88"/>
        <v>20592785.8226</v>
      </c>
      <c r="AY172" s="160">
        <f t="shared" si="72"/>
        <v>20592785.8226</v>
      </c>
      <c r="AZ172" s="268">
        <f t="shared" si="89"/>
        <v>422696.82259999961</v>
      </c>
      <c r="BA172" s="160"/>
      <c r="BB172" s="160"/>
      <c r="BC172" s="165"/>
      <c r="BD172" s="160"/>
      <c r="BE172" s="166"/>
      <c r="BG172" s="166"/>
      <c r="BH172" s="166"/>
      <c r="BL172" s="166"/>
      <c r="BM172" s="166"/>
      <c r="BN172" s="166"/>
      <c r="BO172" s="166"/>
      <c r="BP172" s="166"/>
    </row>
    <row r="173" spans="1:68" ht="15" x14ac:dyDescent="0.2">
      <c r="A173" s="129" t="s">
        <v>351</v>
      </c>
      <c r="B173" s="129"/>
      <c r="C173" s="147"/>
      <c r="D173" s="147" t="str">
        <f t="shared" si="73"/>
        <v>No</v>
      </c>
      <c r="E173" s="147"/>
      <c r="F173" s="147"/>
      <c r="G173" s="1">
        <v>8</v>
      </c>
      <c r="H173" s="269">
        <v>35</v>
      </c>
      <c r="I173" s="129">
        <v>147</v>
      </c>
      <c r="J173" s="1" t="s">
        <v>477</v>
      </c>
      <c r="K173" s="156"/>
      <c r="L173" s="266">
        <v>317.20999999999998</v>
      </c>
      <c r="M173" s="269"/>
      <c r="N173" s="158"/>
      <c r="O173" s="267">
        <v>85</v>
      </c>
      <c r="P173" s="159">
        <f t="shared" si="61"/>
        <v>0.26796128747517417</v>
      </c>
      <c r="Q173" s="159">
        <f t="shared" si="74"/>
        <v>0</v>
      </c>
      <c r="R173" s="160">
        <f t="shared" si="62"/>
        <v>0</v>
      </c>
      <c r="S173" s="160">
        <f t="shared" si="75"/>
        <v>0</v>
      </c>
      <c r="T173" s="267">
        <v>0</v>
      </c>
      <c r="U173" s="136">
        <f t="shared" si="63"/>
        <v>25.5</v>
      </c>
      <c r="V173" s="4">
        <f t="shared" si="76"/>
        <v>342.71</v>
      </c>
      <c r="W173" s="266">
        <v>313503038.32999998</v>
      </c>
      <c r="X173" s="267">
        <v>2559</v>
      </c>
      <c r="Y173" s="136">
        <f t="shared" si="64"/>
        <v>122509.98</v>
      </c>
      <c r="Z173" s="131">
        <f t="shared" si="65"/>
        <v>0.63632699999999998</v>
      </c>
      <c r="AA173" s="267">
        <v>75673</v>
      </c>
      <c r="AB173" s="131">
        <f t="shared" si="66"/>
        <v>0.62802199999999997</v>
      </c>
      <c r="AC173" s="131">
        <f t="shared" si="67"/>
        <v>0.36616500000000002</v>
      </c>
      <c r="AD173" s="161">
        <f t="shared" si="68"/>
        <v>0.36616500000000002</v>
      </c>
      <c r="AE173" s="162">
        <f t="shared" si="77"/>
        <v>0</v>
      </c>
      <c r="AF173" s="163">
        <f t="shared" si="78"/>
        <v>0.36616500000000002</v>
      </c>
      <c r="AG173" s="267">
        <v>0</v>
      </c>
      <c r="AH173" s="267">
        <v>0</v>
      </c>
      <c r="AI173" s="4">
        <f t="shared" si="79"/>
        <v>0</v>
      </c>
      <c r="AJ173" s="135">
        <f t="shared" si="69"/>
        <v>0</v>
      </c>
      <c r="AK173" s="135">
        <v>52</v>
      </c>
      <c r="AL173" s="135">
        <f t="shared" si="80"/>
        <v>4</v>
      </c>
      <c r="AM173" s="135">
        <f t="shared" si="81"/>
        <v>400</v>
      </c>
      <c r="AN173" s="135">
        <f t="shared" si="82"/>
        <v>20800</v>
      </c>
      <c r="AO173" s="135">
        <f t="shared" si="83"/>
        <v>20800</v>
      </c>
      <c r="AP173" s="135">
        <f t="shared" si="70"/>
        <v>1446254</v>
      </c>
      <c r="AQ173" s="135">
        <f t="shared" si="84"/>
        <v>1467054</v>
      </c>
      <c r="AR173" s="135">
        <f t="shared" si="85"/>
        <v>1467054</v>
      </c>
      <c r="AS173" s="160">
        <v>2502621</v>
      </c>
      <c r="AT173" s="135">
        <f t="shared" si="86"/>
        <v>1035567</v>
      </c>
      <c r="AU173" s="164" t="str">
        <f t="shared" si="87"/>
        <v>No</v>
      </c>
      <c r="AV173" s="267">
        <v>2117243</v>
      </c>
      <c r="AW173" s="160">
        <f t="shared" si="71"/>
        <v>86262.731100000005</v>
      </c>
      <c r="AX173" s="160">
        <f t="shared" si="88"/>
        <v>2117243</v>
      </c>
      <c r="AY173" s="160">
        <f t="shared" si="72"/>
        <v>2117243</v>
      </c>
      <c r="AZ173" s="268">
        <f t="shared" si="89"/>
        <v>0</v>
      </c>
      <c r="BA173" s="160"/>
      <c r="BB173" s="160"/>
      <c r="BC173" s="165"/>
      <c r="BD173" s="160"/>
      <c r="BE173" s="166"/>
      <c r="BG173" s="166"/>
      <c r="BH173" s="166"/>
      <c r="BL173" s="166"/>
      <c r="BM173" s="166"/>
      <c r="BN173" s="166"/>
      <c r="BO173" s="166"/>
      <c r="BP173" s="166"/>
    </row>
    <row r="174" spans="1:68" ht="15" x14ac:dyDescent="0.2">
      <c r="A174" s="129" t="s">
        <v>333</v>
      </c>
      <c r="B174" s="129"/>
      <c r="C174" s="147"/>
      <c r="D174" s="147" t="str">
        <f t="shared" si="73"/>
        <v>No</v>
      </c>
      <c r="E174" s="147"/>
      <c r="F174" s="147"/>
      <c r="G174" s="1">
        <v>6</v>
      </c>
      <c r="H174" s="265">
        <v>86</v>
      </c>
      <c r="I174" s="129">
        <v>148</v>
      </c>
      <c r="J174" s="1" t="s">
        <v>478</v>
      </c>
      <c r="K174" s="156"/>
      <c r="L174" s="266">
        <v>5424.67</v>
      </c>
      <c r="M174" s="265"/>
      <c r="N174" s="158"/>
      <c r="O174" s="267">
        <v>1773</v>
      </c>
      <c r="P174" s="159">
        <f t="shared" si="61"/>
        <v>0.32684015801882876</v>
      </c>
      <c r="Q174" s="159">
        <f t="shared" si="74"/>
        <v>0</v>
      </c>
      <c r="R174" s="160">
        <f t="shared" si="62"/>
        <v>0</v>
      </c>
      <c r="S174" s="160">
        <f t="shared" si="75"/>
        <v>0</v>
      </c>
      <c r="T174" s="267">
        <v>326</v>
      </c>
      <c r="U174" s="136">
        <f t="shared" si="63"/>
        <v>531.9</v>
      </c>
      <c r="V174" s="4">
        <f t="shared" si="76"/>
        <v>6038.07</v>
      </c>
      <c r="W174" s="266">
        <v>6344589339</v>
      </c>
      <c r="X174" s="267">
        <v>44771</v>
      </c>
      <c r="Y174" s="136">
        <f t="shared" si="64"/>
        <v>141712.03</v>
      </c>
      <c r="Z174" s="131">
        <f t="shared" si="65"/>
        <v>0.73606400000000005</v>
      </c>
      <c r="AA174" s="267">
        <v>79420</v>
      </c>
      <c r="AB174" s="131">
        <f t="shared" si="66"/>
        <v>0.65911900000000001</v>
      </c>
      <c r="AC174" s="131">
        <f t="shared" si="67"/>
        <v>0.28702</v>
      </c>
      <c r="AD174" s="161">
        <f t="shared" si="68"/>
        <v>0.28702</v>
      </c>
      <c r="AE174" s="162">
        <f t="shared" si="77"/>
        <v>0</v>
      </c>
      <c r="AF174" s="163">
        <f t="shared" si="78"/>
        <v>0.28702</v>
      </c>
      <c r="AG174" s="267">
        <v>0</v>
      </c>
      <c r="AH174" s="267">
        <v>0</v>
      </c>
      <c r="AI174" s="4">
        <f t="shared" si="79"/>
        <v>0</v>
      </c>
      <c r="AJ174" s="135">
        <f t="shared" si="69"/>
        <v>0</v>
      </c>
      <c r="AK174" s="135">
        <v>0</v>
      </c>
      <c r="AL174" s="135">
        <f t="shared" si="80"/>
        <v>0</v>
      </c>
      <c r="AM174" s="135">
        <f t="shared" si="81"/>
        <v>0</v>
      </c>
      <c r="AN174" s="135">
        <f t="shared" si="82"/>
        <v>0</v>
      </c>
      <c r="AO174" s="135">
        <f t="shared" si="83"/>
        <v>0</v>
      </c>
      <c r="AP174" s="135">
        <f t="shared" si="70"/>
        <v>19973365</v>
      </c>
      <c r="AQ174" s="135">
        <f t="shared" si="84"/>
        <v>19973365</v>
      </c>
      <c r="AR174" s="135">
        <f t="shared" si="85"/>
        <v>19973365</v>
      </c>
      <c r="AS174" s="160">
        <v>21301522</v>
      </c>
      <c r="AT174" s="135">
        <f t="shared" si="86"/>
        <v>1328157</v>
      </c>
      <c r="AU174" s="164" t="str">
        <f t="shared" si="87"/>
        <v>No</v>
      </c>
      <c r="AV174" s="267">
        <v>20855570</v>
      </c>
      <c r="AW174" s="160">
        <f t="shared" si="71"/>
        <v>110635.47809999999</v>
      </c>
      <c r="AX174" s="160">
        <f t="shared" si="88"/>
        <v>20855570</v>
      </c>
      <c r="AY174" s="160">
        <f t="shared" si="72"/>
        <v>20855570</v>
      </c>
      <c r="AZ174" s="268">
        <f t="shared" si="89"/>
        <v>0</v>
      </c>
      <c r="BA174" s="160"/>
      <c r="BB174" s="160"/>
      <c r="BC174" s="165"/>
      <c r="BD174" s="160"/>
      <c r="BE174" s="166"/>
      <c r="BG174" s="166"/>
      <c r="BH174" s="166"/>
      <c r="BL174" s="166"/>
      <c r="BM174" s="166"/>
      <c r="BN174" s="166"/>
      <c r="BO174" s="166"/>
      <c r="BP174" s="166"/>
    </row>
    <row r="175" spans="1:68" ht="15" x14ac:dyDescent="0.2">
      <c r="A175" s="129" t="s">
        <v>327</v>
      </c>
      <c r="B175" s="129"/>
      <c r="C175" s="147"/>
      <c r="D175" s="147" t="str">
        <f t="shared" si="73"/>
        <v>No</v>
      </c>
      <c r="E175" s="147"/>
      <c r="F175" s="147"/>
      <c r="G175" s="1">
        <v>1</v>
      </c>
      <c r="H175" s="265">
        <v>157</v>
      </c>
      <c r="I175" s="129">
        <v>149</v>
      </c>
      <c r="J175" s="1" t="s">
        <v>479</v>
      </c>
      <c r="K175" s="156"/>
      <c r="L175" s="266">
        <v>119.38</v>
      </c>
      <c r="M175" s="265"/>
      <c r="N175" s="158"/>
      <c r="O175" s="267">
        <v>27</v>
      </c>
      <c r="P175" s="159">
        <f t="shared" si="61"/>
        <v>0.22616853744345788</v>
      </c>
      <c r="Q175" s="159">
        <f t="shared" si="74"/>
        <v>0</v>
      </c>
      <c r="R175" s="160">
        <f t="shared" si="62"/>
        <v>0</v>
      </c>
      <c r="S175" s="160">
        <f t="shared" si="75"/>
        <v>0</v>
      </c>
      <c r="T175" s="267">
        <v>0</v>
      </c>
      <c r="U175" s="136">
        <f t="shared" si="63"/>
        <v>8.1</v>
      </c>
      <c r="V175" s="4">
        <f t="shared" si="76"/>
        <v>127.47999999999999</v>
      </c>
      <c r="W175" s="266">
        <v>557946419</v>
      </c>
      <c r="X175" s="267">
        <v>1432</v>
      </c>
      <c r="Y175" s="136">
        <f t="shared" si="64"/>
        <v>389627.39</v>
      </c>
      <c r="Z175" s="131">
        <f t="shared" si="65"/>
        <v>2.0237569999999998</v>
      </c>
      <c r="AA175" s="267">
        <v>107813</v>
      </c>
      <c r="AB175" s="131">
        <f t="shared" si="66"/>
        <v>0.894756</v>
      </c>
      <c r="AC175" s="131">
        <f t="shared" si="67"/>
        <v>-0.68505700000000003</v>
      </c>
      <c r="AD175" s="161">
        <f t="shared" si="68"/>
        <v>0.01</v>
      </c>
      <c r="AE175" s="162">
        <f t="shared" si="77"/>
        <v>0</v>
      </c>
      <c r="AF175" s="163">
        <f t="shared" si="78"/>
        <v>0.01</v>
      </c>
      <c r="AG175" s="267">
        <v>121</v>
      </c>
      <c r="AH175" s="267">
        <v>13</v>
      </c>
      <c r="AI175" s="4">
        <f t="shared" si="79"/>
        <v>1300</v>
      </c>
      <c r="AJ175" s="135">
        <f t="shared" si="69"/>
        <v>157300</v>
      </c>
      <c r="AK175" s="135">
        <v>0</v>
      </c>
      <c r="AL175" s="135">
        <f t="shared" si="80"/>
        <v>0</v>
      </c>
      <c r="AM175" s="135">
        <f t="shared" si="81"/>
        <v>0</v>
      </c>
      <c r="AN175" s="135">
        <f t="shared" si="82"/>
        <v>0</v>
      </c>
      <c r="AO175" s="135">
        <f t="shared" si="83"/>
        <v>157300</v>
      </c>
      <c r="AP175" s="135">
        <f t="shared" si="70"/>
        <v>14692</v>
      </c>
      <c r="AQ175" s="135">
        <f t="shared" si="84"/>
        <v>171992</v>
      </c>
      <c r="AR175" s="135">
        <f t="shared" si="85"/>
        <v>171992</v>
      </c>
      <c r="AS175" s="160">
        <v>33205</v>
      </c>
      <c r="AT175" s="135">
        <f t="shared" si="86"/>
        <v>138787</v>
      </c>
      <c r="AU175" s="164" t="str">
        <f t="shared" si="87"/>
        <v>Yes</v>
      </c>
      <c r="AV175" s="267">
        <v>32115</v>
      </c>
      <c r="AW175" s="160">
        <f t="shared" si="71"/>
        <v>14794.6942</v>
      </c>
      <c r="AX175" s="160">
        <f t="shared" si="88"/>
        <v>46909.694199999998</v>
      </c>
      <c r="AY175" s="160">
        <f t="shared" si="72"/>
        <v>46909.694199999998</v>
      </c>
      <c r="AZ175" s="268">
        <f t="shared" si="89"/>
        <v>14794.694199999998</v>
      </c>
      <c r="BA175" s="160"/>
      <c r="BB175" s="160"/>
      <c r="BC175" s="165"/>
      <c r="BD175" s="160"/>
      <c r="BE175" s="166"/>
      <c r="BG175" s="166"/>
      <c r="BH175" s="166"/>
      <c r="BL175" s="166"/>
      <c r="BM175" s="166"/>
      <c r="BN175" s="166"/>
      <c r="BO175" s="166"/>
      <c r="BP175" s="166"/>
    </row>
    <row r="176" spans="1:68" ht="15" x14ac:dyDescent="0.2">
      <c r="A176" s="129" t="s">
        <v>323</v>
      </c>
      <c r="B176" s="129"/>
      <c r="C176" s="147"/>
      <c r="D176" s="147" t="str">
        <f t="shared" si="73"/>
        <v>No</v>
      </c>
      <c r="E176" s="147"/>
      <c r="F176" s="147"/>
      <c r="G176" s="1">
        <v>1</v>
      </c>
      <c r="H176" s="265">
        <v>164</v>
      </c>
      <c r="I176" s="129">
        <v>150</v>
      </c>
      <c r="J176" s="1" t="s">
        <v>480</v>
      </c>
      <c r="K176" s="156"/>
      <c r="L176" s="266">
        <v>257</v>
      </c>
      <c r="M176" s="265"/>
      <c r="N176" s="158"/>
      <c r="O176" s="267">
        <v>75</v>
      </c>
      <c r="P176" s="159">
        <f t="shared" si="61"/>
        <v>0.29182879377431908</v>
      </c>
      <c r="Q176" s="159">
        <f t="shared" si="74"/>
        <v>0</v>
      </c>
      <c r="R176" s="160">
        <f t="shared" si="62"/>
        <v>0</v>
      </c>
      <c r="S176" s="160">
        <f t="shared" si="75"/>
        <v>0</v>
      </c>
      <c r="T176" s="267">
        <v>3</v>
      </c>
      <c r="U176" s="136">
        <f t="shared" si="63"/>
        <v>22.5</v>
      </c>
      <c r="V176" s="4">
        <f t="shared" si="76"/>
        <v>280.25</v>
      </c>
      <c r="W176" s="266">
        <v>1671128539.6700001</v>
      </c>
      <c r="X176" s="267">
        <v>3472</v>
      </c>
      <c r="Y176" s="136">
        <f t="shared" si="64"/>
        <v>481315.82</v>
      </c>
      <c r="Z176" s="131">
        <f t="shared" si="65"/>
        <v>2.499994</v>
      </c>
      <c r="AA176" s="267">
        <v>97604</v>
      </c>
      <c r="AB176" s="131">
        <f t="shared" si="66"/>
        <v>0.81003000000000003</v>
      </c>
      <c r="AC176" s="131">
        <f t="shared" si="67"/>
        <v>-0.99300500000000003</v>
      </c>
      <c r="AD176" s="161">
        <f t="shared" si="68"/>
        <v>0.01</v>
      </c>
      <c r="AE176" s="162">
        <f t="shared" si="77"/>
        <v>0</v>
      </c>
      <c r="AF176" s="163">
        <f t="shared" si="78"/>
        <v>0.01</v>
      </c>
      <c r="AG176" s="267">
        <v>257</v>
      </c>
      <c r="AH176" s="267">
        <v>13</v>
      </c>
      <c r="AI176" s="4">
        <f t="shared" si="79"/>
        <v>1300</v>
      </c>
      <c r="AJ176" s="135">
        <f t="shared" si="69"/>
        <v>334100</v>
      </c>
      <c r="AK176" s="135">
        <v>0</v>
      </c>
      <c r="AL176" s="135">
        <f t="shared" si="80"/>
        <v>0</v>
      </c>
      <c r="AM176" s="135">
        <f t="shared" si="81"/>
        <v>0</v>
      </c>
      <c r="AN176" s="135">
        <f t="shared" si="82"/>
        <v>0</v>
      </c>
      <c r="AO176" s="135">
        <f t="shared" si="83"/>
        <v>334100</v>
      </c>
      <c r="AP176" s="135">
        <f t="shared" si="70"/>
        <v>32299</v>
      </c>
      <c r="AQ176" s="135">
        <f t="shared" si="84"/>
        <v>366399</v>
      </c>
      <c r="AR176" s="135">
        <f t="shared" si="85"/>
        <v>366399</v>
      </c>
      <c r="AS176" s="160">
        <v>50646</v>
      </c>
      <c r="AT176" s="135">
        <f t="shared" si="86"/>
        <v>315753</v>
      </c>
      <c r="AU176" s="164" t="str">
        <f t="shared" si="87"/>
        <v>Yes</v>
      </c>
      <c r="AV176" s="267">
        <v>53007</v>
      </c>
      <c r="AW176" s="160">
        <f t="shared" si="71"/>
        <v>33659.269800000002</v>
      </c>
      <c r="AX176" s="160">
        <f t="shared" si="88"/>
        <v>86666.269800000009</v>
      </c>
      <c r="AY176" s="160">
        <f t="shared" si="72"/>
        <v>86666.269800000009</v>
      </c>
      <c r="AZ176" s="268">
        <f t="shared" si="89"/>
        <v>33659.269800000009</v>
      </c>
      <c r="BA176" s="160"/>
      <c r="BB176" s="160"/>
      <c r="BC176" s="165"/>
      <c r="BD176" s="160"/>
      <c r="BE176" s="166"/>
      <c r="BG176" s="166"/>
      <c r="BH176" s="166"/>
      <c r="BL176" s="166"/>
      <c r="BM176" s="166"/>
      <c r="BN176" s="166"/>
      <c r="BO176" s="166"/>
      <c r="BP176" s="166"/>
    </row>
    <row r="177" spans="1:68" ht="15" x14ac:dyDescent="0.2">
      <c r="A177" s="129" t="s">
        <v>343</v>
      </c>
      <c r="B177" s="129">
        <v>1</v>
      </c>
      <c r="C177" s="147">
        <v>1</v>
      </c>
      <c r="D177" s="147" t="str">
        <f t="shared" si="73"/>
        <v>Yes</v>
      </c>
      <c r="E177" s="147">
        <v>0</v>
      </c>
      <c r="F177" s="147">
        <v>1</v>
      </c>
      <c r="G177" s="1">
        <v>10</v>
      </c>
      <c r="H177" s="269">
        <v>2</v>
      </c>
      <c r="I177" s="129">
        <v>151</v>
      </c>
      <c r="J177" s="1" t="s">
        <v>481</v>
      </c>
      <c r="K177" s="156"/>
      <c r="L177" s="266">
        <v>17985.490000000002</v>
      </c>
      <c r="M177" s="269"/>
      <c r="N177" s="158"/>
      <c r="O177" s="267">
        <v>14003</v>
      </c>
      <c r="P177" s="159">
        <f t="shared" si="61"/>
        <v>0.77857206003283752</v>
      </c>
      <c r="Q177" s="159">
        <f t="shared" si="74"/>
        <v>0.17857206003283754</v>
      </c>
      <c r="R177" s="160">
        <f t="shared" si="62"/>
        <v>3211.7059999999997</v>
      </c>
      <c r="S177" s="160">
        <f t="shared" si="75"/>
        <v>481.75589999999994</v>
      </c>
      <c r="T177" s="267">
        <v>2952</v>
      </c>
      <c r="U177" s="136">
        <f t="shared" si="63"/>
        <v>4200.8999999999996</v>
      </c>
      <c r="V177" s="4">
        <f t="shared" si="76"/>
        <v>23406.1459</v>
      </c>
      <c r="W177" s="266">
        <v>6368507559.3299999</v>
      </c>
      <c r="X177" s="267">
        <v>108672</v>
      </c>
      <c r="Y177" s="136">
        <f t="shared" si="64"/>
        <v>58603.02</v>
      </c>
      <c r="Z177" s="131">
        <f t="shared" si="65"/>
        <v>0.30438900000000002</v>
      </c>
      <c r="AA177" s="267">
        <v>41617</v>
      </c>
      <c r="AB177" s="131">
        <f t="shared" si="66"/>
        <v>0.34538600000000003</v>
      </c>
      <c r="AC177" s="131">
        <f t="shared" si="67"/>
        <v>0.68331200000000003</v>
      </c>
      <c r="AD177" s="161">
        <f t="shared" si="68"/>
        <v>0.68331200000000003</v>
      </c>
      <c r="AE177" s="162">
        <f t="shared" si="77"/>
        <v>0.06</v>
      </c>
      <c r="AF177" s="163">
        <f t="shared" si="78"/>
        <v>0.74331199999999997</v>
      </c>
      <c r="AG177" s="267">
        <v>0</v>
      </c>
      <c r="AH177" s="267">
        <v>0</v>
      </c>
      <c r="AI177" s="4">
        <f t="shared" si="79"/>
        <v>0</v>
      </c>
      <c r="AJ177" s="135">
        <f t="shared" si="69"/>
        <v>0</v>
      </c>
      <c r="AK177" s="135">
        <v>0</v>
      </c>
      <c r="AL177" s="135">
        <f t="shared" si="80"/>
        <v>0</v>
      </c>
      <c r="AM177" s="135">
        <f t="shared" si="81"/>
        <v>0</v>
      </c>
      <c r="AN177" s="135">
        <f t="shared" si="82"/>
        <v>0</v>
      </c>
      <c r="AO177" s="135">
        <f t="shared" si="83"/>
        <v>0</v>
      </c>
      <c r="AP177" s="135">
        <f t="shared" si="70"/>
        <v>200512747</v>
      </c>
      <c r="AQ177" s="135">
        <f t="shared" si="84"/>
        <v>200512747</v>
      </c>
      <c r="AR177" s="135">
        <f t="shared" si="85"/>
        <v>200512747</v>
      </c>
      <c r="AS177" s="160">
        <v>133606066</v>
      </c>
      <c r="AT177" s="135">
        <f t="shared" si="86"/>
        <v>66906681</v>
      </c>
      <c r="AU177" s="164" t="str">
        <f t="shared" si="87"/>
        <v>Yes</v>
      </c>
      <c r="AV177" s="267">
        <v>150090541</v>
      </c>
      <c r="AW177" s="160">
        <f t="shared" si="71"/>
        <v>7132252.1946</v>
      </c>
      <c r="AX177" s="160">
        <f t="shared" si="88"/>
        <v>157222793.19459999</v>
      </c>
      <c r="AY177" s="160">
        <f t="shared" si="72"/>
        <v>157222793.19459999</v>
      </c>
      <c r="AZ177" s="268">
        <f t="shared" si="89"/>
        <v>7132252.1945999861</v>
      </c>
      <c r="BA177" s="160"/>
      <c r="BB177" s="160"/>
      <c r="BC177" s="165"/>
      <c r="BD177" s="160"/>
      <c r="BE177" s="166"/>
      <c r="BG177" s="166"/>
      <c r="BH177" s="166"/>
      <c r="BL177" s="166"/>
      <c r="BM177" s="166"/>
      <c r="BN177" s="166"/>
      <c r="BO177" s="166"/>
      <c r="BP177" s="166"/>
    </row>
    <row r="178" spans="1:68" ht="15" x14ac:dyDescent="0.2">
      <c r="A178" s="129" t="s">
        <v>333</v>
      </c>
      <c r="B178" s="129"/>
      <c r="C178" s="147"/>
      <c r="D178" s="147" t="str">
        <f t="shared" si="73"/>
        <v>No</v>
      </c>
      <c r="E178" s="147"/>
      <c r="F178" s="147"/>
      <c r="G178" s="1">
        <v>2</v>
      </c>
      <c r="H178" s="265">
        <v>68</v>
      </c>
      <c r="I178" s="129">
        <v>152</v>
      </c>
      <c r="J178" s="1" t="s">
        <v>482</v>
      </c>
      <c r="K178" s="156"/>
      <c r="L178" s="266">
        <v>2539.96</v>
      </c>
      <c r="M178" s="265"/>
      <c r="N178" s="158"/>
      <c r="O178" s="267">
        <v>727</v>
      </c>
      <c r="P178" s="159">
        <f t="shared" si="61"/>
        <v>0.28622497992094365</v>
      </c>
      <c r="Q178" s="159">
        <f t="shared" si="74"/>
        <v>0</v>
      </c>
      <c r="R178" s="160">
        <f t="shared" si="62"/>
        <v>0</v>
      </c>
      <c r="S178" s="160">
        <f t="shared" si="75"/>
        <v>0</v>
      </c>
      <c r="T178" s="267">
        <v>70</v>
      </c>
      <c r="U178" s="136">
        <f t="shared" si="63"/>
        <v>218.1</v>
      </c>
      <c r="V178" s="4">
        <f t="shared" si="76"/>
        <v>2775.56</v>
      </c>
      <c r="W178" s="266">
        <v>4950874514.3299999</v>
      </c>
      <c r="X178" s="267">
        <v>19052</v>
      </c>
      <c r="Y178" s="136">
        <f t="shared" si="64"/>
        <v>259861.14</v>
      </c>
      <c r="Z178" s="131">
        <f t="shared" si="65"/>
        <v>1.3497399999999999</v>
      </c>
      <c r="AA178" s="267">
        <v>85438</v>
      </c>
      <c r="AB178" s="131">
        <f t="shared" si="66"/>
        <v>0.709063</v>
      </c>
      <c r="AC178" s="131">
        <f t="shared" si="67"/>
        <v>-0.15753700000000001</v>
      </c>
      <c r="AD178" s="161">
        <f t="shared" si="68"/>
        <v>0.01</v>
      </c>
      <c r="AE178" s="162">
        <f t="shared" si="77"/>
        <v>0</v>
      </c>
      <c r="AF178" s="163">
        <f t="shared" si="78"/>
        <v>0.01</v>
      </c>
      <c r="AG178" s="267">
        <v>0</v>
      </c>
      <c r="AH178" s="267">
        <v>0</v>
      </c>
      <c r="AI178" s="4">
        <f t="shared" si="79"/>
        <v>0</v>
      </c>
      <c r="AJ178" s="135">
        <f t="shared" si="69"/>
        <v>0</v>
      </c>
      <c r="AK178" s="135">
        <v>0</v>
      </c>
      <c r="AL178" s="135">
        <f t="shared" si="80"/>
        <v>0</v>
      </c>
      <c r="AM178" s="135">
        <f t="shared" si="81"/>
        <v>0</v>
      </c>
      <c r="AN178" s="135">
        <f t="shared" si="82"/>
        <v>0</v>
      </c>
      <c r="AO178" s="135">
        <f t="shared" si="83"/>
        <v>0</v>
      </c>
      <c r="AP178" s="135">
        <f t="shared" si="70"/>
        <v>319883</v>
      </c>
      <c r="AQ178" s="135">
        <f t="shared" si="84"/>
        <v>319883</v>
      </c>
      <c r="AR178" s="135">
        <f t="shared" si="85"/>
        <v>319883</v>
      </c>
      <c r="AS178" s="160">
        <v>321279</v>
      </c>
      <c r="AT178" s="135">
        <f t="shared" si="86"/>
        <v>1396</v>
      </c>
      <c r="AU178" s="164" t="str">
        <f t="shared" si="87"/>
        <v>No</v>
      </c>
      <c r="AV178" s="267">
        <v>326444</v>
      </c>
      <c r="AW178" s="160">
        <f t="shared" si="71"/>
        <v>116.2868</v>
      </c>
      <c r="AX178" s="160">
        <f t="shared" si="88"/>
        <v>326444</v>
      </c>
      <c r="AY178" s="160">
        <f t="shared" si="72"/>
        <v>326444</v>
      </c>
      <c r="AZ178" s="268">
        <f t="shared" si="89"/>
        <v>0</v>
      </c>
      <c r="BA178" s="160"/>
      <c r="BB178" s="160"/>
      <c r="BC178" s="165"/>
      <c r="BD178" s="160"/>
      <c r="BE178" s="166"/>
      <c r="BG178" s="166"/>
      <c r="BH178" s="166"/>
      <c r="BL178" s="166"/>
      <c r="BM178" s="166"/>
      <c r="BN178" s="166"/>
      <c r="BO178" s="166"/>
      <c r="BP178" s="166"/>
    </row>
    <row r="179" spans="1:68" ht="15" x14ac:dyDescent="0.2">
      <c r="A179" s="129" t="s">
        <v>333</v>
      </c>
      <c r="B179" s="129"/>
      <c r="C179" s="147"/>
      <c r="D179" s="147" t="str">
        <f t="shared" si="73"/>
        <v>No</v>
      </c>
      <c r="E179" s="147"/>
      <c r="F179" s="147"/>
      <c r="G179" s="1">
        <v>7</v>
      </c>
      <c r="H179" s="265">
        <v>61</v>
      </c>
      <c r="I179" s="129">
        <v>153</v>
      </c>
      <c r="J179" s="1" t="s">
        <v>483</v>
      </c>
      <c r="K179" s="156"/>
      <c r="L179" s="266">
        <v>2687.3</v>
      </c>
      <c r="M179" s="265"/>
      <c r="N179" s="158"/>
      <c r="O179" s="267">
        <v>1011</v>
      </c>
      <c r="P179" s="159">
        <f t="shared" si="61"/>
        <v>0.3762140438358203</v>
      </c>
      <c r="Q179" s="159">
        <f t="shared" si="74"/>
        <v>0</v>
      </c>
      <c r="R179" s="160">
        <f t="shared" si="62"/>
        <v>0</v>
      </c>
      <c r="S179" s="160">
        <f t="shared" si="75"/>
        <v>0</v>
      </c>
      <c r="T179" s="267">
        <v>111</v>
      </c>
      <c r="U179" s="136">
        <f t="shared" si="63"/>
        <v>303.3</v>
      </c>
      <c r="V179" s="4">
        <f t="shared" si="76"/>
        <v>3018.3500000000004</v>
      </c>
      <c r="W179" s="266">
        <v>2665455080.6700001</v>
      </c>
      <c r="X179" s="267">
        <v>21832</v>
      </c>
      <c r="Y179" s="136">
        <f t="shared" si="64"/>
        <v>122089.37</v>
      </c>
      <c r="Z179" s="131">
        <f t="shared" si="65"/>
        <v>0.63414199999999998</v>
      </c>
      <c r="AA179" s="267">
        <v>76920</v>
      </c>
      <c r="AB179" s="131">
        <f t="shared" si="66"/>
        <v>0.63837100000000002</v>
      </c>
      <c r="AC179" s="131">
        <f t="shared" si="67"/>
        <v>0.364589</v>
      </c>
      <c r="AD179" s="161">
        <f t="shared" si="68"/>
        <v>0.364589</v>
      </c>
      <c r="AE179" s="162">
        <f t="shared" si="77"/>
        <v>0</v>
      </c>
      <c r="AF179" s="163">
        <f t="shared" si="78"/>
        <v>0.364589</v>
      </c>
      <c r="AG179" s="267">
        <v>0</v>
      </c>
      <c r="AH179" s="267">
        <v>0</v>
      </c>
      <c r="AI179" s="4">
        <f t="shared" si="79"/>
        <v>0</v>
      </c>
      <c r="AJ179" s="135">
        <f t="shared" si="69"/>
        <v>0</v>
      </c>
      <c r="AK179" s="135">
        <v>0</v>
      </c>
      <c r="AL179" s="135">
        <f t="shared" si="80"/>
        <v>0</v>
      </c>
      <c r="AM179" s="135">
        <f t="shared" si="81"/>
        <v>0</v>
      </c>
      <c r="AN179" s="135">
        <f t="shared" si="82"/>
        <v>0</v>
      </c>
      <c r="AO179" s="135">
        <f t="shared" si="83"/>
        <v>0</v>
      </c>
      <c r="AP179" s="135">
        <f t="shared" si="70"/>
        <v>12682769</v>
      </c>
      <c r="AQ179" s="135">
        <f t="shared" si="84"/>
        <v>12682769</v>
      </c>
      <c r="AR179" s="135">
        <f t="shared" si="85"/>
        <v>12682769</v>
      </c>
      <c r="AS179" s="160">
        <v>11753175</v>
      </c>
      <c r="AT179" s="135">
        <f t="shared" si="86"/>
        <v>929594</v>
      </c>
      <c r="AU179" s="164" t="str">
        <f t="shared" si="87"/>
        <v>Yes</v>
      </c>
      <c r="AV179" s="267">
        <v>11780186</v>
      </c>
      <c r="AW179" s="160">
        <f t="shared" si="71"/>
        <v>99094.720400000006</v>
      </c>
      <c r="AX179" s="160">
        <f t="shared" si="88"/>
        <v>11879280.7204</v>
      </c>
      <c r="AY179" s="160">
        <f t="shared" si="72"/>
        <v>11879280.7204</v>
      </c>
      <c r="AZ179" s="268">
        <f t="shared" si="89"/>
        <v>99094.720399999991</v>
      </c>
      <c r="BA179" s="160"/>
      <c r="BB179" s="160"/>
      <c r="BC179" s="165"/>
      <c r="BD179" s="160"/>
      <c r="BE179" s="166"/>
      <c r="BG179" s="166"/>
      <c r="BH179" s="166"/>
      <c r="BL179" s="166"/>
      <c r="BM179" s="166"/>
      <c r="BN179" s="166"/>
      <c r="BO179" s="166"/>
      <c r="BP179" s="166"/>
    </row>
    <row r="180" spans="1:68" ht="15" x14ac:dyDescent="0.2">
      <c r="A180" s="129" t="s">
        <v>327</v>
      </c>
      <c r="B180" s="129"/>
      <c r="C180" s="147"/>
      <c r="D180" s="147" t="str">
        <f t="shared" si="73"/>
        <v>No</v>
      </c>
      <c r="E180" s="147"/>
      <c r="F180" s="147"/>
      <c r="G180" s="1">
        <v>2</v>
      </c>
      <c r="H180" s="265">
        <v>142</v>
      </c>
      <c r="I180" s="129">
        <v>154</v>
      </c>
      <c r="J180" s="1" t="s">
        <v>484</v>
      </c>
      <c r="K180" s="156"/>
      <c r="L180" s="266">
        <v>657.95</v>
      </c>
      <c r="M180" s="265"/>
      <c r="N180" s="158"/>
      <c r="O180" s="267">
        <v>242</v>
      </c>
      <c r="P180" s="159">
        <f t="shared" si="61"/>
        <v>0.36780910403526101</v>
      </c>
      <c r="Q180" s="159">
        <f t="shared" si="74"/>
        <v>0</v>
      </c>
      <c r="R180" s="160">
        <f t="shared" si="62"/>
        <v>0</v>
      </c>
      <c r="S180" s="160">
        <f t="shared" si="75"/>
        <v>0</v>
      </c>
      <c r="T180" s="267">
        <v>73</v>
      </c>
      <c r="U180" s="136">
        <f t="shared" si="63"/>
        <v>72.599999999999994</v>
      </c>
      <c r="V180" s="4">
        <f t="shared" si="76"/>
        <v>748.80000000000007</v>
      </c>
      <c r="W180" s="266">
        <v>1690813537.6700001</v>
      </c>
      <c r="X180" s="267">
        <v>6904</v>
      </c>
      <c r="Y180" s="136">
        <f t="shared" si="64"/>
        <v>244903.47</v>
      </c>
      <c r="Z180" s="131">
        <f t="shared" si="65"/>
        <v>1.272049</v>
      </c>
      <c r="AA180" s="267">
        <v>89489</v>
      </c>
      <c r="AB180" s="131">
        <f t="shared" si="66"/>
        <v>0.74268299999999998</v>
      </c>
      <c r="AC180" s="131">
        <f t="shared" si="67"/>
        <v>-0.11323900000000001</v>
      </c>
      <c r="AD180" s="161">
        <f t="shared" si="68"/>
        <v>0.01</v>
      </c>
      <c r="AE180" s="162">
        <f t="shared" si="77"/>
        <v>0</v>
      </c>
      <c r="AF180" s="163">
        <f t="shared" si="78"/>
        <v>0.01</v>
      </c>
      <c r="AG180" s="267">
        <v>0</v>
      </c>
      <c r="AH180" s="267">
        <v>0</v>
      </c>
      <c r="AI180" s="4">
        <f t="shared" si="79"/>
        <v>0</v>
      </c>
      <c r="AJ180" s="135">
        <f t="shared" si="69"/>
        <v>0</v>
      </c>
      <c r="AK180" s="135">
        <v>0</v>
      </c>
      <c r="AL180" s="135">
        <f t="shared" si="80"/>
        <v>0</v>
      </c>
      <c r="AM180" s="135">
        <f t="shared" si="81"/>
        <v>0</v>
      </c>
      <c r="AN180" s="135">
        <f t="shared" si="82"/>
        <v>0</v>
      </c>
      <c r="AO180" s="135">
        <f t="shared" si="83"/>
        <v>0</v>
      </c>
      <c r="AP180" s="135">
        <f t="shared" si="70"/>
        <v>86299</v>
      </c>
      <c r="AQ180" s="135">
        <f t="shared" si="84"/>
        <v>86299</v>
      </c>
      <c r="AR180" s="135">
        <f t="shared" si="85"/>
        <v>86299</v>
      </c>
      <c r="AS180" s="160">
        <v>70393</v>
      </c>
      <c r="AT180" s="135">
        <f t="shared" si="86"/>
        <v>15906</v>
      </c>
      <c r="AU180" s="164" t="str">
        <f t="shared" si="87"/>
        <v>Yes</v>
      </c>
      <c r="AV180" s="267">
        <v>74979</v>
      </c>
      <c r="AW180" s="160">
        <f t="shared" si="71"/>
        <v>1695.5796</v>
      </c>
      <c r="AX180" s="160">
        <f t="shared" si="88"/>
        <v>76674.579599999997</v>
      </c>
      <c r="AY180" s="160">
        <f t="shared" si="72"/>
        <v>76674.579599999997</v>
      </c>
      <c r="AZ180" s="268">
        <f t="shared" si="89"/>
        <v>1695.5795999999973</v>
      </c>
      <c r="BA180" s="160"/>
      <c r="BB180" s="160"/>
      <c r="BC180" s="165"/>
      <c r="BD180" s="160"/>
      <c r="BE180" s="166"/>
      <c r="BG180" s="166"/>
      <c r="BH180" s="166"/>
      <c r="BL180" s="166"/>
      <c r="BM180" s="166"/>
      <c r="BN180" s="166"/>
      <c r="BO180" s="166"/>
      <c r="BP180" s="166"/>
    </row>
    <row r="181" spans="1:68" ht="15" x14ac:dyDescent="0.2">
      <c r="A181" s="129" t="s">
        <v>329</v>
      </c>
      <c r="B181" s="129"/>
      <c r="C181" s="147"/>
      <c r="D181" s="147" t="str">
        <f t="shared" si="73"/>
        <v>No</v>
      </c>
      <c r="E181" s="147"/>
      <c r="F181" s="147"/>
      <c r="G181" s="1">
        <v>7</v>
      </c>
      <c r="H181" s="265">
        <v>89</v>
      </c>
      <c r="I181" s="129">
        <v>155</v>
      </c>
      <c r="J181" s="1" t="s">
        <v>485</v>
      </c>
      <c r="K181" s="156"/>
      <c r="L181" s="266">
        <v>9329.1200000000008</v>
      </c>
      <c r="M181" s="265"/>
      <c r="N181" s="158"/>
      <c r="O181" s="267">
        <v>2375</v>
      </c>
      <c r="P181" s="159">
        <f t="shared" si="61"/>
        <v>0.25457921004339101</v>
      </c>
      <c r="Q181" s="159">
        <f t="shared" si="74"/>
        <v>0</v>
      </c>
      <c r="R181" s="160">
        <f t="shared" si="62"/>
        <v>0</v>
      </c>
      <c r="S181" s="160">
        <f t="shared" si="75"/>
        <v>0</v>
      </c>
      <c r="T181" s="267">
        <v>573</v>
      </c>
      <c r="U181" s="136">
        <f t="shared" si="63"/>
        <v>712.5</v>
      </c>
      <c r="V181" s="4">
        <f t="shared" si="76"/>
        <v>10184.870000000001</v>
      </c>
      <c r="W181" s="266">
        <v>9463375467.3299999</v>
      </c>
      <c r="X181" s="267">
        <v>63127</v>
      </c>
      <c r="Y181" s="136">
        <f t="shared" si="64"/>
        <v>149910.10999999999</v>
      </c>
      <c r="Z181" s="131">
        <f t="shared" si="65"/>
        <v>0.77864500000000003</v>
      </c>
      <c r="AA181" s="267">
        <v>99280</v>
      </c>
      <c r="AB181" s="131">
        <f t="shared" si="66"/>
        <v>0.82394000000000001</v>
      </c>
      <c r="AC181" s="131">
        <f t="shared" si="67"/>
        <v>0.20776700000000001</v>
      </c>
      <c r="AD181" s="161">
        <f t="shared" si="68"/>
        <v>0.20776700000000001</v>
      </c>
      <c r="AE181" s="162">
        <f t="shared" si="77"/>
        <v>0</v>
      </c>
      <c r="AF181" s="163">
        <f t="shared" si="78"/>
        <v>0.20776700000000001</v>
      </c>
      <c r="AG181" s="267">
        <v>0</v>
      </c>
      <c r="AH181" s="267">
        <v>0</v>
      </c>
      <c r="AI181" s="4">
        <f t="shared" si="79"/>
        <v>0</v>
      </c>
      <c r="AJ181" s="135">
        <f t="shared" si="69"/>
        <v>0</v>
      </c>
      <c r="AK181" s="135">
        <v>0</v>
      </c>
      <c r="AL181" s="135">
        <f t="shared" si="80"/>
        <v>0</v>
      </c>
      <c r="AM181" s="135">
        <f t="shared" si="81"/>
        <v>0</v>
      </c>
      <c r="AN181" s="135">
        <f t="shared" si="82"/>
        <v>0</v>
      </c>
      <c r="AO181" s="135">
        <f t="shared" si="83"/>
        <v>0</v>
      </c>
      <c r="AP181" s="135">
        <f t="shared" si="70"/>
        <v>24387821</v>
      </c>
      <c r="AQ181" s="135">
        <f t="shared" si="84"/>
        <v>24387821</v>
      </c>
      <c r="AR181" s="135">
        <f t="shared" si="85"/>
        <v>24387821</v>
      </c>
      <c r="AS181" s="160">
        <v>20961352</v>
      </c>
      <c r="AT181" s="135">
        <f t="shared" si="86"/>
        <v>3426469</v>
      </c>
      <c r="AU181" s="164" t="str">
        <f t="shared" si="87"/>
        <v>Yes</v>
      </c>
      <c r="AV181" s="267">
        <v>21880498</v>
      </c>
      <c r="AW181" s="160">
        <f t="shared" si="71"/>
        <v>365261.59539999999</v>
      </c>
      <c r="AX181" s="160">
        <f t="shared" si="88"/>
        <v>22245759.595399998</v>
      </c>
      <c r="AY181" s="160">
        <f t="shared" si="72"/>
        <v>22245759.595399998</v>
      </c>
      <c r="AZ181" s="268">
        <f t="shared" si="89"/>
        <v>365261.59539999813</v>
      </c>
      <c r="BA181" s="160"/>
      <c r="BB181" s="160"/>
      <c r="BC181" s="165"/>
      <c r="BD181" s="160"/>
      <c r="BE181" s="166"/>
      <c r="BG181" s="166"/>
      <c r="BH181" s="166"/>
      <c r="BL181" s="166"/>
      <c r="BM181" s="166"/>
      <c r="BN181" s="166"/>
      <c r="BO181" s="166"/>
      <c r="BP181" s="166"/>
    </row>
    <row r="182" spans="1:68" ht="15" x14ac:dyDescent="0.2">
      <c r="A182" s="129" t="s">
        <v>325</v>
      </c>
      <c r="B182" s="129"/>
      <c r="C182" s="147">
        <v>1</v>
      </c>
      <c r="D182" s="147" t="str">
        <f t="shared" si="73"/>
        <v>Yes</v>
      </c>
      <c r="E182" s="147">
        <v>1</v>
      </c>
      <c r="F182" s="147"/>
      <c r="G182" s="1">
        <v>10</v>
      </c>
      <c r="H182" s="269">
        <v>14</v>
      </c>
      <c r="I182" s="129">
        <v>156</v>
      </c>
      <c r="J182" s="1" t="s">
        <v>486</v>
      </c>
      <c r="K182" s="156"/>
      <c r="L182" s="266">
        <v>6701.12</v>
      </c>
      <c r="M182" s="269"/>
      <c r="N182" s="158"/>
      <c r="O182" s="267">
        <v>4055</v>
      </c>
      <c r="P182" s="159">
        <f t="shared" si="61"/>
        <v>0.60512272575330694</v>
      </c>
      <c r="Q182" s="159">
        <f t="shared" si="74"/>
        <v>5.122725753306967E-3</v>
      </c>
      <c r="R182" s="160">
        <f t="shared" si="62"/>
        <v>34.32800000000038</v>
      </c>
      <c r="S182" s="160">
        <f t="shared" si="75"/>
        <v>5.1492000000000564</v>
      </c>
      <c r="T182" s="267">
        <v>948</v>
      </c>
      <c r="U182" s="136">
        <f t="shared" si="63"/>
        <v>1216.5</v>
      </c>
      <c r="V182" s="4">
        <f t="shared" si="76"/>
        <v>8159.7691999999997</v>
      </c>
      <c r="W182" s="266">
        <v>4192191601.6700001</v>
      </c>
      <c r="X182" s="267">
        <v>54918</v>
      </c>
      <c r="Y182" s="136">
        <f t="shared" si="64"/>
        <v>76335.47</v>
      </c>
      <c r="Z182" s="131">
        <f t="shared" si="65"/>
        <v>0.39649299999999998</v>
      </c>
      <c r="AA182" s="267">
        <v>58112</v>
      </c>
      <c r="AB182" s="131">
        <f t="shared" si="66"/>
        <v>0.48227999999999999</v>
      </c>
      <c r="AC182" s="131">
        <f t="shared" si="67"/>
        <v>0.57777100000000003</v>
      </c>
      <c r="AD182" s="161">
        <f t="shared" si="68"/>
        <v>0.57777100000000003</v>
      </c>
      <c r="AE182" s="162">
        <f t="shared" si="77"/>
        <v>0.04</v>
      </c>
      <c r="AF182" s="163">
        <f t="shared" si="78"/>
        <v>0.61777100000000007</v>
      </c>
      <c r="AG182" s="267">
        <v>0</v>
      </c>
      <c r="AH182" s="267">
        <v>0</v>
      </c>
      <c r="AI182" s="4">
        <f t="shared" si="79"/>
        <v>0</v>
      </c>
      <c r="AJ182" s="135">
        <f t="shared" si="69"/>
        <v>0</v>
      </c>
      <c r="AK182" s="135">
        <v>0</v>
      </c>
      <c r="AL182" s="135">
        <f t="shared" si="80"/>
        <v>0</v>
      </c>
      <c r="AM182" s="135">
        <f t="shared" si="81"/>
        <v>0</v>
      </c>
      <c r="AN182" s="135">
        <f t="shared" si="82"/>
        <v>0</v>
      </c>
      <c r="AO182" s="135">
        <f t="shared" si="83"/>
        <v>0</v>
      </c>
      <c r="AP182" s="135">
        <f t="shared" si="70"/>
        <v>58096013</v>
      </c>
      <c r="AQ182" s="135">
        <f t="shared" si="84"/>
        <v>58096013</v>
      </c>
      <c r="AR182" s="135">
        <f t="shared" si="85"/>
        <v>58096013</v>
      </c>
      <c r="AS182" s="160">
        <v>45140487</v>
      </c>
      <c r="AT182" s="135">
        <f t="shared" si="86"/>
        <v>12955526</v>
      </c>
      <c r="AU182" s="164" t="str">
        <f t="shared" si="87"/>
        <v>Yes</v>
      </c>
      <c r="AV182" s="267">
        <v>48958444</v>
      </c>
      <c r="AW182" s="160">
        <f t="shared" si="71"/>
        <v>1381059.0715999999</v>
      </c>
      <c r="AX182" s="160">
        <f t="shared" si="88"/>
        <v>50339503.071599998</v>
      </c>
      <c r="AY182" s="160">
        <f t="shared" si="72"/>
        <v>50339503.071599998</v>
      </c>
      <c r="AZ182" s="268">
        <f t="shared" si="89"/>
        <v>1381059.0715999976</v>
      </c>
      <c r="BA182" s="160"/>
      <c r="BB182" s="160"/>
      <c r="BC182" s="165"/>
      <c r="BD182" s="160"/>
      <c r="BE182" s="166"/>
      <c r="BG182" s="166"/>
      <c r="BH182" s="166"/>
      <c r="BL182" s="166"/>
      <c r="BM182" s="166"/>
      <c r="BN182" s="166"/>
      <c r="BO182" s="166"/>
      <c r="BP182" s="166"/>
    </row>
    <row r="183" spans="1:68" ht="15" x14ac:dyDescent="0.2">
      <c r="A183" s="129" t="s">
        <v>365</v>
      </c>
      <c r="B183" s="129"/>
      <c r="C183" s="147"/>
      <c r="D183" s="147" t="str">
        <f t="shared" si="73"/>
        <v>No</v>
      </c>
      <c r="E183" s="147"/>
      <c r="F183" s="147"/>
      <c r="G183" s="1">
        <v>1</v>
      </c>
      <c r="H183" s="265">
        <v>161</v>
      </c>
      <c r="I183" s="129">
        <v>157</v>
      </c>
      <c r="J183" s="1" t="s">
        <v>487</v>
      </c>
      <c r="K183" s="156"/>
      <c r="L183" s="266">
        <v>2253.08</v>
      </c>
      <c r="M183" s="265"/>
      <c r="N183" s="158"/>
      <c r="O183" s="267">
        <v>29</v>
      </c>
      <c r="P183" s="159">
        <f t="shared" si="61"/>
        <v>1.2871269551014612E-2</v>
      </c>
      <c r="Q183" s="159">
        <f t="shared" si="74"/>
        <v>0</v>
      </c>
      <c r="R183" s="160">
        <f t="shared" si="62"/>
        <v>0</v>
      </c>
      <c r="S183" s="160">
        <f t="shared" si="75"/>
        <v>0</v>
      </c>
      <c r="T183" s="267">
        <v>14</v>
      </c>
      <c r="U183" s="136">
        <f t="shared" si="63"/>
        <v>8.6999999999999993</v>
      </c>
      <c r="V183" s="4">
        <f t="shared" si="76"/>
        <v>2265.2799999999997</v>
      </c>
      <c r="W183" s="266">
        <v>3338832762.3299999</v>
      </c>
      <c r="X183" s="267">
        <v>10288</v>
      </c>
      <c r="Y183" s="136">
        <f t="shared" si="64"/>
        <v>324536.62</v>
      </c>
      <c r="Z183" s="131">
        <f t="shared" si="65"/>
        <v>1.68567</v>
      </c>
      <c r="AA183" s="267">
        <v>219083</v>
      </c>
      <c r="AB183" s="131">
        <f t="shared" si="66"/>
        <v>1.818203</v>
      </c>
      <c r="AC183" s="131">
        <f t="shared" si="67"/>
        <v>-0.72543000000000002</v>
      </c>
      <c r="AD183" s="161">
        <f t="shared" si="68"/>
        <v>0.01</v>
      </c>
      <c r="AE183" s="162">
        <f t="shared" si="77"/>
        <v>0</v>
      </c>
      <c r="AF183" s="163">
        <f t="shared" si="78"/>
        <v>0.01</v>
      </c>
      <c r="AG183" s="267">
        <v>0</v>
      </c>
      <c r="AH183" s="267">
        <v>0</v>
      </c>
      <c r="AI183" s="4">
        <f t="shared" si="79"/>
        <v>0</v>
      </c>
      <c r="AJ183" s="135">
        <f t="shared" si="69"/>
        <v>0</v>
      </c>
      <c r="AK183" s="135">
        <v>0</v>
      </c>
      <c r="AL183" s="135">
        <f t="shared" si="80"/>
        <v>0</v>
      </c>
      <c r="AM183" s="135">
        <f t="shared" si="81"/>
        <v>0</v>
      </c>
      <c r="AN183" s="135">
        <f t="shared" si="82"/>
        <v>0</v>
      </c>
      <c r="AO183" s="135">
        <f t="shared" si="83"/>
        <v>0</v>
      </c>
      <c r="AP183" s="135">
        <f t="shared" si="70"/>
        <v>261074</v>
      </c>
      <c r="AQ183" s="135">
        <f t="shared" si="84"/>
        <v>261074</v>
      </c>
      <c r="AR183" s="135">
        <f t="shared" si="85"/>
        <v>261074</v>
      </c>
      <c r="AS183" s="160">
        <v>263431</v>
      </c>
      <c r="AT183" s="135">
        <f t="shared" si="86"/>
        <v>2357</v>
      </c>
      <c r="AU183" s="164" t="str">
        <f t="shared" si="87"/>
        <v>No</v>
      </c>
      <c r="AV183" s="267">
        <v>263792</v>
      </c>
      <c r="AW183" s="160">
        <f t="shared" si="71"/>
        <v>196.3381</v>
      </c>
      <c r="AX183" s="160">
        <f t="shared" si="88"/>
        <v>263792</v>
      </c>
      <c r="AY183" s="160">
        <f t="shared" si="72"/>
        <v>263792</v>
      </c>
      <c r="AZ183" s="268">
        <f t="shared" si="89"/>
        <v>0</v>
      </c>
      <c r="BA183" s="160"/>
      <c r="BB183" s="160"/>
      <c r="BC183" s="165"/>
      <c r="BD183" s="160"/>
      <c r="BE183" s="166"/>
      <c r="BG183" s="166"/>
      <c r="BH183" s="166"/>
      <c r="BL183" s="166"/>
      <c r="BM183" s="166"/>
      <c r="BN183" s="166"/>
      <c r="BO183" s="166"/>
      <c r="BP183" s="166"/>
    </row>
    <row r="184" spans="1:68" ht="15" x14ac:dyDescent="0.2">
      <c r="A184" s="129" t="s">
        <v>365</v>
      </c>
      <c r="B184" s="129"/>
      <c r="C184" s="147"/>
      <c r="D184" s="147" t="str">
        <f t="shared" si="73"/>
        <v>No</v>
      </c>
      <c r="E184" s="147"/>
      <c r="F184" s="147"/>
      <c r="G184" s="1">
        <v>1</v>
      </c>
      <c r="H184" s="265">
        <v>166</v>
      </c>
      <c r="I184" s="129">
        <v>158</v>
      </c>
      <c r="J184" s="1" t="s">
        <v>488</v>
      </c>
      <c r="K184" s="156"/>
      <c r="L184" s="266">
        <v>5275.25</v>
      </c>
      <c r="M184" s="265"/>
      <c r="N184" s="158"/>
      <c r="O184" s="267">
        <v>111</v>
      </c>
      <c r="P184" s="159">
        <f t="shared" si="61"/>
        <v>2.1041656793516893E-2</v>
      </c>
      <c r="Q184" s="159">
        <f t="shared" si="74"/>
        <v>0</v>
      </c>
      <c r="R184" s="160">
        <f t="shared" si="62"/>
        <v>0</v>
      </c>
      <c r="S184" s="160">
        <f t="shared" si="75"/>
        <v>0</v>
      </c>
      <c r="T184" s="267">
        <v>50</v>
      </c>
      <c r="U184" s="136">
        <f t="shared" si="63"/>
        <v>33.299999999999997</v>
      </c>
      <c r="V184" s="4">
        <f t="shared" si="76"/>
        <v>5321.05</v>
      </c>
      <c r="W184" s="266">
        <v>16075832968.33</v>
      </c>
      <c r="X184" s="267">
        <v>27840</v>
      </c>
      <c r="Y184" s="136">
        <f t="shared" si="64"/>
        <v>577436.53</v>
      </c>
      <c r="Z184" s="131">
        <f t="shared" si="65"/>
        <v>2.9992529999999999</v>
      </c>
      <c r="AA184" s="267">
        <v>187988</v>
      </c>
      <c r="AB184" s="131">
        <f t="shared" si="66"/>
        <v>1.560141</v>
      </c>
      <c r="AC184" s="131">
        <f t="shared" si="67"/>
        <v>-1.5675190000000001</v>
      </c>
      <c r="AD184" s="161">
        <f t="shared" si="68"/>
        <v>0.01</v>
      </c>
      <c r="AE184" s="162">
        <f t="shared" si="77"/>
        <v>0</v>
      </c>
      <c r="AF184" s="163">
        <f t="shared" si="78"/>
        <v>0.01</v>
      </c>
      <c r="AG184" s="267">
        <v>0</v>
      </c>
      <c r="AH184" s="267">
        <v>0</v>
      </c>
      <c r="AI184" s="4">
        <f t="shared" si="79"/>
        <v>0</v>
      </c>
      <c r="AJ184" s="135">
        <f t="shared" si="69"/>
        <v>0</v>
      </c>
      <c r="AK184" s="135">
        <v>0</v>
      </c>
      <c r="AL184" s="135">
        <f t="shared" si="80"/>
        <v>0</v>
      </c>
      <c r="AM184" s="135">
        <f t="shared" si="81"/>
        <v>0</v>
      </c>
      <c r="AN184" s="135">
        <f t="shared" si="82"/>
        <v>0</v>
      </c>
      <c r="AO184" s="135">
        <f t="shared" si="83"/>
        <v>0</v>
      </c>
      <c r="AP184" s="135">
        <f t="shared" si="70"/>
        <v>613251</v>
      </c>
      <c r="AQ184" s="135">
        <f t="shared" si="84"/>
        <v>613251</v>
      </c>
      <c r="AR184" s="135">
        <f t="shared" si="85"/>
        <v>613251</v>
      </c>
      <c r="AS184" s="160">
        <v>465334</v>
      </c>
      <c r="AT184" s="135">
        <f t="shared" si="86"/>
        <v>147917</v>
      </c>
      <c r="AU184" s="164" t="str">
        <f t="shared" si="87"/>
        <v>Yes</v>
      </c>
      <c r="AV184" s="267">
        <v>507728</v>
      </c>
      <c r="AW184" s="160">
        <f t="shared" si="71"/>
        <v>15767.9522</v>
      </c>
      <c r="AX184" s="160">
        <f t="shared" si="88"/>
        <v>523495.9522</v>
      </c>
      <c r="AY184" s="160">
        <f t="shared" si="72"/>
        <v>523495.9522</v>
      </c>
      <c r="AZ184" s="268">
        <f t="shared" si="89"/>
        <v>15767.9522</v>
      </c>
      <c r="BA184" s="160"/>
      <c r="BB184" s="160"/>
      <c r="BC184" s="165"/>
      <c r="BD184" s="160"/>
      <c r="BE184" s="166"/>
      <c r="BG184" s="166"/>
      <c r="BH184" s="166"/>
      <c r="BL184" s="166"/>
      <c r="BM184" s="166"/>
      <c r="BN184" s="166"/>
      <c r="BO184" s="166"/>
      <c r="BP184" s="166"/>
    </row>
    <row r="185" spans="1:68" ht="15" x14ac:dyDescent="0.2">
      <c r="A185" s="129" t="s">
        <v>333</v>
      </c>
      <c r="B185" s="129"/>
      <c r="C185" s="147"/>
      <c r="D185" s="147" t="str">
        <f t="shared" si="73"/>
        <v>No</v>
      </c>
      <c r="E185" s="147"/>
      <c r="F185" s="147"/>
      <c r="G185" s="1">
        <v>8</v>
      </c>
      <c r="H185" s="270">
        <v>56</v>
      </c>
      <c r="I185" s="129">
        <v>159</v>
      </c>
      <c r="J185" s="1" t="s">
        <v>489</v>
      </c>
      <c r="K185" s="156"/>
      <c r="L185" s="266">
        <v>3751.79</v>
      </c>
      <c r="M185" s="270"/>
      <c r="N185" s="158"/>
      <c r="O185" s="267">
        <v>938</v>
      </c>
      <c r="P185" s="159">
        <f t="shared" si="61"/>
        <v>0.25001399332052165</v>
      </c>
      <c r="Q185" s="159">
        <f t="shared" si="74"/>
        <v>0</v>
      </c>
      <c r="R185" s="160">
        <f t="shared" si="62"/>
        <v>0</v>
      </c>
      <c r="S185" s="160">
        <f t="shared" si="75"/>
        <v>0</v>
      </c>
      <c r="T185" s="267">
        <v>325</v>
      </c>
      <c r="U185" s="136">
        <f t="shared" si="63"/>
        <v>281.39999999999998</v>
      </c>
      <c r="V185" s="4">
        <f t="shared" si="76"/>
        <v>4114.4400000000005</v>
      </c>
      <c r="W185" s="266">
        <v>3363178719.3299999</v>
      </c>
      <c r="X185" s="267">
        <v>26267</v>
      </c>
      <c r="Y185" s="136">
        <f t="shared" si="64"/>
        <v>128038.17</v>
      </c>
      <c r="Z185" s="131">
        <f t="shared" si="65"/>
        <v>0.66504099999999999</v>
      </c>
      <c r="AA185" s="267">
        <v>83391</v>
      </c>
      <c r="AB185" s="131">
        <f t="shared" si="66"/>
        <v>0.692075</v>
      </c>
      <c r="AC185" s="131">
        <f t="shared" si="67"/>
        <v>0.326849</v>
      </c>
      <c r="AD185" s="161">
        <f t="shared" si="68"/>
        <v>0.326849</v>
      </c>
      <c r="AE185" s="162">
        <f t="shared" si="77"/>
        <v>0</v>
      </c>
      <c r="AF185" s="163">
        <f t="shared" si="78"/>
        <v>0.326849</v>
      </c>
      <c r="AG185" s="267">
        <v>0</v>
      </c>
      <c r="AH185" s="267">
        <v>0</v>
      </c>
      <c r="AI185" s="4">
        <f t="shared" si="79"/>
        <v>0</v>
      </c>
      <c r="AJ185" s="135">
        <f t="shared" si="69"/>
        <v>0</v>
      </c>
      <c r="AK185" s="135">
        <v>0</v>
      </c>
      <c r="AL185" s="135">
        <f t="shared" si="80"/>
        <v>0</v>
      </c>
      <c r="AM185" s="135">
        <f t="shared" si="81"/>
        <v>0</v>
      </c>
      <c r="AN185" s="135">
        <f t="shared" si="82"/>
        <v>0</v>
      </c>
      <c r="AO185" s="135">
        <f t="shared" si="83"/>
        <v>0</v>
      </c>
      <c r="AP185" s="135">
        <f t="shared" si="70"/>
        <v>15498827</v>
      </c>
      <c r="AQ185" s="135">
        <f t="shared" si="84"/>
        <v>15498827</v>
      </c>
      <c r="AR185" s="135">
        <f t="shared" si="85"/>
        <v>15498827</v>
      </c>
      <c r="AS185" s="160">
        <v>9348852</v>
      </c>
      <c r="AT185" s="135">
        <f t="shared" si="86"/>
        <v>6149975</v>
      </c>
      <c r="AU185" s="164" t="str">
        <f t="shared" si="87"/>
        <v>Yes</v>
      </c>
      <c r="AV185" s="267">
        <v>10885177</v>
      </c>
      <c r="AW185" s="160">
        <f t="shared" si="71"/>
        <v>655587.33499999996</v>
      </c>
      <c r="AX185" s="160">
        <f t="shared" si="88"/>
        <v>11540764.335000001</v>
      </c>
      <c r="AY185" s="160">
        <f t="shared" si="72"/>
        <v>11540764.335000001</v>
      </c>
      <c r="AZ185" s="268">
        <f t="shared" si="89"/>
        <v>655587.33500000089</v>
      </c>
      <c r="BA185" s="160"/>
      <c r="BB185" s="160"/>
      <c r="BC185" s="165"/>
      <c r="BD185" s="160"/>
      <c r="BE185" s="166"/>
      <c r="BG185" s="166"/>
      <c r="BH185" s="166"/>
      <c r="BL185" s="166"/>
      <c r="BM185" s="166"/>
      <c r="BN185" s="166"/>
      <c r="BO185" s="166"/>
      <c r="BP185" s="166"/>
    </row>
    <row r="186" spans="1:68" ht="15" x14ac:dyDescent="0.2">
      <c r="A186" s="129" t="s">
        <v>327</v>
      </c>
      <c r="B186" s="129"/>
      <c r="C186" s="147"/>
      <c r="D186" s="147" t="str">
        <f t="shared" si="73"/>
        <v>No</v>
      </c>
      <c r="E186" s="147"/>
      <c r="F186" s="147"/>
      <c r="G186" s="1">
        <v>8</v>
      </c>
      <c r="H186" s="265">
        <v>82</v>
      </c>
      <c r="I186" s="129">
        <v>160</v>
      </c>
      <c r="J186" s="1" t="s">
        <v>490</v>
      </c>
      <c r="K186" s="156"/>
      <c r="L186" s="266">
        <v>587.85</v>
      </c>
      <c r="M186" s="265"/>
      <c r="N186" s="158"/>
      <c r="O186" s="267">
        <v>220</v>
      </c>
      <c r="P186" s="159">
        <f t="shared" si="61"/>
        <v>0.37424513056051711</v>
      </c>
      <c r="Q186" s="159">
        <f t="shared" si="74"/>
        <v>0</v>
      </c>
      <c r="R186" s="160">
        <f t="shared" si="62"/>
        <v>0</v>
      </c>
      <c r="S186" s="160">
        <f t="shared" si="75"/>
        <v>0</v>
      </c>
      <c r="T186" s="267">
        <v>7</v>
      </c>
      <c r="U186" s="136">
        <f t="shared" si="63"/>
        <v>66</v>
      </c>
      <c r="V186" s="4">
        <f t="shared" si="76"/>
        <v>655.6</v>
      </c>
      <c r="W186" s="266">
        <v>640805459.33000004</v>
      </c>
      <c r="X186" s="267">
        <v>5912</v>
      </c>
      <c r="Y186" s="136">
        <f t="shared" si="64"/>
        <v>108390.64</v>
      </c>
      <c r="Z186" s="131">
        <f t="shared" si="65"/>
        <v>0.56298999999999999</v>
      </c>
      <c r="AA186" s="267">
        <v>74940</v>
      </c>
      <c r="AB186" s="131">
        <f t="shared" si="66"/>
        <v>0.62193799999999999</v>
      </c>
      <c r="AC186" s="131">
        <f t="shared" si="67"/>
        <v>0.41932599999999998</v>
      </c>
      <c r="AD186" s="161">
        <f t="shared" si="68"/>
        <v>0.41932599999999998</v>
      </c>
      <c r="AE186" s="162">
        <f t="shared" si="77"/>
        <v>0</v>
      </c>
      <c r="AF186" s="163">
        <f t="shared" si="78"/>
        <v>0.41932599999999998</v>
      </c>
      <c r="AG186" s="267">
        <v>179</v>
      </c>
      <c r="AH186" s="267">
        <v>4</v>
      </c>
      <c r="AI186" s="4">
        <f t="shared" si="79"/>
        <v>400</v>
      </c>
      <c r="AJ186" s="135">
        <f t="shared" si="69"/>
        <v>71600</v>
      </c>
      <c r="AK186" s="135">
        <v>0</v>
      </c>
      <c r="AL186" s="135">
        <f t="shared" si="80"/>
        <v>0</v>
      </c>
      <c r="AM186" s="135">
        <f t="shared" si="81"/>
        <v>0</v>
      </c>
      <c r="AN186" s="135">
        <f t="shared" si="82"/>
        <v>0</v>
      </c>
      <c r="AO186" s="135">
        <f t="shared" si="83"/>
        <v>71600</v>
      </c>
      <c r="AP186" s="135">
        <f t="shared" si="70"/>
        <v>3168339</v>
      </c>
      <c r="AQ186" s="135">
        <f t="shared" si="84"/>
        <v>3239939</v>
      </c>
      <c r="AR186" s="135">
        <f t="shared" si="85"/>
        <v>3239939</v>
      </c>
      <c r="AS186" s="160">
        <v>3637161</v>
      </c>
      <c r="AT186" s="135">
        <f t="shared" si="86"/>
        <v>397222</v>
      </c>
      <c r="AU186" s="164" t="str">
        <f t="shared" si="87"/>
        <v>No</v>
      </c>
      <c r="AV186" s="267">
        <v>3456594</v>
      </c>
      <c r="AW186" s="160">
        <f t="shared" si="71"/>
        <v>33088.592599999996</v>
      </c>
      <c r="AX186" s="160">
        <f t="shared" si="88"/>
        <v>3456594</v>
      </c>
      <c r="AY186" s="160">
        <f t="shared" si="72"/>
        <v>3456594</v>
      </c>
      <c r="AZ186" s="268">
        <f t="shared" si="89"/>
        <v>0</v>
      </c>
      <c r="BA186" s="160"/>
      <c r="BB186" s="160"/>
      <c r="BC186" s="165"/>
      <c r="BD186" s="160"/>
      <c r="BE186" s="166"/>
      <c r="BG186" s="166"/>
      <c r="BH186" s="166"/>
      <c r="BL186" s="166"/>
      <c r="BM186" s="166"/>
      <c r="BN186" s="166"/>
      <c r="BO186" s="166"/>
      <c r="BP186" s="166"/>
    </row>
    <row r="187" spans="1:68" ht="15" x14ac:dyDescent="0.2">
      <c r="A187" s="129" t="s">
        <v>365</v>
      </c>
      <c r="B187" s="129"/>
      <c r="C187" s="147"/>
      <c r="D187" s="147" t="str">
        <f t="shared" si="73"/>
        <v>No</v>
      </c>
      <c r="E187" s="147"/>
      <c r="F187" s="147"/>
      <c r="G187" s="1">
        <v>1</v>
      </c>
      <c r="H187" s="265">
        <v>159</v>
      </c>
      <c r="I187" s="129">
        <v>161</v>
      </c>
      <c r="J187" s="1" t="s">
        <v>491</v>
      </c>
      <c r="K187" s="156"/>
      <c r="L187" s="266">
        <v>3662.64</v>
      </c>
      <c r="M187" s="265"/>
      <c r="N187" s="158"/>
      <c r="O187" s="267">
        <v>179</v>
      </c>
      <c r="P187" s="159">
        <f t="shared" si="61"/>
        <v>4.8871851997466312E-2</v>
      </c>
      <c r="Q187" s="159">
        <f t="shared" si="74"/>
        <v>0</v>
      </c>
      <c r="R187" s="160">
        <f t="shared" si="62"/>
        <v>0</v>
      </c>
      <c r="S187" s="160">
        <f t="shared" si="75"/>
        <v>0</v>
      </c>
      <c r="T187" s="267">
        <v>29</v>
      </c>
      <c r="U187" s="136">
        <f t="shared" si="63"/>
        <v>53.7</v>
      </c>
      <c r="V187" s="4">
        <f t="shared" si="76"/>
        <v>3723.5899999999997</v>
      </c>
      <c r="W187" s="266">
        <v>6115418357.3299999</v>
      </c>
      <c r="X187" s="267">
        <v>18542</v>
      </c>
      <c r="Y187" s="136">
        <f t="shared" si="64"/>
        <v>329814.39</v>
      </c>
      <c r="Z187" s="131">
        <f t="shared" si="65"/>
        <v>1.7130829999999999</v>
      </c>
      <c r="AA187" s="267">
        <v>187903</v>
      </c>
      <c r="AB187" s="131">
        <f t="shared" si="66"/>
        <v>1.5594349999999999</v>
      </c>
      <c r="AC187" s="131">
        <f t="shared" si="67"/>
        <v>-0.66698900000000005</v>
      </c>
      <c r="AD187" s="161">
        <f t="shared" si="68"/>
        <v>0.01</v>
      </c>
      <c r="AE187" s="162">
        <f t="shared" si="77"/>
        <v>0</v>
      </c>
      <c r="AF187" s="163">
        <f t="shared" si="78"/>
        <v>0.01</v>
      </c>
      <c r="AG187" s="267">
        <v>0</v>
      </c>
      <c r="AH187" s="267">
        <v>0</v>
      </c>
      <c r="AI187" s="4">
        <f t="shared" si="79"/>
        <v>0</v>
      </c>
      <c r="AJ187" s="135">
        <f t="shared" si="69"/>
        <v>0</v>
      </c>
      <c r="AK187" s="135">
        <v>0</v>
      </c>
      <c r="AL187" s="135">
        <f t="shared" si="80"/>
        <v>0</v>
      </c>
      <c r="AM187" s="135">
        <f t="shared" si="81"/>
        <v>0</v>
      </c>
      <c r="AN187" s="135">
        <f t="shared" si="82"/>
        <v>0</v>
      </c>
      <c r="AO187" s="135">
        <f t="shared" si="83"/>
        <v>0</v>
      </c>
      <c r="AP187" s="135">
        <f t="shared" si="70"/>
        <v>429144</v>
      </c>
      <c r="AQ187" s="135">
        <f t="shared" si="84"/>
        <v>429144</v>
      </c>
      <c r="AR187" s="135">
        <f t="shared" si="85"/>
        <v>429144</v>
      </c>
      <c r="AS187" s="160">
        <v>462941</v>
      </c>
      <c r="AT187" s="135">
        <f t="shared" si="86"/>
        <v>33797</v>
      </c>
      <c r="AU187" s="164" t="str">
        <f t="shared" si="87"/>
        <v>No</v>
      </c>
      <c r="AV187" s="267">
        <v>461796</v>
      </c>
      <c r="AW187" s="160">
        <f t="shared" si="71"/>
        <v>2815.2901000000002</v>
      </c>
      <c r="AX187" s="160">
        <f t="shared" si="88"/>
        <v>461796</v>
      </c>
      <c r="AY187" s="160">
        <f t="shared" si="72"/>
        <v>461796</v>
      </c>
      <c r="AZ187" s="268">
        <f t="shared" si="89"/>
        <v>0</v>
      </c>
      <c r="BA187" s="160"/>
      <c r="BB187" s="160"/>
      <c r="BC187" s="165"/>
      <c r="BD187" s="160"/>
      <c r="BE187" s="166"/>
      <c r="BG187" s="166"/>
      <c r="BH187" s="166"/>
      <c r="BL187" s="166"/>
      <c r="BM187" s="166"/>
      <c r="BN187" s="166"/>
      <c r="BO187" s="166"/>
      <c r="BP187" s="166"/>
    </row>
    <row r="188" spans="1:68" ht="15" x14ac:dyDescent="0.2">
      <c r="A188" s="129" t="s">
        <v>338</v>
      </c>
      <c r="B188" s="129"/>
      <c r="C188" s="147">
        <v>1</v>
      </c>
      <c r="D188" s="147" t="str">
        <f t="shared" si="73"/>
        <v>Yes</v>
      </c>
      <c r="E188" s="147">
        <v>1</v>
      </c>
      <c r="F188" s="147"/>
      <c r="G188" s="1">
        <v>9</v>
      </c>
      <c r="H188" s="269">
        <v>28</v>
      </c>
      <c r="I188" s="129">
        <v>162</v>
      </c>
      <c r="J188" s="1" t="s">
        <v>492</v>
      </c>
      <c r="K188" s="156"/>
      <c r="L188" s="266">
        <v>1067.79</v>
      </c>
      <c r="M188" s="269"/>
      <c r="N188" s="158"/>
      <c r="O188" s="267">
        <v>559</v>
      </c>
      <c r="P188" s="159">
        <f t="shared" si="61"/>
        <v>0.52351117729141494</v>
      </c>
      <c r="Q188" s="159">
        <f t="shared" si="74"/>
        <v>0</v>
      </c>
      <c r="R188" s="160">
        <f t="shared" si="62"/>
        <v>0</v>
      </c>
      <c r="S188" s="160">
        <f t="shared" si="75"/>
        <v>0</v>
      </c>
      <c r="T188" s="267">
        <v>31</v>
      </c>
      <c r="U188" s="136">
        <f t="shared" si="63"/>
        <v>167.7</v>
      </c>
      <c r="V188" s="4">
        <f t="shared" si="76"/>
        <v>1243.24</v>
      </c>
      <c r="W188" s="266">
        <v>1031961094</v>
      </c>
      <c r="X188" s="267">
        <v>10798</v>
      </c>
      <c r="Y188" s="136">
        <f t="shared" si="64"/>
        <v>95569.65</v>
      </c>
      <c r="Z188" s="131">
        <f t="shared" si="65"/>
        <v>0.49639699999999998</v>
      </c>
      <c r="AA188" s="267">
        <v>68651</v>
      </c>
      <c r="AB188" s="131">
        <f t="shared" si="66"/>
        <v>0.56974499999999995</v>
      </c>
      <c r="AC188" s="131">
        <f t="shared" si="67"/>
        <v>0.481599</v>
      </c>
      <c r="AD188" s="161">
        <f t="shared" si="68"/>
        <v>0.481599</v>
      </c>
      <c r="AE188" s="162">
        <f t="shared" si="77"/>
        <v>0</v>
      </c>
      <c r="AF188" s="163">
        <f t="shared" si="78"/>
        <v>0.481599</v>
      </c>
      <c r="AG188" s="267">
        <v>0</v>
      </c>
      <c r="AH188" s="267">
        <v>0</v>
      </c>
      <c r="AI188" s="4">
        <f t="shared" si="79"/>
        <v>0</v>
      </c>
      <c r="AJ188" s="135">
        <f t="shared" si="69"/>
        <v>0</v>
      </c>
      <c r="AK188" s="135">
        <v>429</v>
      </c>
      <c r="AL188" s="135">
        <v>6</v>
      </c>
      <c r="AM188" s="135">
        <f t="shared" si="81"/>
        <v>600</v>
      </c>
      <c r="AN188" s="135">
        <f t="shared" si="82"/>
        <v>257400</v>
      </c>
      <c r="AO188" s="135">
        <f t="shared" si="83"/>
        <v>257400</v>
      </c>
      <c r="AP188" s="135">
        <f t="shared" si="70"/>
        <v>6900515</v>
      </c>
      <c r="AQ188" s="135">
        <f t="shared" si="84"/>
        <v>7157915</v>
      </c>
      <c r="AR188" s="135">
        <f t="shared" si="85"/>
        <v>8024957</v>
      </c>
      <c r="AS188" s="160">
        <v>8024957</v>
      </c>
      <c r="AT188" s="135">
        <f t="shared" si="86"/>
        <v>867042</v>
      </c>
      <c r="AU188" s="164" t="str">
        <f t="shared" si="87"/>
        <v>No</v>
      </c>
      <c r="AV188" s="267">
        <v>8024957</v>
      </c>
      <c r="AW188" s="160">
        <f t="shared" si="71"/>
        <v>72224.598599999998</v>
      </c>
      <c r="AX188" s="160">
        <f t="shared" si="88"/>
        <v>8024957</v>
      </c>
      <c r="AY188" s="160">
        <f t="shared" si="72"/>
        <v>8024957</v>
      </c>
      <c r="AZ188" s="268">
        <f t="shared" si="89"/>
        <v>0</v>
      </c>
      <c r="BA188" s="160"/>
      <c r="BB188" s="160"/>
      <c r="BC188" s="165"/>
      <c r="BD188" s="160"/>
      <c r="BE188" s="166"/>
      <c r="BG188" s="166"/>
      <c r="BH188" s="166"/>
      <c r="BL188" s="166"/>
      <c r="BM188" s="166"/>
      <c r="BN188" s="166"/>
      <c r="BO188" s="166"/>
      <c r="BP188" s="166"/>
    </row>
    <row r="189" spans="1:68" ht="15" x14ac:dyDescent="0.2">
      <c r="A189" s="129" t="s">
        <v>343</v>
      </c>
      <c r="B189" s="129">
        <v>1</v>
      </c>
      <c r="C189" s="147">
        <v>1</v>
      </c>
      <c r="D189" s="147" t="str">
        <f t="shared" si="73"/>
        <v>Yes</v>
      </c>
      <c r="E189" s="147">
        <v>0</v>
      </c>
      <c r="F189" s="147">
        <v>1</v>
      </c>
      <c r="G189" s="1">
        <v>10</v>
      </c>
      <c r="H189" s="269">
        <v>8</v>
      </c>
      <c r="I189" s="129">
        <v>163</v>
      </c>
      <c r="J189" s="1" t="s">
        <v>493</v>
      </c>
      <c r="K189" s="156"/>
      <c r="L189" s="266">
        <v>3189.92</v>
      </c>
      <c r="M189" s="269"/>
      <c r="N189" s="158"/>
      <c r="O189" s="267">
        <v>2319</v>
      </c>
      <c r="P189" s="159">
        <f t="shared" si="61"/>
        <v>0.72697747905903598</v>
      </c>
      <c r="Q189" s="159">
        <f t="shared" si="74"/>
        <v>0.126977479059036</v>
      </c>
      <c r="R189" s="160">
        <f t="shared" si="62"/>
        <v>405.04800000000012</v>
      </c>
      <c r="S189" s="160">
        <f t="shared" si="75"/>
        <v>60.757200000000012</v>
      </c>
      <c r="T189" s="267">
        <v>965</v>
      </c>
      <c r="U189" s="136">
        <f t="shared" si="63"/>
        <v>695.7</v>
      </c>
      <c r="V189" s="4">
        <f t="shared" si="76"/>
        <v>4187.6271999999999</v>
      </c>
      <c r="W189" s="266">
        <v>1355053737</v>
      </c>
      <c r="X189" s="267">
        <v>24688</v>
      </c>
      <c r="Y189" s="136">
        <f t="shared" si="64"/>
        <v>54887.14</v>
      </c>
      <c r="Z189" s="131">
        <f t="shared" si="65"/>
        <v>0.28508800000000001</v>
      </c>
      <c r="AA189" s="267">
        <v>44091</v>
      </c>
      <c r="AB189" s="131">
        <f t="shared" si="66"/>
        <v>0.36591800000000002</v>
      </c>
      <c r="AC189" s="131">
        <f t="shared" si="67"/>
        <v>0.69066300000000003</v>
      </c>
      <c r="AD189" s="161">
        <f t="shared" si="68"/>
        <v>0.69066300000000003</v>
      </c>
      <c r="AE189" s="162">
        <f t="shared" si="77"/>
        <v>0.05</v>
      </c>
      <c r="AF189" s="163">
        <f t="shared" si="78"/>
        <v>0.74066300000000007</v>
      </c>
      <c r="AG189" s="267">
        <v>0</v>
      </c>
      <c r="AH189" s="267">
        <v>0</v>
      </c>
      <c r="AI189" s="4">
        <f t="shared" si="79"/>
        <v>0</v>
      </c>
      <c r="AJ189" s="135">
        <f t="shared" si="69"/>
        <v>0</v>
      </c>
      <c r="AK189" s="135">
        <v>0</v>
      </c>
      <c r="AL189" s="135">
        <f t="shared" si="80"/>
        <v>0</v>
      </c>
      <c r="AM189" s="135">
        <f t="shared" si="81"/>
        <v>0</v>
      </c>
      <c r="AN189" s="135">
        <f t="shared" si="82"/>
        <v>0</v>
      </c>
      <c r="AO189" s="135">
        <f t="shared" si="83"/>
        <v>0</v>
      </c>
      <c r="AP189" s="135">
        <f t="shared" si="70"/>
        <v>35746177</v>
      </c>
      <c r="AQ189" s="135">
        <f t="shared" si="84"/>
        <v>35746177</v>
      </c>
      <c r="AR189" s="135">
        <f t="shared" si="85"/>
        <v>35746177</v>
      </c>
      <c r="AS189" s="160">
        <v>26582071</v>
      </c>
      <c r="AT189" s="135">
        <f t="shared" si="86"/>
        <v>9164106</v>
      </c>
      <c r="AU189" s="164" t="str">
        <f t="shared" si="87"/>
        <v>Yes</v>
      </c>
      <c r="AV189" s="267">
        <v>28962979</v>
      </c>
      <c r="AW189" s="160">
        <f t="shared" si="71"/>
        <v>976893.69960000005</v>
      </c>
      <c r="AX189" s="160">
        <f t="shared" si="88"/>
        <v>29939872.6996</v>
      </c>
      <c r="AY189" s="160">
        <f t="shared" si="72"/>
        <v>29939872.6996</v>
      </c>
      <c r="AZ189" s="268">
        <f t="shared" si="89"/>
        <v>976893.69959999993</v>
      </c>
      <c r="BA189" s="160"/>
      <c r="BB189" s="160"/>
      <c r="BC189" s="165"/>
      <c r="BD189" s="160"/>
      <c r="BE189" s="166"/>
      <c r="BG189" s="166"/>
      <c r="BH189" s="166"/>
      <c r="BL189" s="166"/>
      <c r="BM189" s="166"/>
      <c r="BN189" s="166"/>
      <c r="BO189" s="166"/>
      <c r="BP189" s="166"/>
    </row>
    <row r="190" spans="1:68" ht="15" x14ac:dyDescent="0.2">
      <c r="A190" s="129" t="s">
        <v>333</v>
      </c>
      <c r="B190" s="129"/>
      <c r="C190" s="147">
        <v>1</v>
      </c>
      <c r="D190" s="147" t="str">
        <f t="shared" si="73"/>
        <v>Yes</v>
      </c>
      <c r="E190" s="147">
        <v>1</v>
      </c>
      <c r="F190" s="147"/>
      <c r="G190" s="1">
        <v>6</v>
      </c>
      <c r="H190" s="269">
        <v>38</v>
      </c>
      <c r="I190" s="129">
        <v>164</v>
      </c>
      <c r="J190" s="1" t="s">
        <v>494</v>
      </c>
      <c r="K190" s="156"/>
      <c r="L190" s="266">
        <v>3883.78</v>
      </c>
      <c r="M190" s="269"/>
      <c r="N190" s="158"/>
      <c r="O190" s="267">
        <v>1754</v>
      </c>
      <c r="P190" s="159">
        <f t="shared" si="61"/>
        <v>0.45162187353557615</v>
      </c>
      <c r="Q190" s="159">
        <f t="shared" si="74"/>
        <v>0</v>
      </c>
      <c r="R190" s="160">
        <f t="shared" si="62"/>
        <v>0</v>
      </c>
      <c r="S190" s="160">
        <f t="shared" si="75"/>
        <v>0</v>
      </c>
      <c r="T190" s="267">
        <v>128</v>
      </c>
      <c r="U190" s="136">
        <f t="shared" si="63"/>
        <v>526.20000000000005</v>
      </c>
      <c r="V190" s="4">
        <f t="shared" si="76"/>
        <v>4441.9800000000005</v>
      </c>
      <c r="W190" s="266">
        <v>4400606620</v>
      </c>
      <c r="X190" s="267">
        <v>28917</v>
      </c>
      <c r="Y190" s="136">
        <f t="shared" si="64"/>
        <v>152180.60999999999</v>
      </c>
      <c r="Z190" s="131">
        <f t="shared" si="65"/>
        <v>0.790439</v>
      </c>
      <c r="AA190" s="267">
        <v>88986</v>
      </c>
      <c r="AB190" s="131">
        <f t="shared" si="66"/>
        <v>0.73850800000000005</v>
      </c>
      <c r="AC190" s="131">
        <f t="shared" si="67"/>
        <v>0.22514000000000001</v>
      </c>
      <c r="AD190" s="161">
        <f t="shared" si="68"/>
        <v>0.22514000000000001</v>
      </c>
      <c r="AE190" s="162">
        <f t="shared" si="77"/>
        <v>0</v>
      </c>
      <c r="AF190" s="163">
        <f t="shared" si="78"/>
        <v>0.22514000000000001</v>
      </c>
      <c r="AG190" s="267">
        <v>0</v>
      </c>
      <c r="AH190" s="267">
        <v>0</v>
      </c>
      <c r="AI190" s="4">
        <f t="shared" si="79"/>
        <v>0</v>
      </c>
      <c r="AJ190" s="135">
        <f t="shared" si="69"/>
        <v>0</v>
      </c>
      <c r="AK190" s="135">
        <v>0</v>
      </c>
      <c r="AL190" s="135">
        <f t="shared" si="80"/>
        <v>0</v>
      </c>
      <c r="AM190" s="135">
        <f t="shared" si="81"/>
        <v>0</v>
      </c>
      <c r="AN190" s="135">
        <f t="shared" si="82"/>
        <v>0</v>
      </c>
      <c r="AO190" s="135">
        <f t="shared" si="83"/>
        <v>0</v>
      </c>
      <c r="AP190" s="135">
        <f t="shared" si="70"/>
        <v>11525777</v>
      </c>
      <c r="AQ190" s="135">
        <f t="shared" si="84"/>
        <v>11525777</v>
      </c>
      <c r="AR190" s="135">
        <f t="shared" si="85"/>
        <v>12130392</v>
      </c>
      <c r="AS190" s="160">
        <v>12130392</v>
      </c>
      <c r="AT190" s="135">
        <f t="shared" si="86"/>
        <v>604615</v>
      </c>
      <c r="AU190" s="164" t="str">
        <f t="shared" si="87"/>
        <v>No</v>
      </c>
      <c r="AV190" s="267">
        <v>12130392</v>
      </c>
      <c r="AW190" s="160">
        <f t="shared" si="71"/>
        <v>50364.429499999998</v>
      </c>
      <c r="AX190" s="160">
        <f t="shared" si="88"/>
        <v>12130392</v>
      </c>
      <c r="AY190" s="160">
        <f t="shared" si="72"/>
        <v>12130392</v>
      </c>
      <c r="AZ190" s="268">
        <f t="shared" si="89"/>
        <v>0</v>
      </c>
      <c r="BA190" s="160"/>
      <c r="BB190" s="160"/>
      <c r="BC190" s="165"/>
      <c r="BD190" s="160"/>
      <c r="BE190" s="166"/>
      <c r="BG190" s="166"/>
      <c r="BH190" s="166"/>
      <c r="BL190" s="166"/>
      <c r="BM190" s="166"/>
      <c r="BN190" s="166"/>
      <c r="BO190" s="166"/>
      <c r="BP190" s="166"/>
    </row>
    <row r="191" spans="1:68" ht="15" x14ac:dyDescent="0.2">
      <c r="A191" s="129" t="s">
        <v>351</v>
      </c>
      <c r="B191" s="129"/>
      <c r="C191" s="147">
        <v>1</v>
      </c>
      <c r="D191" s="147" t="str">
        <f t="shared" si="73"/>
        <v>Yes</v>
      </c>
      <c r="E191" s="147">
        <v>1</v>
      </c>
      <c r="F191" s="147"/>
      <c r="G191" s="1">
        <v>7</v>
      </c>
      <c r="H191" s="265">
        <v>44</v>
      </c>
      <c r="I191" s="129">
        <v>165</v>
      </c>
      <c r="J191" s="1" t="s">
        <v>495</v>
      </c>
      <c r="K191" s="156"/>
      <c r="L191" s="266">
        <v>1561.69</v>
      </c>
      <c r="M191" s="265"/>
      <c r="N191" s="158"/>
      <c r="O191" s="267">
        <v>602</v>
      </c>
      <c r="P191" s="159">
        <f t="shared" si="61"/>
        <v>0.38547983274529513</v>
      </c>
      <c r="Q191" s="159">
        <f t="shared" si="74"/>
        <v>0</v>
      </c>
      <c r="R191" s="160">
        <f t="shared" si="62"/>
        <v>0</v>
      </c>
      <c r="S191" s="160">
        <f t="shared" si="75"/>
        <v>0</v>
      </c>
      <c r="T191" s="267">
        <v>98</v>
      </c>
      <c r="U191" s="136">
        <f t="shared" si="63"/>
        <v>180.6</v>
      </c>
      <c r="V191" s="4">
        <f t="shared" si="76"/>
        <v>1766.79</v>
      </c>
      <c r="W191" s="266">
        <v>2029578662.3299999</v>
      </c>
      <c r="X191" s="267">
        <v>12613</v>
      </c>
      <c r="Y191" s="136">
        <f t="shared" si="64"/>
        <v>160911.65</v>
      </c>
      <c r="Z191" s="131">
        <f t="shared" si="65"/>
        <v>0.83578799999999998</v>
      </c>
      <c r="AA191" s="267">
        <v>66846</v>
      </c>
      <c r="AB191" s="131">
        <f t="shared" si="66"/>
        <v>0.55476499999999995</v>
      </c>
      <c r="AC191" s="131">
        <f t="shared" si="67"/>
        <v>0.24851899999999999</v>
      </c>
      <c r="AD191" s="161">
        <f t="shared" si="68"/>
        <v>0.24851899999999999</v>
      </c>
      <c r="AE191" s="162">
        <f t="shared" si="77"/>
        <v>0</v>
      </c>
      <c r="AF191" s="163">
        <f t="shared" si="78"/>
        <v>0.24851899999999999</v>
      </c>
      <c r="AG191" s="267">
        <v>0</v>
      </c>
      <c r="AH191" s="267">
        <v>0</v>
      </c>
      <c r="AI191" s="4">
        <f t="shared" si="79"/>
        <v>0</v>
      </c>
      <c r="AJ191" s="135">
        <f t="shared" si="69"/>
        <v>0</v>
      </c>
      <c r="AK191" s="135">
        <v>0</v>
      </c>
      <c r="AL191" s="135">
        <f t="shared" si="80"/>
        <v>0</v>
      </c>
      <c r="AM191" s="135">
        <f t="shared" si="81"/>
        <v>0</v>
      </c>
      <c r="AN191" s="135">
        <f t="shared" si="82"/>
        <v>0</v>
      </c>
      <c r="AO191" s="135">
        <f t="shared" si="83"/>
        <v>0</v>
      </c>
      <c r="AP191" s="135">
        <f t="shared" si="70"/>
        <v>5060407</v>
      </c>
      <c r="AQ191" s="135">
        <f t="shared" si="84"/>
        <v>5060407</v>
      </c>
      <c r="AR191" s="135">
        <f t="shared" si="85"/>
        <v>5167806</v>
      </c>
      <c r="AS191" s="160">
        <v>5167806</v>
      </c>
      <c r="AT191" s="135">
        <f t="shared" si="86"/>
        <v>107399</v>
      </c>
      <c r="AU191" s="164" t="str">
        <f t="shared" si="87"/>
        <v>No</v>
      </c>
      <c r="AV191" s="267">
        <v>5225299</v>
      </c>
      <c r="AW191" s="160">
        <f t="shared" si="71"/>
        <v>8946.3366999999998</v>
      </c>
      <c r="AX191" s="160">
        <f t="shared" si="88"/>
        <v>5225299</v>
      </c>
      <c r="AY191" s="160">
        <f t="shared" si="72"/>
        <v>5225299</v>
      </c>
      <c r="AZ191" s="268">
        <f t="shared" si="89"/>
        <v>0</v>
      </c>
      <c r="BA191" s="160"/>
      <c r="BB191" s="160"/>
      <c r="BC191" s="165"/>
      <c r="BD191" s="160"/>
      <c r="BE191" s="166"/>
      <c r="BG191" s="166"/>
      <c r="BH191" s="166"/>
      <c r="BL191" s="166"/>
      <c r="BM191" s="166"/>
      <c r="BN191" s="166"/>
      <c r="BO191" s="166"/>
      <c r="BP191" s="166"/>
    </row>
    <row r="192" spans="1:68" ht="15.75" customHeight="1" x14ac:dyDescent="0.2">
      <c r="A192" s="129" t="s">
        <v>351</v>
      </c>
      <c r="B192" s="129"/>
      <c r="C192" s="147"/>
      <c r="D192" s="147" t="str">
        <f t="shared" si="73"/>
        <v>No</v>
      </c>
      <c r="E192" s="147"/>
      <c r="F192" s="147"/>
      <c r="G192" s="1">
        <v>7</v>
      </c>
      <c r="H192" s="265">
        <v>53</v>
      </c>
      <c r="I192" s="129">
        <v>166</v>
      </c>
      <c r="J192" s="1" t="s">
        <v>496</v>
      </c>
      <c r="K192" s="156"/>
      <c r="L192" s="266">
        <v>2293.6799999999998</v>
      </c>
      <c r="M192" s="265"/>
      <c r="N192" s="158"/>
      <c r="O192" s="267">
        <v>705</v>
      </c>
      <c r="P192" s="159">
        <f t="shared" si="61"/>
        <v>0.3073663283457152</v>
      </c>
      <c r="Q192" s="159">
        <f t="shared" si="74"/>
        <v>0</v>
      </c>
      <c r="R192" s="160">
        <f t="shared" si="62"/>
        <v>0</v>
      </c>
      <c r="S192" s="160">
        <f t="shared" si="75"/>
        <v>0</v>
      </c>
      <c r="T192" s="267">
        <v>75</v>
      </c>
      <c r="U192" s="136">
        <f t="shared" si="63"/>
        <v>211.5</v>
      </c>
      <c r="V192" s="4">
        <f t="shared" si="76"/>
        <v>2523.9299999999998</v>
      </c>
      <c r="W192" s="266">
        <v>1811486207</v>
      </c>
      <c r="X192" s="267">
        <v>16652</v>
      </c>
      <c r="Y192" s="136">
        <f t="shared" si="64"/>
        <v>108784.9</v>
      </c>
      <c r="Z192" s="131">
        <f t="shared" si="65"/>
        <v>0.56503800000000004</v>
      </c>
      <c r="AA192" s="267">
        <v>86786</v>
      </c>
      <c r="AB192" s="131">
        <f t="shared" si="66"/>
        <v>0.72024999999999995</v>
      </c>
      <c r="AC192" s="131">
        <f t="shared" si="67"/>
        <v>0.38839800000000002</v>
      </c>
      <c r="AD192" s="161">
        <f t="shared" si="68"/>
        <v>0.38839800000000002</v>
      </c>
      <c r="AE192" s="162">
        <f t="shared" si="77"/>
        <v>0</v>
      </c>
      <c r="AF192" s="163">
        <f t="shared" si="78"/>
        <v>0.38839800000000002</v>
      </c>
      <c r="AG192" s="267">
        <v>0</v>
      </c>
      <c r="AH192" s="267">
        <v>0</v>
      </c>
      <c r="AI192" s="4">
        <f t="shared" si="79"/>
        <v>0</v>
      </c>
      <c r="AJ192" s="135">
        <f t="shared" si="69"/>
        <v>0</v>
      </c>
      <c r="AK192" s="135">
        <v>0</v>
      </c>
      <c r="AL192" s="135">
        <f t="shared" si="80"/>
        <v>0</v>
      </c>
      <c r="AM192" s="135">
        <f t="shared" si="81"/>
        <v>0</v>
      </c>
      <c r="AN192" s="135">
        <f t="shared" si="82"/>
        <v>0</v>
      </c>
      <c r="AO192" s="135">
        <f t="shared" si="83"/>
        <v>0</v>
      </c>
      <c r="AP192" s="135">
        <f t="shared" si="70"/>
        <v>11297835</v>
      </c>
      <c r="AQ192" s="135">
        <f t="shared" si="84"/>
        <v>11297835</v>
      </c>
      <c r="AR192" s="135">
        <f t="shared" si="85"/>
        <v>11297835</v>
      </c>
      <c r="AS192" s="160">
        <v>13423576</v>
      </c>
      <c r="AT192" s="135">
        <f t="shared" si="86"/>
        <v>2125741</v>
      </c>
      <c r="AU192" s="164" t="str">
        <f t="shared" si="87"/>
        <v>No</v>
      </c>
      <c r="AV192" s="267">
        <v>12387171</v>
      </c>
      <c r="AW192" s="160">
        <f t="shared" si="71"/>
        <v>177074.22529999999</v>
      </c>
      <c r="AX192" s="160">
        <f t="shared" si="88"/>
        <v>12387171</v>
      </c>
      <c r="AY192" s="160">
        <f t="shared" si="72"/>
        <v>12387171</v>
      </c>
      <c r="AZ192" s="268">
        <f t="shared" si="89"/>
        <v>0</v>
      </c>
      <c r="BA192" s="160"/>
      <c r="BB192" s="160"/>
      <c r="BC192" s="165"/>
      <c r="BD192" s="160"/>
      <c r="BE192" s="166"/>
      <c r="BG192" s="166"/>
      <c r="BH192" s="166"/>
      <c r="BL192" s="166"/>
      <c r="BM192" s="166"/>
      <c r="BN192" s="166"/>
      <c r="BO192" s="166"/>
      <c r="BP192" s="166"/>
    </row>
    <row r="193" spans="1:68" ht="15" x14ac:dyDescent="0.2">
      <c r="A193" s="129" t="s">
        <v>329</v>
      </c>
      <c r="B193" s="129"/>
      <c r="C193" s="147"/>
      <c r="D193" s="147" t="str">
        <f t="shared" si="73"/>
        <v>No</v>
      </c>
      <c r="E193" s="147"/>
      <c r="F193" s="147"/>
      <c r="G193" s="1">
        <v>2</v>
      </c>
      <c r="H193" s="265">
        <v>127</v>
      </c>
      <c r="I193" s="129">
        <v>167</v>
      </c>
      <c r="J193" s="1" t="s">
        <v>497</v>
      </c>
      <c r="K193" s="156"/>
      <c r="L193" s="266">
        <v>1535.25</v>
      </c>
      <c r="M193" s="265"/>
      <c r="N193" s="158"/>
      <c r="O193" s="267">
        <v>214</v>
      </c>
      <c r="P193" s="159">
        <f t="shared" si="61"/>
        <v>0.13939097866796937</v>
      </c>
      <c r="Q193" s="159">
        <f t="shared" si="74"/>
        <v>0</v>
      </c>
      <c r="R193" s="160">
        <f t="shared" si="62"/>
        <v>0</v>
      </c>
      <c r="S193" s="160">
        <f t="shared" si="75"/>
        <v>0</v>
      </c>
      <c r="T193" s="267">
        <v>32</v>
      </c>
      <c r="U193" s="136">
        <f t="shared" si="63"/>
        <v>64.2</v>
      </c>
      <c r="V193" s="4">
        <f t="shared" si="76"/>
        <v>1607.45</v>
      </c>
      <c r="W193" s="266">
        <v>1671279204.6700001</v>
      </c>
      <c r="X193" s="267">
        <v>8868</v>
      </c>
      <c r="Y193" s="136">
        <f t="shared" si="64"/>
        <v>188461.8</v>
      </c>
      <c r="Z193" s="131">
        <f t="shared" si="65"/>
        <v>0.97888600000000003</v>
      </c>
      <c r="AA193" s="267">
        <v>142188</v>
      </c>
      <c r="AB193" s="131">
        <f t="shared" si="66"/>
        <v>1.18004</v>
      </c>
      <c r="AC193" s="131">
        <f t="shared" si="67"/>
        <v>-3.9232000000000003E-2</v>
      </c>
      <c r="AD193" s="161">
        <f t="shared" si="68"/>
        <v>0.01</v>
      </c>
      <c r="AE193" s="162">
        <f t="shared" si="77"/>
        <v>0</v>
      </c>
      <c r="AF193" s="163">
        <f t="shared" si="78"/>
        <v>0.01</v>
      </c>
      <c r="AG193" s="267">
        <v>703</v>
      </c>
      <c r="AH193" s="267">
        <v>6</v>
      </c>
      <c r="AI193" s="4">
        <f t="shared" si="79"/>
        <v>600</v>
      </c>
      <c r="AJ193" s="135">
        <f t="shared" si="69"/>
        <v>421800</v>
      </c>
      <c r="AK193" s="135">
        <v>0</v>
      </c>
      <c r="AL193" s="135">
        <f t="shared" si="80"/>
        <v>0</v>
      </c>
      <c r="AM193" s="135">
        <f t="shared" si="81"/>
        <v>0</v>
      </c>
      <c r="AN193" s="135">
        <f t="shared" si="82"/>
        <v>0</v>
      </c>
      <c r="AO193" s="135">
        <f t="shared" si="83"/>
        <v>421800</v>
      </c>
      <c r="AP193" s="135">
        <f t="shared" si="70"/>
        <v>185259</v>
      </c>
      <c r="AQ193" s="135">
        <f t="shared" si="84"/>
        <v>607059</v>
      </c>
      <c r="AR193" s="135">
        <f t="shared" si="85"/>
        <v>607059</v>
      </c>
      <c r="AS193" s="160">
        <v>656185</v>
      </c>
      <c r="AT193" s="135">
        <f t="shared" si="86"/>
        <v>49126</v>
      </c>
      <c r="AU193" s="164" t="str">
        <f t="shared" si="87"/>
        <v>No</v>
      </c>
      <c r="AV193" s="267">
        <v>471575</v>
      </c>
      <c r="AW193" s="160">
        <f t="shared" si="71"/>
        <v>4092.1958</v>
      </c>
      <c r="AX193" s="160">
        <f t="shared" si="88"/>
        <v>471575</v>
      </c>
      <c r="AY193" s="160">
        <f t="shared" si="72"/>
        <v>471575</v>
      </c>
      <c r="AZ193" s="268">
        <f t="shared" si="89"/>
        <v>0</v>
      </c>
      <c r="BA193" s="160"/>
      <c r="BB193" s="160"/>
      <c r="BC193" s="165"/>
      <c r="BD193" s="160"/>
      <c r="BE193" s="166"/>
      <c r="BG193" s="166"/>
      <c r="BH193" s="166"/>
      <c r="BL193" s="166"/>
      <c r="BM193" s="166"/>
      <c r="BN193" s="166"/>
      <c r="BO193" s="166"/>
      <c r="BP193" s="166"/>
    </row>
    <row r="194" spans="1:68" ht="15" x14ac:dyDescent="0.2">
      <c r="A194" s="129" t="s">
        <v>323</v>
      </c>
      <c r="B194" s="129"/>
      <c r="C194" s="147"/>
      <c r="D194" s="147" t="str">
        <f t="shared" si="73"/>
        <v>No</v>
      </c>
      <c r="E194" s="147"/>
      <c r="F194" s="147"/>
      <c r="G194" s="1">
        <v>4</v>
      </c>
      <c r="H194" s="265">
        <v>113</v>
      </c>
      <c r="I194" s="129">
        <v>168</v>
      </c>
      <c r="J194" s="1" t="s">
        <v>498</v>
      </c>
      <c r="K194" s="156"/>
      <c r="L194" s="266">
        <v>993.12</v>
      </c>
      <c r="M194" s="265"/>
      <c r="N194" s="158"/>
      <c r="O194" s="267">
        <v>158</v>
      </c>
      <c r="P194" s="159">
        <f t="shared" si="61"/>
        <v>0.15909457064604479</v>
      </c>
      <c r="Q194" s="159">
        <f t="shared" si="74"/>
        <v>0</v>
      </c>
      <c r="R194" s="160">
        <f t="shared" si="62"/>
        <v>0</v>
      </c>
      <c r="S194" s="160">
        <f t="shared" si="75"/>
        <v>0</v>
      </c>
      <c r="T194" s="267">
        <v>13</v>
      </c>
      <c r="U194" s="136">
        <f t="shared" si="63"/>
        <v>47.4</v>
      </c>
      <c r="V194" s="4">
        <f t="shared" si="76"/>
        <v>1043.77</v>
      </c>
      <c r="W194" s="266">
        <v>1536756728</v>
      </c>
      <c r="X194" s="267">
        <v>9617</v>
      </c>
      <c r="Y194" s="136">
        <f t="shared" si="64"/>
        <v>159795.85</v>
      </c>
      <c r="Z194" s="131">
        <f t="shared" si="65"/>
        <v>0.82999299999999998</v>
      </c>
      <c r="AA194" s="267">
        <v>78025</v>
      </c>
      <c r="AB194" s="131">
        <f t="shared" si="66"/>
        <v>0.64754100000000003</v>
      </c>
      <c r="AC194" s="131">
        <f t="shared" si="67"/>
        <v>0.224743</v>
      </c>
      <c r="AD194" s="161">
        <f t="shared" si="68"/>
        <v>0.224743</v>
      </c>
      <c r="AE194" s="162">
        <f t="shared" si="77"/>
        <v>0</v>
      </c>
      <c r="AF194" s="163">
        <f t="shared" si="78"/>
        <v>0.224743</v>
      </c>
      <c r="AG194" s="267">
        <v>993</v>
      </c>
      <c r="AH194" s="267">
        <v>13</v>
      </c>
      <c r="AI194" s="4">
        <f t="shared" si="79"/>
        <v>1300</v>
      </c>
      <c r="AJ194" s="135">
        <f t="shared" si="69"/>
        <v>1290900</v>
      </c>
      <c r="AK194" s="135">
        <v>0</v>
      </c>
      <c r="AL194" s="135">
        <f t="shared" si="80"/>
        <v>0</v>
      </c>
      <c r="AM194" s="135">
        <f t="shared" si="81"/>
        <v>0</v>
      </c>
      <c r="AN194" s="135">
        <f t="shared" si="82"/>
        <v>0</v>
      </c>
      <c r="AO194" s="135">
        <f t="shared" si="83"/>
        <v>1290900</v>
      </c>
      <c r="AP194" s="135">
        <f t="shared" si="70"/>
        <v>2703535</v>
      </c>
      <c r="AQ194" s="135">
        <f t="shared" si="84"/>
        <v>3994435</v>
      </c>
      <c r="AR194" s="135">
        <f t="shared" si="85"/>
        <v>3994435</v>
      </c>
      <c r="AS194" s="160">
        <v>1276811</v>
      </c>
      <c r="AT194" s="135">
        <f t="shared" si="86"/>
        <v>2717624</v>
      </c>
      <c r="AU194" s="164" t="str">
        <f t="shared" si="87"/>
        <v>Yes</v>
      </c>
      <c r="AV194" s="267">
        <v>1539859</v>
      </c>
      <c r="AW194" s="160">
        <f t="shared" si="71"/>
        <v>289698.71840000001</v>
      </c>
      <c r="AX194" s="160">
        <f t="shared" si="88"/>
        <v>1829557.7184000001</v>
      </c>
      <c r="AY194" s="160">
        <f t="shared" si="72"/>
        <v>1829557.7184000001</v>
      </c>
      <c r="AZ194" s="268">
        <f t="shared" si="89"/>
        <v>289698.71840000013</v>
      </c>
      <c r="BA194" s="160"/>
      <c r="BB194" s="160"/>
      <c r="BC194" s="165"/>
      <c r="BD194" s="160"/>
      <c r="BE194" s="166"/>
      <c r="BG194" s="166"/>
      <c r="BH194" s="166"/>
      <c r="BL194" s="166"/>
      <c r="BM194" s="166"/>
      <c r="BN194" s="166"/>
      <c r="BO194" s="166"/>
      <c r="BP194" s="166"/>
    </row>
    <row r="195" spans="1:68" ht="15" x14ac:dyDescent="0.2">
      <c r="A195" s="129" t="s">
        <v>327</v>
      </c>
      <c r="B195" s="129"/>
      <c r="C195" s="147"/>
      <c r="D195" s="147" t="str">
        <f t="shared" si="73"/>
        <v>No</v>
      </c>
      <c r="E195" s="147"/>
      <c r="F195" s="147"/>
      <c r="G195" s="1">
        <v>7</v>
      </c>
      <c r="H195" s="265">
        <v>75</v>
      </c>
      <c r="I195" s="129">
        <v>169</v>
      </c>
      <c r="J195" s="1" t="s">
        <v>499</v>
      </c>
      <c r="K195" s="156"/>
      <c r="L195" s="266">
        <v>1267.1400000000001</v>
      </c>
      <c r="M195" s="265"/>
      <c r="N195" s="158"/>
      <c r="O195" s="267">
        <v>159</v>
      </c>
      <c r="P195" s="159">
        <f t="shared" si="61"/>
        <v>0.12547942610919077</v>
      </c>
      <c r="Q195" s="159">
        <f t="shared" si="74"/>
        <v>0</v>
      </c>
      <c r="R195" s="160">
        <f t="shared" si="62"/>
        <v>0</v>
      </c>
      <c r="S195" s="160">
        <f t="shared" si="75"/>
        <v>0</v>
      </c>
      <c r="T195" s="267">
        <v>6</v>
      </c>
      <c r="U195" s="136">
        <f t="shared" si="63"/>
        <v>47.7</v>
      </c>
      <c r="V195" s="4">
        <f t="shared" si="76"/>
        <v>1316.3400000000001</v>
      </c>
      <c r="W195" s="266">
        <v>1114231023.6700001</v>
      </c>
      <c r="X195" s="267">
        <v>7813</v>
      </c>
      <c r="Y195" s="136">
        <f t="shared" si="64"/>
        <v>142612.44</v>
      </c>
      <c r="Z195" s="131">
        <f t="shared" si="65"/>
        <v>0.74074099999999998</v>
      </c>
      <c r="AA195" s="267">
        <v>89531</v>
      </c>
      <c r="AB195" s="131">
        <f t="shared" si="66"/>
        <v>0.743031</v>
      </c>
      <c r="AC195" s="131">
        <f t="shared" si="67"/>
        <v>0.25857200000000002</v>
      </c>
      <c r="AD195" s="161">
        <f t="shared" si="68"/>
        <v>0.25857200000000002</v>
      </c>
      <c r="AE195" s="162">
        <f t="shared" si="77"/>
        <v>0</v>
      </c>
      <c r="AF195" s="163">
        <f t="shared" si="78"/>
        <v>0.25857200000000002</v>
      </c>
      <c r="AG195" s="267">
        <v>0</v>
      </c>
      <c r="AH195" s="267">
        <v>0</v>
      </c>
      <c r="AI195" s="4">
        <f t="shared" si="79"/>
        <v>0</v>
      </c>
      <c r="AJ195" s="135">
        <f t="shared" si="69"/>
        <v>0</v>
      </c>
      <c r="AK195" s="135">
        <v>449</v>
      </c>
      <c r="AL195" s="135">
        <f t="shared" si="80"/>
        <v>4</v>
      </c>
      <c r="AM195" s="135">
        <f t="shared" si="81"/>
        <v>400</v>
      </c>
      <c r="AN195" s="135">
        <f t="shared" si="82"/>
        <v>179600</v>
      </c>
      <c r="AO195" s="135">
        <f t="shared" si="83"/>
        <v>179600</v>
      </c>
      <c r="AP195" s="135">
        <f t="shared" si="70"/>
        <v>3922749</v>
      </c>
      <c r="AQ195" s="135">
        <f t="shared" si="84"/>
        <v>4102349</v>
      </c>
      <c r="AR195" s="135">
        <f t="shared" si="85"/>
        <v>4102349</v>
      </c>
      <c r="AS195" s="160">
        <v>5356542</v>
      </c>
      <c r="AT195" s="135">
        <f t="shared" si="86"/>
        <v>1254193</v>
      </c>
      <c r="AU195" s="164" t="str">
        <f t="shared" si="87"/>
        <v>No</v>
      </c>
      <c r="AV195" s="267">
        <v>4990532</v>
      </c>
      <c r="AW195" s="160">
        <f t="shared" si="71"/>
        <v>104474.2769</v>
      </c>
      <c r="AX195" s="160">
        <f t="shared" si="88"/>
        <v>4990532</v>
      </c>
      <c r="AY195" s="160">
        <f t="shared" si="72"/>
        <v>4990532</v>
      </c>
      <c r="AZ195" s="268">
        <f t="shared" si="89"/>
        <v>0</v>
      </c>
      <c r="BA195" s="160"/>
      <c r="BB195" s="160"/>
      <c r="BC195" s="165"/>
      <c r="BD195" s="160"/>
      <c r="BE195" s="166"/>
      <c r="BG195" s="166"/>
      <c r="BH195" s="166"/>
      <c r="BL195" s="166"/>
      <c r="BM195" s="166"/>
      <c r="BN195" s="166"/>
      <c r="BO195" s="166"/>
      <c r="BP195" s="166"/>
    </row>
    <row r="196" spans="1:68" x14ac:dyDescent="0.15">
      <c r="AG196" s="135"/>
    </row>
    <row r="197" spans="1:68" ht="15.75" customHeight="1" x14ac:dyDescent="0.15">
      <c r="A197" s="129"/>
      <c r="B197" s="129"/>
      <c r="C197" s="147"/>
      <c r="D197" s="147"/>
      <c r="E197" s="147"/>
      <c r="F197" s="147"/>
      <c r="H197" s="101"/>
      <c r="I197" s="129"/>
      <c r="K197" s="156"/>
      <c r="L197" s="101"/>
      <c r="M197" s="157"/>
      <c r="N197" s="158"/>
      <c r="O197" s="101"/>
      <c r="P197" s="159"/>
      <c r="Q197" s="159"/>
      <c r="R197" s="160"/>
      <c r="S197" s="160"/>
      <c r="T197" s="101"/>
      <c r="U197" s="136"/>
      <c r="V197" s="4"/>
      <c r="W197" s="101"/>
      <c r="X197" s="101"/>
      <c r="Y197" s="136"/>
      <c r="Z197" s="131"/>
      <c r="AA197" s="101"/>
      <c r="AB197" s="131"/>
      <c r="AC197" s="131"/>
      <c r="AD197" s="161"/>
      <c r="AE197" s="162"/>
      <c r="AF197" s="163"/>
      <c r="AG197" s="101"/>
      <c r="AH197" s="101"/>
      <c r="AI197" s="4"/>
      <c r="AJ197" s="135"/>
      <c r="AK197" s="135"/>
      <c r="AL197" s="135"/>
      <c r="AM197" s="135"/>
      <c r="AN197" s="135"/>
      <c r="AO197" s="135"/>
      <c r="AP197" s="135"/>
      <c r="AQ197" s="135"/>
      <c r="AR197" s="135"/>
      <c r="AS197" s="135"/>
      <c r="AT197" s="135"/>
      <c r="AU197" s="135"/>
      <c r="AV197" s="160"/>
      <c r="AW197" s="160"/>
      <c r="AX197" s="160"/>
      <c r="AY197" s="160"/>
      <c r="AZ197" s="160"/>
      <c r="BA197" s="160"/>
      <c r="BB197" s="160"/>
      <c r="BC197" s="165"/>
      <c r="BD197" s="160"/>
      <c r="BE197" s="166"/>
      <c r="BG197" s="166"/>
      <c r="BH197" s="166"/>
      <c r="BL197" s="166"/>
      <c r="BM197" s="166"/>
      <c r="BN197" s="166"/>
      <c r="BO197" s="166"/>
      <c r="BP197" s="166"/>
    </row>
    <row r="198" spans="1:68" x14ac:dyDescent="0.15">
      <c r="L198" s="4"/>
      <c r="M198" s="4"/>
      <c r="N198" s="4"/>
      <c r="V198" s="4"/>
      <c r="AG198" s="135"/>
    </row>
    <row r="199" spans="1:68" x14ac:dyDescent="0.15">
      <c r="L199" s="4"/>
      <c r="M199" s="4"/>
      <c r="N199" s="4"/>
      <c r="V199" s="4"/>
      <c r="AG199" s="135"/>
    </row>
    <row r="200" spans="1:68" x14ac:dyDescent="0.15">
      <c r="L200" s="4"/>
      <c r="M200" s="4"/>
      <c r="N200" s="4"/>
      <c r="V200" s="4"/>
      <c r="AG200" s="135"/>
    </row>
    <row r="201" spans="1:68" x14ac:dyDescent="0.15">
      <c r="L201" s="4"/>
      <c r="M201" s="4"/>
      <c r="N201" s="4"/>
      <c r="V201" s="4"/>
    </row>
    <row r="202" spans="1:68" x14ac:dyDescent="0.15">
      <c r="L202" s="4"/>
      <c r="M202" s="4"/>
      <c r="N202" s="4"/>
      <c r="V202" s="4"/>
    </row>
    <row r="203" spans="1:68" x14ac:dyDescent="0.15">
      <c r="L203" s="4"/>
      <c r="M203" s="4"/>
      <c r="N203" s="4"/>
      <c r="V203" s="4"/>
    </row>
    <row r="204" spans="1:68" x14ac:dyDescent="0.15">
      <c r="L204" s="4"/>
      <c r="M204" s="4"/>
      <c r="N204" s="4"/>
      <c r="V204" s="4"/>
    </row>
    <row r="205" spans="1:68" x14ac:dyDescent="0.15">
      <c r="L205" s="4"/>
      <c r="M205" s="4"/>
      <c r="N205" s="4"/>
      <c r="V205" s="4"/>
    </row>
    <row r="206" spans="1:68" x14ac:dyDescent="0.15">
      <c r="L206" s="4"/>
      <c r="M206" s="4"/>
      <c r="N206" s="4"/>
      <c r="V206" s="4"/>
    </row>
    <row r="207" spans="1:68" x14ac:dyDescent="0.15">
      <c r="L207" s="4"/>
      <c r="M207" s="4"/>
      <c r="N207" s="4"/>
      <c r="V207" s="4"/>
    </row>
    <row r="208" spans="1:68" x14ac:dyDescent="0.15">
      <c r="L208" s="4"/>
      <c r="M208" s="4"/>
      <c r="N208" s="4"/>
      <c r="V208" s="4"/>
    </row>
    <row r="209" spans="12:22" x14ac:dyDescent="0.15">
      <c r="L209" s="4"/>
      <c r="M209" s="4"/>
      <c r="N209" s="4"/>
      <c r="V209" s="4"/>
    </row>
    <row r="210" spans="12:22" x14ac:dyDescent="0.15">
      <c r="L210" s="4"/>
      <c r="M210" s="4"/>
      <c r="N210" s="4"/>
    </row>
    <row r="211" spans="12:22" x14ac:dyDescent="0.15">
      <c r="L211" s="4"/>
      <c r="M211" s="4"/>
      <c r="N211" s="4"/>
    </row>
    <row r="212" spans="12:22" x14ac:dyDescent="0.15">
      <c r="L212" s="4"/>
      <c r="M212" s="4"/>
      <c r="N212" s="4"/>
    </row>
    <row r="213" spans="12:22" x14ac:dyDescent="0.15">
      <c r="L213" s="4"/>
      <c r="M213" s="4"/>
      <c r="N213" s="4"/>
    </row>
    <row r="214" spans="12:22" x14ac:dyDescent="0.15">
      <c r="L214" s="4"/>
      <c r="M214" s="4"/>
      <c r="N214" s="4"/>
    </row>
    <row r="215" spans="12:22" x14ac:dyDescent="0.15">
      <c r="L215" s="4"/>
      <c r="M215" s="4"/>
      <c r="N215" s="4"/>
    </row>
    <row r="216" spans="12:22" x14ac:dyDescent="0.15">
      <c r="L216" s="4"/>
      <c r="M216" s="4"/>
      <c r="N216" s="4"/>
    </row>
    <row r="217" spans="12:22" x14ac:dyDescent="0.15">
      <c r="L217" s="4"/>
      <c r="M217" s="4"/>
      <c r="N217" s="4"/>
    </row>
    <row r="218" spans="12:22" x14ac:dyDescent="0.15">
      <c r="L218" s="4"/>
      <c r="M218" s="4"/>
      <c r="N218" s="4"/>
    </row>
    <row r="219" spans="12:22" x14ac:dyDescent="0.15">
      <c r="L219" s="4"/>
      <c r="M219" s="4"/>
      <c r="N219" s="4"/>
    </row>
    <row r="220" spans="12:22" x14ac:dyDescent="0.15">
      <c r="L220" s="4"/>
      <c r="M220" s="4"/>
      <c r="N220" s="4"/>
    </row>
    <row r="221" spans="12:22" x14ac:dyDescent="0.15">
      <c r="L221" s="4"/>
      <c r="M221" s="4"/>
      <c r="N221" s="4"/>
    </row>
    <row r="222" spans="12:22" x14ac:dyDescent="0.15">
      <c r="L222" s="4"/>
      <c r="M222" s="4"/>
      <c r="N222" s="4"/>
    </row>
    <row r="223" spans="12:22" x14ac:dyDescent="0.15">
      <c r="L223" s="4"/>
      <c r="M223" s="4"/>
      <c r="N223" s="4"/>
    </row>
    <row r="224" spans="12:22" x14ac:dyDescent="0.15">
      <c r="L224" s="4"/>
      <c r="M224" s="4"/>
      <c r="N224" s="4"/>
    </row>
    <row r="225" spans="12:14" x14ac:dyDescent="0.15">
      <c r="L225" s="4"/>
      <c r="M225" s="4"/>
      <c r="N225" s="4"/>
    </row>
    <row r="226" spans="12:14" x14ac:dyDescent="0.15">
      <c r="L226" s="4"/>
      <c r="M226" s="4"/>
      <c r="N226" s="4"/>
    </row>
    <row r="227" spans="12:14" x14ac:dyDescent="0.15">
      <c r="L227" s="4"/>
      <c r="M227" s="4"/>
      <c r="N227" s="4"/>
    </row>
    <row r="228" spans="12:14" x14ac:dyDescent="0.15">
      <c r="L228" s="4"/>
      <c r="M228" s="4"/>
      <c r="N228" s="4"/>
    </row>
    <row r="229" spans="12:14" x14ac:dyDescent="0.15">
      <c r="L229" s="4"/>
      <c r="M229" s="4"/>
      <c r="N229" s="4"/>
    </row>
    <row r="230" spans="12:14" x14ac:dyDescent="0.15">
      <c r="L230" s="4"/>
      <c r="M230" s="4"/>
      <c r="N230" s="4"/>
    </row>
    <row r="231" spans="12:14" x14ac:dyDescent="0.15">
      <c r="L231" s="4"/>
      <c r="M231" s="4"/>
      <c r="N231" s="4"/>
    </row>
    <row r="232" spans="12:14" x14ac:dyDescent="0.15">
      <c r="L232" s="4"/>
      <c r="M232" s="4"/>
      <c r="N232" s="4"/>
    </row>
    <row r="233" spans="12:14" x14ac:dyDescent="0.15">
      <c r="L233" s="4"/>
      <c r="M233" s="4"/>
      <c r="N233" s="4"/>
    </row>
    <row r="234" spans="12:14" x14ac:dyDescent="0.15">
      <c r="L234" s="4"/>
      <c r="M234" s="4"/>
      <c r="N234" s="4"/>
    </row>
    <row r="235" spans="12:14" x14ac:dyDescent="0.15">
      <c r="L235" s="4"/>
      <c r="M235" s="4"/>
      <c r="N235" s="4"/>
    </row>
    <row r="236" spans="12:14" x14ac:dyDescent="0.15">
      <c r="L236" s="4"/>
      <c r="M236" s="4"/>
      <c r="N236" s="4"/>
    </row>
    <row r="237" spans="12:14" x14ac:dyDescent="0.15">
      <c r="L237" s="4"/>
      <c r="M237" s="4"/>
      <c r="N237" s="4"/>
    </row>
    <row r="238" spans="12:14" x14ac:dyDescent="0.15">
      <c r="L238" s="4"/>
      <c r="M238" s="4"/>
      <c r="N238" s="4"/>
    </row>
    <row r="239" spans="12:14" x14ac:dyDescent="0.15">
      <c r="L239" s="4"/>
      <c r="M239" s="4"/>
      <c r="N239" s="4"/>
    </row>
    <row r="240" spans="12:14" x14ac:dyDescent="0.15">
      <c r="L240" s="4"/>
      <c r="M240" s="4"/>
      <c r="N240" s="4"/>
    </row>
    <row r="241" spans="12:14" x14ac:dyDescent="0.15">
      <c r="L241" s="4"/>
      <c r="M241" s="4"/>
      <c r="N241" s="4"/>
    </row>
    <row r="242" spans="12:14" x14ac:dyDescent="0.15">
      <c r="L242" s="4"/>
      <c r="M242" s="4"/>
      <c r="N242" s="4"/>
    </row>
    <row r="243" spans="12:14" x14ac:dyDescent="0.15">
      <c r="L243" s="4"/>
      <c r="M243" s="4"/>
      <c r="N243" s="4"/>
    </row>
    <row r="244" spans="12:14" x14ac:dyDescent="0.15">
      <c r="L244" s="4"/>
      <c r="M244" s="4"/>
      <c r="N244" s="4"/>
    </row>
    <row r="245" spans="12:14" x14ac:dyDescent="0.15">
      <c r="L245" s="4"/>
      <c r="M245" s="4"/>
      <c r="N245" s="4"/>
    </row>
    <row r="246" spans="12:14" x14ac:dyDescent="0.15">
      <c r="L246" s="4"/>
      <c r="M246" s="4"/>
      <c r="N246" s="4"/>
    </row>
    <row r="247" spans="12:14" x14ac:dyDescent="0.15">
      <c r="L247" s="4"/>
      <c r="M247" s="4"/>
      <c r="N247" s="4"/>
    </row>
    <row r="248" spans="12:14" x14ac:dyDescent="0.15">
      <c r="L248" s="4"/>
      <c r="M248" s="4"/>
      <c r="N248" s="4"/>
    </row>
    <row r="249" spans="12:14" x14ac:dyDescent="0.15">
      <c r="L249" s="4"/>
      <c r="M249" s="4"/>
      <c r="N249" s="4"/>
    </row>
    <row r="250" spans="12:14" x14ac:dyDescent="0.15">
      <c r="L250" s="4"/>
      <c r="M250" s="4"/>
      <c r="N250" s="4"/>
    </row>
    <row r="251" spans="12:14" x14ac:dyDescent="0.15">
      <c r="L251" s="4"/>
      <c r="M251" s="4"/>
      <c r="N251" s="4"/>
    </row>
    <row r="252" spans="12:14" x14ac:dyDescent="0.15">
      <c r="L252" s="4"/>
      <c r="M252" s="4"/>
      <c r="N252" s="4"/>
    </row>
    <row r="253" spans="12:14" x14ac:dyDescent="0.15">
      <c r="L253" s="4"/>
      <c r="M253" s="4"/>
      <c r="N253" s="4"/>
    </row>
    <row r="254" spans="12:14" x14ac:dyDescent="0.15">
      <c r="L254" s="4"/>
      <c r="M254" s="4"/>
      <c r="N254" s="4"/>
    </row>
    <row r="255" spans="12:14" x14ac:dyDescent="0.15">
      <c r="L255" s="4"/>
      <c r="M255" s="4"/>
      <c r="N255" s="4"/>
    </row>
    <row r="256" spans="12:14" x14ac:dyDescent="0.15">
      <c r="L256" s="4"/>
      <c r="M256" s="4"/>
      <c r="N256" s="4"/>
    </row>
    <row r="257" spans="12:14" x14ac:dyDescent="0.15">
      <c r="L257" s="4"/>
      <c r="M257" s="4"/>
      <c r="N257" s="4"/>
    </row>
    <row r="258" spans="12:14" x14ac:dyDescent="0.15">
      <c r="L258" s="4"/>
      <c r="M258" s="4"/>
      <c r="N258" s="4"/>
    </row>
    <row r="259" spans="12:14" x14ac:dyDescent="0.15">
      <c r="L259" s="4"/>
      <c r="M259" s="4"/>
      <c r="N259" s="4"/>
    </row>
    <row r="260" spans="12:14" x14ac:dyDescent="0.15">
      <c r="L260" s="4"/>
      <c r="M260" s="4"/>
      <c r="N260" s="4"/>
    </row>
    <row r="261" spans="12:14" x14ac:dyDescent="0.15">
      <c r="L261" s="4"/>
      <c r="M261" s="4"/>
      <c r="N261" s="4"/>
    </row>
    <row r="262" spans="12:14" x14ac:dyDescent="0.15">
      <c r="L262" s="4"/>
      <c r="M262" s="4"/>
      <c r="N262" s="4"/>
    </row>
    <row r="263" spans="12:14" x14ac:dyDescent="0.15">
      <c r="L263" s="4"/>
      <c r="M263" s="4"/>
      <c r="N263" s="4"/>
    </row>
    <row r="264" spans="12:14" x14ac:dyDescent="0.15">
      <c r="L264" s="4"/>
      <c r="M264" s="4"/>
      <c r="N264" s="4"/>
    </row>
    <row r="265" spans="12:14" x14ac:dyDescent="0.15">
      <c r="L265" s="4"/>
      <c r="M265" s="4"/>
      <c r="N265" s="4"/>
    </row>
    <row r="266" spans="12:14" x14ac:dyDescent="0.15">
      <c r="L266" s="4"/>
      <c r="M266" s="4"/>
      <c r="N266" s="4"/>
    </row>
    <row r="267" spans="12:14" x14ac:dyDescent="0.15">
      <c r="L267" s="4"/>
      <c r="M267" s="4"/>
      <c r="N267" s="4"/>
    </row>
    <row r="268" spans="12:14" x14ac:dyDescent="0.15">
      <c r="L268" s="4"/>
      <c r="M268" s="4"/>
      <c r="N268" s="4"/>
    </row>
    <row r="269" spans="12:14" x14ac:dyDescent="0.15">
      <c r="L269" s="4"/>
      <c r="M269" s="4"/>
      <c r="N269" s="4"/>
    </row>
    <row r="270" spans="12:14" x14ac:dyDescent="0.15">
      <c r="L270" s="4"/>
      <c r="M270" s="4"/>
      <c r="N270" s="4"/>
    </row>
    <row r="271" spans="12:14" x14ac:dyDescent="0.15">
      <c r="L271" s="4"/>
      <c r="M271" s="4"/>
      <c r="N271" s="4"/>
    </row>
    <row r="272" spans="12:14" x14ac:dyDescent="0.15">
      <c r="L272" s="4"/>
      <c r="M272" s="4"/>
      <c r="N272" s="4"/>
    </row>
    <row r="273" spans="12:14" x14ac:dyDescent="0.15">
      <c r="L273" s="4"/>
      <c r="M273" s="4"/>
      <c r="N273" s="4"/>
    </row>
    <row r="274" spans="12:14" x14ac:dyDescent="0.15">
      <c r="L274" s="4"/>
      <c r="M274" s="4"/>
      <c r="N274" s="4"/>
    </row>
    <row r="275" spans="12:14" x14ac:dyDescent="0.15">
      <c r="L275" s="4"/>
      <c r="M275" s="4"/>
      <c r="N275" s="4"/>
    </row>
    <row r="276" spans="12:14" x14ac:dyDescent="0.15">
      <c r="L276" s="4"/>
      <c r="M276" s="4"/>
      <c r="N276" s="4"/>
    </row>
    <row r="277" spans="12:14" x14ac:dyDescent="0.15">
      <c r="L277" s="4"/>
      <c r="M277" s="4"/>
      <c r="N277" s="4"/>
    </row>
    <row r="278" spans="12:14" x14ac:dyDescent="0.15">
      <c r="L278" s="4"/>
      <c r="M278" s="4"/>
      <c r="N278" s="4"/>
    </row>
    <row r="279" spans="12:14" x14ac:dyDescent="0.15">
      <c r="L279" s="4"/>
      <c r="M279" s="4"/>
      <c r="N279" s="4"/>
    </row>
    <row r="280" spans="12:14" x14ac:dyDescent="0.15">
      <c r="L280" s="4"/>
      <c r="M280" s="4"/>
      <c r="N280" s="4"/>
    </row>
    <row r="281" spans="12:14" x14ac:dyDescent="0.15">
      <c r="L281" s="4"/>
      <c r="M281" s="4"/>
      <c r="N281" s="4"/>
    </row>
    <row r="282" spans="12:14" x14ac:dyDescent="0.15">
      <c r="L282" s="4"/>
      <c r="M282" s="4"/>
      <c r="N282" s="4"/>
    </row>
    <row r="283" spans="12:14" x14ac:dyDescent="0.15">
      <c r="L283" s="4"/>
      <c r="M283" s="4"/>
      <c r="N283" s="4"/>
    </row>
    <row r="284" spans="12:14" x14ac:dyDescent="0.15">
      <c r="L284" s="4"/>
      <c r="M284" s="4"/>
      <c r="N284" s="4"/>
    </row>
    <row r="285" spans="12:14" x14ac:dyDescent="0.15">
      <c r="L285" s="4"/>
      <c r="M285" s="4"/>
      <c r="N285" s="4"/>
    </row>
    <row r="286" spans="12:14" x14ac:dyDescent="0.15">
      <c r="L286" s="4"/>
      <c r="M286" s="4"/>
      <c r="N286" s="4"/>
    </row>
    <row r="287" spans="12:14" x14ac:dyDescent="0.15">
      <c r="L287" s="4"/>
      <c r="M287" s="4"/>
      <c r="N287" s="4"/>
    </row>
    <row r="288" spans="12:14" x14ac:dyDescent="0.15">
      <c r="L288" s="4"/>
      <c r="M288" s="4"/>
      <c r="N288" s="4"/>
    </row>
    <row r="289" spans="12:14" x14ac:dyDescent="0.15">
      <c r="L289" s="4"/>
      <c r="M289" s="4"/>
      <c r="N289" s="4"/>
    </row>
    <row r="290" spans="12:14" x14ac:dyDescent="0.15">
      <c r="L290" s="4"/>
      <c r="M290" s="4"/>
      <c r="N290" s="4"/>
    </row>
    <row r="291" spans="12:14" x14ac:dyDescent="0.15">
      <c r="L291" s="4"/>
      <c r="M291" s="4"/>
      <c r="N291" s="4"/>
    </row>
    <row r="292" spans="12:14" x14ac:dyDescent="0.15">
      <c r="L292" s="4"/>
      <c r="M292" s="4"/>
      <c r="N292" s="4"/>
    </row>
    <row r="293" spans="12:14" x14ac:dyDescent="0.15">
      <c r="L293" s="4"/>
      <c r="M293" s="4"/>
      <c r="N293" s="4"/>
    </row>
    <row r="294" spans="12:14" x14ac:dyDescent="0.15">
      <c r="L294" s="4"/>
      <c r="M294" s="4"/>
      <c r="N294" s="4"/>
    </row>
    <row r="295" spans="12:14" x14ac:dyDescent="0.15">
      <c r="L295" s="4"/>
      <c r="M295" s="4"/>
      <c r="N295" s="4"/>
    </row>
    <row r="296" spans="12:14" x14ac:dyDescent="0.15">
      <c r="L296" s="4"/>
      <c r="M296" s="4"/>
      <c r="N296" s="4"/>
    </row>
    <row r="297" spans="12:14" x14ac:dyDescent="0.15">
      <c r="L297" s="4"/>
      <c r="M297" s="4"/>
      <c r="N297" s="4"/>
    </row>
    <row r="298" spans="12:14" x14ac:dyDescent="0.15">
      <c r="L298" s="4"/>
      <c r="M298" s="4"/>
      <c r="N298" s="4"/>
    </row>
    <row r="299" spans="12:14" x14ac:dyDescent="0.15">
      <c r="L299" s="4"/>
      <c r="M299" s="4"/>
      <c r="N299" s="4"/>
    </row>
    <row r="300" spans="12:14" x14ac:dyDescent="0.15">
      <c r="L300" s="4"/>
      <c r="M300" s="4"/>
      <c r="N300" s="4"/>
    </row>
    <row r="301" spans="12:14" x14ac:dyDescent="0.15">
      <c r="L301" s="4"/>
      <c r="M301" s="4"/>
      <c r="N301" s="4"/>
    </row>
    <row r="302" spans="12:14" x14ac:dyDescent="0.15">
      <c r="L302" s="4"/>
      <c r="M302" s="4"/>
      <c r="N302" s="4"/>
    </row>
    <row r="303" spans="12:14" x14ac:dyDescent="0.15">
      <c r="L303" s="4"/>
      <c r="M303" s="4"/>
      <c r="N303" s="4"/>
    </row>
    <row r="304" spans="12:14" x14ac:dyDescent="0.15">
      <c r="L304" s="4"/>
      <c r="M304" s="4"/>
      <c r="N304" s="4"/>
    </row>
    <row r="305" spans="12:14" x14ac:dyDescent="0.15">
      <c r="L305" s="4"/>
      <c r="M305" s="4"/>
      <c r="N305" s="4"/>
    </row>
    <row r="306" spans="12:14" x14ac:dyDescent="0.15">
      <c r="L306" s="4"/>
      <c r="M306" s="4"/>
      <c r="N306" s="4"/>
    </row>
    <row r="307" spans="12:14" x14ac:dyDescent="0.15">
      <c r="L307" s="4"/>
      <c r="M307" s="4"/>
      <c r="N307" s="4"/>
    </row>
    <row r="308" spans="12:14" x14ac:dyDescent="0.15">
      <c r="L308" s="4"/>
      <c r="M308" s="4"/>
      <c r="N308" s="4"/>
    </row>
    <row r="309" spans="12:14" x14ac:dyDescent="0.15">
      <c r="L309" s="4"/>
      <c r="M309" s="4"/>
      <c r="N309" s="4"/>
    </row>
    <row r="310" spans="12:14" x14ac:dyDescent="0.15">
      <c r="L310" s="4"/>
      <c r="M310" s="4"/>
      <c r="N310" s="4"/>
    </row>
    <row r="311" spans="12:14" x14ac:dyDescent="0.15">
      <c r="L311" s="4"/>
      <c r="M311" s="4"/>
      <c r="N311" s="4"/>
    </row>
    <row r="312" spans="12:14" x14ac:dyDescent="0.15">
      <c r="L312" s="4"/>
      <c r="M312" s="4"/>
      <c r="N312" s="4"/>
    </row>
    <row r="313" spans="12:14" x14ac:dyDescent="0.15">
      <c r="L313" s="4"/>
      <c r="M313" s="4"/>
      <c r="N313" s="4"/>
    </row>
    <row r="314" spans="12:14" x14ac:dyDescent="0.15">
      <c r="L314" s="4"/>
      <c r="M314" s="4"/>
      <c r="N314" s="4"/>
    </row>
    <row r="315" spans="12:14" x14ac:dyDescent="0.15">
      <c r="L315" s="4"/>
      <c r="M315" s="4"/>
      <c r="N315" s="4"/>
    </row>
    <row r="316" spans="12:14" x14ac:dyDescent="0.15">
      <c r="L316" s="4"/>
      <c r="M316" s="4"/>
      <c r="N316" s="4"/>
    </row>
    <row r="317" spans="12:14" x14ac:dyDescent="0.15">
      <c r="L317" s="4"/>
      <c r="M317" s="4"/>
      <c r="N317" s="4"/>
    </row>
    <row r="318" spans="12:14" x14ac:dyDescent="0.15">
      <c r="L318" s="4"/>
      <c r="M318" s="4"/>
      <c r="N318" s="4"/>
    </row>
    <row r="319" spans="12:14" x14ac:dyDescent="0.15">
      <c r="L319" s="4"/>
      <c r="M319" s="4"/>
      <c r="N319" s="4"/>
    </row>
    <row r="320" spans="12:14" x14ac:dyDescent="0.15">
      <c r="L320" s="4"/>
      <c r="M320" s="4"/>
      <c r="N320" s="4"/>
    </row>
    <row r="321" spans="12:14" x14ac:dyDescent="0.15">
      <c r="L321" s="4"/>
      <c r="M321" s="4"/>
      <c r="N321" s="4"/>
    </row>
    <row r="322" spans="12:14" x14ac:dyDescent="0.15">
      <c r="L322" s="4"/>
      <c r="M322" s="4"/>
      <c r="N322" s="4"/>
    </row>
    <row r="323" spans="12:14" x14ac:dyDescent="0.15">
      <c r="L323" s="4"/>
      <c r="M323" s="4"/>
      <c r="N323" s="4"/>
    </row>
    <row r="324" spans="12:14" x14ac:dyDescent="0.15">
      <c r="L324" s="4"/>
      <c r="M324" s="4"/>
      <c r="N324" s="4"/>
    </row>
    <row r="325" spans="12:14" x14ac:dyDescent="0.15">
      <c r="L325" s="4"/>
      <c r="M325" s="4"/>
      <c r="N325" s="4"/>
    </row>
    <row r="326" spans="12:14" x14ac:dyDescent="0.15">
      <c r="L326" s="4"/>
      <c r="M326" s="4"/>
      <c r="N326" s="4"/>
    </row>
    <row r="327" spans="12:14" x14ac:dyDescent="0.15">
      <c r="L327" s="4"/>
      <c r="M327" s="4"/>
      <c r="N327" s="4"/>
    </row>
    <row r="328" spans="12:14" x14ac:dyDescent="0.15">
      <c r="L328" s="4"/>
      <c r="M328" s="4"/>
      <c r="N328" s="4"/>
    </row>
    <row r="329" spans="12:14" x14ac:dyDescent="0.15">
      <c r="L329" s="4"/>
      <c r="M329" s="4"/>
      <c r="N329" s="4"/>
    </row>
    <row r="330" spans="12:14" x14ac:dyDescent="0.15">
      <c r="L330" s="4"/>
      <c r="M330" s="4"/>
      <c r="N330" s="4"/>
    </row>
    <row r="331" spans="12:14" x14ac:dyDescent="0.15">
      <c r="L331" s="4"/>
      <c r="M331" s="4"/>
      <c r="N331" s="4"/>
    </row>
    <row r="332" spans="12:14" x14ac:dyDescent="0.15">
      <c r="L332" s="4"/>
      <c r="M332" s="4"/>
      <c r="N332" s="4"/>
    </row>
    <row r="333" spans="12:14" x14ac:dyDescent="0.15">
      <c r="L333" s="4"/>
      <c r="M333" s="4"/>
      <c r="N333" s="4"/>
    </row>
    <row r="334" spans="12:14" x14ac:dyDescent="0.15">
      <c r="L334" s="4"/>
      <c r="M334" s="4"/>
      <c r="N334" s="4"/>
    </row>
    <row r="335" spans="12:14" x14ac:dyDescent="0.15">
      <c r="L335" s="4"/>
      <c r="M335" s="4"/>
      <c r="N335" s="4"/>
    </row>
    <row r="336" spans="12:14" x14ac:dyDescent="0.15">
      <c r="L336" s="4"/>
      <c r="M336" s="4"/>
      <c r="N336" s="4"/>
    </row>
    <row r="337" spans="12:14" x14ac:dyDescent="0.15">
      <c r="L337" s="4"/>
      <c r="M337" s="4"/>
      <c r="N337" s="4"/>
    </row>
    <row r="338" spans="12:14" x14ac:dyDescent="0.15">
      <c r="L338" s="4"/>
      <c r="M338" s="4"/>
      <c r="N338" s="4"/>
    </row>
    <row r="339" spans="12:14" x14ac:dyDescent="0.15">
      <c r="L339" s="4"/>
      <c r="M339" s="4"/>
      <c r="N339" s="4"/>
    </row>
    <row r="340" spans="12:14" x14ac:dyDescent="0.15">
      <c r="L340" s="4"/>
      <c r="M340" s="4"/>
      <c r="N340" s="4"/>
    </row>
    <row r="341" spans="12:14" x14ac:dyDescent="0.15">
      <c r="L341" s="4"/>
      <c r="M341" s="4"/>
      <c r="N341" s="4"/>
    </row>
    <row r="342" spans="12:14" x14ac:dyDescent="0.15">
      <c r="L342" s="4"/>
      <c r="M342" s="4"/>
      <c r="N342" s="4"/>
    </row>
    <row r="343" spans="12:14" x14ac:dyDescent="0.15">
      <c r="L343" s="4"/>
      <c r="M343" s="4"/>
      <c r="N343" s="4"/>
    </row>
    <row r="344" spans="12:14" x14ac:dyDescent="0.15">
      <c r="L344" s="4"/>
      <c r="M344" s="4"/>
      <c r="N344" s="4"/>
    </row>
    <row r="345" spans="12:14" x14ac:dyDescent="0.15">
      <c r="L345" s="4"/>
      <c r="M345" s="4"/>
      <c r="N345" s="4"/>
    </row>
    <row r="346" spans="12:14" x14ac:dyDescent="0.15">
      <c r="L346" s="4"/>
      <c r="M346" s="4"/>
      <c r="N346" s="4"/>
    </row>
    <row r="347" spans="12:14" x14ac:dyDescent="0.15">
      <c r="L347" s="4"/>
      <c r="M347" s="4"/>
      <c r="N347" s="4"/>
    </row>
    <row r="348" spans="12:14" x14ac:dyDescent="0.15">
      <c r="L348" s="4"/>
      <c r="M348" s="4"/>
      <c r="N348" s="4"/>
    </row>
    <row r="349" spans="12:14" x14ac:dyDescent="0.15">
      <c r="L349" s="4"/>
      <c r="M349" s="4"/>
      <c r="N349" s="4"/>
    </row>
    <row r="350" spans="12:14" x14ac:dyDescent="0.15">
      <c r="L350" s="4"/>
      <c r="M350" s="4"/>
      <c r="N350" s="4"/>
    </row>
    <row r="351" spans="12:14" x14ac:dyDescent="0.15">
      <c r="L351" s="4"/>
      <c r="M351" s="4"/>
      <c r="N351" s="4"/>
    </row>
    <row r="352" spans="12:14" x14ac:dyDescent="0.15">
      <c r="L352" s="4"/>
      <c r="M352" s="4"/>
      <c r="N352" s="4"/>
    </row>
    <row r="353" spans="12:14" x14ac:dyDescent="0.15">
      <c r="L353" s="4"/>
      <c r="M353" s="4"/>
      <c r="N353" s="4"/>
    </row>
    <row r="354" spans="12:14" x14ac:dyDescent="0.15">
      <c r="L354" s="4"/>
      <c r="M354" s="4"/>
      <c r="N354" s="4"/>
    </row>
    <row r="355" spans="12:14" x14ac:dyDescent="0.15">
      <c r="L355" s="4"/>
      <c r="M355" s="4"/>
      <c r="N355" s="4"/>
    </row>
    <row r="356" spans="12:14" x14ac:dyDescent="0.15">
      <c r="L356" s="4"/>
      <c r="M356" s="4"/>
      <c r="N356" s="4"/>
    </row>
    <row r="357" spans="12:14" x14ac:dyDescent="0.15">
      <c r="L357" s="4"/>
      <c r="M357" s="4"/>
      <c r="N357" s="4"/>
    </row>
    <row r="358" spans="12:14" x14ac:dyDescent="0.15">
      <c r="L358" s="4"/>
      <c r="M358" s="4"/>
      <c r="N358" s="4"/>
    </row>
    <row r="359" spans="12:14" x14ac:dyDescent="0.15">
      <c r="L359" s="4"/>
      <c r="M359" s="4"/>
      <c r="N359" s="4"/>
    </row>
    <row r="360" spans="12:14" x14ac:dyDescent="0.15">
      <c r="L360" s="4"/>
      <c r="M360" s="4"/>
      <c r="N360" s="4"/>
    </row>
    <row r="361" spans="12:14" x14ac:dyDescent="0.15">
      <c r="L361" s="4"/>
      <c r="M361" s="4"/>
      <c r="N361" s="4"/>
    </row>
    <row r="362" spans="12:14" x14ac:dyDescent="0.15">
      <c r="L362" s="4"/>
      <c r="M362" s="4"/>
      <c r="N362" s="4"/>
    </row>
    <row r="363" spans="12:14" x14ac:dyDescent="0.15">
      <c r="L363" s="4"/>
      <c r="M363" s="4"/>
      <c r="N363" s="4"/>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theme="8" tint="0.59999389629810485"/>
  </sheetPr>
  <dimension ref="A1:BQ363"/>
  <sheetViews>
    <sheetView zoomScale="80" zoomScaleNormal="80" workbookViewId="0"/>
  </sheetViews>
  <sheetFormatPr baseColWidth="10" defaultColWidth="8.83203125" defaultRowHeight="14" x14ac:dyDescent="0.15"/>
  <cols>
    <col min="1" max="7" width="9.1640625" style="1" customWidth="1"/>
    <col min="8" max="8" width="8.83203125" style="1"/>
    <col min="9" max="10" width="19.5" style="1" customWidth="1"/>
    <col min="11" max="13" width="16.83203125" style="1" customWidth="1"/>
    <col min="14" max="20" width="15.83203125" style="1" customWidth="1"/>
    <col min="21" max="21" width="16.83203125" style="1" customWidth="1"/>
    <col min="22" max="22" width="25.5" style="1" customWidth="1"/>
    <col min="23" max="23" width="17.1640625" style="1" customWidth="1"/>
    <col min="24" max="24" width="26.5" style="1" customWidth="1"/>
    <col min="25" max="25" width="22.5" style="1" customWidth="1"/>
    <col min="26" max="26" width="18.5" style="1" customWidth="1"/>
    <col min="27" max="27" width="21.5" style="1" customWidth="1"/>
    <col min="28" max="28" width="18" style="1" customWidth="1"/>
    <col min="29" max="31" width="20.5" style="1" customWidth="1"/>
    <col min="32" max="32" width="15.5" style="1" customWidth="1"/>
    <col min="33" max="33" width="16.5" style="1" customWidth="1"/>
    <col min="34" max="34" width="15" style="1" customWidth="1"/>
    <col min="35" max="40" width="19.5" style="1" customWidth="1"/>
    <col min="41" max="41" width="23.1640625" style="1" customWidth="1"/>
    <col min="42" max="50" width="17.83203125" style="1" customWidth="1"/>
    <col min="51" max="51" width="20.5" style="1" customWidth="1"/>
    <col min="52" max="52" width="36.5" style="1" customWidth="1"/>
    <col min="53" max="61" width="17.83203125" style="1" customWidth="1"/>
    <col min="62" max="62" width="8.83203125" style="1"/>
    <col min="63" max="69" width="17.83203125" style="1" customWidth="1"/>
    <col min="70" max="16384" width="8.83203125" style="1"/>
  </cols>
  <sheetData>
    <row r="1" spans="2:55" x14ac:dyDescent="0.15">
      <c r="B1" s="128"/>
    </row>
    <row r="2" spans="2:55" x14ac:dyDescent="0.15">
      <c r="C2" s="128"/>
      <c r="D2" s="128"/>
      <c r="E2" s="128"/>
      <c r="F2" s="129" t="s">
        <v>150</v>
      </c>
      <c r="G2" s="130"/>
      <c r="H2" s="2" t="s">
        <v>151</v>
      </c>
      <c r="L2" s="3">
        <v>0.3</v>
      </c>
      <c r="N2" s="3"/>
      <c r="O2" s="3"/>
      <c r="P2" s="3"/>
      <c r="Q2" s="3"/>
      <c r="R2" s="3"/>
      <c r="S2" s="3"/>
      <c r="T2" s="3">
        <v>0.3</v>
      </c>
      <c r="U2" s="131"/>
      <c r="V2" s="129"/>
    </row>
    <row r="3" spans="2:55" x14ac:dyDescent="0.15">
      <c r="C3" s="128"/>
      <c r="D3" s="128"/>
      <c r="E3" s="128"/>
      <c r="F3" s="129" t="s">
        <v>152</v>
      </c>
      <c r="G3" s="130"/>
      <c r="H3" s="2" t="s">
        <v>153</v>
      </c>
      <c r="L3" s="4">
        <v>1.35</v>
      </c>
      <c r="N3" s="4"/>
      <c r="O3" s="4"/>
      <c r="P3" s="4"/>
      <c r="Q3" s="4"/>
      <c r="R3" s="4"/>
      <c r="S3" s="4"/>
      <c r="T3" s="4">
        <v>1.35</v>
      </c>
      <c r="U3" s="131"/>
      <c r="V3" s="129"/>
    </row>
    <row r="4" spans="2:55" x14ac:dyDescent="0.15">
      <c r="C4" s="128"/>
      <c r="D4" s="128"/>
      <c r="E4" s="128"/>
      <c r="F4" s="129" t="s">
        <v>154</v>
      </c>
      <c r="G4" s="130"/>
      <c r="H4" s="2" t="s">
        <v>155</v>
      </c>
      <c r="L4" s="3">
        <v>0.7</v>
      </c>
      <c r="N4" s="3"/>
      <c r="O4" s="3"/>
      <c r="P4" s="3"/>
      <c r="Q4" s="3"/>
      <c r="R4" s="3"/>
      <c r="S4" s="3"/>
      <c r="T4" s="3">
        <v>0.7</v>
      </c>
      <c r="U4" s="131"/>
      <c r="V4" s="129"/>
      <c r="AQ4" s="224" t="s">
        <v>570</v>
      </c>
      <c r="AR4" s="224"/>
    </row>
    <row r="5" spans="2:55" x14ac:dyDescent="0.15">
      <c r="F5" s="129" t="s">
        <v>156</v>
      </c>
      <c r="G5" s="130"/>
      <c r="H5" s="1" t="s">
        <v>157</v>
      </c>
      <c r="L5" s="3">
        <v>0.3</v>
      </c>
      <c r="T5" s="3">
        <v>0.3</v>
      </c>
      <c r="U5" s="132"/>
      <c r="W5" s="129"/>
      <c r="Z5" s="129"/>
      <c r="AA5" s="129"/>
      <c r="AB5" s="129"/>
      <c r="AC5" s="129"/>
      <c r="AD5" s="129"/>
      <c r="AE5" s="129"/>
      <c r="AQ5" s="225">
        <v>2337000190</v>
      </c>
      <c r="AR5" s="224"/>
    </row>
    <row r="6" spans="2:55" x14ac:dyDescent="0.15">
      <c r="F6" s="129" t="s">
        <v>158</v>
      </c>
      <c r="G6" s="130"/>
      <c r="H6" s="2" t="s">
        <v>505</v>
      </c>
      <c r="L6" s="3">
        <v>0.01</v>
      </c>
      <c r="N6" s="3"/>
      <c r="O6" s="3"/>
      <c r="P6" s="3"/>
      <c r="Q6" s="3"/>
      <c r="R6" s="3"/>
      <c r="S6" s="3"/>
      <c r="T6" s="3">
        <v>0.01</v>
      </c>
      <c r="U6" s="3"/>
      <c r="W6" s="129"/>
      <c r="Z6" s="129"/>
      <c r="AA6" s="129"/>
      <c r="AB6" s="129"/>
      <c r="AC6" s="129"/>
      <c r="AD6" s="129"/>
      <c r="AE6" s="129"/>
      <c r="AQ6" s="224"/>
      <c r="AR6" s="224"/>
    </row>
    <row r="7" spans="2:55" x14ac:dyDescent="0.15">
      <c r="F7" s="129" t="s">
        <v>160</v>
      </c>
      <c r="G7" s="130"/>
      <c r="H7" s="2" t="s">
        <v>506</v>
      </c>
      <c r="L7" s="3">
        <v>0.1</v>
      </c>
      <c r="N7" s="3"/>
      <c r="O7" s="3"/>
      <c r="P7" s="3"/>
      <c r="Q7" s="3"/>
      <c r="R7" s="3"/>
      <c r="S7" s="3"/>
      <c r="T7" s="3">
        <v>0.1</v>
      </c>
      <c r="U7" s="3"/>
      <c r="W7" s="129"/>
      <c r="Z7" s="129"/>
      <c r="AA7" s="129"/>
      <c r="AB7" s="129"/>
      <c r="AC7" s="129"/>
      <c r="AD7" s="129"/>
      <c r="AE7" s="129"/>
      <c r="AJ7" s="226"/>
      <c r="AK7" s="226"/>
      <c r="AL7" s="226"/>
      <c r="AM7" s="226" t="s">
        <v>571</v>
      </c>
      <c r="AN7" s="227" t="s">
        <v>572</v>
      </c>
      <c r="AQ7" s="224"/>
      <c r="AR7" s="224"/>
      <c r="AU7" s="135"/>
    </row>
    <row r="8" spans="2:55" x14ac:dyDescent="0.15">
      <c r="F8" s="129" t="s">
        <v>162</v>
      </c>
      <c r="G8" s="130"/>
      <c r="H8" s="2" t="s">
        <v>163</v>
      </c>
      <c r="L8" s="5">
        <v>11525</v>
      </c>
      <c r="N8" s="5"/>
      <c r="O8" s="5"/>
      <c r="P8" s="5"/>
      <c r="Q8" s="5"/>
      <c r="R8" s="5"/>
      <c r="S8" s="5"/>
      <c r="T8" s="5">
        <v>11525</v>
      </c>
      <c r="W8" s="129"/>
      <c r="Z8" s="129"/>
      <c r="AA8" s="129"/>
      <c r="AB8" s="129"/>
      <c r="AC8" s="129"/>
      <c r="AD8" s="129"/>
      <c r="AE8" s="129"/>
      <c r="AJ8" s="226"/>
      <c r="AK8" s="226"/>
      <c r="AL8" s="226" t="s">
        <v>573</v>
      </c>
      <c r="AM8" s="226" t="s">
        <v>574</v>
      </c>
      <c r="AN8" s="227" t="s">
        <v>575</v>
      </c>
      <c r="AQ8" s="224" t="s">
        <v>576</v>
      </c>
      <c r="AR8" s="224"/>
    </row>
    <row r="9" spans="2:55" x14ac:dyDescent="0.15">
      <c r="F9" s="129" t="s">
        <v>164</v>
      </c>
      <c r="G9" s="130"/>
      <c r="H9" s="1" t="s">
        <v>577</v>
      </c>
      <c r="L9" s="3">
        <v>0.1066</v>
      </c>
      <c r="T9" s="3"/>
      <c r="U9" s="3"/>
      <c r="V9" s="134"/>
      <c r="W9" s="129"/>
      <c r="Z9" s="129"/>
      <c r="AA9" s="129"/>
      <c r="AB9" s="129"/>
      <c r="AC9" s="129"/>
      <c r="AD9" s="129"/>
      <c r="AE9" s="129"/>
      <c r="AJ9" s="228" t="s">
        <v>206</v>
      </c>
      <c r="AK9" s="228" t="s">
        <v>578</v>
      </c>
      <c r="AL9" s="228" t="s">
        <v>579</v>
      </c>
      <c r="AM9" s="228" t="s">
        <v>580</v>
      </c>
      <c r="AN9" s="227" t="s">
        <v>581</v>
      </c>
      <c r="AO9" s="129"/>
      <c r="AQ9" s="229">
        <f>AQ17-AQ5</f>
        <v>23103651</v>
      </c>
      <c r="AR9" s="224"/>
    </row>
    <row r="10" spans="2:55" x14ac:dyDescent="0.15">
      <c r="F10" s="129" t="s">
        <v>166</v>
      </c>
      <c r="G10" s="130"/>
      <c r="H10" s="1" t="s">
        <v>582</v>
      </c>
      <c r="L10" s="3">
        <v>8.3299999999999999E-2</v>
      </c>
      <c r="T10" s="3"/>
      <c r="U10" s="3"/>
      <c r="V10" s="134"/>
      <c r="W10" s="129"/>
      <c r="Z10" s="129"/>
      <c r="AA10" s="129"/>
      <c r="AB10" s="129"/>
      <c r="AC10" s="129"/>
      <c r="AD10" s="129"/>
      <c r="AE10" s="129"/>
      <c r="AJ10" s="228" t="s">
        <v>583</v>
      </c>
      <c r="AK10" s="228" t="s">
        <v>584</v>
      </c>
      <c r="AL10" s="228" t="s">
        <v>585</v>
      </c>
      <c r="AM10" s="228"/>
      <c r="AN10" s="227" t="s">
        <v>586</v>
      </c>
      <c r="AO10" s="129"/>
    </row>
    <row r="11" spans="2:55" x14ac:dyDescent="0.15">
      <c r="F11" s="130"/>
      <c r="G11" s="130"/>
      <c r="T11" s="3"/>
      <c r="U11" s="3"/>
      <c r="V11" s="134"/>
      <c r="W11" s="129"/>
      <c r="Z11" s="129"/>
      <c r="AA11" s="129"/>
      <c r="AB11" s="129"/>
      <c r="AC11" s="129"/>
      <c r="AD11" s="129"/>
      <c r="AE11" s="129"/>
      <c r="AJ11" s="228" t="s">
        <v>587</v>
      </c>
      <c r="AK11" s="228" t="s">
        <v>275</v>
      </c>
      <c r="AL11" s="228" t="s">
        <v>588</v>
      </c>
      <c r="AM11" s="228"/>
      <c r="AN11" s="228"/>
      <c r="AO11" s="129"/>
      <c r="AZ11" s="135"/>
    </row>
    <row r="12" spans="2:55" hidden="1" x14ac:dyDescent="0.15">
      <c r="F12" s="130" t="s">
        <v>508</v>
      </c>
      <c r="G12" s="130"/>
      <c r="H12" s="1" t="s">
        <v>509</v>
      </c>
      <c r="T12" s="3">
        <v>1.7999999999999999E-2</v>
      </c>
      <c r="W12" s="129"/>
      <c r="Z12" s="129"/>
      <c r="AA12" s="129"/>
      <c r="AB12" s="129"/>
      <c r="AC12" s="129"/>
      <c r="AD12" s="129"/>
      <c r="AE12" s="129"/>
      <c r="AJ12" s="230" t="s">
        <v>584</v>
      </c>
      <c r="AK12" s="230" t="s">
        <v>589</v>
      </c>
      <c r="AL12" s="230" t="s">
        <v>590</v>
      </c>
      <c r="AM12" s="230"/>
      <c r="AN12" s="230"/>
      <c r="AO12" s="230"/>
    </row>
    <row r="13" spans="2:55" hidden="1" x14ac:dyDescent="0.15">
      <c r="F13" s="130" t="s">
        <v>510</v>
      </c>
      <c r="G13" s="130"/>
      <c r="H13" s="1" t="s">
        <v>511</v>
      </c>
      <c r="T13" s="3">
        <v>0.14399999999999999</v>
      </c>
      <c r="W13" s="129"/>
      <c r="Z13" s="129"/>
      <c r="AA13" s="129"/>
      <c r="AB13" s="129"/>
      <c r="AC13" s="129"/>
      <c r="AD13" s="129"/>
      <c r="AE13" s="129"/>
      <c r="AJ13" s="230" t="s">
        <v>589</v>
      </c>
      <c r="AK13" s="230"/>
      <c r="AL13" s="230"/>
      <c r="AM13" s="230"/>
      <c r="AN13" s="230"/>
      <c r="AO13" s="230"/>
    </row>
    <row r="14" spans="2:55" hidden="1" x14ac:dyDescent="0.15">
      <c r="F14" s="130" t="s">
        <v>512</v>
      </c>
      <c r="G14" s="130"/>
      <c r="H14" s="1" t="s">
        <v>513</v>
      </c>
      <c r="T14" s="3">
        <v>0.216</v>
      </c>
      <c r="W14" s="129"/>
      <c r="Z14" s="129"/>
      <c r="AA14" s="129"/>
      <c r="AB14" s="129"/>
      <c r="AC14" s="129"/>
      <c r="AD14" s="129"/>
      <c r="AE14" s="129"/>
      <c r="AJ14" s="226"/>
      <c r="AK14" s="226"/>
      <c r="AL14" s="226"/>
      <c r="AM14" s="226"/>
      <c r="AN14" s="226"/>
      <c r="AO14" s="226"/>
    </row>
    <row r="15" spans="2:55" x14ac:dyDescent="0.15">
      <c r="F15" s="130"/>
      <c r="G15" s="130"/>
      <c r="T15" s="3"/>
      <c r="W15" s="129"/>
      <c r="Z15" s="129"/>
      <c r="AA15" s="129"/>
      <c r="AB15" s="129"/>
      <c r="AC15" s="129"/>
      <c r="AD15" s="129"/>
      <c r="AE15" s="129"/>
      <c r="AJ15" s="230" t="s">
        <v>584</v>
      </c>
      <c r="AK15" s="230" t="s">
        <v>589</v>
      </c>
      <c r="AL15" s="231" t="s">
        <v>591</v>
      </c>
      <c r="AM15" s="230"/>
      <c r="AN15" s="230"/>
    </row>
    <row r="16" spans="2:55" x14ac:dyDescent="0.15">
      <c r="H16" s="6"/>
      <c r="K16" s="7"/>
      <c r="L16" s="7"/>
      <c r="M16" s="7"/>
      <c r="N16" s="4"/>
      <c r="O16" s="4"/>
      <c r="P16" s="4"/>
      <c r="Q16" s="4"/>
      <c r="R16" s="4"/>
      <c r="S16" s="4"/>
      <c r="T16" s="4"/>
      <c r="U16" s="4"/>
      <c r="V16" s="129"/>
      <c r="W16" s="135"/>
      <c r="X16" s="129"/>
      <c r="Y16" s="136"/>
      <c r="Z16" s="129"/>
      <c r="AA16" s="129"/>
      <c r="AB16" s="129"/>
      <c r="AC16" s="137"/>
      <c r="AD16" s="137"/>
      <c r="AE16" s="137"/>
      <c r="AF16" s="135"/>
      <c r="AI16" s="135"/>
      <c r="AJ16" s="230" t="s">
        <v>589</v>
      </c>
      <c r="AK16" s="230"/>
      <c r="AL16" s="230"/>
      <c r="AM16" s="230"/>
      <c r="AN16" s="230"/>
      <c r="AO16" s="135"/>
      <c r="AP16" s="135"/>
      <c r="AQ16" s="135"/>
      <c r="AR16" s="135"/>
      <c r="AS16" s="135"/>
      <c r="AT16" s="135"/>
      <c r="AU16" s="135"/>
      <c r="AV16" s="135"/>
      <c r="AW16" s="135"/>
      <c r="AX16" s="135"/>
      <c r="AY16" s="135"/>
      <c r="AZ16" s="135"/>
      <c r="BA16" s="135"/>
      <c r="BB16" s="138"/>
      <c r="BC16" s="135"/>
    </row>
    <row r="17" spans="1:69" x14ac:dyDescent="0.15">
      <c r="C17" s="135">
        <f>SUM(C27:C195)</f>
        <v>33</v>
      </c>
      <c r="D17" s="135">
        <f>SUM(D27:D195)</f>
        <v>20</v>
      </c>
      <c r="E17" s="135">
        <f>SUM(E27:E195)</f>
        <v>10</v>
      </c>
      <c r="I17" s="139" t="s">
        <v>183</v>
      </c>
      <c r="J17" s="135"/>
      <c r="K17" s="4">
        <f t="shared" ref="K17:W17" si="0">SUM(K27:K195)</f>
        <v>485403.62000000005</v>
      </c>
      <c r="L17" s="4">
        <f>SUM(L27:L195)</f>
        <v>0</v>
      </c>
      <c r="M17" s="4">
        <f t="shared" si="0"/>
        <v>0</v>
      </c>
      <c r="N17" s="135">
        <f>SUM(N27:N195)</f>
        <v>203961</v>
      </c>
      <c r="O17" s="135"/>
      <c r="P17" s="135"/>
      <c r="Q17" s="135"/>
      <c r="R17" s="135">
        <f t="shared" si="0"/>
        <v>2739.9816000000001</v>
      </c>
      <c r="S17" s="135">
        <f t="shared" si="0"/>
        <v>41203</v>
      </c>
      <c r="T17" s="4">
        <f t="shared" si="0"/>
        <v>61188.299999999974</v>
      </c>
      <c r="U17" s="4">
        <f t="shared" si="0"/>
        <v>559632.65159999975</v>
      </c>
      <c r="V17" s="4">
        <f t="shared" si="0"/>
        <v>560940019828.7002</v>
      </c>
      <c r="W17" s="135">
        <f t="shared" si="0"/>
        <v>3569637</v>
      </c>
      <c r="X17" s="136">
        <f>ROUND(V17/W17,2)</f>
        <v>157142.03</v>
      </c>
      <c r="Z17" s="135">
        <f>SUM(Z27:Z195)</f>
        <v>15510635</v>
      </c>
      <c r="AA17" s="135"/>
      <c r="AB17" s="140">
        <f>SUM(AB27:AB195)</f>
        <v>24.278716000000003</v>
      </c>
      <c r="AC17" s="140">
        <f>SUM(AC27:AC195)</f>
        <v>42.490847000000009</v>
      </c>
      <c r="AD17" s="140"/>
      <c r="AE17" s="140"/>
      <c r="AF17" s="135">
        <f>SUM(AF27:AF195)</f>
        <v>22636</v>
      </c>
      <c r="AI17" s="135">
        <f>SUM(AI27:AI195)</f>
        <v>23720700</v>
      </c>
      <c r="AJ17" s="135"/>
      <c r="AK17" s="135"/>
      <c r="AL17" s="135"/>
      <c r="AM17" s="135">
        <f>SUM(AM27:AM195)</f>
        <v>1465000</v>
      </c>
      <c r="AN17" s="135">
        <f>SUM(AN27:AN195)</f>
        <v>25185700</v>
      </c>
      <c r="AO17" s="135">
        <f>SUM(AO27:AO195)</f>
        <v>2318162634</v>
      </c>
      <c r="AP17" s="135">
        <f>SUM(AP27:AP195)</f>
        <v>2343348334</v>
      </c>
      <c r="AQ17" s="232">
        <f>SUM(AQ27:AQ195)</f>
        <v>2360103841</v>
      </c>
      <c r="AR17" s="135">
        <f t="shared" ref="AR17:AS17" si="1">SUM(AR27:AR195)</f>
        <v>2017587098</v>
      </c>
      <c r="AS17" s="135">
        <f t="shared" si="1"/>
        <v>529791562</v>
      </c>
      <c r="AT17" s="135"/>
      <c r="AU17" s="135">
        <f>SUM(AU27:AU195)</f>
        <v>2139188097.1334</v>
      </c>
      <c r="AV17" s="135">
        <f t="shared" ref="AV17:AX17" si="2">SUM(AV27:AV195)</f>
        <v>54098827.211300001</v>
      </c>
      <c r="AW17" s="135">
        <f t="shared" si="2"/>
        <v>2184789061.2667999</v>
      </c>
      <c r="AX17" s="233">
        <f t="shared" si="2"/>
        <v>2184789061.2667999</v>
      </c>
      <c r="AY17" s="135">
        <f>AX17-AU17</f>
        <v>45600964.133399963</v>
      </c>
      <c r="AZ17" s="234" t="s">
        <v>592</v>
      </c>
      <c r="BA17" s="135" t="s">
        <v>593</v>
      </c>
      <c r="BB17" s="135"/>
      <c r="BC17" s="235" t="s">
        <v>660</v>
      </c>
      <c r="BD17" s="236"/>
      <c r="BE17" s="237"/>
      <c r="BF17" s="236"/>
      <c r="BG17" s="235" t="s">
        <v>661</v>
      </c>
      <c r="BH17" s="237"/>
      <c r="BI17" s="238" t="s">
        <v>662</v>
      </c>
      <c r="BK17" s="235" t="s">
        <v>660</v>
      </c>
      <c r="BL17" s="236"/>
      <c r="BM17" s="237"/>
      <c r="BN17" s="236"/>
      <c r="BO17" s="235" t="s">
        <v>661</v>
      </c>
      <c r="BP17" s="237"/>
      <c r="BQ17" s="238" t="s">
        <v>662</v>
      </c>
    </row>
    <row r="18" spans="1:69" x14ac:dyDescent="0.15">
      <c r="I18" s="135"/>
      <c r="J18" s="135"/>
      <c r="K18" s="129" t="s">
        <v>594</v>
      </c>
      <c r="L18" s="129"/>
      <c r="M18" s="129"/>
      <c r="N18" s="141" t="s">
        <v>595</v>
      </c>
      <c r="O18" s="141"/>
      <c r="P18" s="141"/>
      <c r="Q18" s="141"/>
      <c r="R18" s="141"/>
      <c r="S18" s="141"/>
      <c r="T18" s="142" t="s">
        <v>596</v>
      </c>
      <c r="U18" s="142" t="s">
        <v>597</v>
      </c>
      <c r="V18" s="142" t="s">
        <v>598</v>
      </c>
      <c r="W18" s="142" t="s">
        <v>599</v>
      </c>
      <c r="X18" s="142" t="s">
        <v>600</v>
      </c>
      <c r="Y18" s="142" t="s">
        <v>601</v>
      </c>
      <c r="Z18" s="141" t="s">
        <v>602</v>
      </c>
      <c r="AA18" s="141" t="s">
        <v>603</v>
      </c>
      <c r="AB18" s="141" t="s">
        <v>604</v>
      </c>
      <c r="AC18" s="141" t="s">
        <v>605</v>
      </c>
      <c r="AD18" s="141" t="s">
        <v>606</v>
      </c>
      <c r="AE18" s="141" t="s">
        <v>607</v>
      </c>
      <c r="AF18" s="142" t="s">
        <v>606</v>
      </c>
      <c r="AG18" s="142" t="s">
        <v>607</v>
      </c>
      <c r="AH18" s="142" t="s">
        <v>608</v>
      </c>
      <c r="AI18" s="142" t="s">
        <v>609</v>
      </c>
      <c r="AJ18" s="142"/>
      <c r="AK18" s="142"/>
      <c r="AL18" s="142"/>
      <c r="AM18" s="142"/>
      <c r="AN18" s="142"/>
      <c r="AO18" s="142" t="s">
        <v>610</v>
      </c>
      <c r="AP18" s="142" t="s">
        <v>611</v>
      </c>
      <c r="AQ18" s="142"/>
      <c r="AR18" s="142"/>
      <c r="AS18" s="142"/>
      <c r="AT18" s="142"/>
      <c r="AU18" s="142" t="s">
        <v>612</v>
      </c>
      <c r="AV18" s="142"/>
      <c r="AW18" s="142"/>
      <c r="AX18" s="239"/>
      <c r="AY18" s="142"/>
      <c r="AZ18" s="240">
        <f>COUNTIF(AY27:AY195,"&lt;0")</f>
        <v>0</v>
      </c>
      <c r="BA18" s="241">
        <f>SUMIF(AY27:AY195,"&lt;0")</f>
        <v>0</v>
      </c>
      <c r="BB18" s="145"/>
      <c r="BC18" s="142"/>
      <c r="BK18" s="142"/>
    </row>
    <row r="19" spans="1:69" x14ac:dyDescent="0.15">
      <c r="I19" s="135"/>
      <c r="J19" s="135"/>
      <c r="X19" s="146" t="s">
        <v>184</v>
      </c>
      <c r="Y19" s="146" t="s">
        <v>185</v>
      </c>
      <c r="Z19" s="146" t="s">
        <v>184</v>
      </c>
      <c r="AA19" s="146" t="s">
        <v>186</v>
      </c>
      <c r="AB19" s="146"/>
      <c r="AC19" s="147" t="s">
        <v>80</v>
      </c>
      <c r="AD19" s="147"/>
      <c r="AE19" s="147"/>
      <c r="AO19" s="146" t="s">
        <v>187</v>
      </c>
      <c r="AX19" s="242"/>
      <c r="AZ19" s="243" t="s">
        <v>613</v>
      </c>
      <c r="BA19" s="244" t="s">
        <v>614</v>
      </c>
      <c r="BC19" s="245" t="s">
        <v>663</v>
      </c>
      <c r="BD19" s="246"/>
      <c r="BE19" s="246"/>
      <c r="BF19" s="246"/>
      <c r="BG19" s="246"/>
      <c r="BH19" s="246"/>
      <c r="BI19" s="246"/>
      <c r="BK19" s="247" t="s">
        <v>664</v>
      </c>
      <c r="BL19" s="242"/>
      <c r="BM19" s="242"/>
      <c r="BN19" s="242"/>
      <c r="BO19" s="242"/>
      <c r="BP19" s="242"/>
      <c r="BQ19" s="242"/>
    </row>
    <row r="20" spans="1:69" x14ac:dyDescent="0.15">
      <c r="I20" s="135"/>
      <c r="J20" s="135"/>
      <c r="N20" s="147" t="s">
        <v>188</v>
      </c>
      <c r="O20" s="248" t="s">
        <v>615</v>
      </c>
      <c r="P20" s="147"/>
      <c r="Q20" s="147"/>
      <c r="R20" s="249" t="s">
        <v>616</v>
      </c>
      <c r="S20" s="147"/>
      <c r="X20" s="148">
        <f>MEDIAN(X27:X195)</f>
        <v>142612.44</v>
      </c>
      <c r="Y20" s="146" t="s">
        <v>191</v>
      </c>
      <c r="Z20" s="149">
        <f>MEDIAN(Z27:Z195)</f>
        <v>89255</v>
      </c>
      <c r="AA20" s="146" t="s">
        <v>191</v>
      </c>
      <c r="AB20" s="129" t="s">
        <v>192</v>
      </c>
      <c r="AC20" s="129" t="s">
        <v>617</v>
      </c>
      <c r="AD20" s="248" t="s">
        <v>618</v>
      </c>
      <c r="AE20" s="248" t="s">
        <v>205</v>
      </c>
      <c r="AH20" s="129" t="s">
        <v>208</v>
      </c>
      <c r="AO20" s="150" t="s">
        <v>194</v>
      </c>
      <c r="AP20" s="129"/>
      <c r="AQ20" s="129"/>
      <c r="AR20" s="129"/>
      <c r="AS20" s="129"/>
      <c r="AT20" s="129"/>
      <c r="AU20" s="129"/>
      <c r="AV20" s="129"/>
      <c r="AW20" s="129"/>
      <c r="AX20" s="250"/>
      <c r="AY20" s="129"/>
      <c r="AZ20" s="248">
        <f>COUNTIF(AY27:AY195,"&gt;0")</f>
        <v>81</v>
      </c>
      <c r="BA20" s="251">
        <f>SUMIF(AY27:AY195,"&gt;0")</f>
        <v>45600964.133399993</v>
      </c>
      <c r="BB20" s="129"/>
      <c r="BC20" s="129"/>
      <c r="BK20" s="129"/>
    </row>
    <row r="21" spans="1:69" x14ac:dyDescent="0.15">
      <c r="K21" s="129"/>
      <c r="L21" s="129"/>
      <c r="M21" s="129"/>
      <c r="N21" s="147" t="s">
        <v>195</v>
      </c>
      <c r="O21" s="147"/>
      <c r="P21" s="147"/>
      <c r="Q21" s="147"/>
      <c r="R21" s="249" t="s">
        <v>619</v>
      </c>
      <c r="S21" s="147"/>
      <c r="V21" s="129" t="s">
        <v>200</v>
      </c>
      <c r="X21" s="129"/>
      <c r="Y21" s="151">
        <f>ROUND(X20*$T$3,2)</f>
        <v>192526.79</v>
      </c>
      <c r="Z21" s="129" t="s">
        <v>201</v>
      </c>
      <c r="AA21" s="151">
        <f>ROUND(Z20*$T$3,2)</f>
        <v>120494.25</v>
      </c>
      <c r="AB21" s="129" t="s">
        <v>202</v>
      </c>
      <c r="AC21" s="129" t="s">
        <v>203</v>
      </c>
      <c r="AD21" s="248" t="s">
        <v>620</v>
      </c>
      <c r="AE21" s="129"/>
      <c r="AF21" s="129" t="s">
        <v>206</v>
      </c>
      <c r="AG21" s="129" t="s">
        <v>207</v>
      </c>
      <c r="AH21" s="129" t="s">
        <v>226</v>
      </c>
      <c r="AI21" s="129" t="s">
        <v>208</v>
      </c>
      <c r="AJ21" s="129"/>
      <c r="AK21" s="129"/>
      <c r="AL21" s="129"/>
      <c r="AM21" s="129"/>
      <c r="AN21" s="129"/>
      <c r="AO21" s="153">
        <f>T8</f>
        <v>11525</v>
      </c>
      <c r="AS21" s="129" t="s">
        <v>210</v>
      </c>
      <c r="AW21" s="142" t="s">
        <v>526</v>
      </c>
      <c r="AX21" s="239"/>
      <c r="AZ21" s="243" t="s">
        <v>622</v>
      </c>
    </row>
    <row r="22" spans="1:69" ht="15" x14ac:dyDescent="0.15">
      <c r="K22" s="147" t="s">
        <v>188</v>
      </c>
      <c r="L22" s="147"/>
      <c r="M22" s="147"/>
      <c r="N22" s="147" t="s">
        <v>211</v>
      </c>
      <c r="O22" s="147"/>
      <c r="P22" s="252" t="s">
        <v>214</v>
      </c>
      <c r="Q22" s="147"/>
      <c r="R22" s="249" t="s">
        <v>623</v>
      </c>
      <c r="S22" s="147"/>
      <c r="T22" s="129" t="s">
        <v>216</v>
      </c>
      <c r="U22" s="253" t="s">
        <v>217</v>
      </c>
      <c r="V22" s="129" t="s">
        <v>218</v>
      </c>
      <c r="X22" s="129" t="s">
        <v>219</v>
      </c>
      <c r="Y22" s="146" t="s">
        <v>220</v>
      </c>
      <c r="Z22" s="129" t="s">
        <v>221</v>
      </c>
      <c r="AA22" s="146" t="s">
        <v>220</v>
      </c>
      <c r="AB22" s="129" t="s">
        <v>222</v>
      </c>
      <c r="AC22" s="129" t="s">
        <v>624</v>
      </c>
      <c r="AD22" s="248" t="s">
        <v>625</v>
      </c>
      <c r="AE22" s="129"/>
      <c r="AF22" s="129" t="s">
        <v>225</v>
      </c>
      <c r="AG22" s="129" t="s">
        <v>208</v>
      </c>
      <c r="AH22" s="129" t="s">
        <v>626</v>
      </c>
      <c r="AI22" s="129" t="s">
        <v>226</v>
      </c>
      <c r="AJ22" s="129"/>
      <c r="AK22" s="129"/>
      <c r="AL22" s="129"/>
      <c r="AM22" s="129"/>
      <c r="AN22" s="129"/>
      <c r="AO22" s="129" t="s">
        <v>228</v>
      </c>
      <c r="AP22" s="129" t="s">
        <v>229</v>
      </c>
      <c r="AQ22" s="254" t="s">
        <v>627</v>
      </c>
      <c r="AR22" s="129"/>
      <c r="AS22" s="147" t="s">
        <v>202</v>
      </c>
      <c r="AT22" s="129" t="s">
        <v>229</v>
      </c>
      <c r="AW22" s="141" t="s">
        <v>628</v>
      </c>
      <c r="AX22" s="255"/>
      <c r="AZ22" s="256" t="s">
        <v>629</v>
      </c>
      <c r="BC22" s="166">
        <f>SUM(BC27:BC195)</f>
        <v>2221892162.3223014</v>
      </c>
      <c r="BD22" s="166">
        <f t="shared" ref="BD22:BQ22" si="3">SUM(BD27:BD195)</f>
        <v>2258995263.3778</v>
      </c>
      <c r="BE22" s="166">
        <f t="shared" si="3"/>
        <v>2296098364.433301</v>
      </c>
      <c r="BF22" s="166">
        <f t="shared" si="3"/>
        <v>2333201465.4887996</v>
      </c>
      <c r="BG22" s="166">
        <f t="shared" si="3"/>
        <v>2369525273.6104999</v>
      </c>
      <c r="BH22" s="166">
        <f t="shared" si="3"/>
        <v>2361027410.5325999</v>
      </c>
      <c r="BI22" s="166">
        <f t="shared" si="3"/>
        <v>2343348334</v>
      </c>
      <c r="BK22" s="166">
        <f t="shared" si="3"/>
        <v>2223278949.7187014</v>
      </c>
      <c r="BL22" s="166">
        <f t="shared" si="3"/>
        <v>2261768838.1705999</v>
      </c>
      <c r="BM22" s="166">
        <f t="shared" si="3"/>
        <v>2300258726.6225009</v>
      </c>
      <c r="BN22" s="166">
        <f t="shared" si="3"/>
        <v>2338748615.0743999</v>
      </c>
      <c r="BO22" s="166">
        <f t="shared" si="3"/>
        <v>2376459210.5925002</v>
      </c>
      <c r="BP22" s="166">
        <f t="shared" si="3"/>
        <v>2369348134.9109998</v>
      </c>
      <c r="BQ22" s="166">
        <f t="shared" si="3"/>
        <v>2360103841</v>
      </c>
    </row>
    <row r="23" spans="1:69" x14ac:dyDescent="0.15">
      <c r="B23" s="129"/>
      <c r="C23" s="129"/>
      <c r="D23" s="129" t="s">
        <v>232</v>
      </c>
      <c r="E23" s="129"/>
      <c r="F23" s="129" t="s">
        <v>233</v>
      </c>
      <c r="G23" s="129"/>
      <c r="K23" s="129" t="s">
        <v>198</v>
      </c>
      <c r="L23" s="129"/>
      <c r="M23" s="129"/>
      <c r="N23" s="147" t="s">
        <v>234</v>
      </c>
      <c r="O23" s="147"/>
      <c r="P23" s="252" t="s">
        <v>236</v>
      </c>
      <c r="Q23" s="147" t="s">
        <v>237</v>
      </c>
      <c r="R23" s="147"/>
      <c r="S23" s="147"/>
      <c r="T23" s="129" t="s">
        <v>58</v>
      </c>
      <c r="U23" s="253" t="s">
        <v>206</v>
      </c>
      <c r="V23" s="129" t="s">
        <v>239</v>
      </c>
      <c r="W23" s="129" t="s">
        <v>238</v>
      </c>
      <c r="X23" s="129" t="s">
        <v>240</v>
      </c>
      <c r="Y23" s="129" t="s">
        <v>241</v>
      </c>
      <c r="Z23" s="129" t="s">
        <v>242</v>
      </c>
      <c r="AA23" s="129" t="s">
        <v>243</v>
      </c>
      <c r="AB23" s="141" t="s">
        <v>630</v>
      </c>
      <c r="AC23" s="147" t="s">
        <v>631</v>
      </c>
      <c r="AD23" s="147"/>
      <c r="AE23" s="147"/>
      <c r="AF23" s="129" t="s">
        <v>208</v>
      </c>
      <c r="AG23" s="129" t="s">
        <v>226</v>
      </c>
      <c r="AH23" s="129" t="s">
        <v>248</v>
      </c>
      <c r="AI23" s="129" t="s">
        <v>248</v>
      </c>
      <c r="AJ23" s="129"/>
      <c r="AK23" s="129"/>
      <c r="AL23" s="129"/>
      <c r="AM23" s="129"/>
      <c r="AN23" s="129"/>
      <c r="AO23" s="129" t="s">
        <v>249</v>
      </c>
      <c r="AP23" s="147" t="s">
        <v>250</v>
      </c>
      <c r="AQ23" s="254" t="s">
        <v>250</v>
      </c>
      <c r="AR23" s="147" t="s">
        <v>251</v>
      </c>
      <c r="AS23" s="141" t="s">
        <v>519</v>
      </c>
      <c r="AT23" s="147" t="s">
        <v>254</v>
      </c>
      <c r="AU23" s="147" t="s">
        <v>665</v>
      </c>
      <c r="AV23" s="147"/>
      <c r="AW23" s="147" t="s">
        <v>255</v>
      </c>
      <c r="AX23" s="239" t="s">
        <v>526</v>
      </c>
      <c r="AY23" s="248" t="s">
        <v>666</v>
      </c>
      <c r="AZ23" s="248" t="s">
        <v>634</v>
      </c>
      <c r="BA23" s="147" t="s">
        <v>635</v>
      </c>
      <c r="BB23" s="147"/>
      <c r="BC23" s="147"/>
      <c r="BK23" s="147"/>
    </row>
    <row r="24" spans="1:69" x14ac:dyDescent="0.15">
      <c r="B24" s="129" t="s">
        <v>257</v>
      </c>
      <c r="C24" s="147" t="s">
        <v>232</v>
      </c>
      <c r="D24" s="147" t="s">
        <v>258</v>
      </c>
      <c r="E24" s="147" t="s">
        <v>259</v>
      </c>
      <c r="F24" s="147" t="s">
        <v>192</v>
      </c>
      <c r="G24" s="147" t="s">
        <v>260</v>
      </c>
      <c r="H24" s="129" t="s">
        <v>142</v>
      </c>
      <c r="I24" s="1" t="s">
        <v>142</v>
      </c>
      <c r="K24" s="129" t="s">
        <v>206</v>
      </c>
      <c r="L24" s="129"/>
      <c r="M24" s="129"/>
      <c r="N24" s="147" t="s">
        <v>261</v>
      </c>
      <c r="O24" s="147"/>
      <c r="P24" s="147"/>
      <c r="Q24" s="147" t="s">
        <v>196</v>
      </c>
      <c r="R24" s="147"/>
      <c r="S24" s="147" t="s">
        <v>199</v>
      </c>
      <c r="T24" s="147" t="s">
        <v>265</v>
      </c>
      <c r="U24" s="129" t="s">
        <v>636</v>
      </c>
      <c r="V24" s="129" t="s">
        <v>267</v>
      </c>
      <c r="W24" s="129" t="s">
        <v>268</v>
      </c>
      <c r="X24" s="141" t="s">
        <v>269</v>
      </c>
      <c r="Y24" s="129" t="s">
        <v>637</v>
      </c>
      <c r="Z24" s="129" t="s">
        <v>271</v>
      </c>
      <c r="AA24" s="129" t="s">
        <v>638</v>
      </c>
      <c r="AB24" s="141" t="s">
        <v>273</v>
      </c>
      <c r="AC24" s="129" t="s">
        <v>203</v>
      </c>
      <c r="AD24" s="129"/>
      <c r="AE24" s="129"/>
      <c r="AF24" s="129" t="s">
        <v>226</v>
      </c>
      <c r="AG24" s="129" t="s">
        <v>275</v>
      </c>
      <c r="AH24" s="231" t="s">
        <v>639</v>
      </c>
      <c r="AI24" s="147" t="s">
        <v>640</v>
      </c>
      <c r="AJ24" s="147"/>
      <c r="AK24" s="147"/>
      <c r="AL24" s="147"/>
      <c r="AM24" s="147"/>
      <c r="AN24" s="147"/>
      <c r="AO24" s="147" t="s">
        <v>641</v>
      </c>
      <c r="AP24" s="141" t="s">
        <v>642</v>
      </c>
      <c r="AQ24" s="257" t="s">
        <v>643</v>
      </c>
      <c r="AR24" s="141" t="s">
        <v>230</v>
      </c>
      <c r="AS24" s="147" t="s">
        <v>644</v>
      </c>
      <c r="AT24" s="141" t="s">
        <v>645</v>
      </c>
      <c r="AU24" s="141" t="s">
        <v>230</v>
      </c>
      <c r="AV24" s="141" t="s">
        <v>180</v>
      </c>
      <c r="AW24" s="258" t="s">
        <v>283</v>
      </c>
      <c r="AX24" s="255" t="s">
        <v>628</v>
      </c>
      <c r="AY24" s="259" t="s">
        <v>667</v>
      </c>
      <c r="AZ24" s="240">
        <f>SUM(AZ18,AZ20,AZ22)</f>
        <v>81</v>
      </c>
      <c r="BA24" s="260">
        <f>SUM(BA18,BA20)</f>
        <v>45600964.133399993</v>
      </c>
      <c r="BB24" s="141"/>
      <c r="BC24" s="141"/>
      <c r="BK24" s="141"/>
    </row>
    <row r="25" spans="1:69" x14ac:dyDescent="0.15">
      <c r="A25" s="129" t="s">
        <v>285</v>
      </c>
      <c r="B25" s="129" t="s">
        <v>286</v>
      </c>
      <c r="C25" s="147" t="s">
        <v>286</v>
      </c>
      <c r="D25" s="147" t="s">
        <v>259</v>
      </c>
      <c r="E25" s="147" t="s">
        <v>286</v>
      </c>
      <c r="F25" s="129" t="s">
        <v>287</v>
      </c>
      <c r="G25" s="129" t="s">
        <v>648</v>
      </c>
      <c r="H25" s="129" t="s">
        <v>289</v>
      </c>
      <c r="I25" s="1" t="s">
        <v>290</v>
      </c>
      <c r="K25" s="147" t="s">
        <v>589</v>
      </c>
      <c r="L25" s="147"/>
      <c r="M25" s="147"/>
      <c r="N25" s="147">
        <v>2020</v>
      </c>
      <c r="O25" s="147"/>
      <c r="P25" s="147"/>
      <c r="Q25" s="252" t="s">
        <v>295</v>
      </c>
      <c r="R25" s="147"/>
      <c r="S25" s="147">
        <v>2020</v>
      </c>
      <c r="T25" s="129" t="s">
        <v>297</v>
      </c>
      <c r="U25" s="129" t="s">
        <v>649</v>
      </c>
      <c r="V25" s="147" t="s">
        <v>650</v>
      </c>
      <c r="W25" s="129">
        <v>2018</v>
      </c>
      <c r="X25" s="147" t="s">
        <v>651</v>
      </c>
      <c r="Y25" s="147" t="s">
        <v>301</v>
      </c>
      <c r="Z25" s="129">
        <v>2018</v>
      </c>
      <c r="AA25" s="147" t="s">
        <v>301</v>
      </c>
      <c r="AB25" s="147" t="s">
        <v>652</v>
      </c>
      <c r="AC25" s="129" t="s">
        <v>653</v>
      </c>
      <c r="AD25" s="129"/>
      <c r="AE25" s="129"/>
      <c r="AF25" s="147" t="s">
        <v>589</v>
      </c>
      <c r="AG25" s="147" t="s">
        <v>589</v>
      </c>
      <c r="AH25" s="261" t="s">
        <v>654</v>
      </c>
      <c r="AI25" s="147" t="s">
        <v>655</v>
      </c>
      <c r="AJ25" s="147"/>
      <c r="AK25" s="147"/>
      <c r="AL25" s="147"/>
      <c r="AM25" s="147"/>
      <c r="AN25" s="147"/>
      <c r="AO25" s="129" t="s">
        <v>656</v>
      </c>
      <c r="AP25" s="230" t="s">
        <v>657</v>
      </c>
      <c r="AQ25" s="147"/>
      <c r="AR25" s="147" t="s">
        <v>308</v>
      </c>
      <c r="AS25" s="141" t="s">
        <v>658</v>
      </c>
      <c r="AT25" s="142" t="s">
        <v>310</v>
      </c>
      <c r="AU25" s="147" t="s">
        <v>255</v>
      </c>
      <c r="AV25" s="147" t="s">
        <v>311</v>
      </c>
      <c r="AW25" s="147" t="s">
        <v>312</v>
      </c>
      <c r="AX25" s="262" t="s">
        <v>255</v>
      </c>
      <c r="AY25" s="147"/>
      <c r="AZ25" s="147"/>
      <c r="BA25" s="147"/>
      <c r="BB25" s="147"/>
      <c r="BC25" s="147" t="s">
        <v>501</v>
      </c>
      <c r="BD25" s="147" t="s">
        <v>514</v>
      </c>
      <c r="BE25" s="147" t="s">
        <v>668</v>
      </c>
      <c r="BF25" s="147" t="s">
        <v>172</v>
      </c>
      <c r="BG25" s="147" t="s">
        <v>173</v>
      </c>
      <c r="BH25" s="147" t="s">
        <v>174</v>
      </c>
      <c r="BI25" s="147" t="s">
        <v>175</v>
      </c>
      <c r="BK25" s="147" t="s">
        <v>501</v>
      </c>
      <c r="BL25" s="147" t="s">
        <v>514</v>
      </c>
      <c r="BM25" s="147" t="s">
        <v>668</v>
      </c>
      <c r="BN25" s="147" t="s">
        <v>172</v>
      </c>
      <c r="BO25" s="147" t="s">
        <v>173</v>
      </c>
      <c r="BP25" s="147" t="s">
        <v>174</v>
      </c>
      <c r="BQ25" s="147" t="s">
        <v>175</v>
      </c>
    </row>
    <row r="26" spans="1:69" x14ac:dyDescent="0.15">
      <c r="C26" s="2"/>
      <c r="D26" s="2"/>
      <c r="E26" s="2"/>
      <c r="F26" s="2"/>
      <c r="G26" s="2"/>
      <c r="Q26" s="263" t="s">
        <v>317</v>
      </c>
      <c r="AP26" s="248" t="s">
        <v>659</v>
      </c>
      <c r="AQ26" s="248"/>
      <c r="AX26" s="264" t="s">
        <v>643</v>
      </c>
    </row>
    <row r="27" spans="1:69" ht="15" x14ac:dyDescent="0.2">
      <c r="A27" s="129" t="s">
        <v>323</v>
      </c>
      <c r="B27" s="129"/>
      <c r="C27" s="147"/>
      <c r="D27" s="147"/>
      <c r="E27" s="147"/>
      <c r="F27" s="1">
        <v>7</v>
      </c>
      <c r="G27" s="265">
        <v>63</v>
      </c>
      <c r="H27" s="129">
        <v>1</v>
      </c>
      <c r="I27" s="1" t="s">
        <v>324</v>
      </c>
      <c r="J27" s="156"/>
      <c r="K27" s="266">
        <v>386.97</v>
      </c>
      <c r="L27" s="265"/>
      <c r="M27" s="158"/>
      <c r="N27" s="267">
        <v>92</v>
      </c>
      <c r="O27" s="159">
        <f t="shared" ref="O27:O90" si="4">N27/K27</f>
        <v>0.23774452799958651</v>
      </c>
      <c r="P27" s="159">
        <f>IF(O27&gt;0.6,+O27-0.6,0)</f>
        <v>0</v>
      </c>
      <c r="Q27" s="160">
        <f t="shared" ref="Q27:Q90" si="5">P27*K27</f>
        <v>0</v>
      </c>
      <c r="R27" s="160">
        <f>Q27*0.15</f>
        <v>0</v>
      </c>
      <c r="S27" s="267">
        <v>3</v>
      </c>
      <c r="T27" s="136">
        <f t="shared" ref="T27:T90" si="6">ROUND(N27*$T$2,2)</f>
        <v>27.6</v>
      </c>
      <c r="U27" s="4">
        <f>K27+T27+0.25*S27+0.15*Q27</f>
        <v>415.32000000000005</v>
      </c>
      <c r="V27" s="266">
        <v>384616220</v>
      </c>
      <c r="W27" s="267">
        <v>3223</v>
      </c>
      <c r="X27" s="136">
        <f t="shared" ref="X27:X90" si="7">ROUND(V27/W27,2)</f>
        <v>119334.85</v>
      </c>
      <c r="Y27" s="131">
        <f t="shared" ref="Y27:Y90" si="8">(ROUND(X27/$Y$21,6))</f>
        <v>0.61983500000000002</v>
      </c>
      <c r="Z27" s="267">
        <v>101098</v>
      </c>
      <c r="AA27" s="131">
        <f t="shared" ref="AA27:AA90" si="9">(ROUND(Z27/$AA$21,6))</f>
        <v>0.839028</v>
      </c>
      <c r="AB27" s="131">
        <f t="shared" ref="AB27:AB90" si="10">ROUND(1-((Y27*$T$4)+(AA27*$T$5)),6)</f>
        <v>0.31440699999999999</v>
      </c>
      <c r="AC27" s="161">
        <f t="shared" ref="AC27:AC90" si="11">IF(C27=1,MAX($T$7,AB27),MAX($T$6,AB27))</f>
        <v>0.31440699999999999</v>
      </c>
      <c r="AD27" s="162">
        <f>IF(G27&gt;=1,IF(G27&lt;=5,0.06,IF(G27&lt;=10,0.05,IF(G27&lt;=15,0.04,IF(G27&lt;=19,0.03,0)))),0)</f>
        <v>0</v>
      </c>
      <c r="AE27" s="163">
        <f>+AD27+AC27</f>
        <v>0.31440699999999999</v>
      </c>
      <c r="AF27" s="267">
        <v>234</v>
      </c>
      <c r="AG27" s="267">
        <v>6</v>
      </c>
      <c r="AH27" s="4">
        <f>ROUND(AG27*100,2)</f>
        <v>600</v>
      </c>
      <c r="AI27" s="135">
        <f t="shared" ref="AI27:AI90" si="12">ROUND(AF27*AH27,0)</f>
        <v>140400</v>
      </c>
      <c r="AJ27" s="135">
        <v>0</v>
      </c>
      <c r="AK27" s="135">
        <f>IF(AJ27&gt;0,4,0)</f>
        <v>0</v>
      </c>
      <c r="AL27" s="135">
        <f>ROUND(AK27*100,2)</f>
        <v>0</v>
      </c>
      <c r="AM27" s="135">
        <f>ROUND(AJ27*AL27,0)</f>
        <v>0</v>
      </c>
      <c r="AN27" s="135">
        <f>AI27+AM27</f>
        <v>140400</v>
      </c>
      <c r="AO27" s="135">
        <f t="shared" ref="AO27:AO90" si="13">ROUND(U27*AE27*$AO$21,0)</f>
        <v>1504929</v>
      </c>
      <c r="AP27" s="135">
        <f>IF(AO27=0, 0,AN27+AO27)</f>
        <v>1645329</v>
      </c>
      <c r="AQ27" s="135">
        <f>IF(AND(C27=1,AP27&lt;AR27),AR27,AP27)</f>
        <v>1645329</v>
      </c>
      <c r="AR27" s="160">
        <v>2331185</v>
      </c>
      <c r="AS27" s="135">
        <f>ABS(SUM(AR27,-AP27))</f>
        <v>685856</v>
      </c>
      <c r="AT27" s="164" t="str">
        <f>IF(AP27&gt;AR27,"Yes","No")</f>
        <v>No</v>
      </c>
      <c r="AU27" s="267">
        <v>2004782</v>
      </c>
      <c r="AV27" s="160">
        <f t="shared" ref="AV27:AV90" si="14">IF(AT27="Yes",+AS27*$L$9,+AS27*$L$10)</f>
        <v>57131.804799999998</v>
      </c>
      <c r="AW27" s="160">
        <f>IF(AT27="Yes",+AU27+AV27,+AU27)</f>
        <v>2004782</v>
      </c>
      <c r="AX27" s="160">
        <f t="shared" ref="AX27:AX90" si="15">IF(C27=1,MAX(AW27,AR27),AW27)</f>
        <v>2004782</v>
      </c>
      <c r="AY27" s="268">
        <f>AX27-AU27</f>
        <v>0</v>
      </c>
      <c r="AZ27" s="160"/>
      <c r="BA27" s="160"/>
      <c r="BB27" s="165"/>
      <c r="BC27" s="160">
        <f>IF(AT27="Yes",AX27+AV27,AX27-AV27)</f>
        <v>1947650.1952</v>
      </c>
      <c r="BD27" s="166">
        <f>IF($AT27="Yes",BC27+$AV27,BC27-$AV27)</f>
        <v>1890518.3903999999</v>
      </c>
      <c r="BE27" s="166">
        <f t="shared" ref="BE27:BF27" si="16">IF($AT27="Yes",BD27+$AV27,BD27-$AV27)</f>
        <v>1833386.5855999999</v>
      </c>
      <c r="BF27" s="166">
        <f t="shared" si="16"/>
        <v>1776254.7807999998</v>
      </c>
      <c r="BG27" s="166">
        <f>IF($AT27="Yes",$AP27,BF27-$AV27)</f>
        <v>1719122.9759999998</v>
      </c>
      <c r="BH27" s="166">
        <f t="shared" ref="BH27" si="17">IF($AT27="Yes",$AP27,BG27-$AV27)</f>
        <v>1661991.1711999997</v>
      </c>
      <c r="BI27" s="166">
        <f>AP27</f>
        <v>1645329</v>
      </c>
      <c r="BK27" s="166">
        <f>IF($C27=1,MAX(BC27,$AR27),BC27)</f>
        <v>1947650.1952</v>
      </c>
      <c r="BL27" s="166">
        <f t="shared" ref="BL27:BP27" si="18">IF($C27=1,MAX(BD27,$AR27),BD27)</f>
        <v>1890518.3903999999</v>
      </c>
      <c r="BM27" s="166">
        <f t="shared" si="18"/>
        <v>1833386.5855999999</v>
      </c>
      <c r="BN27" s="166">
        <f t="shared" si="18"/>
        <v>1776254.7807999998</v>
      </c>
      <c r="BO27" s="166">
        <f t="shared" si="18"/>
        <v>1719122.9759999998</v>
      </c>
      <c r="BP27" s="166">
        <f t="shared" si="18"/>
        <v>1661991.1711999997</v>
      </c>
      <c r="BQ27" s="166">
        <f>AQ27</f>
        <v>1645329</v>
      </c>
    </row>
    <row r="28" spans="1:69" ht="15" x14ac:dyDescent="0.2">
      <c r="A28" s="129" t="s">
        <v>325</v>
      </c>
      <c r="B28" s="167"/>
      <c r="C28" s="147">
        <v>1</v>
      </c>
      <c r="D28" s="147">
        <v>1</v>
      </c>
      <c r="E28" s="147"/>
      <c r="F28" s="1">
        <v>10</v>
      </c>
      <c r="G28" s="269">
        <v>10</v>
      </c>
      <c r="H28" s="129">
        <v>2</v>
      </c>
      <c r="I28" s="1" t="s">
        <v>326</v>
      </c>
      <c r="J28" s="156"/>
      <c r="K28" s="266">
        <v>2388.0700000000002</v>
      </c>
      <c r="L28" s="269"/>
      <c r="M28" s="158"/>
      <c r="N28" s="267">
        <v>1585</v>
      </c>
      <c r="O28" s="159">
        <f t="shared" si="4"/>
        <v>0.66371588772523415</v>
      </c>
      <c r="P28" s="159">
        <f t="shared" ref="P28:P91" si="19">IF(O28&gt;0.6,+O28-0.6,0)</f>
        <v>6.3715887725234177E-2</v>
      </c>
      <c r="Q28" s="160">
        <f t="shared" si="5"/>
        <v>152.15799999999999</v>
      </c>
      <c r="R28" s="160">
        <f t="shared" ref="R28:R91" si="20">Q28*0.15</f>
        <v>22.823699999999999</v>
      </c>
      <c r="S28" s="267">
        <v>133</v>
      </c>
      <c r="T28" s="136">
        <f t="shared" si="6"/>
        <v>475.5</v>
      </c>
      <c r="U28" s="4">
        <f t="shared" ref="U28:U91" si="21">K28+T28+0.25*S28+0.15*Q28</f>
        <v>2919.6437000000001</v>
      </c>
      <c r="V28" s="266">
        <v>1478593672.6700001</v>
      </c>
      <c r="W28" s="267">
        <v>18860</v>
      </c>
      <c r="X28" s="136">
        <f t="shared" si="7"/>
        <v>78398.39</v>
      </c>
      <c r="Y28" s="131">
        <f t="shared" si="8"/>
        <v>0.40720800000000001</v>
      </c>
      <c r="Z28" s="267">
        <v>53540</v>
      </c>
      <c r="AA28" s="131">
        <f t="shared" si="9"/>
        <v>0.44433699999999998</v>
      </c>
      <c r="AB28" s="131">
        <f t="shared" si="10"/>
        <v>0.58165299999999998</v>
      </c>
      <c r="AC28" s="161">
        <f t="shared" si="11"/>
        <v>0.58165299999999998</v>
      </c>
      <c r="AD28" s="162">
        <f t="shared" ref="AD28:AD91" si="22">IF(G28&gt;=1,IF(G28&lt;=5,0.06,IF(G28&lt;=10,0.05,IF(G28&lt;=15,0.04,IF(G28&lt;=19,0.03,0)))),0)</f>
        <v>0.05</v>
      </c>
      <c r="AE28" s="163">
        <f t="shared" ref="AE28:AE91" si="23">+AD28+AC28</f>
        <v>0.63165300000000002</v>
      </c>
      <c r="AF28" s="267">
        <v>0</v>
      </c>
      <c r="AG28" s="267">
        <v>0</v>
      </c>
      <c r="AH28" s="4">
        <f t="shared" ref="AH28:AH91" si="24">ROUND(AG28*100,2)</f>
        <v>0</v>
      </c>
      <c r="AI28" s="135">
        <f t="shared" si="12"/>
        <v>0</v>
      </c>
      <c r="AJ28" s="135">
        <v>0</v>
      </c>
      <c r="AK28" s="135">
        <f t="shared" ref="AK28:AK91" si="25">IF(AJ28&gt;0,4,0)</f>
        <v>0</v>
      </c>
      <c r="AL28" s="135">
        <f t="shared" ref="AL28:AL91" si="26">ROUND(AK28*100,2)</f>
        <v>0</v>
      </c>
      <c r="AM28" s="135">
        <f t="shared" ref="AM28:AM91" si="27">ROUND(AJ28*AL28,0)</f>
        <v>0</v>
      </c>
      <c r="AN28" s="135">
        <f t="shared" ref="AN28:AN91" si="28">AI28+AM28</f>
        <v>0</v>
      </c>
      <c r="AO28" s="135">
        <f t="shared" si="13"/>
        <v>21254425</v>
      </c>
      <c r="AP28" s="135">
        <f t="shared" ref="AP28:AP91" si="29">IF(AO28=0, 0,AN28+AO28)</f>
        <v>21254425</v>
      </c>
      <c r="AQ28" s="135">
        <f t="shared" ref="AQ28:AQ91" si="30">IF(AND(C28=1,AP28&lt;AR28),AR28,AP28)</f>
        <v>21254425</v>
      </c>
      <c r="AR28" s="160">
        <v>16473543</v>
      </c>
      <c r="AS28" s="135">
        <f t="shared" ref="AS28:AS91" si="31">ABS(SUM(AR28,-AP28))</f>
        <v>4780882</v>
      </c>
      <c r="AT28" s="164" t="str">
        <f t="shared" ref="AT28:AT91" si="32">IF(AP28&gt;AR28,"Yes","No")</f>
        <v>Yes</v>
      </c>
      <c r="AU28" s="267">
        <v>18448070.021200001</v>
      </c>
      <c r="AV28" s="160">
        <f t="shared" si="14"/>
        <v>509642.02120000002</v>
      </c>
      <c r="AW28" s="160">
        <f t="shared" ref="AW28:AW91" si="33">IF(AT28="Yes",+AU28+AV28,+AU28)</f>
        <v>18957712.042400002</v>
      </c>
      <c r="AX28" s="160">
        <f t="shared" si="15"/>
        <v>18957712.042400002</v>
      </c>
      <c r="AY28" s="268">
        <f t="shared" ref="AY28:AY91" si="34">AX28-AU28</f>
        <v>509642.02120000124</v>
      </c>
      <c r="AZ28" s="160"/>
      <c r="BA28" s="160"/>
      <c r="BB28" s="165"/>
      <c r="BC28" s="160">
        <f t="shared" ref="BC28:BC91" si="35">IF(AT28="Yes",AX28+AV28,AX28-AV28)</f>
        <v>19467354.063600004</v>
      </c>
      <c r="BD28" s="166">
        <f t="shared" ref="BD28:BF43" si="36">IF($AT28="Yes",BC28+$AV28,BC28-$AV28)</f>
        <v>19976996.084800005</v>
      </c>
      <c r="BE28" s="166">
        <f t="shared" si="36"/>
        <v>20486638.106000006</v>
      </c>
      <c r="BF28" s="166">
        <f t="shared" si="36"/>
        <v>20996280.127200007</v>
      </c>
      <c r="BG28" s="166">
        <f t="shared" ref="BG28:BH43" si="37">IF($AT28="Yes",$AP28,BF28-$AV28)</f>
        <v>21254425</v>
      </c>
      <c r="BH28" s="166">
        <f t="shared" si="37"/>
        <v>21254425</v>
      </c>
      <c r="BI28" s="166">
        <f t="shared" ref="BI28:BI91" si="38">AP28</f>
        <v>21254425</v>
      </c>
      <c r="BK28" s="166">
        <f t="shared" ref="BK28:BK91" si="39">IF($C28=1,MAX(BC28,$AR28),BC28)</f>
        <v>19467354.063600004</v>
      </c>
      <c r="BL28" s="166">
        <f t="shared" ref="BL28:BL91" si="40">IF($C28=1,MAX(BD28,$AR28),BD28)</f>
        <v>19976996.084800005</v>
      </c>
      <c r="BM28" s="166">
        <f t="shared" ref="BM28:BM91" si="41">IF($C28=1,MAX(BE28,$AR28),BE28)</f>
        <v>20486638.106000006</v>
      </c>
      <c r="BN28" s="166">
        <f t="shared" ref="BN28:BN91" si="42">IF($C28=1,MAX(BF28,$AR28),BF28)</f>
        <v>20996280.127200007</v>
      </c>
      <c r="BO28" s="166">
        <f t="shared" ref="BO28:BO91" si="43">IF($C28=1,MAX(BG28,$AR28),BG28)</f>
        <v>21254425</v>
      </c>
      <c r="BP28" s="166">
        <f t="shared" ref="BP28:BP91" si="44">IF($C28=1,MAX(BH28,$AR28),BH28)</f>
        <v>21254425</v>
      </c>
      <c r="BQ28" s="166">
        <f t="shared" ref="BQ28:BQ91" si="45">AQ28</f>
        <v>21254425</v>
      </c>
    </row>
    <row r="29" spans="1:69" ht="15" x14ac:dyDescent="0.2">
      <c r="A29" s="129" t="s">
        <v>327</v>
      </c>
      <c r="B29" s="129"/>
      <c r="C29" s="147"/>
      <c r="D29" s="147"/>
      <c r="E29" s="147"/>
      <c r="F29" s="1">
        <v>8</v>
      </c>
      <c r="G29" s="265">
        <v>46</v>
      </c>
      <c r="H29" s="129">
        <v>3</v>
      </c>
      <c r="I29" s="1" t="s">
        <v>328</v>
      </c>
      <c r="J29" s="156"/>
      <c r="K29" s="266">
        <v>517.82000000000005</v>
      </c>
      <c r="L29" s="265"/>
      <c r="M29" s="158"/>
      <c r="N29" s="267">
        <v>190</v>
      </c>
      <c r="O29" s="159">
        <f t="shared" si="4"/>
        <v>0.36692286895060056</v>
      </c>
      <c r="P29" s="159">
        <f t="shared" si="19"/>
        <v>0</v>
      </c>
      <c r="Q29" s="160">
        <f t="shared" si="5"/>
        <v>0</v>
      </c>
      <c r="R29" s="160">
        <f t="shared" si="20"/>
        <v>0</v>
      </c>
      <c r="S29" s="267">
        <v>6</v>
      </c>
      <c r="T29" s="136">
        <f t="shared" si="6"/>
        <v>57</v>
      </c>
      <c r="U29" s="4">
        <f t="shared" si="21"/>
        <v>576.32000000000005</v>
      </c>
      <c r="V29" s="266">
        <v>454121204.32999998</v>
      </c>
      <c r="W29" s="267">
        <v>4234</v>
      </c>
      <c r="X29" s="136">
        <f t="shared" si="7"/>
        <v>107255.83</v>
      </c>
      <c r="Y29" s="131">
        <f t="shared" si="8"/>
        <v>0.55709600000000004</v>
      </c>
      <c r="Z29" s="267">
        <v>68269</v>
      </c>
      <c r="AA29" s="131">
        <f t="shared" si="9"/>
        <v>0.56657500000000005</v>
      </c>
      <c r="AB29" s="131">
        <f t="shared" si="10"/>
        <v>0.44006000000000001</v>
      </c>
      <c r="AC29" s="161">
        <f t="shared" si="11"/>
        <v>0.44006000000000001</v>
      </c>
      <c r="AD29" s="162">
        <f t="shared" si="22"/>
        <v>0</v>
      </c>
      <c r="AE29" s="163">
        <f t="shared" si="23"/>
        <v>0.44006000000000001</v>
      </c>
      <c r="AF29" s="267">
        <v>165</v>
      </c>
      <c r="AG29" s="267">
        <v>4</v>
      </c>
      <c r="AH29" s="4">
        <f t="shared" si="24"/>
        <v>400</v>
      </c>
      <c r="AI29" s="135">
        <f t="shared" si="12"/>
        <v>66000</v>
      </c>
      <c r="AJ29" s="135">
        <v>0</v>
      </c>
      <c r="AK29" s="135">
        <f t="shared" si="25"/>
        <v>0</v>
      </c>
      <c r="AL29" s="135">
        <f t="shared" si="26"/>
        <v>0</v>
      </c>
      <c r="AM29" s="135">
        <f t="shared" si="27"/>
        <v>0</v>
      </c>
      <c r="AN29" s="135">
        <f t="shared" si="28"/>
        <v>66000</v>
      </c>
      <c r="AO29" s="135">
        <f t="shared" si="13"/>
        <v>2922917</v>
      </c>
      <c r="AP29" s="135">
        <f t="shared" si="29"/>
        <v>2988917</v>
      </c>
      <c r="AQ29" s="135">
        <f t="shared" si="30"/>
        <v>2988917</v>
      </c>
      <c r="AR29" s="160">
        <v>3859564</v>
      </c>
      <c r="AS29" s="135">
        <f t="shared" si="31"/>
        <v>870647</v>
      </c>
      <c r="AT29" s="164" t="str">
        <f t="shared" si="32"/>
        <v>No</v>
      </c>
      <c r="AU29" s="267">
        <v>3459062</v>
      </c>
      <c r="AV29" s="160">
        <f t="shared" si="14"/>
        <v>72524.895099999994</v>
      </c>
      <c r="AW29" s="160">
        <f t="shared" si="33"/>
        <v>3459062</v>
      </c>
      <c r="AX29" s="160">
        <f t="shared" si="15"/>
        <v>3459062</v>
      </c>
      <c r="AY29" s="268">
        <f t="shared" si="34"/>
        <v>0</v>
      </c>
      <c r="AZ29" s="160"/>
      <c r="BA29" s="160"/>
      <c r="BB29" s="165"/>
      <c r="BC29" s="160">
        <f t="shared" si="35"/>
        <v>3386537.1049000002</v>
      </c>
      <c r="BD29" s="166">
        <f t="shared" si="36"/>
        <v>3314012.2098000003</v>
      </c>
      <c r="BE29" s="166">
        <f t="shared" si="36"/>
        <v>3241487.3147000005</v>
      </c>
      <c r="BF29" s="166">
        <f t="shared" si="36"/>
        <v>3168962.4196000006</v>
      </c>
      <c r="BG29" s="166">
        <f t="shared" si="37"/>
        <v>3096437.5245000008</v>
      </c>
      <c r="BH29" s="166">
        <f t="shared" si="37"/>
        <v>3023912.6294000009</v>
      </c>
      <c r="BI29" s="166">
        <f t="shared" si="38"/>
        <v>2988917</v>
      </c>
      <c r="BK29" s="166">
        <f t="shared" si="39"/>
        <v>3386537.1049000002</v>
      </c>
      <c r="BL29" s="166">
        <f t="shared" si="40"/>
        <v>3314012.2098000003</v>
      </c>
      <c r="BM29" s="166">
        <f t="shared" si="41"/>
        <v>3241487.3147000005</v>
      </c>
      <c r="BN29" s="166">
        <f t="shared" si="42"/>
        <v>3168962.4196000006</v>
      </c>
      <c r="BO29" s="166">
        <f t="shared" si="43"/>
        <v>3096437.5245000008</v>
      </c>
      <c r="BP29" s="166">
        <f t="shared" si="44"/>
        <v>3023912.6294000009</v>
      </c>
      <c r="BQ29" s="166">
        <f t="shared" si="45"/>
        <v>2988917</v>
      </c>
    </row>
    <row r="30" spans="1:69" ht="15" x14ac:dyDescent="0.2">
      <c r="A30" s="129" t="s">
        <v>329</v>
      </c>
      <c r="B30" s="129"/>
      <c r="C30" s="147"/>
      <c r="D30" s="147"/>
      <c r="E30" s="147"/>
      <c r="F30" s="1">
        <v>2</v>
      </c>
      <c r="G30" s="265">
        <v>153</v>
      </c>
      <c r="H30" s="129">
        <v>4</v>
      </c>
      <c r="I30" s="1" t="s">
        <v>330</v>
      </c>
      <c r="J30" s="156"/>
      <c r="K30" s="266">
        <v>3133.65</v>
      </c>
      <c r="L30" s="265"/>
      <c r="M30" s="158"/>
      <c r="N30" s="267">
        <v>179</v>
      </c>
      <c r="O30" s="159">
        <f t="shared" si="4"/>
        <v>5.7121886617841809E-2</v>
      </c>
      <c r="P30" s="159">
        <f t="shared" si="19"/>
        <v>0</v>
      </c>
      <c r="Q30" s="160">
        <f t="shared" si="5"/>
        <v>0</v>
      </c>
      <c r="R30" s="160">
        <f t="shared" si="20"/>
        <v>0</v>
      </c>
      <c r="S30" s="267">
        <v>92</v>
      </c>
      <c r="T30" s="136">
        <f t="shared" si="6"/>
        <v>53.7</v>
      </c>
      <c r="U30" s="4">
        <f t="shared" si="21"/>
        <v>3210.35</v>
      </c>
      <c r="V30" s="266">
        <v>3689662670.6700001</v>
      </c>
      <c r="W30" s="267">
        <v>18338</v>
      </c>
      <c r="X30" s="136">
        <f t="shared" si="7"/>
        <v>201203.11</v>
      </c>
      <c r="Y30" s="131">
        <f t="shared" si="8"/>
        <v>1.0450660000000001</v>
      </c>
      <c r="Z30" s="267">
        <v>132500</v>
      </c>
      <c r="AA30" s="131">
        <f t="shared" si="9"/>
        <v>1.0996379999999999</v>
      </c>
      <c r="AB30" s="131">
        <f t="shared" si="10"/>
        <v>-6.1438E-2</v>
      </c>
      <c r="AC30" s="161">
        <f t="shared" si="11"/>
        <v>0.01</v>
      </c>
      <c r="AD30" s="162">
        <f t="shared" si="22"/>
        <v>0</v>
      </c>
      <c r="AE30" s="163">
        <f t="shared" si="23"/>
        <v>0.01</v>
      </c>
      <c r="AF30" s="267">
        <v>0</v>
      </c>
      <c r="AG30" s="267">
        <v>0</v>
      </c>
      <c r="AH30" s="4">
        <f t="shared" si="24"/>
        <v>0</v>
      </c>
      <c r="AI30" s="135">
        <f t="shared" si="12"/>
        <v>0</v>
      </c>
      <c r="AJ30" s="135">
        <v>0</v>
      </c>
      <c r="AK30" s="135">
        <f t="shared" si="25"/>
        <v>0</v>
      </c>
      <c r="AL30" s="135">
        <f t="shared" si="26"/>
        <v>0</v>
      </c>
      <c r="AM30" s="135">
        <f t="shared" si="27"/>
        <v>0</v>
      </c>
      <c r="AN30" s="135">
        <f t="shared" si="28"/>
        <v>0</v>
      </c>
      <c r="AO30" s="135">
        <f t="shared" si="13"/>
        <v>369993</v>
      </c>
      <c r="AP30" s="135">
        <f t="shared" si="29"/>
        <v>369993</v>
      </c>
      <c r="AQ30" s="135">
        <f t="shared" si="30"/>
        <v>369993</v>
      </c>
      <c r="AR30" s="160">
        <v>731456</v>
      </c>
      <c r="AS30" s="135">
        <f t="shared" si="31"/>
        <v>361463</v>
      </c>
      <c r="AT30" s="164" t="str">
        <f t="shared" si="32"/>
        <v>No</v>
      </c>
      <c r="AU30" s="267">
        <v>584016</v>
      </c>
      <c r="AV30" s="160">
        <f t="shared" si="14"/>
        <v>30109.867900000001</v>
      </c>
      <c r="AW30" s="160">
        <f t="shared" si="33"/>
        <v>584016</v>
      </c>
      <c r="AX30" s="160">
        <f t="shared" si="15"/>
        <v>584016</v>
      </c>
      <c r="AY30" s="268">
        <f t="shared" si="34"/>
        <v>0</v>
      </c>
      <c r="AZ30" s="160"/>
      <c r="BA30" s="160"/>
      <c r="BB30" s="165"/>
      <c r="BC30" s="160">
        <f t="shared" si="35"/>
        <v>553906.13210000005</v>
      </c>
      <c r="BD30" s="166">
        <f t="shared" si="36"/>
        <v>523796.26420000003</v>
      </c>
      <c r="BE30" s="166">
        <f t="shared" si="36"/>
        <v>493686.39630000002</v>
      </c>
      <c r="BF30" s="166">
        <f t="shared" si="36"/>
        <v>463576.52840000001</v>
      </c>
      <c r="BG30" s="166">
        <f t="shared" si="37"/>
        <v>433466.6605</v>
      </c>
      <c r="BH30" s="166">
        <f t="shared" si="37"/>
        <v>403356.79259999999</v>
      </c>
      <c r="BI30" s="166">
        <f t="shared" si="38"/>
        <v>369993</v>
      </c>
      <c r="BK30" s="166">
        <f t="shared" si="39"/>
        <v>553906.13210000005</v>
      </c>
      <c r="BL30" s="166">
        <f t="shared" si="40"/>
        <v>523796.26420000003</v>
      </c>
      <c r="BM30" s="166">
        <f t="shared" si="41"/>
        <v>493686.39630000002</v>
      </c>
      <c r="BN30" s="166">
        <f t="shared" si="42"/>
        <v>463576.52840000001</v>
      </c>
      <c r="BO30" s="166">
        <f t="shared" si="43"/>
        <v>433466.6605</v>
      </c>
      <c r="BP30" s="166">
        <f t="shared" si="44"/>
        <v>403356.79259999999</v>
      </c>
      <c r="BQ30" s="166">
        <f t="shared" si="45"/>
        <v>369993</v>
      </c>
    </row>
    <row r="31" spans="1:69" ht="15" x14ac:dyDescent="0.2">
      <c r="A31" s="129" t="s">
        <v>323</v>
      </c>
      <c r="B31" s="129"/>
      <c r="C31" s="147"/>
      <c r="D31" s="147"/>
      <c r="E31" s="147"/>
      <c r="F31" s="1">
        <v>5</v>
      </c>
      <c r="G31" s="265">
        <v>91</v>
      </c>
      <c r="H31" s="129">
        <v>5</v>
      </c>
      <c r="I31" s="1" t="s">
        <v>331</v>
      </c>
      <c r="J31" s="156"/>
      <c r="K31" s="266">
        <v>476.42</v>
      </c>
      <c r="L31" s="265"/>
      <c r="M31" s="158"/>
      <c r="N31" s="267">
        <v>94</v>
      </c>
      <c r="O31" s="159">
        <f t="shared" si="4"/>
        <v>0.19730489903866336</v>
      </c>
      <c r="P31" s="159">
        <f t="shared" si="19"/>
        <v>0</v>
      </c>
      <c r="Q31" s="160">
        <f t="shared" si="5"/>
        <v>0</v>
      </c>
      <c r="R31" s="160">
        <f t="shared" si="20"/>
        <v>0</v>
      </c>
      <c r="S31" s="267">
        <v>1</v>
      </c>
      <c r="T31" s="136">
        <f t="shared" si="6"/>
        <v>28.2</v>
      </c>
      <c r="U31" s="4">
        <f t="shared" si="21"/>
        <v>504.87</v>
      </c>
      <c r="V31" s="266">
        <v>524371704</v>
      </c>
      <c r="W31" s="267">
        <v>3671</v>
      </c>
      <c r="X31" s="136">
        <f t="shared" si="7"/>
        <v>142841.65</v>
      </c>
      <c r="Y31" s="131">
        <f t="shared" si="8"/>
        <v>0.74193100000000001</v>
      </c>
      <c r="Z31" s="267">
        <v>111071</v>
      </c>
      <c r="AA31" s="131">
        <f t="shared" si="9"/>
        <v>0.92179500000000003</v>
      </c>
      <c r="AB31" s="131">
        <f t="shared" si="10"/>
        <v>0.20411000000000001</v>
      </c>
      <c r="AC31" s="161">
        <f t="shared" si="11"/>
        <v>0.20411000000000001</v>
      </c>
      <c r="AD31" s="162">
        <f t="shared" si="22"/>
        <v>0</v>
      </c>
      <c r="AE31" s="163">
        <f t="shared" si="23"/>
        <v>0.20411000000000001</v>
      </c>
      <c r="AF31" s="267">
        <v>279</v>
      </c>
      <c r="AG31" s="267">
        <v>6</v>
      </c>
      <c r="AH31" s="4">
        <f t="shared" si="24"/>
        <v>600</v>
      </c>
      <c r="AI31" s="135">
        <f t="shared" si="12"/>
        <v>167400</v>
      </c>
      <c r="AJ31" s="135">
        <v>0</v>
      </c>
      <c r="AK31" s="135">
        <f t="shared" si="25"/>
        <v>0</v>
      </c>
      <c r="AL31" s="135">
        <f t="shared" si="26"/>
        <v>0</v>
      </c>
      <c r="AM31" s="135">
        <f t="shared" si="27"/>
        <v>0</v>
      </c>
      <c r="AN31" s="135">
        <f t="shared" si="28"/>
        <v>167400</v>
      </c>
      <c r="AO31" s="135">
        <f t="shared" si="13"/>
        <v>1187640</v>
      </c>
      <c r="AP31" s="135">
        <f t="shared" si="29"/>
        <v>1355040</v>
      </c>
      <c r="AQ31" s="135">
        <f t="shared" si="30"/>
        <v>1355040</v>
      </c>
      <c r="AR31" s="160">
        <v>1633686</v>
      </c>
      <c r="AS31" s="135">
        <f t="shared" si="31"/>
        <v>278646</v>
      </c>
      <c r="AT31" s="164" t="str">
        <f t="shared" si="32"/>
        <v>No</v>
      </c>
      <c r="AU31" s="267">
        <v>1494242</v>
      </c>
      <c r="AV31" s="160">
        <f t="shared" si="14"/>
        <v>23211.211800000001</v>
      </c>
      <c r="AW31" s="160">
        <f t="shared" si="33"/>
        <v>1494242</v>
      </c>
      <c r="AX31" s="160">
        <f t="shared" si="15"/>
        <v>1494242</v>
      </c>
      <c r="AY31" s="268">
        <f t="shared" si="34"/>
        <v>0</v>
      </c>
      <c r="AZ31" s="160"/>
      <c r="BA31" s="160"/>
      <c r="BB31" s="165"/>
      <c r="BC31" s="160">
        <f t="shared" si="35"/>
        <v>1471030.7882000001</v>
      </c>
      <c r="BD31" s="166">
        <f t="shared" si="36"/>
        <v>1447819.5764000001</v>
      </c>
      <c r="BE31" s="166">
        <f t="shared" si="36"/>
        <v>1424608.3646000002</v>
      </c>
      <c r="BF31" s="166">
        <f t="shared" si="36"/>
        <v>1401397.1528000003</v>
      </c>
      <c r="BG31" s="166">
        <f t="shared" si="37"/>
        <v>1378185.9410000003</v>
      </c>
      <c r="BH31" s="166">
        <f t="shared" si="37"/>
        <v>1354974.7292000004</v>
      </c>
      <c r="BI31" s="166">
        <f t="shared" si="38"/>
        <v>1355040</v>
      </c>
      <c r="BK31" s="166">
        <f t="shared" si="39"/>
        <v>1471030.7882000001</v>
      </c>
      <c r="BL31" s="166">
        <f t="shared" si="40"/>
        <v>1447819.5764000001</v>
      </c>
      <c r="BM31" s="166">
        <f t="shared" si="41"/>
        <v>1424608.3646000002</v>
      </c>
      <c r="BN31" s="166">
        <f t="shared" si="42"/>
        <v>1401397.1528000003</v>
      </c>
      <c r="BO31" s="166">
        <f t="shared" si="43"/>
        <v>1378185.9410000003</v>
      </c>
      <c r="BP31" s="166">
        <f t="shared" si="44"/>
        <v>1354974.7292000004</v>
      </c>
      <c r="BQ31" s="166">
        <f t="shared" si="45"/>
        <v>1355040</v>
      </c>
    </row>
    <row r="32" spans="1:69" ht="15" x14ac:dyDescent="0.2">
      <c r="A32" s="129" t="s">
        <v>327</v>
      </c>
      <c r="B32" s="129"/>
      <c r="C32" s="147"/>
      <c r="D32" s="147"/>
      <c r="E32" s="147"/>
      <c r="F32" s="1">
        <v>7</v>
      </c>
      <c r="G32" s="270">
        <v>48</v>
      </c>
      <c r="H32" s="129">
        <v>6</v>
      </c>
      <c r="I32" s="1" t="s">
        <v>332</v>
      </c>
      <c r="J32" s="156"/>
      <c r="K32" s="266">
        <v>724.27</v>
      </c>
      <c r="L32" s="270"/>
      <c r="M32" s="158"/>
      <c r="N32" s="267">
        <v>190</v>
      </c>
      <c r="O32" s="159">
        <f t="shared" si="4"/>
        <v>0.26233310781890734</v>
      </c>
      <c r="P32" s="159">
        <f t="shared" si="19"/>
        <v>0</v>
      </c>
      <c r="Q32" s="160">
        <f t="shared" si="5"/>
        <v>0</v>
      </c>
      <c r="R32" s="160">
        <f t="shared" si="20"/>
        <v>0</v>
      </c>
      <c r="S32" s="267">
        <v>11</v>
      </c>
      <c r="T32" s="136">
        <f t="shared" si="6"/>
        <v>57</v>
      </c>
      <c r="U32" s="4">
        <f t="shared" si="21"/>
        <v>784.02</v>
      </c>
      <c r="V32" s="266">
        <v>713944682.33000004</v>
      </c>
      <c r="W32" s="267">
        <v>6115</v>
      </c>
      <c r="X32" s="136">
        <f t="shared" si="7"/>
        <v>116753.01</v>
      </c>
      <c r="Y32" s="131">
        <f t="shared" si="8"/>
        <v>0.60642499999999999</v>
      </c>
      <c r="Z32" s="267">
        <v>86842</v>
      </c>
      <c r="AA32" s="131">
        <f t="shared" si="9"/>
        <v>0.72071499999999999</v>
      </c>
      <c r="AB32" s="131">
        <f t="shared" si="10"/>
        <v>0.359288</v>
      </c>
      <c r="AC32" s="161">
        <f t="shared" si="11"/>
        <v>0.359288</v>
      </c>
      <c r="AD32" s="162">
        <f t="shared" si="22"/>
        <v>0</v>
      </c>
      <c r="AE32" s="163">
        <f t="shared" si="23"/>
        <v>0.359288</v>
      </c>
      <c r="AF32" s="267">
        <v>725</v>
      </c>
      <c r="AG32" s="267">
        <v>13</v>
      </c>
      <c r="AH32" s="4">
        <f t="shared" si="24"/>
        <v>1300</v>
      </c>
      <c r="AI32" s="135">
        <f t="shared" si="12"/>
        <v>942500</v>
      </c>
      <c r="AJ32" s="135">
        <v>0</v>
      </c>
      <c r="AK32" s="135">
        <f t="shared" si="25"/>
        <v>0</v>
      </c>
      <c r="AL32" s="135">
        <f t="shared" si="26"/>
        <v>0</v>
      </c>
      <c r="AM32" s="135">
        <f t="shared" si="27"/>
        <v>0</v>
      </c>
      <c r="AN32" s="135">
        <f t="shared" si="28"/>
        <v>942500</v>
      </c>
      <c r="AO32" s="135">
        <f t="shared" si="13"/>
        <v>3246465</v>
      </c>
      <c r="AP32" s="135">
        <f t="shared" si="29"/>
        <v>4188965</v>
      </c>
      <c r="AQ32" s="135">
        <f t="shared" si="30"/>
        <v>4188965</v>
      </c>
      <c r="AR32" s="160">
        <v>4067920</v>
      </c>
      <c r="AS32" s="135">
        <f t="shared" si="31"/>
        <v>121045</v>
      </c>
      <c r="AT32" s="164" t="str">
        <f t="shared" si="32"/>
        <v>Yes</v>
      </c>
      <c r="AU32" s="267">
        <v>3959463.3969999999</v>
      </c>
      <c r="AV32" s="160">
        <f t="shared" si="14"/>
        <v>12903.397000000001</v>
      </c>
      <c r="AW32" s="160">
        <f t="shared" si="33"/>
        <v>3972366.7939999998</v>
      </c>
      <c r="AX32" s="160">
        <f t="shared" si="15"/>
        <v>3972366.7939999998</v>
      </c>
      <c r="AY32" s="268">
        <f t="shared" si="34"/>
        <v>12903.396999999881</v>
      </c>
      <c r="AZ32" s="160"/>
      <c r="BA32" s="160"/>
      <c r="BB32" s="165"/>
      <c r="BC32" s="160">
        <f t="shared" si="35"/>
        <v>3985270.1909999996</v>
      </c>
      <c r="BD32" s="166">
        <f t="shared" si="36"/>
        <v>3998173.5879999995</v>
      </c>
      <c r="BE32" s="166">
        <f t="shared" si="36"/>
        <v>4011076.9849999994</v>
      </c>
      <c r="BF32" s="166">
        <f t="shared" si="36"/>
        <v>4023980.3819999993</v>
      </c>
      <c r="BG32" s="166">
        <f t="shared" si="37"/>
        <v>4188965</v>
      </c>
      <c r="BH32" s="166">
        <f t="shared" si="37"/>
        <v>4188965</v>
      </c>
      <c r="BI32" s="166">
        <f t="shared" si="38"/>
        <v>4188965</v>
      </c>
      <c r="BK32" s="166">
        <f t="shared" si="39"/>
        <v>3985270.1909999996</v>
      </c>
      <c r="BL32" s="166">
        <f t="shared" si="40"/>
        <v>3998173.5879999995</v>
      </c>
      <c r="BM32" s="166">
        <f t="shared" si="41"/>
        <v>4011076.9849999994</v>
      </c>
      <c r="BN32" s="166">
        <f t="shared" si="42"/>
        <v>4023980.3819999993</v>
      </c>
      <c r="BO32" s="166">
        <f t="shared" si="43"/>
        <v>4188965</v>
      </c>
      <c r="BP32" s="166">
        <f t="shared" si="44"/>
        <v>4188965</v>
      </c>
      <c r="BQ32" s="166">
        <f t="shared" si="45"/>
        <v>4188965</v>
      </c>
    </row>
    <row r="33" spans="1:69" ht="15" x14ac:dyDescent="0.2">
      <c r="A33" s="129" t="s">
        <v>333</v>
      </c>
      <c r="B33" s="129"/>
      <c r="C33" s="147"/>
      <c r="D33" s="147"/>
      <c r="E33" s="147"/>
      <c r="F33" s="1">
        <v>4</v>
      </c>
      <c r="G33" s="265">
        <v>100</v>
      </c>
      <c r="H33" s="129">
        <v>7</v>
      </c>
      <c r="I33" s="1" t="s">
        <v>334</v>
      </c>
      <c r="J33" s="156"/>
      <c r="K33" s="266">
        <v>2741.09</v>
      </c>
      <c r="L33" s="265"/>
      <c r="M33" s="158"/>
      <c r="N33" s="267">
        <v>565</v>
      </c>
      <c r="O33" s="159">
        <f t="shared" si="4"/>
        <v>0.20612238197213517</v>
      </c>
      <c r="P33" s="159">
        <f t="shared" si="19"/>
        <v>0</v>
      </c>
      <c r="Q33" s="160">
        <f t="shared" si="5"/>
        <v>0</v>
      </c>
      <c r="R33" s="160">
        <f t="shared" si="20"/>
        <v>0</v>
      </c>
      <c r="S33" s="267">
        <v>94</v>
      </c>
      <c r="T33" s="136">
        <f t="shared" si="6"/>
        <v>169.5</v>
      </c>
      <c r="U33" s="4">
        <f t="shared" si="21"/>
        <v>2934.09</v>
      </c>
      <c r="V33" s="266">
        <v>3349698440.6700001</v>
      </c>
      <c r="W33" s="267">
        <v>20519</v>
      </c>
      <c r="X33" s="136">
        <f t="shared" si="7"/>
        <v>163248.62</v>
      </c>
      <c r="Y33" s="131">
        <f t="shared" si="8"/>
        <v>0.84792699999999999</v>
      </c>
      <c r="Z33" s="267">
        <v>95996</v>
      </c>
      <c r="AA33" s="131">
        <f t="shared" si="9"/>
        <v>0.79668499999999998</v>
      </c>
      <c r="AB33" s="131">
        <f t="shared" si="10"/>
        <v>0.16744600000000001</v>
      </c>
      <c r="AC33" s="161">
        <f t="shared" si="11"/>
        <v>0.16744600000000001</v>
      </c>
      <c r="AD33" s="162">
        <f t="shared" si="22"/>
        <v>0</v>
      </c>
      <c r="AE33" s="163">
        <f t="shared" si="23"/>
        <v>0.16744600000000001</v>
      </c>
      <c r="AF33" s="267">
        <v>0</v>
      </c>
      <c r="AG33" s="267">
        <v>0</v>
      </c>
      <c r="AH33" s="4">
        <f t="shared" si="24"/>
        <v>0</v>
      </c>
      <c r="AI33" s="135">
        <f t="shared" si="12"/>
        <v>0</v>
      </c>
      <c r="AJ33" s="135">
        <v>0</v>
      </c>
      <c r="AK33" s="135">
        <f t="shared" si="25"/>
        <v>0</v>
      </c>
      <c r="AL33" s="135">
        <f t="shared" si="26"/>
        <v>0</v>
      </c>
      <c r="AM33" s="135">
        <f t="shared" si="27"/>
        <v>0</v>
      </c>
      <c r="AN33" s="135">
        <f t="shared" si="28"/>
        <v>0</v>
      </c>
      <c r="AO33" s="135">
        <f t="shared" si="13"/>
        <v>5662251</v>
      </c>
      <c r="AP33" s="135">
        <f t="shared" si="29"/>
        <v>5662251</v>
      </c>
      <c r="AQ33" s="135">
        <f t="shared" si="30"/>
        <v>5662251</v>
      </c>
      <c r="AR33" s="160">
        <v>6215712</v>
      </c>
      <c r="AS33" s="135">
        <f t="shared" si="31"/>
        <v>553461</v>
      </c>
      <c r="AT33" s="164" t="str">
        <f t="shared" si="32"/>
        <v>No</v>
      </c>
      <c r="AU33" s="267">
        <v>5870600</v>
      </c>
      <c r="AV33" s="160">
        <f t="shared" si="14"/>
        <v>46103.301299999999</v>
      </c>
      <c r="AW33" s="160">
        <f t="shared" si="33"/>
        <v>5870600</v>
      </c>
      <c r="AX33" s="160">
        <f t="shared" si="15"/>
        <v>5870600</v>
      </c>
      <c r="AY33" s="268">
        <f t="shared" si="34"/>
        <v>0</v>
      </c>
      <c r="AZ33" s="160"/>
      <c r="BA33" s="160"/>
      <c r="BB33" s="165"/>
      <c r="BC33" s="160">
        <f t="shared" si="35"/>
        <v>5824496.6986999996</v>
      </c>
      <c r="BD33" s="166">
        <f t="shared" si="36"/>
        <v>5778393.3973999992</v>
      </c>
      <c r="BE33" s="166">
        <f t="shared" si="36"/>
        <v>5732290.0960999988</v>
      </c>
      <c r="BF33" s="166">
        <f t="shared" si="36"/>
        <v>5686186.7947999984</v>
      </c>
      <c r="BG33" s="166">
        <f t="shared" si="37"/>
        <v>5640083.493499998</v>
      </c>
      <c r="BH33" s="166">
        <f t="shared" si="37"/>
        <v>5593980.1921999976</v>
      </c>
      <c r="BI33" s="166">
        <f t="shared" si="38"/>
        <v>5662251</v>
      </c>
      <c r="BK33" s="166">
        <f t="shared" si="39"/>
        <v>5824496.6986999996</v>
      </c>
      <c r="BL33" s="166">
        <f t="shared" si="40"/>
        <v>5778393.3973999992</v>
      </c>
      <c r="BM33" s="166">
        <f t="shared" si="41"/>
        <v>5732290.0960999988</v>
      </c>
      <c r="BN33" s="166">
        <f t="shared" si="42"/>
        <v>5686186.7947999984</v>
      </c>
      <c r="BO33" s="166">
        <f t="shared" si="43"/>
        <v>5640083.493499998</v>
      </c>
      <c r="BP33" s="166">
        <f t="shared" si="44"/>
        <v>5593980.1921999976</v>
      </c>
      <c r="BQ33" s="166">
        <f t="shared" si="45"/>
        <v>5662251</v>
      </c>
    </row>
    <row r="34" spans="1:69" ht="15" x14ac:dyDescent="0.2">
      <c r="A34" s="129" t="s">
        <v>323</v>
      </c>
      <c r="B34" s="129"/>
      <c r="C34" s="147"/>
      <c r="D34" s="147"/>
      <c r="E34" s="147"/>
      <c r="F34" s="1">
        <v>3</v>
      </c>
      <c r="G34" s="265">
        <v>119</v>
      </c>
      <c r="H34" s="129">
        <v>8</v>
      </c>
      <c r="I34" s="1" t="s">
        <v>335</v>
      </c>
      <c r="J34" s="156"/>
      <c r="K34" s="266">
        <v>755.64</v>
      </c>
      <c r="L34" s="265"/>
      <c r="M34" s="158"/>
      <c r="N34" s="267">
        <v>83</v>
      </c>
      <c r="O34" s="159">
        <f t="shared" si="4"/>
        <v>0.10984066486686782</v>
      </c>
      <c r="P34" s="159">
        <f t="shared" si="19"/>
        <v>0</v>
      </c>
      <c r="Q34" s="160">
        <f t="shared" si="5"/>
        <v>0</v>
      </c>
      <c r="R34" s="160">
        <f t="shared" si="20"/>
        <v>0</v>
      </c>
      <c r="S34" s="267">
        <v>11</v>
      </c>
      <c r="T34" s="136">
        <f t="shared" si="6"/>
        <v>24.9</v>
      </c>
      <c r="U34" s="4">
        <f t="shared" si="21"/>
        <v>783.29</v>
      </c>
      <c r="V34" s="266">
        <v>824860372.66999996</v>
      </c>
      <c r="W34" s="267">
        <v>5504</v>
      </c>
      <c r="X34" s="136">
        <f t="shared" si="7"/>
        <v>149865.62</v>
      </c>
      <c r="Y34" s="131">
        <f t="shared" si="8"/>
        <v>0.77841400000000005</v>
      </c>
      <c r="Z34" s="267">
        <v>119653</v>
      </c>
      <c r="AA34" s="131">
        <f t="shared" si="9"/>
        <v>0.99301799999999996</v>
      </c>
      <c r="AB34" s="131">
        <f t="shared" si="10"/>
        <v>0.15720500000000001</v>
      </c>
      <c r="AC34" s="161">
        <f t="shared" si="11"/>
        <v>0.15720500000000001</v>
      </c>
      <c r="AD34" s="162">
        <f t="shared" si="22"/>
        <v>0</v>
      </c>
      <c r="AE34" s="163">
        <f t="shared" si="23"/>
        <v>0.15720500000000001</v>
      </c>
      <c r="AF34" s="267">
        <v>390</v>
      </c>
      <c r="AG34" s="267">
        <v>6</v>
      </c>
      <c r="AH34" s="4">
        <f t="shared" si="24"/>
        <v>600</v>
      </c>
      <c r="AI34" s="135">
        <f t="shared" si="12"/>
        <v>234000</v>
      </c>
      <c r="AJ34" s="135">
        <v>0</v>
      </c>
      <c r="AK34" s="135">
        <f t="shared" si="25"/>
        <v>0</v>
      </c>
      <c r="AL34" s="135">
        <f t="shared" si="26"/>
        <v>0</v>
      </c>
      <c r="AM34" s="135">
        <f t="shared" si="27"/>
        <v>0</v>
      </c>
      <c r="AN34" s="135">
        <f t="shared" si="28"/>
        <v>234000</v>
      </c>
      <c r="AO34" s="135">
        <f t="shared" si="13"/>
        <v>1419155</v>
      </c>
      <c r="AP34" s="135">
        <f t="shared" si="29"/>
        <v>1653155</v>
      </c>
      <c r="AQ34" s="135">
        <f t="shared" si="30"/>
        <v>1653155</v>
      </c>
      <c r="AR34" s="160">
        <v>2000209</v>
      </c>
      <c r="AS34" s="135">
        <f t="shared" si="31"/>
        <v>347054</v>
      </c>
      <c r="AT34" s="164" t="str">
        <f t="shared" si="32"/>
        <v>No</v>
      </c>
      <c r="AU34" s="267">
        <v>1764574</v>
      </c>
      <c r="AV34" s="160">
        <f t="shared" si="14"/>
        <v>28909.5982</v>
      </c>
      <c r="AW34" s="160">
        <f t="shared" si="33"/>
        <v>1764574</v>
      </c>
      <c r="AX34" s="160">
        <f t="shared" si="15"/>
        <v>1764574</v>
      </c>
      <c r="AY34" s="268">
        <f t="shared" si="34"/>
        <v>0</v>
      </c>
      <c r="AZ34" s="160"/>
      <c r="BA34" s="160"/>
      <c r="BB34" s="165"/>
      <c r="BC34" s="160">
        <f t="shared" si="35"/>
        <v>1735664.4018000001</v>
      </c>
      <c r="BD34" s="166">
        <f t="shared" si="36"/>
        <v>1706754.8036000002</v>
      </c>
      <c r="BE34" s="166">
        <f t="shared" si="36"/>
        <v>1677845.2054000003</v>
      </c>
      <c r="BF34" s="166">
        <f t="shared" si="36"/>
        <v>1648935.6072000004</v>
      </c>
      <c r="BG34" s="166">
        <f t="shared" si="37"/>
        <v>1620026.0090000005</v>
      </c>
      <c r="BH34" s="166">
        <f t="shared" si="37"/>
        <v>1591116.4108000007</v>
      </c>
      <c r="BI34" s="166">
        <f t="shared" si="38"/>
        <v>1653155</v>
      </c>
      <c r="BK34" s="166">
        <f t="shared" si="39"/>
        <v>1735664.4018000001</v>
      </c>
      <c r="BL34" s="166">
        <f t="shared" si="40"/>
        <v>1706754.8036000002</v>
      </c>
      <c r="BM34" s="166">
        <f t="shared" si="41"/>
        <v>1677845.2054000003</v>
      </c>
      <c r="BN34" s="166">
        <f t="shared" si="42"/>
        <v>1648935.6072000004</v>
      </c>
      <c r="BO34" s="166">
        <f t="shared" si="43"/>
        <v>1620026.0090000005</v>
      </c>
      <c r="BP34" s="166">
        <f t="shared" si="44"/>
        <v>1591116.4108000007</v>
      </c>
      <c r="BQ34" s="166">
        <f t="shared" si="45"/>
        <v>1653155</v>
      </c>
    </row>
    <row r="35" spans="1:69" ht="15" x14ac:dyDescent="0.2">
      <c r="A35" s="129" t="s">
        <v>333</v>
      </c>
      <c r="B35" s="129"/>
      <c r="C35" s="147"/>
      <c r="D35" s="147"/>
      <c r="E35" s="147"/>
      <c r="F35" s="1">
        <v>4</v>
      </c>
      <c r="G35" s="265">
        <v>73</v>
      </c>
      <c r="H35" s="129">
        <v>9</v>
      </c>
      <c r="I35" s="1" t="s">
        <v>336</v>
      </c>
      <c r="J35" s="156"/>
      <c r="K35" s="266">
        <v>3056.47</v>
      </c>
      <c r="L35" s="265"/>
      <c r="M35" s="158"/>
      <c r="N35" s="267">
        <v>991</v>
      </c>
      <c r="O35" s="159">
        <f t="shared" si="4"/>
        <v>0.32423023945924551</v>
      </c>
      <c r="P35" s="159">
        <f t="shared" si="19"/>
        <v>0</v>
      </c>
      <c r="Q35" s="160">
        <f t="shared" si="5"/>
        <v>0</v>
      </c>
      <c r="R35" s="160">
        <f t="shared" si="20"/>
        <v>0</v>
      </c>
      <c r="S35" s="267">
        <v>183</v>
      </c>
      <c r="T35" s="136">
        <f t="shared" si="6"/>
        <v>297.3</v>
      </c>
      <c r="U35" s="4">
        <f t="shared" si="21"/>
        <v>3399.52</v>
      </c>
      <c r="V35" s="266">
        <v>2974067644.6700001</v>
      </c>
      <c r="W35" s="267">
        <v>19551</v>
      </c>
      <c r="X35" s="136">
        <f t="shared" si="7"/>
        <v>152118.44</v>
      </c>
      <c r="Y35" s="131">
        <f t="shared" si="8"/>
        <v>0.79011600000000004</v>
      </c>
      <c r="Z35" s="267">
        <v>101473</v>
      </c>
      <c r="AA35" s="131">
        <f t="shared" si="9"/>
        <v>0.84214</v>
      </c>
      <c r="AB35" s="131">
        <f t="shared" si="10"/>
        <v>0.19427700000000001</v>
      </c>
      <c r="AC35" s="161">
        <f t="shared" si="11"/>
        <v>0.19427700000000001</v>
      </c>
      <c r="AD35" s="162">
        <f t="shared" si="22"/>
        <v>0</v>
      </c>
      <c r="AE35" s="163">
        <f t="shared" si="23"/>
        <v>0.19427700000000001</v>
      </c>
      <c r="AF35" s="267">
        <v>0</v>
      </c>
      <c r="AG35" s="267">
        <v>0</v>
      </c>
      <c r="AH35" s="4">
        <f t="shared" si="24"/>
        <v>0</v>
      </c>
      <c r="AI35" s="135">
        <f t="shared" si="12"/>
        <v>0</v>
      </c>
      <c r="AJ35" s="135">
        <v>0</v>
      </c>
      <c r="AK35" s="135">
        <f t="shared" si="25"/>
        <v>0</v>
      </c>
      <c r="AL35" s="135">
        <f t="shared" si="26"/>
        <v>0</v>
      </c>
      <c r="AM35" s="135">
        <f t="shared" si="27"/>
        <v>0</v>
      </c>
      <c r="AN35" s="135">
        <f t="shared" si="28"/>
        <v>0</v>
      </c>
      <c r="AO35" s="135">
        <f t="shared" si="13"/>
        <v>7611670</v>
      </c>
      <c r="AP35" s="135">
        <f t="shared" si="29"/>
        <v>7611670</v>
      </c>
      <c r="AQ35" s="135">
        <f t="shared" si="30"/>
        <v>7611670</v>
      </c>
      <c r="AR35" s="160">
        <v>8087732</v>
      </c>
      <c r="AS35" s="135">
        <f t="shared" si="31"/>
        <v>476062</v>
      </c>
      <c r="AT35" s="164" t="str">
        <f t="shared" si="32"/>
        <v>No</v>
      </c>
      <c r="AU35" s="267">
        <v>7880729</v>
      </c>
      <c r="AV35" s="160">
        <f t="shared" si="14"/>
        <v>39655.964599999999</v>
      </c>
      <c r="AW35" s="160">
        <f t="shared" si="33"/>
        <v>7880729</v>
      </c>
      <c r="AX35" s="160">
        <f t="shared" si="15"/>
        <v>7880729</v>
      </c>
      <c r="AY35" s="268">
        <f t="shared" si="34"/>
        <v>0</v>
      </c>
      <c r="AZ35" s="160"/>
      <c r="BA35" s="160"/>
      <c r="BB35" s="165"/>
      <c r="BC35" s="160">
        <f t="shared" si="35"/>
        <v>7841073.0354000004</v>
      </c>
      <c r="BD35" s="166">
        <f t="shared" si="36"/>
        <v>7801417.0708000008</v>
      </c>
      <c r="BE35" s="166">
        <f t="shared" si="36"/>
        <v>7761761.1062000012</v>
      </c>
      <c r="BF35" s="166">
        <f t="shared" si="36"/>
        <v>7722105.1416000016</v>
      </c>
      <c r="BG35" s="166">
        <f t="shared" si="37"/>
        <v>7682449.177000002</v>
      </c>
      <c r="BH35" s="166">
        <f t="shared" si="37"/>
        <v>7642793.2124000024</v>
      </c>
      <c r="BI35" s="166">
        <f t="shared" si="38"/>
        <v>7611670</v>
      </c>
      <c r="BK35" s="166">
        <f t="shared" si="39"/>
        <v>7841073.0354000004</v>
      </c>
      <c r="BL35" s="166">
        <f t="shared" si="40"/>
        <v>7801417.0708000008</v>
      </c>
      <c r="BM35" s="166">
        <f t="shared" si="41"/>
        <v>7761761.1062000012</v>
      </c>
      <c r="BN35" s="166">
        <f t="shared" si="42"/>
        <v>7722105.1416000016</v>
      </c>
      <c r="BO35" s="166">
        <f t="shared" si="43"/>
        <v>7682449.177000002</v>
      </c>
      <c r="BP35" s="166">
        <f t="shared" si="44"/>
        <v>7642793.2124000024</v>
      </c>
      <c r="BQ35" s="166">
        <f t="shared" si="45"/>
        <v>7611670</v>
      </c>
    </row>
    <row r="36" spans="1:69" ht="15" x14ac:dyDescent="0.2">
      <c r="A36" s="129" t="s">
        <v>323</v>
      </c>
      <c r="B36" s="129"/>
      <c r="C36" s="147"/>
      <c r="D36" s="147"/>
      <c r="E36" s="147"/>
      <c r="F36" s="1">
        <v>5</v>
      </c>
      <c r="G36" s="265">
        <v>102</v>
      </c>
      <c r="H36" s="129">
        <v>10</v>
      </c>
      <c r="I36" s="1" t="s">
        <v>337</v>
      </c>
      <c r="J36" s="156"/>
      <c r="K36" s="266">
        <v>363.14</v>
      </c>
      <c r="L36" s="265"/>
      <c r="M36" s="158"/>
      <c r="N36" s="267">
        <v>100</v>
      </c>
      <c r="O36" s="159">
        <f t="shared" si="4"/>
        <v>0.27537588808723912</v>
      </c>
      <c r="P36" s="159">
        <f t="shared" si="19"/>
        <v>0</v>
      </c>
      <c r="Q36" s="160">
        <f t="shared" si="5"/>
        <v>0</v>
      </c>
      <c r="R36" s="160">
        <f t="shared" si="20"/>
        <v>0</v>
      </c>
      <c r="S36" s="267">
        <v>3</v>
      </c>
      <c r="T36" s="136">
        <f t="shared" si="6"/>
        <v>30</v>
      </c>
      <c r="U36" s="4">
        <f t="shared" si="21"/>
        <v>393.89</v>
      </c>
      <c r="V36" s="266">
        <v>523151700.67000002</v>
      </c>
      <c r="W36" s="267">
        <v>3452</v>
      </c>
      <c r="X36" s="136">
        <f t="shared" si="7"/>
        <v>151550.32</v>
      </c>
      <c r="Y36" s="131">
        <f t="shared" si="8"/>
        <v>0.787165</v>
      </c>
      <c r="Z36" s="267">
        <v>93750</v>
      </c>
      <c r="AA36" s="131">
        <f t="shared" si="9"/>
        <v>0.77804499999999999</v>
      </c>
      <c r="AB36" s="131">
        <f t="shared" si="10"/>
        <v>0.21557100000000001</v>
      </c>
      <c r="AC36" s="161">
        <f t="shared" si="11"/>
        <v>0.21557100000000001</v>
      </c>
      <c r="AD36" s="162">
        <f t="shared" si="22"/>
        <v>0</v>
      </c>
      <c r="AE36" s="163">
        <f t="shared" si="23"/>
        <v>0.21557100000000001</v>
      </c>
      <c r="AF36" s="267">
        <v>363</v>
      </c>
      <c r="AG36" s="267">
        <v>13</v>
      </c>
      <c r="AH36" s="4">
        <f t="shared" si="24"/>
        <v>1300</v>
      </c>
      <c r="AI36" s="135">
        <f t="shared" si="12"/>
        <v>471900</v>
      </c>
      <c r="AJ36" s="135">
        <v>0</v>
      </c>
      <c r="AK36" s="135">
        <f t="shared" si="25"/>
        <v>0</v>
      </c>
      <c r="AL36" s="135">
        <f t="shared" si="26"/>
        <v>0</v>
      </c>
      <c r="AM36" s="135">
        <f t="shared" si="27"/>
        <v>0</v>
      </c>
      <c r="AN36" s="135">
        <f t="shared" si="28"/>
        <v>471900</v>
      </c>
      <c r="AO36" s="135">
        <f t="shared" si="13"/>
        <v>978602</v>
      </c>
      <c r="AP36" s="135">
        <f t="shared" si="29"/>
        <v>1450502</v>
      </c>
      <c r="AQ36" s="135">
        <f t="shared" si="30"/>
        <v>1450502</v>
      </c>
      <c r="AR36" s="160">
        <v>1278838</v>
      </c>
      <c r="AS36" s="135">
        <f t="shared" si="31"/>
        <v>171664</v>
      </c>
      <c r="AT36" s="164" t="str">
        <f t="shared" si="32"/>
        <v>Yes</v>
      </c>
      <c r="AU36" s="267">
        <v>1146826.3824</v>
      </c>
      <c r="AV36" s="160">
        <f t="shared" si="14"/>
        <v>18299.382399999999</v>
      </c>
      <c r="AW36" s="160">
        <f t="shared" si="33"/>
        <v>1165125.7648</v>
      </c>
      <c r="AX36" s="160">
        <f t="shared" si="15"/>
        <v>1165125.7648</v>
      </c>
      <c r="AY36" s="268">
        <f t="shared" si="34"/>
        <v>18299.382400000002</v>
      </c>
      <c r="AZ36" s="160"/>
      <c r="BA36" s="160"/>
      <c r="BB36" s="165"/>
      <c r="BC36" s="160">
        <f t="shared" si="35"/>
        <v>1183425.1472</v>
      </c>
      <c r="BD36" s="166">
        <f t="shared" si="36"/>
        <v>1201724.5296</v>
      </c>
      <c r="BE36" s="166">
        <f t="shared" si="36"/>
        <v>1220023.912</v>
      </c>
      <c r="BF36" s="166">
        <f t="shared" si="36"/>
        <v>1238323.2944</v>
      </c>
      <c r="BG36" s="166">
        <f t="shared" si="37"/>
        <v>1450502</v>
      </c>
      <c r="BH36" s="166">
        <f t="shared" si="37"/>
        <v>1450502</v>
      </c>
      <c r="BI36" s="166">
        <f t="shared" si="38"/>
        <v>1450502</v>
      </c>
      <c r="BK36" s="166">
        <f t="shared" si="39"/>
        <v>1183425.1472</v>
      </c>
      <c r="BL36" s="166">
        <f t="shared" si="40"/>
        <v>1201724.5296</v>
      </c>
      <c r="BM36" s="166">
        <f t="shared" si="41"/>
        <v>1220023.912</v>
      </c>
      <c r="BN36" s="166">
        <f t="shared" si="42"/>
        <v>1238323.2944</v>
      </c>
      <c r="BO36" s="166">
        <f t="shared" si="43"/>
        <v>1450502</v>
      </c>
      <c r="BP36" s="166">
        <f t="shared" si="44"/>
        <v>1450502</v>
      </c>
      <c r="BQ36" s="166">
        <f t="shared" si="45"/>
        <v>1450502</v>
      </c>
    </row>
    <row r="37" spans="1:69" ht="15" x14ac:dyDescent="0.2">
      <c r="A37" s="129" t="s">
        <v>338</v>
      </c>
      <c r="B37" s="129"/>
      <c r="C37" s="147">
        <v>1</v>
      </c>
      <c r="D37" s="147">
        <v>1</v>
      </c>
      <c r="E37" s="147"/>
      <c r="F37" s="1">
        <v>6</v>
      </c>
      <c r="G37" s="269">
        <v>37</v>
      </c>
      <c r="H37" s="129">
        <v>11</v>
      </c>
      <c r="I37" s="1" t="s">
        <v>339</v>
      </c>
      <c r="J37" s="156"/>
      <c r="K37" s="266">
        <v>2294.5</v>
      </c>
      <c r="L37" s="269"/>
      <c r="M37" s="158"/>
      <c r="N37" s="267">
        <v>1372</v>
      </c>
      <c r="O37" s="159">
        <f t="shared" si="4"/>
        <v>0.59795162344737418</v>
      </c>
      <c r="P37" s="159">
        <f t="shared" si="19"/>
        <v>0</v>
      </c>
      <c r="Q37" s="160">
        <f t="shared" si="5"/>
        <v>0</v>
      </c>
      <c r="R37" s="160">
        <f t="shared" si="20"/>
        <v>0</v>
      </c>
      <c r="S37" s="267">
        <v>67</v>
      </c>
      <c r="T37" s="136">
        <f t="shared" si="6"/>
        <v>411.6</v>
      </c>
      <c r="U37" s="4">
        <f t="shared" si="21"/>
        <v>2722.85</v>
      </c>
      <c r="V37" s="266">
        <v>3245061416</v>
      </c>
      <c r="W37" s="267">
        <v>20952</v>
      </c>
      <c r="X37" s="136">
        <f t="shared" si="7"/>
        <v>154880.75</v>
      </c>
      <c r="Y37" s="131">
        <f t="shared" si="8"/>
        <v>0.80446300000000004</v>
      </c>
      <c r="Z37" s="267">
        <v>76952</v>
      </c>
      <c r="AA37" s="131">
        <f t="shared" si="9"/>
        <v>0.63863599999999998</v>
      </c>
      <c r="AB37" s="131">
        <f t="shared" si="10"/>
        <v>0.245285</v>
      </c>
      <c r="AC37" s="161">
        <f t="shared" si="11"/>
        <v>0.245285</v>
      </c>
      <c r="AD37" s="162">
        <f t="shared" si="22"/>
        <v>0</v>
      </c>
      <c r="AE37" s="163">
        <f t="shared" si="23"/>
        <v>0.245285</v>
      </c>
      <c r="AF37" s="267">
        <v>0</v>
      </c>
      <c r="AG37" s="267">
        <v>0</v>
      </c>
      <c r="AH37" s="4">
        <f t="shared" si="24"/>
        <v>0</v>
      </c>
      <c r="AI37" s="135">
        <f t="shared" si="12"/>
        <v>0</v>
      </c>
      <c r="AJ37" s="135">
        <v>0</v>
      </c>
      <c r="AK37" s="135">
        <f t="shared" si="25"/>
        <v>0</v>
      </c>
      <c r="AL37" s="135">
        <f t="shared" si="26"/>
        <v>0</v>
      </c>
      <c r="AM37" s="135">
        <f t="shared" si="27"/>
        <v>0</v>
      </c>
      <c r="AN37" s="135">
        <f t="shared" si="28"/>
        <v>0</v>
      </c>
      <c r="AO37" s="135">
        <f t="shared" si="13"/>
        <v>7697251</v>
      </c>
      <c r="AP37" s="135">
        <f t="shared" si="29"/>
        <v>7697251</v>
      </c>
      <c r="AQ37" s="135">
        <f t="shared" si="30"/>
        <v>7697251</v>
      </c>
      <c r="AR37" s="160">
        <v>6160837</v>
      </c>
      <c r="AS37" s="135">
        <f t="shared" si="31"/>
        <v>1536414</v>
      </c>
      <c r="AT37" s="164" t="str">
        <f t="shared" si="32"/>
        <v>Yes</v>
      </c>
      <c r="AU37" s="267">
        <v>6864464.7324000001</v>
      </c>
      <c r="AV37" s="160">
        <f t="shared" si="14"/>
        <v>163781.73240000001</v>
      </c>
      <c r="AW37" s="160">
        <f t="shared" si="33"/>
        <v>7028246.4648000002</v>
      </c>
      <c r="AX37" s="160">
        <f t="shared" si="15"/>
        <v>7028246.4648000002</v>
      </c>
      <c r="AY37" s="268">
        <f t="shared" si="34"/>
        <v>163781.7324000001</v>
      </c>
      <c r="AZ37" s="160"/>
      <c r="BA37" s="160"/>
      <c r="BB37" s="165"/>
      <c r="BC37" s="160">
        <f t="shared" si="35"/>
        <v>7192028.1972000003</v>
      </c>
      <c r="BD37" s="166">
        <f t="shared" si="36"/>
        <v>7355809.9296000004</v>
      </c>
      <c r="BE37" s="166">
        <f t="shared" si="36"/>
        <v>7519591.6620000005</v>
      </c>
      <c r="BF37" s="166">
        <f t="shared" si="36"/>
        <v>7683373.3944000006</v>
      </c>
      <c r="BG37" s="166">
        <f t="shared" si="37"/>
        <v>7697251</v>
      </c>
      <c r="BH37" s="166">
        <f t="shared" si="37"/>
        <v>7697251</v>
      </c>
      <c r="BI37" s="166">
        <f t="shared" si="38"/>
        <v>7697251</v>
      </c>
      <c r="BK37" s="166">
        <f t="shared" si="39"/>
        <v>7192028.1972000003</v>
      </c>
      <c r="BL37" s="166">
        <f t="shared" si="40"/>
        <v>7355809.9296000004</v>
      </c>
      <c r="BM37" s="166">
        <f t="shared" si="41"/>
        <v>7519591.6620000005</v>
      </c>
      <c r="BN37" s="166">
        <f t="shared" si="42"/>
        <v>7683373.3944000006</v>
      </c>
      <c r="BO37" s="166">
        <f t="shared" si="43"/>
        <v>7697251</v>
      </c>
      <c r="BP37" s="166">
        <f t="shared" si="44"/>
        <v>7697251</v>
      </c>
      <c r="BQ37" s="166">
        <f t="shared" si="45"/>
        <v>7697251</v>
      </c>
    </row>
    <row r="38" spans="1:69" ht="15" x14ac:dyDescent="0.2">
      <c r="A38" s="129" t="s">
        <v>323</v>
      </c>
      <c r="B38" s="129"/>
      <c r="C38" s="147"/>
      <c r="D38" s="147"/>
      <c r="E38" s="147"/>
      <c r="F38" s="1">
        <v>5</v>
      </c>
      <c r="G38" s="265">
        <v>109</v>
      </c>
      <c r="H38" s="129">
        <v>12</v>
      </c>
      <c r="I38" s="1" t="s">
        <v>340</v>
      </c>
      <c r="J38" s="156"/>
      <c r="K38" s="266">
        <v>701.57</v>
      </c>
      <c r="L38" s="265"/>
      <c r="M38" s="158"/>
      <c r="N38" s="267">
        <v>142</v>
      </c>
      <c r="O38" s="159">
        <f t="shared" si="4"/>
        <v>0.20240318143592229</v>
      </c>
      <c r="P38" s="159">
        <f t="shared" si="19"/>
        <v>0</v>
      </c>
      <c r="Q38" s="160">
        <f t="shared" si="5"/>
        <v>0</v>
      </c>
      <c r="R38" s="160">
        <f t="shared" si="20"/>
        <v>0</v>
      </c>
      <c r="S38" s="267">
        <v>9</v>
      </c>
      <c r="T38" s="136">
        <f t="shared" si="6"/>
        <v>42.6</v>
      </c>
      <c r="U38" s="4">
        <f t="shared" si="21"/>
        <v>746.42000000000007</v>
      </c>
      <c r="V38" s="266">
        <v>633531617.66999996</v>
      </c>
      <c r="W38" s="267">
        <v>4928</v>
      </c>
      <c r="X38" s="136">
        <f t="shared" si="7"/>
        <v>128557.55</v>
      </c>
      <c r="Y38" s="131">
        <f t="shared" si="8"/>
        <v>0.66773899999999997</v>
      </c>
      <c r="Z38" s="267">
        <v>105417</v>
      </c>
      <c r="AA38" s="131">
        <f t="shared" si="9"/>
        <v>0.87487199999999998</v>
      </c>
      <c r="AB38" s="131">
        <f t="shared" si="10"/>
        <v>0.270121</v>
      </c>
      <c r="AC38" s="161">
        <f t="shared" si="11"/>
        <v>0.270121</v>
      </c>
      <c r="AD38" s="162">
        <f t="shared" si="22"/>
        <v>0</v>
      </c>
      <c r="AE38" s="163">
        <f t="shared" si="23"/>
        <v>0.270121</v>
      </c>
      <c r="AF38" s="267">
        <v>0</v>
      </c>
      <c r="AG38" s="267">
        <v>0</v>
      </c>
      <c r="AH38" s="4">
        <f t="shared" si="24"/>
        <v>0</v>
      </c>
      <c r="AI38" s="135">
        <f t="shared" si="12"/>
        <v>0</v>
      </c>
      <c r="AJ38" s="135">
        <v>0</v>
      </c>
      <c r="AK38" s="135">
        <f t="shared" si="25"/>
        <v>0</v>
      </c>
      <c r="AL38" s="135">
        <f t="shared" si="26"/>
        <v>0</v>
      </c>
      <c r="AM38" s="135">
        <f t="shared" si="27"/>
        <v>0</v>
      </c>
      <c r="AN38" s="135">
        <f t="shared" si="28"/>
        <v>0</v>
      </c>
      <c r="AO38" s="135">
        <f t="shared" si="13"/>
        <v>2323713</v>
      </c>
      <c r="AP38" s="135">
        <f t="shared" si="29"/>
        <v>2323713</v>
      </c>
      <c r="AQ38" s="135">
        <f t="shared" si="30"/>
        <v>2323713</v>
      </c>
      <c r="AR38" s="160">
        <v>2983350</v>
      </c>
      <c r="AS38" s="135">
        <f t="shared" si="31"/>
        <v>659637</v>
      </c>
      <c r="AT38" s="164" t="str">
        <f t="shared" si="32"/>
        <v>No</v>
      </c>
      <c r="AU38" s="267">
        <v>2683216</v>
      </c>
      <c r="AV38" s="160">
        <f t="shared" si="14"/>
        <v>54947.7621</v>
      </c>
      <c r="AW38" s="160">
        <f t="shared" si="33"/>
        <v>2683216</v>
      </c>
      <c r="AX38" s="160">
        <f t="shared" si="15"/>
        <v>2683216</v>
      </c>
      <c r="AY38" s="268">
        <f t="shared" si="34"/>
        <v>0</v>
      </c>
      <c r="AZ38" s="160"/>
      <c r="BA38" s="160"/>
      <c r="BB38" s="165"/>
      <c r="BC38" s="160">
        <f t="shared" si="35"/>
        <v>2628268.2379000001</v>
      </c>
      <c r="BD38" s="166">
        <f t="shared" si="36"/>
        <v>2573320.4758000001</v>
      </c>
      <c r="BE38" s="166">
        <f t="shared" si="36"/>
        <v>2518372.7137000002</v>
      </c>
      <c r="BF38" s="166">
        <f t="shared" si="36"/>
        <v>2463424.9516000003</v>
      </c>
      <c r="BG38" s="166">
        <f t="shared" si="37"/>
        <v>2408477.1895000003</v>
      </c>
      <c r="BH38" s="166">
        <f t="shared" si="37"/>
        <v>2353529.4274000004</v>
      </c>
      <c r="BI38" s="166">
        <f t="shared" si="38"/>
        <v>2323713</v>
      </c>
      <c r="BK38" s="166">
        <f t="shared" si="39"/>
        <v>2628268.2379000001</v>
      </c>
      <c r="BL38" s="166">
        <f t="shared" si="40"/>
        <v>2573320.4758000001</v>
      </c>
      <c r="BM38" s="166">
        <f t="shared" si="41"/>
        <v>2518372.7137000002</v>
      </c>
      <c r="BN38" s="166">
        <f t="shared" si="42"/>
        <v>2463424.9516000003</v>
      </c>
      <c r="BO38" s="166">
        <f t="shared" si="43"/>
        <v>2408477.1895000003</v>
      </c>
      <c r="BP38" s="166">
        <f t="shared" si="44"/>
        <v>2353529.4274000004</v>
      </c>
      <c r="BQ38" s="166">
        <f t="shared" si="45"/>
        <v>2323713</v>
      </c>
    </row>
    <row r="39" spans="1:69" ht="15" x14ac:dyDescent="0.2">
      <c r="A39" s="129" t="s">
        <v>327</v>
      </c>
      <c r="B39" s="129"/>
      <c r="C39" s="147"/>
      <c r="D39" s="147"/>
      <c r="E39" s="147"/>
      <c r="F39" s="1">
        <v>7</v>
      </c>
      <c r="G39" s="265">
        <v>52</v>
      </c>
      <c r="H39" s="129">
        <v>13</v>
      </c>
      <c r="I39" s="1" t="s">
        <v>341</v>
      </c>
      <c r="J39" s="156"/>
      <c r="K39" s="266">
        <v>258.86</v>
      </c>
      <c r="L39" s="265"/>
      <c r="M39" s="158"/>
      <c r="N39" s="267">
        <v>95</v>
      </c>
      <c r="O39" s="159">
        <f t="shared" si="4"/>
        <v>0.36699374179092942</v>
      </c>
      <c r="P39" s="159">
        <f t="shared" si="19"/>
        <v>0</v>
      </c>
      <c r="Q39" s="160">
        <f t="shared" si="5"/>
        <v>0</v>
      </c>
      <c r="R39" s="160">
        <f t="shared" si="20"/>
        <v>0</v>
      </c>
      <c r="S39" s="267">
        <v>7</v>
      </c>
      <c r="T39" s="136">
        <f t="shared" si="6"/>
        <v>28.5</v>
      </c>
      <c r="U39" s="4">
        <f t="shared" si="21"/>
        <v>289.11</v>
      </c>
      <c r="V39" s="266">
        <v>343635194.32999998</v>
      </c>
      <c r="W39" s="267">
        <v>2567</v>
      </c>
      <c r="X39" s="136">
        <f t="shared" si="7"/>
        <v>133866.46</v>
      </c>
      <c r="Y39" s="131">
        <f t="shared" si="8"/>
        <v>0.69531299999999996</v>
      </c>
      <c r="Z39" s="267">
        <v>87109</v>
      </c>
      <c r="AA39" s="131">
        <f t="shared" si="9"/>
        <v>0.72293099999999999</v>
      </c>
      <c r="AB39" s="131">
        <f t="shared" si="10"/>
        <v>0.296402</v>
      </c>
      <c r="AC39" s="161">
        <f t="shared" si="11"/>
        <v>0.296402</v>
      </c>
      <c r="AD39" s="162">
        <f t="shared" si="22"/>
        <v>0</v>
      </c>
      <c r="AE39" s="163">
        <f t="shared" si="23"/>
        <v>0.296402</v>
      </c>
      <c r="AF39" s="267">
        <v>0</v>
      </c>
      <c r="AG39" s="267">
        <v>0</v>
      </c>
      <c r="AH39" s="4">
        <f t="shared" si="24"/>
        <v>0</v>
      </c>
      <c r="AI39" s="135">
        <f t="shared" si="12"/>
        <v>0</v>
      </c>
      <c r="AJ39" s="135">
        <v>63</v>
      </c>
      <c r="AK39" s="135">
        <f t="shared" si="25"/>
        <v>4</v>
      </c>
      <c r="AL39" s="135">
        <f t="shared" si="26"/>
        <v>400</v>
      </c>
      <c r="AM39" s="135">
        <f t="shared" si="27"/>
        <v>25200</v>
      </c>
      <c r="AN39" s="135">
        <f t="shared" si="28"/>
        <v>25200</v>
      </c>
      <c r="AO39" s="135">
        <f t="shared" si="13"/>
        <v>987609</v>
      </c>
      <c r="AP39" s="135">
        <f t="shared" si="29"/>
        <v>1012809</v>
      </c>
      <c r="AQ39" s="135">
        <f t="shared" si="30"/>
        <v>1012809</v>
      </c>
      <c r="AR39" s="160">
        <v>1223830</v>
      </c>
      <c r="AS39" s="135">
        <f t="shared" si="31"/>
        <v>211021</v>
      </c>
      <c r="AT39" s="164" t="str">
        <f t="shared" si="32"/>
        <v>No</v>
      </c>
      <c r="AU39" s="267">
        <v>1190095</v>
      </c>
      <c r="AV39" s="160">
        <f t="shared" si="14"/>
        <v>17578.049299999999</v>
      </c>
      <c r="AW39" s="160">
        <f t="shared" si="33"/>
        <v>1190095</v>
      </c>
      <c r="AX39" s="160">
        <f t="shared" si="15"/>
        <v>1190095</v>
      </c>
      <c r="AY39" s="268">
        <f t="shared" si="34"/>
        <v>0</v>
      </c>
      <c r="AZ39" s="160"/>
      <c r="BA39" s="160"/>
      <c r="BB39" s="165"/>
      <c r="BC39" s="160">
        <f t="shared" si="35"/>
        <v>1172516.9506999999</v>
      </c>
      <c r="BD39" s="166">
        <f t="shared" si="36"/>
        <v>1154938.9013999999</v>
      </c>
      <c r="BE39" s="166">
        <f t="shared" si="36"/>
        <v>1137360.8520999998</v>
      </c>
      <c r="BF39" s="166">
        <f t="shared" si="36"/>
        <v>1119782.8027999997</v>
      </c>
      <c r="BG39" s="166">
        <f t="shared" si="37"/>
        <v>1102204.7534999996</v>
      </c>
      <c r="BH39" s="166">
        <f t="shared" si="37"/>
        <v>1084626.7041999996</v>
      </c>
      <c r="BI39" s="166">
        <f t="shared" si="38"/>
        <v>1012809</v>
      </c>
      <c r="BK39" s="166">
        <f t="shared" si="39"/>
        <v>1172516.9506999999</v>
      </c>
      <c r="BL39" s="166">
        <f t="shared" si="40"/>
        <v>1154938.9013999999</v>
      </c>
      <c r="BM39" s="166">
        <f t="shared" si="41"/>
        <v>1137360.8520999998</v>
      </c>
      <c r="BN39" s="166">
        <f t="shared" si="42"/>
        <v>1119782.8027999997</v>
      </c>
      <c r="BO39" s="166">
        <f t="shared" si="43"/>
        <v>1102204.7534999996</v>
      </c>
      <c r="BP39" s="166">
        <f t="shared" si="44"/>
        <v>1084626.7041999996</v>
      </c>
      <c r="BQ39" s="166">
        <f t="shared" si="45"/>
        <v>1012809</v>
      </c>
    </row>
    <row r="40" spans="1:69" ht="15" x14ac:dyDescent="0.2">
      <c r="A40" s="129" t="s">
        <v>333</v>
      </c>
      <c r="B40" s="129"/>
      <c r="C40" s="147"/>
      <c r="D40" s="147"/>
      <c r="E40" s="147"/>
      <c r="F40" s="1">
        <v>4</v>
      </c>
      <c r="G40" s="265">
        <v>97</v>
      </c>
      <c r="H40" s="129">
        <v>14</v>
      </c>
      <c r="I40" s="1" t="s">
        <v>342</v>
      </c>
      <c r="J40" s="156"/>
      <c r="K40" s="266">
        <v>2622.38</v>
      </c>
      <c r="L40" s="265"/>
      <c r="M40" s="158"/>
      <c r="N40" s="267">
        <v>953</v>
      </c>
      <c r="O40" s="159">
        <f t="shared" si="4"/>
        <v>0.36341033717462762</v>
      </c>
      <c r="P40" s="159">
        <f t="shared" si="19"/>
        <v>0</v>
      </c>
      <c r="Q40" s="160">
        <f t="shared" si="5"/>
        <v>0</v>
      </c>
      <c r="R40" s="160">
        <f t="shared" si="20"/>
        <v>0</v>
      </c>
      <c r="S40" s="267">
        <v>149</v>
      </c>
      <c r="T40" s="136">
        <f t="shared" si="6"/>
        <v>285.89999999999998</v>
      </c>
      <c r="U40" s="4">
        <f t="shared" si="21"/>
        <v>2945.53</v>
      </c>
      <c r="V40" s="266">
        <v>5385857224.3299999</v>
      </c>
      <c r="W40" s="267">
        <v>28094</v>
      </c>
      <c r="X40" s="136">
        <f t="shared" si="7"/>
        <v>191708.45</v>
      </c>
      <c r="Y40" s="131">
        <f t="shared" si="8"/>
        <v>0.995749</v>
      </c>
      <c r="Z40" s="267">
        <v>80167</v>
      </c>
      <c r="AA40" s="131">
        <f t="shared" si="9"/>
        <v>0.66531799999999996</v>
      </c>
      <c r="AB40" s="131">
        <f t="shared" si="10"/>
        <v>0.10338</v>
      </c>
      <c r="AC40" s="161">
        <f t="shared" si="11"/>
        <v>0.10338</v>
      </c>
      <c r="AD40" s="162">
        <f t="shared" si="22"/>
        <v>0</v>
      </c>
      <c r="AE40" s="163">
        <f t="shared" si="23"/>
        <v>0.10338</v>
      </c>
      <c r="AF40" s="267">
        <v>0</v>
      </c>
      <c r="AG40" s="267">
        <v>0</v>
      </c>
      <c r="AH40" s="4">
        <f t="shared" si="24"/>
        <v>0</v>
      </c>
      <c r="AI40" s="135">
        <f t="shared" si="12"/>
        <v>0</v>
      </c>
      <c r="AJ40" s="135">
        <v>0</v>
      </c>
      <c r="AK40" s="135">
        <f t="shared" si="25"/>
        <v>0</v>
      </c>
      <c r="AL40" s="135">
        <f t="shared" si="26"/>
        <v>0</v>
      </c>
      <c r="AM40" s="135">
        <f t="shared" si="27"/>
        <v>0</v>
      </c>
      <c r="AN40" s="135">
        <f t="shared" si="28"/>
        <v>0</v>
      </c>
      <c r="AO40" s="135">
        <f t="shared" si="13"/>
        <v>3509465</v>
      </c>
      <c r="AP40" s="135">
        <f t="shared" si="29"/>
        <v>3509465</v>
      </c>
      <c r="AQ40" s="135">
        <f t="shared" si="30"/>
        <v>3509465</v>
      </c>
      <c r="AR40" s="160">
        <v>2211848</v>
      </c>
      <c r="AS40" s="135">
        <f t="shared" si="31"/>
        <v>1297617</v>
      </c>
      <c r="AT40" s="164" t="str">
        <f t="shared" si="32"/>
        <v>Yes</v>
      </c>
      <c r="AU40" s="267">
        <v>2757412.9722000002</v>
      </c>
      <c r="AV40" s="160">
        <f t="shared" si="14"/>
        <v>138325.97219999999</v>
      </c>
      <c r="AW40" s="160">
        <f t="shared" si="33"/>
        <v>2895738.9444000004</v>
      </c>
      <c r="AX40" s="160">
        <f t="shared" si="15"/>
        <v>2895738.9444000004</v>
      </c>
      <c r="AY40" s="268">
        <f t="shared" si="34"/>
        <v>138325.97220000019</v>
      </c>
      <c r="AZ40" s="160"/>
      <c r="BA40" s="160"/>
      <c r="BB40" s="165"/>
      <c r="BC40" s="160">
        <f t="shared" si="35"/>
        <v>3034064.9166000006</v>
      </c>
      <c r="BD40" s="166">
        <f t="shared" si="36"/>
        <v>3172390.8888000008</v>
      </c>
      <c r="BE40" s="166">
        <f t="shared" si="36"/>
        <v>3310716.861000001</v>
      </c>
      <c r="BF40" s="166">
        <f t="shared" si="36"/>
        <v>3449042.8332000012</v>
      </c>
      <c r="BG40" s="166">
        <f t="shared" si="37"/>
        <v>3509465</v>
      </c>
      <c r="BH40" s="166">
        <f t="shared" si="37"/>
        <v>3509465</v>
      </c>
      <c r="BI40" s="166">
        <f t="shared" si="38"/>
        <v>3509465</v>
      </c>
      <c r="BK40" s="166">
        <f t="shared" si="39"/>
        <v>3034064.9166000006</v>
      </c>
      <c r="BL40" s="166">
        <f t="shared" si="40"/>
        <v>3172390.8888000008</v>
      </c>
      <c r="BM40" s="166">
        <f t="shared" si="41"/>
        <v>3310716.861000001</v>
      </c>
      <c r="BN40" s="166">
        <f t="shared" si="42"/>
        <v>3449042.8332000012</v>
      </c>
      <c r="BO40" s="166">
        <f t="shared" si="43"/>
        <v>3509465</v>
      </c>
      <c r="BP40" s="166">
        <f t="shared" si="44"/>
        <v>3509465</v>
      </c>
      <c r="BQ40" s="166">
        <f t="shared" si="45"/>
        <v>3509465</v>
      </c>
    </row>
    <row r="41" spans="1:69" ht="15" x14ac:dyDescent="0.2">
      <c r="A41" s="129" t="s">
        <v>343</v>
      </c>
      <c r="B41" s="129">
        <v>1</v>
      </c>
      <c r="C41" s="147">
        <v>1</v>
      </c>
      <c r="D41" s="147">
        <v>0</v>
      </c>
      <c r="E41" s="147">
        <v>1</v>
      </c>
      <c r="F41" s="1">
        <v>10</v>
      </c>
      <c r="G41" s="269">
        <v>5</v>
      </c>
      <c r="H41" s="129">
        <v>15</v>
      </c>
      <c r="I41" s="1" t="s">
        <v>344</v>
      </c>
      <c r="J41" s="156"/>
      <c r="K41" s="266">
        <v>19150.59</v>
      </c>
      <c r="L41" s="269"/>
      <c r="M41" s="158"/>
      <c r="N41" s="267">
        <v>13000</v>
      </c>
      <c r="O41" s="159">
        <f t="shared" si="4"/>
        <v>0.67883026058204998</v>
      </c>
      <c r="P41" s="159">
        <f t="shared" si="19"/>
        <v>7.8830260582050005E-2</v>
      </c>
      <c r="Q41" s="160">
        <f t="shared" si="5"/>
        <v>1509.6460000000011</v>
      </c>
      <c r="R41" s="160">
        <f t="shared" si="20"/>
        <v>226.44690000000017</v>
      </c>
      <c r="S41" s="267">
        <v>3972</v>
      </c>
      <c r="T41" s="136">
        <f t="shared" si="6"/>
        <v>3900</v>
      </c>
      <c r="U41" s="4">
        <f t="shared" si="21"/>
        <v>24270.036899999999</v>
      </c>
      <c r="V41" s="266">
        <v>9990188970</v>
      </c>
      <c r="W41" s="267">
        <v>146417</v>
      </c>
      <c r="X41" s="136">
        <f t="shared" si="7"/>
        <v>68231.070000000007</v>
      </c>
      <c r="Y41" s="131">
        <f t="shared" si="8"/>
        <v>0.35439799999999999</v>
      </c>
      <c r="Z41" s="267">
        <v>45441</v>
      </c>
      <c r="AA41" s="131">
        <f t="shared" si="9"/>
        <v>0.37712200000000001</v>
      </c>
      <c r="AB41" s="131">
        <f t="shared" si="10"/>
        <v>0.63878500000000005</v>
      </c>
      <c r="AC41" s="161">
        <f t="shared" si="11"/>
        <v>0.63878500000000005</v>
      </c>
      <c r="AD41" s="162">
        <f t="shared" si="22"/>
        <v>0.06</v>
      </c>
      <c r="AE41" s="163">
        <f t="shared" si="23"/>
        <v>0.69878499999999999</v>
      </c>
      <c r="AF41" s="267">
        <v>0</v>
      </c>
      <c r="AG41" s="267">
        <v>0</v>
      </c>
      <c r="AH41" s="4">
        <f t="shared" si="24"/>
        <v>0</v>
      </c>
      <c r="AI41" s="135">
        <f t="shared" si="12"/>
        <v>0</v>
      </c>
      <c r="AJ41" s="135">
        <v>0</v>
      </c>
      <c r="AK41" s="135">
        <f t="shared" si="25"/>
        <v>0</v>
      </c>
      <c r="AL41" s="135">
        <f t="shared" si="26"/>
        <v>0</v>
      </c>
      <c r="AM41" s="135">
        <f t="shared" si="27"/>
        <v>0</v>
      </c>
      <c r="AN41" s="135">
        <f t="shared" si="28"/>
        <v>0</v>
      </c>
      <c r="AO41" s="135">
        <f t="shared" si="13"/>
        <v>195458672</v>
      </c>
      <c r="AP41" s="135">
        <f t="shared" si="29"/>
        <v>195458672</v>
      </c>
      <c r="AQ41" s="135">
        <f t="shared" si="30"/>
        <v>195458672</v>
      </c>
      <c r="AR41" s="160">
        <v>181105390</v>
      </c>
      <c r="AS41" s="135">
        <f t="shared" si="31"/>
        <v>14353282</v>
      </c>
      <c r="AT41" s="164" t="str">
        <f t="shared" si="32"/>
        <v>Yes</v>
      </c>
      <c r="AU41" s="267">
        <v>188944437.8612</v>
      </c>
      <c r="AV41" s="160">
        <f t="shared" si="14"/>
        <v>1530059.8611999999</v>
      </c>
      <c r="AW41" s="160">
        <f t="shared" si="33"/>
        <v>190474497.72240001</v>
      </c>
      <c r="AX41" s="160">
        <f t="shared" si="15"/>
        <v>190474497.72240001</v>
      </c>
      <c r="AY41" s="268">
        <f t="shared" si="34"/>
        <v>1530059.8612000048</v>
      </c>
      <c r="AZ41" s="160"/>
      <c r="BA41" s="160"/>
      <c r="BB41" s="165"/>
      <c r="BC41" s="160">
        <f t="shared" si="35"/>
        <v>192004557.58360001</v>
      </c>
      <c r="BD41" s="166">
        <f t="shared" si="36"/>
        <v>193534617.44480002</v>
      </c>
      <c r="BE41" s="166">
        <f t="shared" si="36"/>
        <v>195064677.30600002</v>
      </c>
      <c r="BF41" s="166">
        <f t="shared" si="36"/>
        <v>196594737.16720003</v>
      </c>
      <c r="BG41" s="166">
        <f t="shared" si="37"/>
        <v>195458672</v>
      </c>
      <c r="BH41" s="166">
        <f t="shared" si="37"/>
        <v>195458672</v>
      </c>
      <c r="BI41" s="166">
        <f t="shared" si="38"/>
        <v>195458672</v>
      </c>
      <c r="BK41" s="166">
        <f t="shared" si="39"/>
        <v>192004557.58360001</v>
      </c>
      <c r="BL41" s="166">
        <f t="shared" si="40"/>
        <v>193534617.44480002</v>
      </c>
      <c r="BM41" s="166">
        <f t="shared" si="41"/>
        <v>195064677.30600002</v>
      </c>
      <c r="BN41" s="166">
        <f t="shared" si="42"/>
        <v>196594737.16720003</v>
      </c>
      <c r="BO41" s="166">
        <f t="shared" si="43"/>
        <v>195458672</v>
      </c>
      <c r="BP41" s="166">
        <f t="shared" si="44"/>
        <v>195458672</v>
      </c>
      <c r="BQ41" s="166">
        <f t="shared" si="45"/>
        <v>195458672</v>
      </c>
    </row>
    <row r="42" spans="1:69" ht="15" x14ac:dyDescent="0.2">
      <c r="A42" s="129" t="s">
        <v>323</v>
      </c>
      <c r="B42" s="129"/>
      <c r="C42" s="147"/>
      <c r="D42" s="147"/>
      <c r="E42" s="147"/>
      <c r="F42" s="1">
        <v>2</v>
      </c>
      <c r="G42" s="265">
        <v>155</v>
      </c>
      <c r="H42" s="129">
        <v>16</v>
      </c>
      <c r="I42" s="1" t="s">
        <v>345</v>
      </c>
      <c r="J42" s="156"/>
      <c r="K42" s="266">
        <v>112</v>
      </c>
      <c r="L42" s="265"/>
      <c r="M42" s="158"/>
      <c r="N42" s="267">
        <v>11</v>
      </c>
      <c r="O42" s="159">
        <f t="shared" si="4"/>
        <v>9.8214285714285712E-2</v>
      </c>
      <c r="P42" s="159">
        <f t="shared" si="19"/>
        <v>0</v>
      </c>
      <c r="Q42" s="160">
        <f t="shared" si="5"/>
        <v>0</v>
      </c>
      <c r="R42" s="160">
        <f t="shared" si="20"/>
        <v>0</v>
      </c>
      <c r="S42" s="267">
        <v>0</v>
      </c>
      <c r="T42" s="136">
        <f t="shared" si="6"/>
        <v>3.3</v>
      </c>
      <c r="U42" s="4">
        <f t="shared" si="21"/>
        <v>115.3</v>
      </c>
      <c r="V42" s="266">
        <v>531347514.67000002</v>
      </c>
      <c r="W42" s="267">
        <v>1706</v>
      </c>
      <c r="X42" s="136">
        <f t="shared" si="7"/>
        <v>311458.09999999998</v>
      </c>
      <c r="Y42" s="131">
        <f t="shared" si="8"/>
        <v>1.617739</v>
      </c>
      <c r="Z42" s="267">
        <v>106429</v>
      </c>
      <c r="AA42" s="131">
        <f t="shared" si="9"/>
        <v>0.88327</v>
      </c>
      <c r="AB42" s="131">
        <f t="shared" si="10"/>
        <v>-0.39739799999999997</v>
      </c>
      <c r="AC42" s="161">
        <f t="shared" si="11"/>
        <v>0.01</v>
      </c>
      <c r="AD42" s="162">
        <f t="shared" si="22"/>
        <v>0</v>
      </c>
      <c r="AE42" s="163">
        <f t="shared" si="23"/>
        <v>0.01</v>
      </c>
      <c r="AF42" s="267">
        <v>112</v>
      </c>
      <c r="AG42" s="267">
        <v>13</v>
      </c>
      <c r="AH42" s="4">
        <f t="shared" si="24"/>
        <v>1300</v>
      </c>
      <c r="AI42" s="135">
        <f t="shared" si="12"/>
        <v>145600</v>
      </c>
      <c r="AJ42" s="135">
        <v>0</v>
      </c>
      <c r="AK42" s="135">
        <f t="shared" si="25"/>
        <v>0</v>
      </c>
      <c r="AL42" s="135">
        <f t="shared" si="26"/>
        <v>0</v>
      </c>
      <c r="AM42" s="135">
        <f t="shared" si="27"/>
        <v>0</v>
      </c>
      <c r="AN42" s="135">
        <f t="shared" si="28"/>
        <v>145600</v>
      </c>
      <c r="AO42" s="135">
        <f t="shared" si="13"/>
        <v>13288</v>
      </c>
      <c r="AP42" s="135">
        <f t="shared" si="29"/>
        <v>158888</v>
      </c>
      <c r="AQ42" s="135">
        <f t="shared" si="30"/>
        <v>158888</v>
      </c>
      <c r="AR42" s="160">
        <v>23014</v>
      </c>
      <c r="AS42" s="135">
        <f t="shared" si="31"/>
        <v>135874</v>
      </c>
      <c r="AT42" s="164" t="str">
        <f t="shared" si="32"/>
        <v>Yes</v>
      </c>
      <c r="AU42" s="267">
        <v>38048.168400000002</v>
      </c>
      <c r="AV42" s="160">
        <f t="shared" si="14"/>
        <v>14484.1684</v>
      </c>
      <c r="AW42" s="160">
        <f t="shared" si="33"/>
        <v>52532.336800000005</v>
      </c>
      <c r="AX42" s="160">
        <f t="shared" si="15"/>
        <v>52532.336800000005</v>
      </c>
      <c r="AY42" s="268">
        <f t="shared" si="34"/>
        <v>14484.168400000002</v>
      </c>
      <c r="AZ42" s="160"/>
      <c r="BA42" s="160"/>
      <c r="BB42" s="165"/>
      <c r="BC42" s="160">
        <f t="shared" si="35"/>
        <v>67016.5052</v>
      </c>
      <c r="BD42" s="166">
        <f t="shared" si="36"/>
        <v>81500.673599999995</v>
      </c>
      <c r="BE42" s="166">
        <f t="shared" si="36"/>
        <v>95984.84199999999</v>
      </c>
      <c r="BF42" s="166">
        <f t="shared" si="36"/>
        <v>110469.01039999998</v>
      </c>
      <c r="BG42" s="166">
        <f t="shared" si="37"/>
        <v>158888</v>
      </c>
      <c r="BH42" s="166">
        <f t="shared" si="37"/>
        <v>158888</v>
      </c>
      <c r="BI42" s="166">
        <f t="shared" si="38"/>
        <v>158888</v>
      </c>
      <c r="BK42" s="166">
        <f t="shared" si="39"/>
        <v>67016.5052</v>
      </c>
      <c r="BL42" s="166">
        <f t="shared" si="40"/>
        <v>81500.673599999995</v>
      </c>
      <c r="BM42" s="166">
        <f t="shared" si="41"/>
        <v>95984.84199999999</v>
      </c>
      <c r="BN42" s="166">
        <f t="shared" si="42"/>
        <v>110469.01039999998</v>
      </c>
      <c r="BO42" s="166">
        <f t="shared" si="43"/>
        <v>158888</v>
      </c>
      <c r="BP42" s="166">
        <f t="shared" si="44"/>
        <v>158888</v>
      </c>
      <c r="BQ42" s="166">
        <f t="shared" si="45"/>
        <v>158888</v>
      </c>
    </row>
    <row r="43" spans="1:69" ht="15" x14ac:dyDescent="0.2">
      <c r="A43" s="129" t="s">
        <v>338</v>
      </c>
      <c r="B43" s="129"/>
      <c r="C43" s="147">
        <v>1</v>
      </c>
      <c r="D43" s="147">
        <v>1</v>
      </c>
      <c r="E43" s="147"/>
      <c r="F43" s="1">
        <v>9</v>
      </c>
      <c r="G43" s="269">
        <v>20</v>
      </c>
      <c r="H43" s="129">
        <v>17</v>
      </c>
      <c r="I43" s="1" t="s">
        <v>346</v>
      </c>
      <c r="J43" s="156"/>
      <c r="K43" s="266">
        <v>7929.3</v>
      </c>
      <c r="L43" s="269"/>
      <c r="M43" s="158"/>
      <c r="N43" s="267">
        <v>4333</v>
      </c>
      <c r="O43" s="159">
        <f t="shared" si="4"/>
        <v>0.54645428978598365</v>
      </c>
      <c r="P43" s="159">
        <f t="shared" si="19"/>
        <v>0</v>
      </c>
      <c r="Q43" s="160">
        <f t="shared" si="5"/>
        <v>0</v>
      </c>
      <c r="R43" s="160">
        <f t="shared" si="20"/>
        <v>0</v>
      </c>
      <c r="S43" s="267">
        <v>407</v>
      </c>
      <c r="T43" s="136">
        <f t="shared" si="6"/>
        <v>1299.9000000000001</v>
      </c>
      <c r="U43" s="4">
        <f t="shared" si="21"/>
        <v>9330.9500000000007</v>
      </c>
      <c r="V43" s="266">
        <v>5870571310.3299999</v>
      </c>
      <c r="W43" s="267">
        <v>60308</v>
      </c>
      <c r="X43" s="136">
        <f t="shared" si="7"/>
        <v>97343.16</v>
      </c>
      <c r="Y43" s="131">
        <f t="shared" si="8"/>
        <v>0.50560799999999995</v>
      </c>
      <c r="Z43" s="267">
        <v>66829</v>
      </c>
      <c r="AA43" s="131">
        <f t="shared" si="9"/>
        <v>0.55462400000000001</v>
      </c>
      <c r="AB43" s="131">
        <f t="shared" si="10"/>
        <v>0.47968699999999997</v>
      </c>
      <c r="AC43" s="161">
        <f t="shared" si="11"/>
        <v>0.47968699999999997</v>
      </c>
      <c r="AD43" s="162">
        <f t="shared" si="22"/>
        <v>0</v>
      </c>
      <c r="AE43" s="163">
        <f t="shared" si="23"/>
        <v>0.47968699999999997</v>
      </c>
      <c r="AF43" s="267">
        <v>0</v>
      </c>
      <c r="AG43" s="267">
        <v>0</v>
      </c>
      <c r="AH43" s="4">
        <f t="shared" si="24"/>
        <v>0</v>
      </c>
      <c r="AI43" s="135">
        <f t="shared" si="12"/>
        <v>0</v>
      </c>
      <c r="AJ43" s="135">
        <v>0</v>
      </c>
      <c r="AK43" s="135">
        <f t="shared" si="25"/>
        <v>0</v>
      </c>
      <c r="AL43" s="135">
        <f t="shared" si="26"/>
        <v>0</v>
      </c>
      <c r="AM43" s="135">
        <f t="shared" si="27"/>
        <v>0</v>
      </c>
      <c r="AN43" s="135">
        <f t="shared" si="28"/>
        <v>0</v>
      </c>
      <c r="AO43" s="135">
        <f t="shared" si="13"/>
        <v>51585156</v>
      </c>
      <c r="AP43" s="135">
        <f t="shared" si="29"/>
        <v>51585156</v>
      </c>
      <c r="AQ43" s="135">
        <f t="shared" si="30"/>
        <v>51585156</v>
      </c>
      <c r="AR43" s="160">
        <v>44853676</v>
      </c>
      <c r="AS43" s="135">
        <f t="shared" si="31"/>
        <v>6731480</v>
      </c>
      <c r="AT43" s="164" t="str">
        <f t="shared" si="32"/>
        <v>Yes</v>
      </c>
      <c r="AU43" s="267">
        <v>48142141.767999999</v>
      </c>
      <c r="AV43" s="160">
        <f t="shared" si="14"/>
        <v>717575.76800000004</v>
      </c>
      <c r="AW43" s="160">
        <f t="shared" si="33"/>
        <v>48859717.535999998</v>
      </c>
      <c r="AX43" s="160">
        <f t="shared" si="15"/>
        <v>48859717.535999998</v>
      </c>
      <c r="AY43" s="268">
        <f t="shared" si="34"/>
        <v>717575.76799999923</v>
      </c>
      <c r="AZ43" s="160"/>
      <c r="BA43" s="160"/>
      <c r="BB43" s="165"/>
      <c r="BC43" s="160">
        <f t="shared" si="35"/>
        <v>49577293.303999998</v>
      </c>
      <c r="BD43" s="166">
        <f t="shared" si="36"/>
        <v>50294869.071999997</v>
      </c>
      <c r="BE43" s="166">
        <f t="shared" si="36"/>
        <v>51012444.839999996</v>
      </c>
      <c r="BF43" s="166">
        <f t="shared" si="36"/>
        <v>51730020.607999995</v>
      </c>
      <c r="BG43" s="166">
        <f t="shared" si="37"/>
        <v>51585156</v>
      </c>
      <c r="BH43" s="166">
        <f t="shared" si="37"/>
        <v>51585156</v>
      </c>
      <c r="BI43" s="166">
        <f t="shared" si="38"/>
        <v>51585156</v>
      </c>
      <c r="BK43" s="166">
        <f t="shared" si="39"/>
        <v>49577293.303999998</v>
      </c>
      <c r="BL43" s="166">
        <f t="shared" si="40"/>
        <v>50294869.071999997</v>
      </c>
      <c r="BM43" s="166">
        <f t="shared" si="41"/>
        <v>51012444.839999996</v>
      </c>
      <c r="BN43" s="166">
        <f t="shared" si="42"/>
        <v>51730020.607999995</v>
      </c>
      <c r="BO43" s="166">
        <f t="shared" si="43"/>
        <v>51585156</v>
      </c>
      <c r="BP43" s="166">
        <f t="shared" si="44"/>
        <v>51585156</v>
      </c>
      <c r="BQ43" s="166">
        <f t="shared" si="45"/>
        <v>51585156</v>
      </c>
    </row>
    <row r="44" spans="1:69" ht="15" x14ac:dyDescent="0.2">
      <c r="A44" s="129" t="s">
        <v>329</v>
      </c>
      <c r="B44" s="129"/>
      <c r="C44" s="147"/>
      <c r="D44" s="147"/>
      <c r="E44" s="147"/>
      <c r="F44" s="1">
        <v>2</v>
      </c>
      <c r="G44" s="265">
        <v>112</v>
      </c>
      <c r="H44" s="129">
        <v>18</v>
      </c>
      <c r="I44" s="1" t="s">
        <v>347</v>
      </c>
      <c r="J44" s="156"/>
      <c r="K44" s="266">
        <v>2601.5</v>
      </c>
      <c r="L44" s="265"/>
      <c r="M44" s="158"/>
      <c r="N44" s="267">
        <v>540</v>
      </c>
      <c r="O44" s="159">
        <f t="shared" si="4"/>
        <v>0.2075725542955987</v>
      </c>
      <c r="P44" s="159">
        <f t="shared" si="19"/>
        <v>0</v>
      </c>
      <c r="Q44" s="160">
        <f t="shared" si="5"/>
        <v>0</v>
      </c>
      <c r="R44" s="160">
        <f t="shared" si="20"/>
        <v>0</v>
      </c>
      <c r="S44" s="267">
        <v>92</v>
      </c>
      <c r="T44" s="136">
        <f t="shared" si="6"/>
        <v>162</v>
      </c>
      <c r="U44" s="4">
        <f t="shared" si="21"/>
        <v>2786.5</v>
      </c>
      <c r="V44" s="266">
        <v>3411056588</v>
      </c>
      <c r="W44" s="267">
        <v>17013</v>
      </c>
      <c r="X44" s="136">
        <f t="shared" si="7"/>
        <v>200497.07</v>
      </c>
      <c r="Y44" s="131">
        <f t="shared" si="8"/>
        <v>1.041398</v>
      </c>
      <c r="Z44" s="267">
        <v>107255</v>
      </c>
      <c r="AA44" s="131">
        <f t="shared" si="9"/>
        <v>0.89012500000000006</v>
      </c>
      <c r="AB44" s="131">
        <f t="shared" si="10"/>
        <v>3.9839999999999997E-3</v>
      </c>
      <c r="AC44" s="161">
        <f t="shared" si="11"/>
        <v>0.01</v>
      </c>
      <c r="AD44" s="162">
        <f t="shared" si="22"/>
        <v>0</v>
      </c>
      <c r="AE44" s="163">
        <f t="shared" si="23"/>
        <v>0.01</v>
      </c>
      <c r="AF44" s="267">
        <v>0</v>
      </c>
      <c r="AG44" s="267">
        <v>0</v>
      </c>
      <c r="AH44" s="4">
        <f t="shared" si="24"/>
        <v>0</v>
      </c>
      <c r="AI44" s="135">
        <f t="shared" si="12"/>
        <v>0</v>
      </c>
      <c r="AJ44" s="135">
        <v>0</v>
      </c>
      <c r="AK44" s="135">
        <f t="shared" si="25"/>
        <v>0</v>
      </c>
      <c r="AL44" s="135">
        <f t="shared" si="26"/>
        <v>0</v>
      </c>
      <c r="AM44" s="135">
        <f t="shared" si="27"/>
        <v>0</v>
      </c>
      <c r="AN44" s="135">
        <f t="shared" si="28"/>
        <v>0</v>
      </c>
      <c r="AO44" s="135">
        <f t="shared" si="13"/>
        <v>321144</v>
      </c>
      <c r="AP44" s="135">
        <f t="shared" si="29"/>
        <v>321144</v>
      </c>
      <c r="AQ44" s="135">
        <f t="shared" si="30"/>
        <v>321144</v>
      </c>
      <c r="AR44" s="160">
        <v>1417583</v>
      </c>
      <c r="AS44" s="135">
        <f t="shared" si="31"/>
        <v>1096439</v>
      </c>
      <c r="AT44" s="164" t="str">
        <f t="shared" si="32"/>
        <v>No</v>
      </c>
      <c r="AU44" s="267">
        <v>962317</v>
      </c>
      <c r="AV44" s="160">
        <f t="shared" si="14"/>
        <v>91333.368699999992</v>
      </c>
      <c r="AW44" s="160">
        <f t="shared" si="33"/>
        <v>962317</v>
      </c>
      <c r="AX44" s="160">
        <f t="shared" si="15"/>
        <v>962317</v>
      </c>
      <c r="AY44" s="268">
        <f t="shared" si="34"/>
        <v>0</v>
      </c>
      <c r="AZ44" s="160"/>
      <c r="BA44" s="160"/>
      <c r="BB44" s="165"/>
      <c r="BC44" s="160">
        <f t="shared" si="35"/>
        <v>870983.63130000001</v>
      </c>
      <c r="BD44" s="166">
        <f t="shared" ref="BD44:BF59" si="46">IF($AT44="Yes",BC44+$AV44,BC44-$AV44)</f>
        <v>779650.26260000002</v>
      </c>
      <c r="BE44" s="166">
        <f t="shared" si="46"/>
        <v>688316.89390000002</v>
      </c>
      <c r="BF44" s="166">
        <f t="shared" si="46"/>
        <v>596983.52520000003</v>
      </c>
      <c r="BG44" s="166">
        <f t="shared" ref="BG44:BH59" si="47">IF($AT44="Yes",$AP44,BF44-$AV44)</f>
        <v>505650.15650000004</v>
      </c>
      <c r="BH44" s="166">
        <f t="shared" si="47"/>
        <v>414316.78780000005</v>
      </c>
      <c r="BI44" s="166">
        <f t="shared" si="38"/>
        <v>321144</v>
      </c>
      <c r="BK44" s="166">
        <f t="shared" si="39"/>
        <v>870983.63130000001</v>
      </c>
      <c r="BL44" s="166">
        <f t="shared" si="40"/>
        <v>779650.26260000002</v>
      </c>
      <c r="BM44" s="166">
        <f t="shared" si="41"/>
        <v>688316.89390000002</v>
      </c>
      <c r="BN44" s="166">
        <f t="shared" si="42"/>
        <v>596983.52520000003</v>
      </c>
      <c r="BO44" s="166">
        <f t="shared" si="43"/>
        <v>505650.15650000004</v>
      </c>
      <c r="BP44" s="166">
        <f t="shared" si="44"/>
        <v>414316.78780000005</v>
      </c>
      <c r="BQ44" s="166">
        <f t="shared" si="45"/>
        <v>321144</v>
      </c>
    </row>
    <row r="45" spans="1:69" ht="15" x14ac:dyDescent="0.2">
      <c r="A45" s="129" t="s">
        <v>327</v>
      </c>
      <c r="B45" s="129"/>
      <c r="C45" s="147"/>
      <c r="D45" s="147"/>
      <c r="E45" s="147"/>
      <c r="F45" s="1">
        <v>9</v>
      </c>
      <c r="G45" s="270">
        <v>54</v>
      </c>
      <c r="H45" s="129">
        <v>19</v>
      </c>
      <c r="I45" s="1" t="s">
        <v>348</v>
      </c>
      <c r="J45" s="156"/>
      <c r="K45" s="266">
        <v>1154.98</v>
      </c>
      <c r="L45" s="270"/>
      <c r="M45" s="158"/>
      <c r="N45" s="267">
        <v>377</v>
      </c>
      <c r="O45" s="159">
        <f t="shared" si="4"/>
        <v>0.32641257857278916</v>
      </c>
      <c r="P45" s="159">
        <f t="shared" si="19"/>
        <v>0</v>
      </c>
      <c r="Q45" s="160">
        <f t="shared" si="5"/>
        <v>0</v>
      </c>
      <c r="R45" s="160">
        <f t="shared" si="20"/>
        <v>0</v>
      </c>
      <c r="S45" s="267">
        <v>14</v>
      </c>
      <c r="T45" s="136">
        <f t="shared" si="6"/>
        <v>113.1</v>
      </c>
      <c r="U45" s="4">
        <f t="shared" si="21"/>
        <v>1271.58</v>
      </c>
      <c r="V45" s="266">
        <v>903194473.33000004</v>
      </c>
      <c r="W45" s="267">
        <v>8243</v>
      </c>
      <c r="X45" s="136">
        <f t="shared" si="7"/>
        <v>109571.09</v>
      </c>
      <c r="Y45" s="131">
        <f t="shared" si="8"/>
        <v>0.56912099999999999</v>
      </c>
      <c r="Z45" s="267">
        <v>72090</v>
      </c>
      <c r="AA45" s="131">
        <f t="shared" si="9"/>
        <v>0.59828599999999998</v>
      </c>
      <c r="AB45" s="131">
        <f t="shared" si="10"/>
        <v>0.42213000000000001</v>
      </c>
      <c r="AC45" s="161">
        <f t="shared" si="11"/>
        <v>0.42213000000000001</v>
      </c>
      <c r="AD45" s="162">
        <f t="shared" si="22"/>
        <v>0</v>
      </c>
      <c r="AE45" s="163">
        <f t="shared" si="23"/>
        <v>0.42213000000000001</v>
      </c>
      <c r="AF45" s="267">
        <v>0</v>
      </c>
      <c r="AG45" s="267">
        <v>0</v>
      </c>
      <c r="AH45" s="4">
        <f t="shared" si="24"/>
        <v>0</v>
      </c>
      <c r="AI45" s="135">
        <f t="shared" si="12"/>
        <v>0</v>
      </c>
      <c r="AJ45" s="135">
        <v>202</v>
      </c>
      <c r="AK45" s="135">
        <f t="shared" si="25"/>
        <v>4</v>
      </c>
      <c r="AL45" s="135">
        <f t="shared" si="26"/>
        <v>400</v>
      </c>
      <c r="AM45" s="135">
        <f t="shared" si="27"/>
        <v>80800</v>
      </c>
      <c r="AN45" s="135">
        <f t="shared" si="28"/>
        <v>80800</v>
      </c>
      <c r="AO45" s="135">
        <f t="shared" si="13"/>
        <v>6186298</v>
      </c>
      <c r="AP45" s="135">
        <f t="shared" si="29"/>
        <v>6267098</v>
      </c>
      <c r="AQ45" s="135">
        <f t="shared" si="30"/>
        <v>6267098</v>
      </c>
      <c r="AR45" s="160">
        <v>6975373</v>
      </c>
      <c r="AS45" s="135">
        <f t="shared" si="31"/>
        <v>708275</v>
      </c>
      <c r="AT45" s="164" t="str">
        <f t="shared" si="32"/>
        <v>No</v>
      </c>
      <c r="AU45" s="267">
        <v>6926095</v>
      </c>
      <c r="AV45" s="160">
        <f t="shared" si="14"/>
        <v>58999.307500000003</v>
      </c>
      <c r="AW45" s="160">
        <f t="shared" si="33"/>
        <v>6926095</v>
      </c>
      <c r="AX45" s="160">
        <f t="shared" si="15"/>
        <v>6926095</v>
      </c>
      <c r="AY45" s="268">
        <f t="shared" si="34"/>
        <v>0</v>
      </c>
      <c r="AZ45" s="160"/>
      <c r="BA45" s="160"/>
      <c r="BB45" s="165"/>
      <c r="BC45" s="160">
        <f t="shared" si="35"/>
        <v>6867095.6924999999</v>
      </c>
      <c r="BD45" s="166">
        <f t="shared" si="46"/>
        <v>6808096.3849999998</v>
      </c>
      <c r="BE45" s="166">
        <f t="shared" si="46"/>
        <v>6749097.0774999997</v>
      </c>
      <c r="BF45" s="166">
        <f t="shared" si="46"/>
        <v>6690097.7699999996</v>
      </c>
      <c r="BG45" s="166">
        <f t="shared" si="47"/>
        <v>6631098.4624999994</v>
      </c>
      <c r="BH45" s="166">
        <f t="shared" si="47"/>
        <v>6572099.1549999993</v>
      </c>
      <c r="BI45" s="166">
        <f t="shared" si="38"/>
        <v>6267098</v>
      </c>
      <c r="BK45" s="166">
        <f t="shared" si="39"/>
        <v>6867095.6924999999</v>
      </c>
      <c r="BL45" s="166">
        <f t="shared" si="40"/>
        <v>6808096.3849999998</v>
      </c>
      <c r="BM45" s="166">
        <f t="shared" si="41"/>
        <v>6749097.0774999997</v>
      </c>
      <c r="BN45" s="166">
        <f t="shared" si="42"/>
        <v>6690097.7699999996</v>
      </c>
      <c r="BO45" s="166">
        <f t="shared" si="43"/>
        <v>6631098.4624999994</v>
      </c>
      <c r="BP45" s="166">
        <f t="shared" si="44"/>
        <v>6572099.1549999993</v>
      </c>
      <c r="BQ45" s="166">
        <f t="shared" si="45"/>
        <v>6267098</v>
      </c>
    </row>
    <row r="46" spans="1:69" ht="15" x14ac:dyDescent="0.2">
      <c r="A46" s="129" t="s">
        <v>323</v>
      </c>
      <c r="B46" s="129"/>
      <c r="C46" s="147"/>
      <c r="D46" s="147"/>
      <c r="E46" s="147"/>
      <c r="F46" s="1">
        <v>3</v>
      </c>
      <c r="G46" s="265">
        <v>128</v>
      </c>
      <c r="H46" s="129">
        <v>20</v>
      </c>
      <c r="I46" s="1" t="s">
        <v>349</v>
      </c>
      <c r="J46" s="156"/>
      <c r="K46" s="266">
        <v>1492.32</v>
      </c>
      <c r="L46" s="265"/>
      <c r="M46" s="158"/>
      <c r="N46" s="267">
        <v>170</v>
      </c>
      <c r="O46" s="159">
        <f t="shared" si="4"/>
        <v>0.11391658625495872</v>
      </c>
      <c r="P46" s="159">
        <f t="shared" si="19"/>
        <v>0</v>
      </c>
      <c r="Q46" s="160">
        <f t="shared" si="5"/>
        <v>0</v>
      </c>
      <c r="R46" s="160">
        <f t="shared" si="20"/>
        <v>0</v>
      </c>
      <c r="S46" s="267">
        <v>31</v>
      </c>
      <c r="T46" s="136">
        <f t="shared" si="6"/>
        <v>51</v>
      </c>
      <c r="U46" s="4">
        <f t="shared" si="21"/>
        <v>1551.07</v>
      </c>
      <c r="V46" s="266">
        <v>1354355903.3299999</v>
      </c>
      <c r="W46" s="267">
        <v>9607</v>
      </c>
      <c r="X46" s="136">
        <f t="shared" si="7"/>
        <v>140975.94</v>
      </c>
      <c r="Y46" s="131">
        <f t="shared" si="8"/>
        <v>0.73224100000000003</v>
      </c>
      <c r="Z46" s="267">
        <v>126341</v>
      </c>
      <c r="AA46" s="131">
        <f t="shared" si="9"/>
        <v>1.0485230000000001</v>
      </c>
      <c r="AB46" s="131">
        <f t="shared" si="10"/>
        <v>0.172874</v>
      </c>
      <c r="AC46" s="161">
        <f t="shared" si="11"/>
        <v>0.172874</v>
      </c>
      <c r="AD46" s="162">
        <f t="shared" si="22"/>
        <v>0</v>
      </c>
      <c r="AE46" s="163">
        <f t="shared" si="23"/>
        <v>0.172874</v>
      </c>
      <c r="AF46" s="267">
        <v>1493</v>
      </c>
      <c r="AG46" s="267">
        <v>13</v>
      </c>
      <c r="AH46" s="4">
        <f t="shared" si="24"/>
        <v>1300</v>
      </c>
      <c r="AI46" s="135">
        <f t="shared" si="12"/>
        <v>1940900</v>
      </c>
      <c r="AJ46" s="135">
        <v>0</v>
      </c>
      <c r="AK46" s="135">
        <f t="shared" si="25"/>
        <v>0</v>
      </c>
      <c r="AL46" s="135">
        <f t="shared" si="26"/>
        <v>0</v>
      </c>
      <c r="AM46" s="135">
        <f t="shared" si="27"/>
        <v>0</v>
      </c>
      <c r="AN46" s="135">
        <f t="shared" si="28"/>
        <v>1940900</v>
      </c>
      <c r="AO46" s="135">
        <f t="shared" si="13"/>
        <v>3090310</v>
      </c>
      <c r="AP46" s="135">
        <f t="shared" si="29"/>
        <v>5031210</v>
      </c>
      <c r="AQ46" s="135">
        <f t="shared" si="30"/>
        <v>5031210</v>
      </c>
      <c r="AR46" s="160">
        <v>4359350</v>
      </c>
      <c r="AS46" s="135">
        <f t="shared" si="31"/>
        <v>671860</v>
      </c>
      <c r="AT46" s="164" t="str">
        <f t="shared" si="32"/>
        <v>Yes</v>
      </c>
      <c r="AU46" s="267">
        <v>3995268.2760000001</v>
      </c>
      <c r="AV46" s="160">
        <f t="shared" si="14"/>
        <v>71620.275999999998</v>
      </c>
      <c r="AW46" s="160">
        <f t="shared" si="33"/>
        <v>4066888.5520000001</v>
      </c>
      <c r="AX46" s="160">
        <f t="shared" si="15"/>
        <v>4066888.5520000001</v>
      </c>
      <c r="AY46" s="268">
        <f t="shared" si="34"/>
        <v>71620.276000000071</v>
      </c>
      <c r="AZ46" s="160"/>
      <c r="BA46" s="160"/>
      <c r="BB46" s="165"/>
      <c r="BC46" s="160">
        <f t="shared" si="35"/>
        <v>4138508.8280000002</v>
      </c>
      <c r="BD46" s="166">
        <f t="shared" si="46"/>
        <v>4210129.1040000003</v>
      </c>
      <c r="BE46" s="166">
        <f t="shared" si="46"/>
        <v>4281749.38</v>
      </c>
      <c r="BF46" s="166">
        <f t="shared" si="46"/>
        <v>4353369.6559999995</v>
      </c>
      <c r="BG46" s="166">
        <f t="shared" si="47"/>
        <v>5031210</v>
      </c>
      <c r="BH46" s="166">
        <f t="shared" si="47"/>
        <v>5031210</v>
      </c>
      <c r="BI46" s="166">
        <f t="shared" si="38"/>
        <v>5031210</v>
      </c>
      <c r="BK46" s="166">
        <f t="shared" si="39"/>
        <v>4138508.8280000002</v>
      </c>
      <c r="BL46" s="166">
        <f t="shared" si="40"/>
        <v>4210129.1040000003</v>
      </c>
      <c r="BM46" s="166">
        <f t="shared" si="41"/>
        <v>4281749.38</v>
      </c>
      <c r="BN46" s="166">
        <f t="shared" si="42"/>
        <v>4353369.6559999995</v>
      </c>
      <c r="BO46" s="166">
        <f t="shared" si="43"/>
        <v>5031210</v>
      </c>
      <c r="BP46" s="166">
        <f t="shared" si="44"/>
        <v>5031210</v>
      </c>
      <c r="BQ46" s="166">
        <f t="shared" si="45"/>
        <v>5031210</v>
      </c>
    </row>
    <row r="47" spans="1:69" ht="15" x14ac:dyDescent="0.2">
      <c r="A47" s="129" t="s">
        <v>327</v>
      </c>
      <c r="B47" s="129"/>
      <c r="C47" s="147"/>
      <c r="D47" s="147"/>
      <c r="E47" s="147"/>
      <c r="F47" s="1">
        <v>4</v>
      </c>
      <c r="G47" s="265">
        <v>152</v>
      </c>
      <c r="H47" s="129">
        <v>21</v>
      </c>
      <c r="I47" s="1" t="s">
        <v>350</v>
      </c>
      <c r="J47" s="156"/>
      <c r="K47" s="266">
        <v>99.1</v>
      </c>
      <c r="L47" s="265"/>
      <c r="M47" s="158"/>
      <c r="N47" s="267">
        <v>38</v>
      </c>
      <c r="O47" s="159">
        <f t="shared" si="4"/>
        <v>0.38345105953582242</v>
      </c>
      <c r="P47" s="159">
        <f t="shared" si="19"/>
        <v>0</v>
      </c>
      <c r="Q47" s="160">
        <f t="shared" si="5"/>
        <v>0</v>
      </c>
      <c r="R47" s="160">
        <f t="shared" si="20"/>
        <v>0</v>
      </c>
      <c r="S47" s="267">
        <v>2</v>
      </c>
      <c r="T47" s="136">
        <f t="shared" si="6"/>
        <v>11.4</v>
      </c>
      <c r="U47" s="4">
        <f t="shared" si="21"/>
        <v>111</v>
      </c>
      <c r="V47" s="266">
        <v>252403063.33000001</v>
      </c>
      <c r="W47" s="267">
        <v>1196</v>
      </c>
      <c r="X47" s="136">
        <f t="shared" si="7"/>
        <v>211039.35</v>
      </c>
      <c r="Y47" s="131">
        <f t="shared" si="8"/>
        <v>1.0961559999999999</v>
      </c>
      <c r="Z47" s="267">
        <v>77847</v>
      </c>
      <c r="AA47" s="131">
        <f t="shared" si="9"/>
        <v>0.64606399999999997</v>
      </c>
      <c r="AB47" s="131">
        <f t="shared" si="10"/>
        <v>3.8871999999999997E-2</v>
      </c>
      <c r="AC47" s="161">
        <f t="shared" si="11"/>
        <v>3.8871999999999997E-2</v>
      </c>
      <c r="AD47" s="162">
        <f t="shared" si="22"/>
        <v>0</v>
      </c>
      <c r="AE47" s="163">
        <f t="shared" si="23"/>
        <v>3.8871999999999997E-2</v>
      </c>
      <c r="AF47" s="267">
        <v>34</v>
      </c>
      <c r="AG47" s="267">
        <v>4</v>
      </c>
      <c r="AH47" s="4">
        <f t="shared" si="24"/>
        <v>400</v>
      </c>
      <c r="AI47" s="135">
        <f t="shared" si="12"/>
        <v>13600</v>
      </c>
      <c r="AJ47" s="135">
        <v>0</v>
      </c>
      <c r="AK47" s="135">
        <f t="shared" si="25"/>
        <v>0</v>
      </c>
      <c r="AL47" s="135">
        <f t="shared" si="26"/>
        <v>0</v>
      </c>
      <c r="AM47" s="135">
        <f t="shared" si="27"/>
        <v>0</v>
      </c>
      <c r="AN47" s="135">
        <f t="shared" si="28"/>
        <v>13600</v>
      </c>
      <c r="AO47" s="135">
        <f t="shared" si="13"/>
        <v>49728</v>
      </c>
      <c r="AP47" s="135">
        <f t="shared" si="29"/>
        <v>63328</v>
      </c>
      <c r="AQ47" s="135">
        <f t="shared" si="30"/>
        <v>63328</v>
      </c>
      <c r="AR47" s="160">
        <v>177216</v>
      </c>
      <c r="AS47" s="135">
        <f t="shared" si="31"/>
        <v>113888</v>
      </c>
      <c r="AT47" s="164" t="str">
        <f t="shared" si="32"/>
        <v>No</v>
      </c>
      <c r="AU47" s="267">
        <v>125752</v>
      </c>
      <c r="AV47" s="160">
        <f t="shared" si="14"/>
        <v>9486.8703999999998</v>
      </c>
      <c r="AW47" s="160">
        <f t="shared" si="33"/>
        <v>125752</v>
      </c>
      <c r="AX47" s="160">
        <f t="shared" si="15"/>
        <v>125752</v>
      </c>
      <c r="AY47" s="268">
        <f t="shared" si="34"/>
        <v>0</v>
      </c>
      <c r="AZ47" s="160"/>
      <c r="BA47" s="160"/>
      <c r="BB47" s="165"/>
      <c r="BC47" s="160">
        <f t="shared" si="35"/>
        <v>116265.1296</v>
      </c>
      <c r="BD47" s="166">
        <f t="shared" si="46"/>
        <v>106778.2592</v>
      </c>
      <c r="BE47" s="166">
        <f t="shared" si="46"/>
        <v>97291.388800000001</v>
      </c>
      <c r="BF47" s="166">
        <f t="shared" si="46"/>
        <v>87804.518400000001</v>
      </c>
      <c r="BG47" s="166">
        <f t="shared" si="47"/>
        <v>78317.648000000001</v>
      </c>
      <c r="BH47" s="166">
        <f t="shared" si="47"/>
        <v>68830.777600000001</v>
      </c>
      <c r="BI47" s="166">
        <f t="shared" si="38"/>
        <v>63328</v>
      </c>
      <c r="BK47" s="166">
        <f t="shared" si="39"/>
        <v>116265.1296</v>
      </c>
      <c r="BL47" s="166">
        <f t="shared" si="40"/>
        <v>106778.2592</v>
      </c>
      <c r="BM47" s="166">
        <f t="shared" si="41"/>
        <v>97291.388800000001</v>
      </c>
      <c r="BN47" s="166">
        <f t="shared" si="42"/>
        <v>87804.518400000001</v>
      </c>
      <c r="BO47" s="166">
        <f t="shared" si="43"/>
        <v>78317.648000000001</v>
      </c>
      <c r="BP47" s="166">
        <f t="shared" si="44"/>
        <v>68830.777600000001</v>
      </c>
      <c r="BQ47" s="166">
        <f t="shared" si="45"/>
        <v>63328</v>
      </c>
    </row>
    <row r="48" spans="1:69" ht="15" x14ac:dyDescent="0.2">
      <c r="A48" s="129" t="s">
        <v>351</v>
      </c>
      <c r="B48" s="129"/>
      <c r="C48" s="147"/>
      <c r="D48" s="147"/>
      <c r="E48" s="147"/>
      <c r="F48" s="1">
        <v>8</v>
      </c>
      <c r="G48" s="265">
        <v>62</v>
      </c>
      <c r="H48" s="129">
        <v>22</v>
      </c>
      <c r="I48" s="1" t="s">
        <v>352</v>
      </c>
      <c r="J48" s="156"/>
      <c r="K48" s="266">
        <v>590</v>
      </c>
      <c r="L48" s="265"/>
      <c r="M48" s="158"/>
      <c r="N48" s="267">
        <v>155</v>
      </c>
      <c r="O48" s="159">
        <f t="shared" si="4"/>
        <v>0.26271186440677968</v>
      </c>
      <c r="P48" s="159">
        <f t="shared" si="19"/>
        <v>0</v>
      </c>
      <c r="Q48" s="160">
        <f t="shared" si="5"/>
        <v>0</v>
      </c>
      <c r="R48" s="160">
        <f t="shared" si="20"/>
        <v>0</v>
      </c>
      <c r="S48" s="267">
        <v>1</v>
      </c>
      <c r="T48" s="136">
        <f t="shared" si="6"/>
        <v>46.5</v>
      </c>
      <c r="U48" s="4">
        <f t="shared" si="21"/>
        <v>636.75</v>
      </c>
      <c r="V48" s="266">
        <v>550952590.33000004</v>
      </c>
      <c r="W48" s="267">
        <v>5074</v>
      </c>
      <c r="X48" s="136">
        <f t="shared" si="7"/>
        <v>108583.48</v>
      </c>
      <c r="Y48" s="131">
        <f t="shared" si="8"/>
        <v>0.56399200000000005</v>
      </c>
      <c r="Z48" s="267">
        <v>92835</v>
      </c>
      <c r="AA48" s="131">
        <f t="shared" si="9"/>
        <v>0.77045200000000003</v>
      </c>
      <c r="AB48" s="131">
        <f t="shared" si="10"/>
        <v>0.37407000000000001</v>
      </c>
      <c r="AC48" s="161">
        <f t="shared" si="11"/>
        <v>0.37407000000000001</v>
      </c>
      <c r="AD48" s="162">
        <f t="shared" si="22"/>
        <v>0</v>
      </c>
      <c r="AE48" s="163">
        <f t="shared" si="23"/>
        <v>0.37407000000000001</v>
      </c>
      <c r="AF48" s="267">
        <v>0</v>
      </c>
      <c r="AG48" s="267">
        <v>0</v>
      </c>
      <c r="AH48" s="4">
        <f t="shared" si="24"/>
        <v>0</v>
      </c>
      <c r="AI48" s="135">
        <f t="shared" si="12"/>
        <v>0</v>
      </c>
      <c r="AJ48" s="135">
        <v>147</v>
      </c>
      <c r="AK48" s="135">
        <f t="shared" si="25"/>
        <v>4</v>
      </c>
      <c r="AL48" s="135">
        <f t="shared" si="26"/>
        <v>400</v>
      </c>
      <c r="AM48" s="135">
        <f t="shared" si="27"/>
        <v>58800</v>
      </c>
      <c r="AN48" s="135">
        <f t="shared" si="28"/>
        <v>58800</v>
      </c>
      <c r="AO48" s="135">
        <f t="shared" si="13"/>
        <v>2745129</v>
      </c>
      <c r="AP48" s="135">
        <f t="shared" si="29"/>
        <v>2803929</v>
      </c>
      <c r="AQ48" s="135">
        <f t="shared" si="30"/>
        <v>2803929</v>
      </c>
      <c r="AR48" s="160">
        <v>4665608</v>
      </c>
      <c r="AS48" s="135">
        <f t="shared" si="31"/>
        <v>1861679</v>
      </c>
      <c r="AT48" s="164" t="str">
        <f t="shared" si="32"/>
        <v>No</v>
      </c>
      <c r="AU48" s="267">
        <v>4004835</v>
      </c>
      <c r="AV48" s="160">
        <f t="shared" si="14"/>
        <v>155077.86069999999</v>
      </c>
      <c r="AW48" s="160">
        <f t="shared" si="33"/>
        <v>4004835</v>
      </c>
      <c r="AX48" s="160">
        <f t="shared" si="15"/>
        <v>4004835</v>
      </c>
      <c r="AY48" s="268">
        <f t="shared" si="34"/>
        <v>0</v>
      </c>
      <c r="AZ48" s="160"/>
      <c r="BA48" s="160"/>
      <c r="BB48" s="165"/>
      <c r="BC48" s="160">
        <f t="shared" si="35"/>
        <v>3849757.1392999999</v>
      </c>
      <c r="BD48" s="166">
        <f t="shared" si="46"/>
        <v>3694679.2785999998</v>
      </c>
      <c r="BE48" s="166">
        <f t="shared" si="46"/>
        <v>3539601.4178999998</v>
      </c>
      <c r="BF48" s="166">
        <f t="shared" si="46"/>
        <v>3384523.5571999997</v>
      </c>
      <c r="BG48" s="166">
        <f t="shared" si="47"/>
        <v>3229445.6964999996</v>
      </c>
      <c r="BH48" s="166">
        <f t="shared" si="47"/>
        <v>3074367.8357999995</v>
      </c>
      <c r="BI48" s="166">
        <f t="shared" si="38"/>
        <v>2803929</v>
      </c>
      <c r="BK48" s="166">
        <f t="shared" si="39"/>
        <v>3849757.1392999999</v>
      </c>
      <c r="BL48" s="166">
        <f t="shared" si="40"/>
        <v>3694679.2785999998</v>
      </c>
      <c r="BM48" s="166">
        <f t="shared" si="41"/>
        <v>3539601.4178999998</v>
      </c>
      <c r="BN48" s="166">
        <f t="shared" si="42"/>
        <v>3384523.5571999997</v>
      </c>
      <c r="BO48" s="166">
        <f t="shared" si="43"/>
        <v>3229445.6964999996</v>
      </c>
      <c r="BP48" s="166">
        <f t="shared" si="44"/>
        <v>3074367.8357999995</v>
      </c>
      <c r="BQ48" s="166">
        <f t="shared" si="45"/>
        <v>2803929</v>
      </c>
    </row>
    <row r="49" spans="1:69" ht="15" x14ac:dyDescent="0.2">
      <c r="A49" s="129" t="s">
        <v>323</v>
      </c>
      <c r="B49" s="129"/>
      <c r="C49" s="147"/>
      <c r="D49" s="147"/>
      <c r="E49" s="147"/>
      <c r="F49" s="1">
        <v>4</v>
      </c>
      <c r="G49" s="265">
        <v>130</v>
      </c>
      <c r="H49" s="129">
        <v>23</v>
      </c>
      <c r="I49" s="1" t="s">
        <v>353</v>
      </c>
      <c r="J49" s="156"/>
      <c r="K49" s="266">
        <v>1492.21</v>
      </c>
      <c r="L49" s="265"/>
      <c r="M49" s="158"/>
      <c r="N49" s="267">
        <v>180</v>
      </c>
      <c r="O49" s="159">
        <f t="shared" si="4"/>
        <v>0.1206264533812265</v>
      </c>
      <c r="P49" s="159">
        <f t="shared" si="19"/>
        <v>0</v>
      </c>
      <c r="Q49" s="160">
        <f t="shared" si="5"/>
        <v>0</v>
      </c>
      <c r="R49" s="160">
        <f t="shared" si="20"/>
        <v>0</v>
      </c>
      <c r="S49" s="267">
        <v>8</v>
      </c>
      <c r="T49" s="136">
        <f t="shared" si="6"/>
        <v>54</v>
      </c>
      <c r="U49" s="4">
        <f t="shared" si="21"/>
        <v>1548.21</v>
      </c>
      <c r="V49" s="266">
        <v>1550294648.6700001</v>
      </c>
      <c r="W49" s="267">
        <v>10306</v>
      </c>
      <c r="X49" s="136">
        <f t="shared" si="7"/>
        <v>150426.42000000001</v>
      </c>
      <c r="Y49" s="131">
        <f t="shared" si="8"/>
        <v>0.78132699999999999</v>
      </c>
      <c r="Z49" s="267">
        <v>89255</v>
      </c>
      <c r="AA49" s="131">
        <f t="shared" si="9"/>
        <v>0.74074099999999998</v>
      </c>
      <c r="AB49" s="131">
        <f t="shared" si="10"/>
        <v>0.230849</v>
      </c>
      <c r="AC49" s="161">
        <f t="shared" si="11"/>
        <v>0.230849</v>
      </c>
      <c r="AD49" s="162">
        <f t="shared" si="22"/>
        <v>0</v>
      </c>
      <c r="AE49" s="163">
        <f t="shared" si="23"/>
        <v>0.230849</v>
      </c>
      <c r="AF49" s="267">
        <v>0</v>
      </c>
      <c r="AG49" s="267">
        <v>0</v>
      </c>
      <c r="AH49" s="4">
        <f t="shared" si="24"/>
        <v>0</v>
      </c>
      <c r="AI49" s="135">
        <f t="shared" si="12"/>
        <v>0</v>
      </c>
      <c r="AJ49" s="135">
        <v>0</v>
      </c>
      <c r="AK49" s="135">
        <f t="shared" si="25"/>
        <v>0</v>
      </c>
      <c r="AL49" s="135">
        <f t="shared" si="26"/>
        <v>0</v>
      </c>
      <c r="AM49" s="135">
        <f t="shared" si="27"/>
        <v>0</v>
      </c>
      <c r="AN49" s="135">
        <f t="shared" si="28"/>
        <v>0</v>
      </c>
      <c r="AO49" s="135">
        <f t="shared" si="13"/>
        <v>4119066</v>
      </c>
      <c r="AP49" s="135">
        <f t="shared" si="29"/>
        <v>4119066</v>
      </c>
      <c r="AQ49" s="135">
        <f t="shared" si="30"/>
        <v>4119066</v>
      </c>
      <c r="AR49" s="160">
        <v>3403900</v>
      </c>
      <c r="AS49" s="135">
        <f t="shared" si="31"/>
        <v>715166</v>
      </c>
      <c r="AT49" s="164" t="str">
        <f t="shared" si="32"/>
        <v>Yes</v>
      </c>
      <c r="AU49" s="267">
        <v>3499444.6956000002</v>
      </c>
      <c r="AV49" s="160">
        <f t="shared" si="14"/>
        <v>76236.695600000006</v>
      </c>
      <c r="AW49" s="160">
        <f t="shared" si="33"/>
        <v>3575681.3912000004</v>
      </c>
      <c r="AX49" s="160">
        <f t="shared" si="15"/>
        <v>3575681.3912000004</v>
      </c>
      <c r="AY49" s="268">
        <f t="shared" si="34"/>
        <v>76236.69560000021</v>
      </c>
      <c r="AZ49" s="160"/>
      <c r="BA49" s="160"/>
      <c r="BB49" s="165"/>
      <c r="BC49" s="160">
        <f t="shared" si="35"/>
        <v>3651918.0868000006</v>
      </c>
      <c r="BD49" s="166">
        <f t="shared" si="46"/>
        <v>3728154.7824000008</v>
      </c>
      <c r="BE49" s="166">
        <f t="shared" si="46"/>
        <v>3804391.4780000011</v>
      </c>
      <c r="BF49" s="166">
        <f t="shared" si="46"/>
        <v>3880628.1736000013</v>
      </c>
      <c r="BG49" s="166">
        <f t="shared" si="47"/>
        <v>4119066</v>
      </c>
      <c r="BH49" s="166">
        <f t="shared" si="47"/>
        <v>4119066</v>
      </c>
      <c r="BI49" s="166">
        <f t="shared" si="38"/>
        <v>4119066</v>
      </c>
      <c r="BK49" s="166">
        <f t="shared" si="39"/>
        <v>3651918.0868000006</v>
      </c>
      <c r="BL49" s="166">
        <f t="shared" si="40"/>
        <v>3728154.7824000008</v>
      </c>
      <c r="BM49" s="166">
        <f t="shared" si="41"/>
        <v>3804391.4780000011</v>
      </c>
      <c r="BN49" s="166">
        <f t="shared" si="42"/>
        <v>3880628.1736000013</v>
      </c>
      <c r="BO49" s="166">
        <f t="shared" si="43"/>
        <v>4119066</v>
      </c>
      <c r="BP49" s="166">
        <f t="shared" si="44"/>
        <v>4119066</v>
      </c>
      <c r="BQ49" s="166">
        <f t="shared" si="45"/>
        <v>4119066</v>
      </c>
    </row>
    <row r="50" spans="1:69" ht="15" x14ac:dyDescent="0.2">
      <c r="A50" s="129" t="s">
        <v>327</v>
      </c>
      <c r="B50" s="129"/>
      <c r="C50" s="147"/>
      <c r="D50" s="147"/>
      <c r="E50" s="147"/>
      <c r="F50" s="1">
        <v>9</v>
      </c>
      <c r="G50" s="269">
        <v>36</v>
      </c>
      <c r="H50" s="129">
        <v>24</v>
      </c>
      <c r="I50" s="1" t="s">
        <v>354</v>
      </c>
      <c r="J50" s="156"/>
      <c r="K50" s="266">
        <v>238.68</v>
      </c>
      <c r="L50" s="269"/>
      <c r="M50" s="158"/>
      <c r="N50" s="267">
        <v>101</v>
      </c>
      <c r="O50" s="159">
        <f t="shared" si="4"/>
        <v>0.42316071727836435</v>
      </c>
      <c r="P50" s="159">
        <f t="shared" si="19"/>
        <v>0</v>
      </c>
      <c r="Q50" s="160">
        <f t="shared" si="5"/>
        <v>0</v>
      </c>
      <c r="R50" s="160">
        <f t="shared" si="20"/>
        <v>0</v>
      </c>
      <c r="S50" s="267">
        <v>4</v>
      </c>
      <c r="T50" s="136">
        <f t="shared" si="6"/>
        <v>30.3</v>
      </c>
      <c r="U50" s="4">
        <f t="shared" si="21"/>
        <v>269.98</v>
      </c>
      <c r="V50" s="266">
        <v>295317266.67000002</v>
      </c>
      <c r="W50" s="267">
        <v>2329</v>
      </c>
      <c r="X50" s="136">
        <f t="shared" si="7"/>
        <v>126800.03</v>
      </c>
      <c r="Y50" s="131">
        <f t="shared" si="8"/>
        <v>0.65861000000000003</v>
      </c>
      <c r="Z50" s="267">
        <v>68889</v>
      </c>
      <c r="AA50" s="131">
        <f t="shared" si="9"/>
        <v>0.57172000000000001</v>
      </c>
      <c r="AB50" s="131">
        <f t="shared" si="10"/>
        <v>0.36745699999999998</v>
      </c>
      <c r="AC50" s="161">
        <f t="shared" si="11"/>
        <v>0.36745699999999998</v>
      </c>
      <c r="AD50" s="162">
        <f t="shared" si="22"/>
        <v>0</v>
      </c>
      <c r="AE50" s="163">
        <f t="shared" si="23"/>
        <v>0.36745699999999998</v>
      </c>
      <c r="AF50" s="267">
        <v>105</v>
      </c>
      <c r="AG50" s="267">
        <v>6</v>
      </c>
      <c r="AH50" s="4">
        <f t="shared" si="24"/>
        <v>600</v>
      </c>
      <c r="AI50" s="135">
        <f t="shared" si="12"/>
        <v>63000</v>
      </c>
      <c r="AJ50" s="135">
        <v>0</v>
      </c>
      <c r="AK50" s="135">
        <f t="shared" si="25"/>
        <v>0</v>
      </c>
      <c r="AL50" s="135">
        <f t="shared" si="26"/>
        <v>0</v>
      </c>
      <c r="AM50" s="135">
        <f t="shared" si="27"/>
        <v>0</v>
      </c>
      <c r="AN50" s="135">
        <f t="shared" si="28"/>
        <v>63000</v>
      </c>
      <c r="AO50" s="135">
        <f t="shared" si="13"/>
        <v>1143350</v>
      </c>
      <c r="AP50" s="135">
        <f t="shared" si="29"/>
        <v>1206350</v>
      </c>
      <c r="AQ50" s="135">
        <f t="shared" si="30"/>
        <v>1206350</v>
      </c>
      <c r="AR50" s="160">
        <v>1856992</v>
      </c>
      <c r="AS50" s="135">
        <f t="shared" si="31"/>
        <v>650642</v>
      </c>
      <c r="AT50" s="164" t="str">
        <f t="shared" si="32"/>
        <v>No</v>
      </c>
      <c r="AU50" s="267">
        <v>1652147</v>
      </c>
      <c r="AV50" s="160">
        <f t="shared" si="14"/>
        <v>54198.478600000002</v>
      </c>
      <c r="AW50" s="160">
        <f t="shared" si="33"/>
        <v>1652147</v>
      </c>
      <c r="AX50" s="160">
        <f t="shared" si="15"/>
        <v>1652147</v>
      </c>
      <c r="AY50" s="268">
        <f t="shared" si="34"/>
        <v>0</v>
      </c>
      <c r="AZ50" s="160"/>
      <c r="BA50" s="160"/>
      <c r="BB50" s="165"/>
      <c r="BC50" s="160">
        <f t="shared" si="35"/>
        <v>1597948.5214</v>
      </c>
      <c r="BD50" s="166">
        <f t="shared" si="46"/>
        <v>1543750.0427999999</v>
      </c>
      <c r="BE50" s="166">
        <f t="shared" si="46"/>
        <v>1489551.5641999999</v>
      </c>
      <c r="BF50" s="166">
        <f t="shared" si="46"/>
        <v>1435353.0855999999</v>
      </c>
      <c r="BG50" s="166">
        <f t="shared" si="47"/>
        <v>1381154.6069999998</v>
      </c>
      <c r="BH50" s="166">
        <f t="shared" si="47"/>
        <v>1326956.1283999998</v>
      </c>
      <c r="BI50" s="166">
        <f t="shared" si="38"/>
        <v>1206350</v>
      </c>
      <c r="BK50" s="166">
        <f t="shared" si="39"/>
        <v>1597948.5214</v>
      </c>
      <c r="BL50" s="166">
        <f t="shared" si="40"/>
        <v>1543750.0427999999</v>
      </c>
      <c r="BM50" s="166">
        <f t="shared" si="41"/>
        <v>1489551.5641999999</v>
      </c>
      <c r="BN50" s="166">
        <f t="shared" si="42"/>
        <v>1435353.0855999999</v>
      </c>
      <c r="BO50" s="166">
        <f t="shared" si="43"/>
        <v>1381154.6069999998</v>
      </c>
      <c r="BP50" s="166">
        <f t="shared" si="44"/>
        <v>1326956.1283999998</v>
      </c>
      <c r="BQ50" s="166">
        <f t="shared" si="45"/>
        <v>1206350</v>
      </c>
    </row>
    <row r="51" spans="1:69" ht="15" x14ac:dyDescent="0.2">
      <c r="A51" s="129" t="s">
        <v>329</v>
      </c>
      <c r="B51" s="129"/>
      <c r="C51" s="147"/>
      <c r="D51" s="147"/>
      <c r="E51" s="147"/>
      <c r="F51" s="1">
        <v>4</v>
      </c>
      <c r="G51" s="265">
        <v>132</v>
      </c>
      <c r="H51" s="129">
        <v>25</v>
      </c>
      <c r="I51" s="1" t="s">
        <v>355</v>
      </c>
      <c r="J51" s="156"/>
      <c r="K51" s="266">
        <v>4077.98</v>
      </c>
      <c r="L51" s="265"/>
      <c r="M51" s="158"/>
      <c r="N51" s="267">
        <v>624</v>
      </c>
      <c r="O51" s="159">
        <f t="shared" si="4"/>
        <v>0.15301693485500173</v>
      </c>
      <c r="P51" s="159">
        <f t="shared" si="19"/>
        <v>0</v>
      </c>
      <c r="Q51" s="160">
        <f t="shared" si="5"/>
        <v>0</v>
      </c>
      <c r="R51" s="160">
        <f t="shared" si="20"/>
        <v>0</v>
      </c>
      <c r="S51" s="267">
        <v>75</v>
      </c>
      <c r="T51" s="136">
        <f t="shared" si="6"/>
        <v>187.2</v>
      </c>
      <c r="U51" s="4">
        <f t="shared" si="21"/>
        <v>4283.93</v>
      </c>
      <c r="V51" s="266">
        <v>4115533223</v>
      </c>
      <c r="W51" s="267">
        <v>29208</v>
      </c>
      <c r="X51" s="136">
        <f t="shared" si="7"/>
        <v>140904.31</v>
      </c>
      <c r="Y51" s="131">
        <f t="shared" si="8"/>
        <v>0.73186899999999999</v>
      </c>
      <c r="Z51" s="267">
        <v>112945</v>
      </c>
      <c r="AA51" s="131">
        <f t="shared" si="9"/>
        <v>0.93734799999999996</v>
      </c>
      <c r="AB51" s="131">
        <f t="shared" si="10"/>
        <v>0.206487</v>
      </c>
      <c r="AC51" s="161">
        <f t="shared" si="11"/>
        <v>0.206487</v>
      </c>
      <c r="AD51" s="162">
        <f t="shared" si="22"/>
        <v>0</v>
      </c>
      <c r="AE51" s="163">
        <f t="shared" si="23"/>
        <v>0.206487</v>
      </c>
      <c r="AF51" s="267">
        <v>0</v>
      </c>
      <c r="AG51" s="267">
        <v>0</v>
      </c>
      <c r="AH51" s="4">
        <f t="shared" si="24"/>
        <v>0</v>
      </c>
      <c r="AI51" s="135">
        <f t="shared" si="12"/>
        <v>0</v>
      </c>
      <c r="AJ51" s="135">
        <v>0</v>
      </c>
      <c r="AK51" s="135">
        <f t="shared" si="25"/>
        <v>0</v>
      </c>
      <c r="AL51" s="135">
        <f t="shared" si="26"/>
        <v>0</v>
      </c>
      <c r="AM51" s="135">
        <f t="shared" si="27"/>
        <v>0</v>
      </c>
      <c r="AN51" s="135">
        <f t="shared" si="28"/>
        <v>0</v>
      </c>
      <c r="AO51" s="135">
        <f t="shared" si="13"/>
        <v>10194737</v>
      </c>
      <c r="AP51" s="135">
        <f t="shared" si="29"/>
        <v>10194737</v>
      </c>
      <c r="AQ51" s="135">
        <f t="shared" si="30"/>
        <v>10194737</v>
      </c>
      <c r="AR51" s="160">
        <v>9436665</v>
      </c>
      <c r="AS51" s="135">
        <f t="shared" si="31"/>
        <v>758072</v>
      </c>
      <c r="AT51" s="164" t="str">
        <f t="shared" si="32"/>
        <v>Yes</v>
      </c>
      <c r="AU51" s="267">
        <v>9420222.4751999993</v>
      </c>
      <c r="AV51" s="160">
        <f t="shared" si="14"/>
        <v>80810.475200000001</v>
      </c>
      <c r="AW51" s="160">
        <f t="shared" si="33"/>
        <v>9501032.9503999986</v>
      </c>
      <c r="AX51" s="160">
        <f t="shared" si="15"/>
        <v>9501032.9503999986</v>
      </c>
      <c r="AY51" s="268">
        <f t="shared" si="34"/>
        <v>80810.475199999288</v>
      </c>
      <c r="AZ51" s="160"/>
      <c r="BA51" s="160"/>
      <c r="BB51" s="165"/>
      <c r="BC51" s="160">
        <f t="shared" si="35"/>
        <v>9581843.4255999979</v>
      </c>
      <c r="BD51" s="166">
        <f t="shared" si="46"/>
        <v>9662653.9007999972</v>
      </c>
      <c r="BE51" s="166">
        <f t="shared" si="46"/>
        <v>9743464.3759999964</v>
      </c>
      <c r="BF51" s="166">
        <f t="shared" si="46"/>
        <v>9824274.8511999957</v>
      </c>
      <c r="BG51" s="166">
        <f t="shared" si="47"/>
        <v>10194737</v>
      </c>
      <c r="BH51" s="166">
        <f t="shared" si="47"/>
        <v>10194737</v>
      </c>
      <c r="BI51" s="166">
        <f t="shared" si="38"/>
        <v>10194737</v>
      </c>
      <c r="BK51" s="166">
        <f t="shared" si="39"/>
        <v>9581843.4255999979</v>
      </c>
      <c r="BL51" s="166">
        <f t="shared" si="40"/>
        <v>9662653.9007999972</v>
      </c>
      <c r="BM51" s="166">
        <f t="shared" si="41"/>
        <v>9743464.3759999964</v>
      </c>
      <c r="BN51" s="166">
        <f t="shared" si="42"/>
        <v>9824274.8511999957</v>
      </c>
      <c r="BO51" s="166">
        <f t="shared" si="43"/>
        <v>10194737</v>
      </c>
      <c r="BP51" s="166">
        <f t="shared" si="44"/>
        <v>10194737</v>
      </c>
      <c r="BQ51" s="166">
        <f t="shared" si="45"/>
        <v>10194737</v>
      </c>
    </row>
    <row r="52" spans="1:69" ht="15" x14ac:dyDescent="0.2">
      <c r="A52" s="129" t="s">
        <v>327</v>
      </c>
      <c r="B52" s="129"/>
      <c r="C52" s="147"/>
      <c r="D52" s="147"/>
      <c r="E52" s="147"/>
      <c r="F52" s="1">
        <v>4</v>
      </c>
      <c r="G52" s="265">
        <v>122</v>
      </c>
      <c r="H52" s="129">
        <v>26</v>
      </c>
      <c r="I52" s="1" t="s">
        <v>356</v>
      </c>
      <c r="J52" s="156"/>
      <c r="K52" s="266">
        <v>408.86</v>
      </c>
      <c r="L52" s="265"/>
      <c r="M52" s="158"/>
      <c r="N52" s="267">
        <v>102</v>
      </c>
      <c r="O52" s="159">
        <f t="shared" si="4"/>
        <v>0.24947414762999559</v>
      </c>
      <c r="P52" s="159">
        <f t="shared" si="19"/>
        <v>0</v>
      </c>
      <c r="Q52" s="160">
        <f t="shared" si="5"/>
        <v>0</v>
      </c>
      <c r="R52" s="160">
        <f t="shared" si="20"/>
        <v>0</v>
      </c>
      <c r="S52" s="267">
        <v>6</v>
      </c>
      <c r="T52" s="136">
        <f t="shared" si="6"/>
        <v>30.6</v>
      </c>
      <c r="U52" s="4">
        <f t="shared" si="21"/>
        <v>440.96000000000004</v>
      </c>
      <c r="V52" s="266">
        <v>645287072</v>
      </c>
      <c r="W52" s="267">
        <v>4268</v>
      </c>
      <c r="X52" s="136">
        <f t="shared" si="7"/>
        <v>151191.91</v>
      </c>
      <c r="Y52" s="131">
        <f t="shared" si="8"/>
        <v>0.78530299999999997</v>
      </c>
      <c r="Z52" s="267">
        <v>92417</v>
      </c>
      <c r="AA52" s="131">
        <f t="shared" si="9"/>
        <v>0.76698299999999997</v>
      </c>
      <c r="AB52" s="131">
        <f t="shared" si="10"/>
        <v>0.220193</v>
      </c>
      <c r="AC52" s="161">
        <f t="shared" si="11"/>
        <v>0.220193</v>
      </c>
      <c r="AD52" s="162">
        <f t="shared" si="22"/>
        <v>0</v>
      </c>
      <c r="AE52" s="163">
        <f t="shared" si="23"/>
        <v>0.220193</v>
      </c>
      <c r="AF52" s="267">
        <v>201</v>
      </c>
      <c r="AG52" s="267">
        <v>6</v>
      </c>
      <c r="AH52" s="4">
        <f t="shared" si="24"/>
        <v>600</v>
      </c>
      <c r="AI52" s="135">
        <f t="shared" si="12"/>
        <v>120600</v>
      </c>
      <c r="AJ52" s="135">
        <v>0</v>
      </c>
      <c r="AK52" s="135">
        <f t="shared" si="25"/>
        <v>0</v>
      </c>
      <c r="AL52" s="135">
        <f t="shared" si="26"/>
        <v>0</v>
      </c>
      <c r="AM52" s="135">
        <f t="shared" si="27"/>
        <v>0</v>
      </c>
      <c r="AN52" s="135">
        <f t="shared" si="28"/>
        <v>120600</v>
      </c>
      <c r="AO52" s="135">
        <f t="shared" si="13"/>
        <v>1119035</v>
      </c>
      <c r="AP52" s="135">
        <f t="shared" si="29"/>
        <v>1239635</v>
      </c>
      <c r="AQ52" s="135">
        <f t="shared" si="30"/>
        <v>1239635</v>
      </c>
      <c r="AR52" s="160">
        <v>659216</v>
      </c>
      <c r="AS52" s="135">
        <f t="shared" si="31"/>
        <v>580419</v>
      </c>
      <c r="AT52" s="164" t="str">
        <f t="shared" si="32"/>
        <v>Yes</v>
      </c>
      <c r="AU52" s="267">
        <v>830163.66540000006</v>
      </c>
      <c r="AV52" s="160">
        <f t="shared" si="14"/>
        <v>61872.665399999998</v>
      </c>
      <c r="AW52" s="160">
        <f t="shared" si="33"/>
        <v>892036.33080000011</v>
      </c>
      <c r="AX52" s="160">
        <f t="shared" si="15"/>
        <v>892036.33080000011</v>
      </c>
      <c r="AY52" s="268">
        <f t="shared" si="34"/>
        <v>61872.665400000056</v>
      </c>
      <c r="AZ52" s="160"/>
      <c r="BA52" s="160"/>
      <c r="BB52" s="165"/>
      <c r="BC52" s="160">
        <f t="shared" si="35"/>
        <v>953908.99620000017</v>
      </c>
      <c r="BD52" s="166">
        <f t="shared" si="46"/>
        <v>1015781.6616000002</v>
      </c>
      <c r="BE52" s="166">
        <f t="shared" si="46"/>
        <v>1077654.3270000003</v>
      </c>
      <c r="BF52" s="166">
        <f t="shared" si="46"/>
        <v>1139526.9924000003</v>
      </c>
      <c r="BG52" s="166">
        <f t="shared" si="47"/>
        <v>1239635</v>
      </c>
      <c r="BH52" s="166">
        <f t="shared" si="47"/>
        <v>1239635</v>
      </c>
      <c r="BI52" s="166">
        <f t="shared" si="38"/>
        <v>1239635</v>
      </c>
      <c r="BK52" s="166">
        <f t="shared" si="39"/>
        <v>953908.99620000017</v>
      </c>
      <c r="BL52" s="166">
        <f t="shared" si="40"/>
        <v>1015781.6616000002</v>
      </c>
      <c r="BM52" s="166">
        <f t="shared" si="41"/>
        <v>1077654.3270000003</v>
      </c>
      <c r="BN52" s="166">
        <f t="shared" si="42"/>
        <v>1139526.9924000003</v>
      </c>
      <c r="BO52" s="166">
        <f t="shared" si="43"/>
        <v>1239635</v>
      </c>
      <c r="BP52" s="166">
        <f t="shared" si="44"/>
        <v>1239635</v>
      </c>
      <c r="BQ52" s="166">
        <f t="shared" si="45"/>
        <v>1239635</v>
      </c>
    </row>
    <row r="53" spans="1:69" ht="15" x14ac:dyDescent="0.2">
      <c r="A53" s="129" t="s">
        <v>333</v>
      </c>
      <c r="B53" s="129"/>
      <c r="C53" s="147"/>
      <c r="D53" s="147"/>
      <c r="E53" s="147"/>
      <c r="F53" s="1">
        <v>5</v>
      </c>
      <c r="G53" s="265">
        <v>84</v>
      </c>
      <c r="H53" s="129">
        <v>27</v>
      </c>
      <c r="I53" s="1" t="s">
        <v>357</v>
      </c>
      <c r="J53" s="156"/>
      <c r="K53" s="266">
        <v>1551.28</v>
      </c>
      <c r="L53" s="265"/>
      <c r="M53" s="158"/>
      <c r="N53" s="267">
        <v>577</v>
      </c>
      <c r="O53" s="159">
        <f t="shared" si="4"/>
        <v>0.37195090505904804</v>
      </c>
      <c r="P53" s="159">
        <f t="shared" si="19"/>
        <v>0</v>
      </c>
      <c r="Q53" s="160">
        <f t="shared" si="5"/>
        <v>0</v>
      </c>
      <c r="R53" s="160">
        <f t="shared" si="20"/>
        <v>0</v>
      </c>
      <c r="S53" s="267">
        <v>108</v>
      </c>
      <c r="T53" s="136">
        <f t="shared" si="6"/>
        <v>173.1</v>
      </c>
      <c r="U53" s="4">
        <f t="shared" si="21"/>
        <v>1751.3799999999999</v>
      </c>
      <c r="V53" s="266">
        <v>2321389950</v>
      </c>
      <c r="W53" s="267">
        <v>12976</v>
      </c>
      <c r="X53" s="136">
        <f t="shared" si="7"/>
        <v>178898.73</v>
      </c>
      <c r="Y53" s="131">
        <f t="shared" si="8"/>
        <v>0.92921500000000001</v>
      </c>
      <c r="Z53" s="267">
        <v>76360</v>
      </c>
      <c r="AA53" s="131">
        <f t="shared" si="9"/>
        <v>0.63372300000000004</v>
      </c>
      <c r="AB53" s="131">
        <f t="shared" si="10"/>
        <v>0.15943299999999999</v>
      </c>
      <c r="AC53" s="161">
        <f t="shared" si="11"/>
        <v>0.15943299999999999</v>
      </c>
      <c r="AD53" s="162">
        <f t="shared" si="22"/>
        <v>0</v>
      </c>
      <c r="AE53" s="163">
        <f t="shared" si="23"/>
        <v>0.15943299999999999</v>
      </c>
      <c r="AF53" s="267">
        <v>0</v>
      </c>
      <c r="AG53" s="267">
        <v>0</v>
      </c>
      <c r="AH53" s="4">
        <f t="shared" si="24"/>
        <v>0</v>
      </c>
      <c r="AI53" s="135">
        <f t="shared" si="12"/>
        <v>0</v>
      </c>
      <c r="AJ53" s="135">
        <v>0</v>
      </c>
      <c r="AK53" s="135">
        <f t="shared" si="25"/>
        <v>0</v>
      </c>
      <c r="AL53" s="135">
        <f t="shared" si="26"/>
        <v>0</v>
      </c>
      <c r="AM53" s="135">
        <f t="shared" si="27"/>
        <v>0</v>
      </c>
      <c r="AN53" s="135">
        <f t="shared" si="28"/>
        <v>0</v>
      </c>
      <c r="AO53" s="135">
        <f t="shared" si="13"/>
        <v>3218100</v>
      </c>
      <c r="AP53" s="135">
        <f t="shared" si="29"/>
        <v>3218100</v>
      </c>
      <c r="AQ53" s="135">
        <f t="shared" si="30"/>
        <v>3218100</v>
      </c>
      <c r="AR53" s="160">
        <v>6326998</v>
      </c>
      <c r="AS53" s="135">
        <f t="shared" si="31"/>
        <v>3108898</v>
      </c>
      <c r="AT53" s="164" t="str">
        <f t="shared" si="32"/>
        <v>No</v>
      </c>
      <c r="AU53" s="267">
        <v>5192084</v>
      </c>
      <c r="AV53" s="160">
        <f t="shared" si="14"/>
        <v>258971.2034</v>
      </c>
      <c r="AW53" s="160">
        <f t="shared" si="33"/>
        <v>5192084</v>
      </c>
      <c r="AX53" s="160">
        <f t="shared" si="15"/>
        <v>5192084</v>
      </c>
      <c r="AY53" s="268">
        <f t="shared" si="34"/>
        <v>0</v>
      </c>
      <c r="AZ53" s="160"/>
      <c r="BA53" s="160"/>
      <c r="BB53" s="165"/>
      <c r="BC53" s="160">
        <f t="shared" si="35"/>
        <v>4933112.7966</v>
      </c>
      <c r="BD53" s="166">
        <f t="shared" si="46"/>
        <v>4674141.5932</v>
      </c>
      <c r="BE53" s="166">
        <f t="shared" si="46"/>
        <v>4415170.3898</v>
      </c>
      <c r="BF53" s="166">
        <f t="shared" si="46"/>
        <v>4156199.1864</v>
      </c>
      <c r="BG53" s="166">
        <f t="shared" si="47"/>
        <v>3897227.983</v>
      </c>
      <c r="BH53" s="166">
        <f t="shared" si="47"/>
        <v>3638256.7796</v>
      </c>
      <c r="BI53" s="166">
        <f t="shared" si="38"/>
        <v>3218100</v>
      </c>
      <c r="BK53" s="166">
        <f t="shared" si="39"/>
        <v>4933112.7966</v>
      </c>
      <c r="BL53" s="166">
        <f t="shared" si="40"/>
        <v>4674141.5932</v>
      </c>
      <c r="BM53" s="166">
        <f t="shared" si="41"/>
        <v>4415170.3898</v>
      </c>
      <c r="BN53" s="166">
        <f t="shared" si="42"/>
        <v>4156199.1864</v>
      </c>
      <c r="BO53" s="166">
        <f t="shared" si="43"/>
        <v>3897227.983</v>
      </c>
      <c r="BP53" s="166">
        <f t="shared" si="44"/>
        <v>3638256.7796</v>
      </c>
      <c r="BQ53" s="166">
        <f t="shared" si="45"/>
        <v>3218100</v>
      </c>
    </row>
    <row r="54" spans="1:69" ht="15" x14ac:dyDescent="0.2">
      <c r="A54" s="129" t="s">
        <v>333</v>
      </c>
      <c r="B54" s="129"/>
      <c r="C54" s="147"/>
      <c r="D54" s="147"/>
      <c r="E54" s="147"/>
      <c r="F54" s="1">
        <v>6</v>
      </c>
      <c r="G54" s="265">
        <v>64</v>
      </c>
      <c r="H54" s="129">
        <v>28</v>
      </c>
      <c r="I54" s="1" t="s">
        <v>358</v>
      </c>
      <c r="J54" s="156"/>
      <c r="K54" s="266">
        <v>2211.62</v>
      </c>
      <c r="L54" s="265"/>
      <c r="M54" s="158"/>
      <c r="N54" s="267">
        <v>518</v>
      </c>
      <c r="O54" s="159">
        <f t="shared" si="4"/>
        <v>0.23421745146092007</v>
      </c>
      <c r="P54" s="159">
        <f t="shared" si="19"/>
        <v>0</v>
      </c>
      <c r="Q54" s="160">
        <f t="shared" si="5"/>
        <v>0</v>
      </c>
      <c r="R54" s="160">
        <f t="shared" si="20"/>
        <v>0</v>
      </c>
      <c r="S54" s="267">
        <v>13</v>
      </c>
      <c r="T54" s="136">
        <f t="shared" si="6"/>
        <v>155.4</v>
      </c>
      <c r="U54" s="4">
        <f t="shared" si="21"/>
        <v>2370.27</v>
      </c>
      <c r="V54" s="266">
        <v>1788735536</v>
      </c>
      <c r="W54" s="267">
        <v>15927</v>
      </c>
      <c r="X54" s="136">
        <f t="shared" si="7"/>
        <v>112308.38</v>
      </c>
      <c r="Y54" s="131">
        <f t="shared" si="8"/>
        <v>0.58333900000000005</v>
      </c>
      <c r="Z54" s="267">
        <v>103380</v>
      </c>
      <c r="AA54" s="131">
        <f t="shared" si="9"/>
        <v>0.85796600000000001</v>
      </c>
      <c r="AB54" s="131">
        <f t="shared" si="10"/>
        <v>0.33427299999999999</v>
      </c>
      <c r="AC54" s="161">
        <f t="shared" si="11"/>
        <v>0.33427299999999999</v>
      </c>
      <c r="AD54" s="162">
        <f t="shared" si="22"/>
        <v>0</v>
      </c>
      <c r="AE54" s="163">
        <f t="shared" si="23"/>
        <v>0.33427299999999999</v>
      </c>
      <c r="AF54" s="267">
        <v>0</v>
      </c>
      <c r="AG54" s="267">
        <v>0</v>
      </c>
      <c r="AH54" s="4">
        <f t="shared" si="24"/>
        <v>0</v>
      </c>
      <c r="AI54" s="135">
        <f t="shared" si="12"/>
        <v>0</v>
      </c>
      <c r="AJ54" s="135">
        <v>0</v>
      </c>
      <c r="AK54" s="135">
        <f t="shared" si="25"/>
        <v>0</v>
      </c>
      <c r="AL54" s="135">
        <f t="shared" si="26"/>
        <v>0</v>
      </c>
      <c r="AM54" s="135">
        <f t="shared" si="27"/>
        <v>0</v>
      </c>
      <c r="AN54" s="135">
        <f t="shared" si="28"/>
        <v>0</v>
      </c>
      <c r="AO54" s="135">
        <f t="shared" si="13"/>
        <v>9131456</v>
      </c>
      <c r="AP54" s="135">
        <f t="shared" si="29"/>
        <v>9131456</v>
      </c>
      <c r="AQ54" s="135">
        <f t="shared" si="30"/>
        <v>9131456</v>
      </c>
      <c r="AR54" s="160">
        <v>13503310</v>
      </c>
      <c r="AS54" s="135">
        <f t="shared" si="31"/>
        <v>4371854</v>
      </c>
      <c r="AT54" s="164" t="str">
        <f t="shared" si="32"/>
        <v>No</v>
      </c>
      <c r="AU54" s="267">
        <v>12040218</v>
      </c>
      <c r="AV54" s="160">
        <f t="shared" si="14"/>
        <v>364175.43819999998</v>
      </c>
      <c r="AW54" s="160">
        <f t="shared" si="33"/>
        <v>12040218</v>
      </c>
      <c r="AX54" s="160">
        <f t="shared" si="15"/>
        <v>12040218</v>
      </c>
      <c r="AY54" s="268">
        <f t="shared" si="34"/>
        <v>0</v>
      </c>
      <c r="AZ54" s="160"/>
      <c r="BA54" s="160"/>
      <c r="BB54" s="165"/>
      <c r="BC54" s="160">
        <f t="shared" si="35"/>
        <v>11676042.561799999</v>
      </c>
      <c r="BD54" s="166">
        <f t="shared" si="46"/>
        <v>11311867.123599999</v>
      </c>
      <c r="BE54" s="166">
        <f t="shared" si="46"/>
        <v>10947691.685399998</v>
      </c>
      <c r="BF54" s="166">
        <f t="shared" si="46"/>
        <v>10583516.247199997</v>
      </c>
      <c r="BG54" s="166">
        <f t="shared" si="47"/>
        <v>10219340.808999997</v>
      </c>
      <c r="BH54" s="166">
        <f t="shared" si="47"/>
        <v>9855165.370799996</v>
      </c>
      <c r="BI54" s="166">
        <f t="shared" si="38"/>
        <v>9131456</v>
      </c>
      <c r="BK54" s="166">
        <f t="shared" si="39"/>
        <v>11676042.561799999</v>
      </c>
      <c r="BL54" s="166">
        <f t="shared" si="40"/>
        <v>11311867.123599999</v>
      </c>
      <c r="BM54" s="166">
        <f t="shared" si="41"/>
        <v>10947691.685399998</v>
      </c>
      <c r="BN54" s="166">
        <f t="shared" si="42"/>
        <v>10583516.247199997</v>
      </c>
      <c r="BO54" s="166">
        <f t="shared" si="43"/>
        <v>10219340.808999997</v>
      </c>
      <c r="BP54" s="166">
        <f t="shared" si="44"/>
        <v>9855165.370799996</v>
      </c>
      <c r="BQ54" s="166">
        <f t="shared" si="45"/>
        <v>9131456</v>
      </c>
    </row>
    <row r="55" spans="1:69" ht="15" x14ac:dyDescent="0.2">
      <c r="A55" s="129" t="s">
        <v>327</v>
      </c>
      <c r="B55" s="129"/>
      <c r="C55" s="147"/>
      <c r="D55" s="147"/>
      <c r="E55" s="147"/>
      <c r="F55" s="1">
        <v>5</v>
      </c>
      <c r="G55" s="270">
        <v>58</v>
      </c>
      <c r="H55" s="129">
        <v>29</v>
      </c>
      <c r="I55" s="1" t="s">
        <v>359</v>
      </c>
      <c r="J55" s="156"/>
      <c r="K55" s="266">
        <v>167.89</v>
      </c>
      <c r="L55" s="270"/>
      <c r="M55" s="158"/>
      <c r="N55" s="267">
        <v>50</v>
      </c>
      <c r="O55" s="159">
        <f t="shared" si="4"/>
        <v>0.29781404491035801</v>
      </c>
      <c r="P55" s="159">
        <f t="shared" si="19"/>
        <v>0</v>
      </c>
      <c r="Q55" s="160">
        <f t="shared" si="5"/>
        <v>0</v>
      </c>
      <c r="R55" s="160">
        <f t="shared" si="20"/>
        <v>0</v>
      </c>
      <c r="S55" s="267">
        <v>0</v>
      </c>
      <c r="T55" s="136">
        <f t="shared" si="6"/>
        <v>15</v>
      </c>
      <c r="U55" s="4">
        <f t="shared" si="21"/>
        <v>182.89</v>
      </c>
      <c r="V55" s="266">
        <v>264040418.66999999</v>
      </c>
      <c r="W55" s="267">
        <v>1518</v>
      </c>
      <c r="X55" s="136">
        <f t="shared" si="7"/>
        <v>173939.67</v>
      </c>
      <c r="Y55" s="131">
        <f t="shared" si="8"/>
        <v>0.90345699999999995</v>
      </c>
      <c r="Z55" s="267">
        <v>91786</v>
      </c>
      <c r="AA55" s="131">
        <f t="shared" si="9"/>
        <v>0.76174600000000003</v>
      </c>
      <c r="AB55" s="131">
        <f t="shared" si="10"/>
        <v>0.13905600000000001</v>
      </c>
      <c r="AC55" s="161">
        <f t="shared" si="11"/>
        <v>0.13905600000000001</v>
      </c>
      <c r="AD55" s="162">
        <f t="shared" si="22"/>
        <v>0</v>
      </c>
      <c r="AE55" s="163">
        <f t="shared" si="23"/>
        <v>0.13905600000000001</v>
      </c>
      <c r="AF55" s="267">
        <v>89</v>
      </c>
      <c r="AG55" s="267">
        <v>6</v>
      </c>
      <c r="AH55" s="4">
        <f t="shared" si="24"/>
        <v>600</v>
      </c>
      <c r="AI55" s="135">
        <f t="shared" si="12"/>
        <v>53400</v>
      </c>
      <c r="AJ55" s="135">
        <v>0</v>
      </c>
      <c r="AK55" s="135">
        <f t="shared" si="25"/>
        <v>0</v>
      </c>
      <c r="AL55" s="135">
        <f t="shared" si="26"/>
        <v>0</v>
      </c>
      <c r="AM55" s="135">
        <f t="shared" si="27"/>
        <v>0</v>
      </c>
      <c r="AN55" s="135">
        <f t="shared" si="28"/>
        <v>53400</v>
      </c>
      <c r="AO55" s="135">
        <f t="shared" si="13"/>
        <v>293103</v>
      </c>
      <c r="AP55" s="135">
        <f t="shared" si="29"/>
        <v>346503</v>
      </c>
      <c r="AQ55" s="135">
        <f t="shared" si="30"/>
        <v>346503</v>
      </c>
      <c r="AR55" s="160">
        <v>491388</v>
      </c>
      <c r="AS55" s="135">
        <f t="shared" si="31"/>
        <v>144885</v>
      </c>
      <c r="AT55" s="164" t="str">
        <f t="shared" si="32"/>
        <v>No</v>
      </c>
      <c r="AU55" s="267">
        <v>403912</v>
      </c>
      <c r="AV55" s="160">
        <f t="shared" si="14"/>
        <v>12068.9205</v>
      </c>
      <c r="AW55" s="160">
        <f t="shared" si="33"/>
        <v>403912</v>
      </c>
      <c r="AX55" s="160">
        <f t="shared" si="15"/>
        <v>403912</v>
      </c>
      <c r="AY55" s="268">
        <f t="shared" si="34"/>
        <v>0</v>
      </c>
      <c r="AZ55" s="160"/>
      <c r="BA55" s="160"/>
      <c r="BB55" s="165"/>
      <c r="BC55" s="160">
        <f t="shared" si="35"/>
        <v>391843.07949999999</v>
      </c>
      <c r="BD55" s="166">
        <f t="shared" si="46"/>
        <v>379774.15899999999</v>
      </c>
      <c r="BE55" s="166">
        <f t="shared" si="46"/>
        <v>367705.23849999998</v>
      </c>
      <c r="BF55" s="166">
        <f t="shared" si="46"/>
        <v>355636.31799999997</v>
      </c>
      <c r="BG55" s="166">
        <f t="shared" si="47"/>
        <v>343567.39749999996</v>
      </c>
      <c r="BH55" s="166">
        <f t="shared" si="47"/>
        <v>331498.47699999996</v>
      </c>
      <c r="BI55" s="166">
        <f t="shared" si="38"/>
        <v>346503</v>
      </c>
      <c r="BK55" s="166">
        <f t="shared" si="39"/>
        <v>391843.07949999999</v>
      </c>
      <c r="BL55" s="166">
        <f t="shared" si="40"/>
        <v>379774.15899999999</v>
      </c>
      <c r="BM55" s="166">
        <f t="shared" si="41"/>
        <v>367705.23849999998</v>
      </c>
      <c r="BN55" s="166">
        <f t="shared" si="42"/>
        <v>355636.31799999997</v>
      </c>
      <c r="BO55" s="166">
        <f t="shared" si="43"/>
        <v>343567.39749999996</v>
      </c>
      <c r="BP55" s="166">
        <f t="shared" si="44"/>
        <v>331498.47699999996</v>
      </c>
      <c r="BQ55" s="166">
        <f t="shared" si="45"/>
        <v>346503</v>
      </c>
    </row>
    <row r="56" spans="1:69" ht="15" x14ac:dyDescent="0.2">
      <c r="A56" s="129" t="s">
        <v>323</v>
      </c>
      <c r="B56" s="129"/>
      <c r="C56" s="147"/>
      <c r="D56" s="147"/>
      <c r="E56" s="147"/>
      <c r="F56" s="1">
        <v>6</v>
      </c>
      <c r="G56" s="265">
        <v>104</v>
      </c>
      <c r="H56" s="129">
        <v>30</v>
      </c>
      <c r="I56" s="1" t="s">
        <v>360</v>
      </c>
      <c r="J56" s="156"/>
      <c r="K56" s="266">
        <v>614.17999999999995</v>
      </c>
      <c r="L56" s="265"/>
      <c r="M56" s="158"/>
      <c r="N56" s="267">
        <v>144</v>
      </c>
      <c r="O56" s="159">
        <f t="shared" si="4"/>
        <v>0.23445895340128303</v>
      </c>
      <c r="P56" s="159">
        <f t="shared" si="19"/>
        <v>0</v>
      </c>
      <c r="Q56" s="160">
        <f t="shared" si="5"/>
        <v>0</v>
      </c>
      <c r="R56" s="160">
        <f t="shared" si="20"/>
        <v>0</v>
      </c>
      <c r="S56" s="267">
        <v>8</v>
      </c>
      <c r="T56" s="136">
        <f t="shared" si="6"/>
        <v>43.2</v>
      </c>
      <c r="U56" s="4">
        <f t="shared" si="21"/>
        <v>659.38</v>
      </c>
      <c r="V56" s="266">
        <v>742774994.33000004</v>
      </c>
      <c r="W56" s="267">
        <v>5421</v>
      </c>
      <c r="X56" s="136">
        <f t="shared" si="7"/>
        <v>137018.07999999999</v>
      </c>
      <c r="Y56" s="131">
        <f t="shared" si="8"/>
        <v>0.71168299999999995</v>
      </c>
      <c r="Z56" s="267">
        <v>106604</v>
      </c>
      <c r="AA56" s="131">
        <f t="shared" si="9"/>
        <v>0.88472300000000004</v>
      </c>
      <c r="AB56" s="131">
        <f t="shared" si="10"/>
        <v>0.236405</v>
      </c>
      <c r="AC56" s="161">
        <f t="shared" si="11"/>
        <v>0.236405</v>
      </c>
      <c r="AD56" s="162">
        <f t="shared" si="22"/>
        <v>0</v>
      </c>
      <c r="AE56" s="163">
        <f t="shared" si="23"/>
        <v>0.236405</v>
      </c>
      <c r="AF56" s="267">
        <v>0</v>
      </c>
      <c r="AG56" s="267">
        <v>0</v>
      </c>
      <c r="AH56" s="4">
        <f t="shared" si="24"/>
        <v>0</v>
      </c>
      <c r="AI56" s="135">
        <f t="shared" si="12"/>
        <v>0</v>
      </c>
      <c r="AJ56" s="135">
        <v>1</v>
      </c>
      <c r="AK56" s="135">
        <f t="shared" si="25"/>
        <v>4</v>
      </c>
      <c r="AL56" s="135">
        <f t="shared" si="26"/>
        <v>400</v>
      </c>
      <c r="AM56" s="135">
        <f t="shared" si="27"/>
        <v>400</v>
      </c>
      <c r="AN56" s="135">
        <f t="shared" si="28"/>
        <v>400</v>
      </c>
      <c r="AO56" s="135">
        <f t="shared" si="13"/>
        <v>1796525</v>
      </c>
      <c r="AP56" s="135">
        <f t="shared" si="29"/>
        <v>1796925</v>
      </c>
      <c r="AQ56" s="135">
        <f t="shared" si="30"/>
        <v>1796925</v>
      </c>
      <c r="AR56" s="160">
        <v>2523462</v>
      </c>
      <c r="AS56" s="135">
        <f t="shared" si="31"/>
        <v>726537</v>
      </c>
      <c r="AT56" s="164" t="str">
        <f t="shared" si="32"/>
        <v>No</v>
      </c>
      <c r="AU56" s="267">
        <v>2316189</v>
      </c>
      <c r="AV56" s="160">
        <f t="shared" si="14"/>
        <v>60520.532099999997</v>
      </c>
      <c r="AW56" s="160">
        <f t="shared" si="33"/>
        <v>2316189</v>
      </c>
      <c r="AX56" s="160">
        <f t="shared" si="15"/>
        <v>2316189</v>
      </c>
      <c r="AY56" s="268">
        <f t="shared" si="34"/>
        <v>0</v>
      </c>
      <c r="AZ56" s="160"/>
      <c r="BA56" s="160"/>
      <c r="BB56" s="165"/>
      <c r="BC56" s="160">
        <f t="shared" si="35"/>
        <v>2255668.4679</v>
      </c>
      <c r="BD56" s="166">
        <f t="shared" si="46"/>
        <v>2195147.9358000001</v>
      </c>
      <c r="BE56" s="166">
        <f t="shared" si="46"/>
        <v>2134627.4037000001</v>
      </c>
      <c r="BF56" s="166">
        <f t="shared" si="46"/>
        <v>2074106.8716000002</v>
      </c>
      <c r="BG56" s="166">
        <f t="shared" si="47"/>
        <v>2013586.3395000002</v>
      </c>
      <c r="BH56" s="166">
        <f t="shared" si="47"/>
        <v>1953065.8074000003</v>
      </c>
      <c r="BI56" s="166">
        <f t="shared" si="38"/>
        <v>1796925</v>
      </c>
      <c r="BK56" s="166">
        <f t="shared" si="39"/>
        <v>2255668.4679</v>
      </c>
      <c r="BL56" s="166">
        <f t="shared" si="40"/>
        <v>2195147.9358000001</v>
      </c>
      <c r="BM56" s="166">
        <f t="shared" si="41"/>
        <v>2134627.4037000001</v>
      </c>
      <c r="BN56" s="166">
        <f t="shared" si="42"/>
        <v>2074106.8716000002</v>
      </c>
      <c r="BO56" s="166">
        <f t="shared" si="43"/>
        <v>2013586.3395000002</v>
      </c>
      <c r="BP56" s="166">
        <f t="shared" si="44"/>
        <v>1953065.8074000003</v>
      </c>
      <c r="BQ56" s="166">
        <f t="shared" si="45"/>
        <v>1796925</v>
      </c>
    </row>
    <row r="57" spans="1:69" ht="15" x14ac:dyDescent="0.2">
      <c r="A57" s="129" t="s">
        <v>323</v>
      </c>
      <c r="B57" s="129"/>
      <c r="C57" s="147"/>
      <c r="D57" s="147"/>
      <c r="E57" s="147"/>
      <c r="F57" s="1">
        <v>1</v>
      </c>
      <c r="G57" s="265">
        <v>154</v>
      </c>
      <c r="H57" s="129">
        <v>31</v>
      </c>
      <c r="I57" s="1" t="s">
        <v>361</v>
      </c>
      <c r="J57" s="156"/>
      <c r="K57" s="266">
        <v>120.9</v>
      </c>
      <c r="L57" s="265"/>
      <c r="M57" s="158"/>
      <c r="N57" s="267">
        <v>25</v>
      </c>
      <c r="O57" s="159">
        <f t="shared" si="4"/>
        <v>0.20678246484698096</v>
      </c>
      <c r="P57" s="159">
        <f t="shared" si="19"/>
        <v>0</v>
      </c>
      <c r="Q57" s="160">
        <f t="shared" si="5"/>
        <v>0</v>
      </c>
      <c r="R57" s="160">
        <f t="shared" si="20"/>
        <v>0</v>
      </c>
      <c r="S57" s="267">
        <v>3</v>
      </c>
      <c r="T57" s="136">
        <f t="shared" si="6"/>
        <v>7.5</v>
      </c>
      <c r="U57" s="4">
        <f t="shared" si="21"/>
        <v>129.15</v>
      </c>
      <c r="V57" s="266">
        <v>563980513</v>
      </c>
      <c r="W57" s="267">
        <v>1302</v>
      </c>
      <c r="X57" s="136">
        <f t="shared" si="7"/>
        <v>433164.76</v>
      </c>
      <c r="Y57" s="131">
        <f t="shared" si="8"/>
        <v>2.2498930000000001</v>
      </c>
      <c r="Z57" s="267">
        <v>82083</v>
      </c>
      <c r="AA57" s="131">
        <f t="shared" si="9"/>
        <v>0.68121900000000002</v>
      </c>
      <c r="AB57" s="131">
        <f t="shared" si="10"/>
        <v>-0.77929099999999996</v>
      </c>
      <c r="AC57" s="161">
        <f t="shared" si="11"/>
        <v>0.01</v>
      </c>
      <c r="AD57" s="162">
        <f t="shared" si="22"/>
        <v>0</v>
      </c>
      <c r="AE57" s="163">
        <f t="shared" si="23"/>
        <v>0.01</v>
      </c>
      <c r="AF57" s="267">
        <v>29</v>
      </c>
      <c r="AG57" s="267">
        <v>4</v>
      </c>
      <c r="AH57" s="4">
        <f t="shared" si="24"/>
        <v>400</v>
      </c>
      <c r="AI57" s="135">
        <f t="shared" si="12"/>
        <v>11600</v>
      </c>
      <c r="AJ57" s="135">
        <v>0</v>
      </c>
      <c r="AK57" s="135">
        <f t="shared" si="25"/>
        <v>0</v>
      </c>
      <c r="AL57" s="135">
        <f t="shared" si="26"/>
        <v>0</v>
      </c>
      <c r="AM57" s="135">
        <f t="shared" si="27"/>
        <v>0</v>
      </c>
      <c r="AN57" s="135">
        <f t="shared" si="28"/>
        <v>11600</v>
      </c>
      <c r="AO57" s="135">
        <f t="shared" si="13"/>
        <v>14885</v>
      </c>
      <c r="AP57" s="135">
        <f t="shared" si="29"/>
        <v>26485</v>
      </c>
      <c r="AQ57" s="135">
        <f t="shared" si="30"/>
        <v>26485</v>
      </c>
      <c r="AR57" s="160">
        <v>6976</v>
      </c>
      <c r="AS57" s="135">
        <f t="shared" si="31"/>
        <v>19509</v>
      </c>
      <c r="AT57" s="164" t="str">
        <f t="shared" si="32"/>
        <v>Yes</v>
      </c>
      <c r="AU57" s="267">
        <v>11228.6594</v>
      </c>
      <c r="AV57" s="160">
        <f t="shared" si="14"/>
        <v>2079.6594</v>
      </c>
      <c r="AW57" s="160">
        <f t="shared" si="33"/>
        <v>13308.318800000001</v>
      </c>
      <c r="AX57" s="160">
        <f t="shared" si="15"/>
        <v>13308.318800000001</v>
      </c>
      <c r="AY57" s="268">
        <f t="shared" si="34"/>
        <v>2079.6594000000005</v>
      </c>
      <c r="AZ57" s="160"/>
      <c r="BA57" s="160"/>
      <c r="BB57" s="165"/>
      <c r="BC57" s="160">
        <f t="shared" si="35"/>
        <v>15387.978200000001</v>
      </c>
      <c r="BD57" s="166">
        <f t="shared" si="46"/>
        <v>17467.637600000002</v>
      </c>
      <c r="BE57" s="166">
        <f t="shared" si="46"/>
        <v>19547.297000000002</v>
      </c>
      <c r="BF57" s="166">
        <f t="shared" si="46"/>
        <v>21626.956400000003</v>
      </c>
      <c r="BG57" s="166">
        <f t="shared" si="47"/>
        <v>26485</v>
      </c>
      <c r="BH57" s="166">
        <f t="shared" si="47"/>
        <v>26485</v>
      </c>
      <c r="BI57" s="166">
        <f t="shared" si="38"/>
        <v>26485</v>
      </c>
      <c r="BK57" s="166">
        <f t="shared" si="39"/>
        <v>15387.978200000001</v>
      </c>
      <c r="BL57" s="166">
        <f t="shared" si="40"/>
        <v>17467.637600000002</v>
      </c>
      <c r="BM57" s="166">
        <f t="shared" si="41"/>
        <v>19547.297000000002</v>
      </c>
      <c r="BN57" s="166">
        <f t="shared" si="42"/>
        <v>21626.956400000003</v>
      </c>
      <c r="BO57" s="166">
        <f t="shared" si="43"/>
        <v>26485</v>
      </c>
      <c r="BP57" s="166">
        <f t="shared" si="44"/>
        <v>26485</v>
      </c>
      <c r="BQ57" s="166">
        <f t="shared" si="45"/>
        <v>26485</v>
      </c>
    </row>
    <row r="58" spans="1:69" ht="15" x14ac:dyDescent="0.2">
      <c r="A58" s="129" t="s">
        <v>327</v>
      </c>
      <c r="B58" s="129"/>
      <c r="C58" s="147"/>
      <c r="D58" s="147"/>
      <c r="E58" s="147"/>
      <c r="F58" s="1">
        <v>7</v>
      </c>
      <c r="G58" s="265">
        <v>87</v>
      </c>
      <c r="H58" s="129">
        <v>32</v>
      </c>
      <c r="I58" s="1" t="s">
        <v>362</v>
      </c>
      <c r="J58" s="156"/>
      <c r="K58" s="266">
        <v>1609.73</v>
      </c>
      <c r="L58" s="265"/>
      <c r="M58" s="158"/>
      <c r="N58" s="267">
        <v>408</v>
      </c>
      <c r="O58" s="159">
        <f t="shared" si="4"/>
        <v>0.25345865455697542</v>
      </c>
      <c r="P58" s="159">
        <f t="shared" si="19"/>
        <v>0</v>
      </c>
      <c r="Q58" s="160">
        <f t="shared" si="5"/>
        <v>0</v>
      </c>
      <c r="R58" s="160">
        <f t="shared" si="20"/>
        <v>0</v>
      </c>
      <c r="S58" s="267">
        <v>16</v>
      </c>
      <c r="T58" s="136">
        <f t="shared" si="6"/>
        <v>122.4</v>
      </c>
      <c r="U58" s="4">
        <f t="shared" si="21"/>
        <v>1736.13</v>
      </c>
      <c r="V58" s="266">
        <v>1492783189.6700001</v>
      </c>
      <c r="W58" s="267">
        <v>12422</v>
      </c>
      <c r="X58" s="136">
        <f t="shared" si="7"/>
        <v>120172.53</v>
      </c>
      <c r="Y58" s="131">
        <f t="shared" si="8"/>
        <v>0.62418600000000002</v>
      </c>
      <c r="Z58" s="267">
        <v>91461</v>
      </c>
      <c r="AA58" s="131">
        <f t="shared" si="9"/>
        <v>0.75904899999999997</v>
      </c>
      <c r="AB58" s="131">
        <f t="shared" si="10"/>
        <v>0.33535500000000001</v>
      </c>
      <c r="AC58" s="161">
        <f t="shared" si="11"/>
        <v>0.33535500000000001</v>
      </c>
      <c r="AD58" s="162">
        <f t="shared" si="22"/>
        <v>0</v>
      </c>
      <c r="AE58" s="163">
        <f t="shared" si="23"/>
        <v>0.33535500000000001</v>
      </c>
      <c r="AF58" s="267">
        <v>0</v>
      </c>
      <c r="AG58" s="267">
        <v>0</v>
      </c>
      <c r="AH58" s="4">
        <f t="shared" si="24"/>
        <v>0</v>
      </c>
      <c r="AI58" s="135">
        <f t="shared" si="12"/>
        <v>0</v>
      </c>
      <c r="AJ58" s="135">
        <v>0</v>
      </c>
      <c r="AK58" s="135">
        <f t="shared" si="25"/>
        <v>0</v>
      </c>
      <c r="AL58" s="135">
        <f t="shared" si="26"/>
        <v>0</v>
      </c>
      <c r="AM58" s="135">
        <f t="shared" si="27"/>
        <v>0</v>
      </c>
      <c r="AN58" s="135">
        <f t="shared" si="28"/>
        <v>0</v>
      </c>
      <c r="AO58" s="135">
        <f t="shared" si="13"/>
        <v>6710084</v>
      </c>
      <c r="AP58" s="135">
        <f t="shared" si="29"/>
        <v>6710084</v>
      </c>
      <c r="AQ58" s="135">
        <f t="shared" si="30"/>
        <v>6710084</v>
      </c>
      <c r="AR58" s="160">
        <v>8756165</v>
      </c>
      <c r="AS58" s="135">
        <f t="shared" si="31"/>
        <v>2046081</v>
      </c>
      <c r="AT58" s="164" t="str">
        <f t="shared" si="32"/>
        <v>No</v>
      </c>
      <c r="AU58" s="267">
        <v>7952911</v>
      </c>
      <c r="AV58" s="160">
        <f t="shared" si="14"/>
        <v>170438.54730000001</v>
      </c>
      <c r="AW58" s="160">
        <f t="shared" si="33"/>
        <v>7952911</v>
      </c>
      <c r="AX58" s="160">
        <f t="shared" si="15"/>
        <v>7952911</v>
      </c>
      <c r="AY58" s="268">
        <f t="shared" si="34"/>
        <v>0</v>
      </c>
      <c r="AZ58" s="160"/>
      <c r="BA58" s="160"/>
      <c r="BB58" s="165"/>
      <c r="BC58" s="160">
        <f t="shared" si="35"/>
        <v>7782472.4527000003</v>
      </c>
      <c r="BD58" s="166">
        <f t="shared" si="46"/>
        <v>7612033.9054000005</v>
      </c>
      <c r="BE58" s="166">
        <f t="shared" si="46"/>
        <v>7441595.3581000008</v>
      </c>
      <c r="BF58" s="166">
        <f t="shared" si="46"/>
        <v>7271156.810800001</v>
      </c>
      <c r="BG58" s="166">
        <f t="shared" si="47"/>
        <v>7100718.2635000013</v>
      </c>
      <c r="BH58" s="166">
        <f t="shared" si="47"/>
        <v>6930279.7162000015</v>
      </c>
      <c r="BI58" s="166">
        <f t="shared" si="38"/>
        <v>6710084</v>
      </c>
      <c r="BK58" s="166">
        <f t="shared" si="39"/>
        <v>7782472.4527000003</v>
      </c>
      <c r="BL58" s="166">
        <f t="shared" si="40"/>
        <v>7612033.9054000005</v>
      </c>
      <c r="BM58" s="166">
        <f t="shared" si="41"/>
        <v>7441595.3581000008</v>
      </c>
      <c r="BN58" s="166">
        <f t="shared" si="42"/>
        <v>7271156.810800001</v>
      </c>
      <c r="BO58" s="166">
        <f t="shared" si="43"/>
        <v>7100718.2635000013</v>
      </c>
      <c r="BP58" s="166">
        <f t="shared" si="44"/>
        <v>6930279.7162000015</v>
      </c>
      <c r="BQ58" s="166">
        <f t="shared" si="45"/>
        <v>6710084</v>
      </c>
    </row>
    <row r="59" spans="1:69" ht="15" x14ac:dyDescent="0.2">
      <c r="A59" s="129" t="s">
        <v>333</v>
      </c>
      <c r="B59" s="129"/>
      <c r="C59" s="147"/>
      <c r="D59" s="147"/>
      <c r="E59" s="147"/>
      <c r="F59" s="1">
        <v>6</v>
      </c>
      <c r="G59" s="265">
        <v>95</v>
      </c>
      <c r="H59" s="129">
        <v>33</v>
      </c>
      <c r="I59" s="1" t="s">
        <v>363</v>
      </c>
      <c r="J59" s="156"/>
      <c r="K59" s="266">
        <v>2038.75</v>
      </c>
      <c r="L59" s="265"/>
      <c r="M59" s="158"/>
      <c r="N59" s="267">
        <v>507</v>
      </c>
      <c r="O59" s="159">
        <f t="shared" si="4"/>
        <v>0.24868179031269161</v>
      </c>
      <c r="P59" s="159">
        <f t="shared" si="19"/>
        <v>0</v>
      </c>
      <c r="Q59" s="160">
        <f t="shared" si="5"/>
        <v>0</v>
      </c>
      <c r="R59" s="160">
        <f t="shared" si="20"/>
        <v>0</v>
      </c>
      <c r="S59" s="267">
        <v>97</v>
      </c>
      <c r="T59" s="136">
        <f t="shared" si="6"/>
        <v>152.1</v>
      </c>
      <c r="U59" s="4">
        <f t="shared" si="21"/>
        <v>2215.1</v>
      </c>
      <c r="V59" s="266">
        <v>2084716103.3299999</v>
      </c>
      <c r="W59" s="267">
        <v>13973</v>
      </c>
      <c r="X59" s="136">
        <f t="shared" si="7"/>
        <v>149196.03</v>
      </c>
      <c r="Y59" s="131">
        <f t="shared" si="8"/>
        <v>0.77493599999999996</v>
      </c>
      <c r="Z59" s="267">
        <v>91841</v>
      </c>
      <c r="AA59" s="131">
        <f t="shared" si="9"/>
        <v>0.76220200000000005</v>
      </c>
      <c r="AB59" s="131">
        <f t="shared" si="10"/>
        <v>0.228884</v>
      </c>
      <c r="AC59" s="161">
        <f t="shared" si="11"/>
        <v>0.228884</v>
      </c>
      <c r="AD59" s="162">
        <f t="shared" si="22"/>
        <v>0</v>
      </c>
      <c r="AE59" s="163">
        <f t="shared" si="23"/>
        <v>0.228884</v>
      </c>
      <c r="AF59" s="267">
        <v>0</v>
      </c>
      <c r="AG59" s="267">
        <v>0</v>
      </c>
      <c r="AH59" s="4">
        <f t="shared" si="24"/>
        <v>0</v>
      </c>
      <c r="AI59" s="135">
        <f t="shared" si="12"/>
        <v>0</v>
      </c>
      <c r="AJ59" s="135">
        <v>0</v>
      </c>
      <c r="AK59" s="135">
        <f t="shared" si="25"/>
        <v>0</v>
      </c>
      <c r="AL59" s="135">
        <f t="shared" si="26"/>
        <v>0</v>
      </c>
      <c r="AM59" s="135">
        <f t="shared" si="27"/>
        <v>0</v>
      </c>
      <c r="AN59" s="135">
        <f t="shared" si="28"/>
        <v>0</v>
      </c>
      <c r="AO59" s="135">
        <f t="shared" si="13"/>
        <v>5843186</v>
      </c>
      <c r="AP59" s="135">
        <f t="shared" si="29"/>
        <v>5843186</v>
      </c>
      <c r="AQ59" s="135">
        <f t="shared" si="30"/>
        <v>5843186</v>
      </c>
      <c r="AR59" s="160">
        <v>4646922</v>
      </c>
      <c r="AS59" s="135">
        <f t="shared" si="31"/>
        <v>1196264</v>
      </c>
      <c r="AT59" s="164" t="str">
        <f t="shared" si="32"/>
        <v>Yes</v>
      </c>
      <c r="AU59" s="267">
        <v>5104924.7423999999</v>
      </c>
      <c r="AV59" s="160">
        <f t="shared" si="14"/>
        <v>127521.7424</v>
      </c>
      <c r="AW59" s="160">
        <f t="shared" si="33"/>
        <v>5232446.4847999997</v>
      </c>
      <c r="AX59" s="160">
        <f t="shared" si="15"/>
        <v>5232446.4847999997</v>
      </c>
      <c r="AY59" s="268">
        <f t="shared" si="34"/>
        <v>127521.74239999987</v>
      </c>
      <c r="AZ59" s="160"/>
      <c r="BA59" s="160"/>
      <c r="BB59" s="165"/>
      <c r="BC59" s="160">
        <f t="shared" si="35"/>
        <v>5359968.2271999996</v>
      </c>
      <c r="BD59" s="166">
        <f t="shared" si="46"/>
        <v>5487489.9695999995</v>
      </c>
      <c r="BE59" s="166">
        <f t="shared" si="46"/>
        <v>5615011.7119999994</v>
      </c>
      <c r="BF59" s="166">
        <f t="shared" si="46"/>
        <v>5742533.4543999992</v>
      </c>
      <c r="BG59" s="166">
        <f t="shared" si="47"/>
        <v>5843186</v>
      </c>
      <c r="BH59" s="166">
        <f t="shared" si="47"/>
        <v>5843186</v>
      </c>
      <c r="BI59" s="166">
        <f t="shared" si="38"/>
        <v>5843186</v>
      </c>
      <c r="BK59" s="166">
        <f t="shared" si="39"/>
        <v>5359968.2271999996</v>
      </c>
      <c r="BL59" s="166">
        <f t="shared" si="40"/>
        <v>5487489.9695999995</v>
      </c>
      <c r="BM59" s="166">
        <f t="shared" si="41"/>
        <v>5615011.7119999994</v>
      </c>
      <c r="BN59" s="166">
        <f t="shared" si="42"/>
        <v>5742533.4543999992</v>
      </c>
      <c r="BO59" s="166">
        <f t="shared" si="43"/>
        <v>5843186</v>
      </c>
      <c r="BP59" s="166">
        <f t="shared" si="44"/>
        <v>5843186</v>
      </c>
      <c r="BQ59" s="166">
        <f t="shared" si="45"/>
        <v>5843186</v>
      </c>
    </row>
    <row r="60" spans="1:69" ht="15" x14ac:dyDescent="0.2">
      <c r="A60" s="129" t="s">
        <v>325</v>
      </c>
      <c r="B60" s="129">
        <v>1</v>
      </c>
      <c r="C60" s="147">
        <v>1</v>
      </c>
      <c r="D60" s="147">
        <v>1</v>
      </c>
      <c r="E60" s="147"/>
      <c r="F60" s="1">
        <v>8</v>
      </c>
      <c r="G60" s="265">
        <v>59</v>
      </c>
      <c r="H60" s="129">
        <v>34</v>
      </c>
      <c r="I60" s="1" t="s">
        <v>364</v>
      </c>
      <c r="J60" s="156"/>
      <c r="K60" s="266">
        <v>11704.88</v>
      </c>
      <c r="L60" s="265"/>
      <c r="M60" s="158"/>
      <c r="N60" s="267">
        <v>6411</v>
      </c>
      <c r="O60" s="159">
        <f t="shared" si="4"/>
        <v>0.54772026710226851</v>
      </c>
      <c r="P60" s="159">
        <f t="shared" si="19"/>
        <v>0</v>
      </c>
      <c r="Q60" s="160">
        <f t="shared" si="5"/>
        <v>0</v>
      </c>
      <c r="R60" s="160">
        <f t="shared" si="20"/>
        <v>0</v>
      </c>
      <c r="S60" s="267">
        <v>3298</v>
      </c>
      <c r="T60" s="136">
        <f t="shared" si="6"/>
        <v>1923.3</v>
      </c>
      <c r="U60" s="4">
        <f t="shared" si="21"/>
        <v>14452.679999999998</v>
      </c>
      <c r="V60" s="266">
        <v>11350977717.67</v>
      </c>
      <c r="W60" s="267">
        <v>84479</v>
      </c>
      <c r="X60" s="136">
        <f t="shared" si="7"/>
        <v>134364.49</v>
      </c>
      <c r="Y60" s="131">
        <f t="shared" si="8"/>
        <v>0.69789999999999996</v>
      </c>
      <c r="Z60" s="267">
        <v>71672</v>
      </c>
      <c r="AA60" s="131">
        <f t="shared" si="9"/>
        <v>0.59481700000000004</v>
      </c>
      <c r="AB60" s="131">
        <f t="shared" si="10"/>
        <v>0.33302500000000002</v>
      </c>
      <c r="AC60" s="161">
        <f t="shared" si="11"/>
        <v>0.33302500000000002</v>
      </c>
      <c r="AD60" s="162">
        <f t="shared" si="22"/>
        <v>0</v>
      </c>
      <c r="AE60" s="163">
        <f t="shared" si="23"/>
        <v>0.33302500000000002</v>
      </c>
      <c r="AF60" s="267">
        <v>0</v>
      </c>
      <c r="AG60" s="267">
        <v>0</v>
      </c>
      <c r="AH60" s="4">
        <f t="shared" si="24"/>
        <v>0</v>
      </c>
      <c r="AI60" s="135">
        <f t="shared" si="12"/>
        <v>0</v>
      </c>
      <c r="AJ60" s="135">
        <v>0</v>
      </c>
      <c r="AK60" s="135">
        <f t="shared" si="25"/>
        <v>0</v>
      </c>
      <c r="AL60" s="135">
        <f t="shared" si="26"/>
        <v>0</v>
      </c>
      <c r="AM60" s="135">
        <f t="shared" si="27"/>
        <v>0</v>
      </c>
      <c r="AN60" s="135">
        <f t="shared" si="28"/>
        <v>0</v>
      </c>
      <c r="AO60" s="135">
        <f t="shared" si="13"/>
        <v>55471021</v>
      </c>
      <c r="AP60" s="135">
        <f t="shared" si="29"/>
        <v>55471021</v>
      </c>
      <c r="AQ60" s="135">
        <f t="shared" si="30"/>
        <v>55471021</v>
      </c>
      <c r="AR60" s="160">
        <v>31290480</v>
      </c>
      <c r="AS60" s="135">
        <f t="shared" si="31"/>
        <v>24180541</v>
      </c>
      <c r="AT60" s="164" t="str">
        <f t="shared" si="32"/>
        <v>Yes</v>
      </c>
      <c r="AU60" s="267">
        <v>40276118.670599997</v>
      </c>
      <c r="AV60" s="160">
        <f t="shared" si="14"/>
        <v>2577645.6705999998</v>
      </c>
      <c r="AW60" s="160">
        <f t="shared" si="33"/>
        <v>42853764.341199994</v>
      </c>
      <c r="AX60" s="160">
        <f t="shared" si="15"/>
        <v>42853764.341199994</v>
      </c>
      <c r="AY60" s="268">
        <f t="shared" si="34"/>
        <v>2577645.670599997</v>
      </c>
      <c r="AZ60" s="160"/>
      <c r="BA60" s="160"/>
      <c r="BB60" s="165"/>
      <c r="BC60" s="160">
        <f t="shared" si="35"/>
        <v>45431410.011799991</v>
      </c>
      <c r="BD60" s="166">
        <f t="shared" ref="BD60:BF75" si="48">IF($AT60="Yes",BC60+$AV60,BC60-$AV60)</f>
        <v>48009055.682399988</v>
      </c>
      <c r="BE60" s="166">
        <f t="shared" si="48"/>
        <v>50586701.352999985</v>
      </c>
      <c r="BF60" s="166">
        <f t="shared" si="48"/>
        <v>53164347.023599982</v>
      </c>
      <c r="BG60" s="166">
        <f t="shared" ref="BG60:BH75" si="49">IF($AT60="Yes",$AP60,BF60-$AV60)</f>
        <v>55471021</v>
      </c>
      <c r="BH60" s="166">
        <f t="shared" si="49"/>
        <v>55471021</v>
      </c>
      <c r="BI60" s="166">
        <f t="shared" si="38"/>
        <v>55471021</v>
      </c>
      <c r="BK60" s="166">
        <f t="shared" si="39"/>
        <v>45431410.011799991</v>
      </c>
      <c r="BL60" s="166">
        <f t="shared" si="40"/>
        <v>48009055.682399988</v>
      </c>
      <c r="BM60" s="166">
        <f t="shared" si="41"/>
        <v>50586701.352999985</v>
      </c>
      <c r="BN60" s="166">
        <f t="shared" si="42"/>
        <v>53164347.023599982</v>
      </c>
      <c r="BO60" s="166">
        <f t="shared" si="43"/>
        <v>55471021</v>
      </c>
      <c r="BP60" s="166">
        <f t="shared" si="44"/>
        <v>55471021</v>
      </c>
      <c r="BQ60" s="166">
        <f t="shared" si="45"/>
        <v>55471021</v>
      </c>
    </row>
    <row r="61" spans="1:69" ht="15" x14ac:dyDescent="0.2">
      <c r="A61" s="129" t="s">
        <v>365</v>
      </c>
      <c r="B61" s="129"/>
      <c r="C61" s="147"/>
      <c r="D61" s="147"/>
      <c r="E61" s="147"/>
      <c r="F61" s="1">
        <v>1</v>
      </c>
      <c r="G61" s="265">
        <v>167</v>
      </c>
      <c r="H61" s="129">
        <v>35</v>
      </c>
      <c r="I61" s="1" t="s">
        <v>366</v>
      </c>
      <c r="J61" s="156"/>
      <c r="K61" s="266">
        <v>4646.72</v>
      </c>
      <c r="L61" s="265"/>
      <c r="M61" s="158"/>
      <c r="N61" s="267">
        <v>61</v>
      </c>
      <c r="O61" s="159">
        <f t="shared" si="4"/>
        <v>1.3127539425659389E-2</v>
      </c>
      <c r="P61" s="159">
        <f t="shared" si="19"/>
        <v>0</v>
      </c>
      <c r="Q61" s="160">
        <f t="shared" si="5"/>
        <v>0</v>
      </c>
      <c r="R61" s="160">
        <f t="shared" si="20"/>
        <v>0</v>
      </c>
      <c r="S61" s="267">
        <v>55</v>
      </c>
      <c r="T61" s="136">
        <f t="shared" si="6"/>
        <v>18.3</v>
      </c>
      <c r="U61" s="4">
        <f t="shared" si="21"/>
        <v>4678.7700000000004</v>
      </c>
      <c r="V61" s="266">
        <v>12872179293</v>
      </c>
      <c r="W61" s="267">
        <v>21759</v>
      </c>
      <c r="X61" s="136">
        <f t="shared" si="7"/>
        <v>591579.54</v>
      </c>
      <c r="Y61" s="131">
        <f t="shared" si="8"/>
        <v>3.0727129999999998</v>
      </c>
      <c r="Z61" s="267">
        <v>210511</v>
      </c>
      <c r="AA61" s="131">
        <f t="shared" si="9"/>
        <v>1.747063</v>
      </c>
      <c r="AB61" s="131">
        <f t="shared" si="10"/>
        <v>-1.6750179999999999</v>
      </c>
      <c r="AC61" s="161">
        <f t="shared" si="11"/>
        <v>0.01</v>
      </c>
      <c r="AD61" s="162">
        <f t="shared" si="22"/>
        <v>0</v>
      </c>
      <c r="AE61" s="163">
        <f t="shared" si="23"/>
        <v>0.01</v>
      </c>
      <c r="AF61" s="267">
        <v>0</v>
      </c>
      <c r="AG61" s="267">
        <v>0</v>
      </c>
      <c r="AH61" s="4">
        <f t="shared" si="24"/>
        <v>0</v>
      </c>
      <c r="AI61" s="135">
        <f t="shared" si="12"/>
        <v>0</v>
      </c>
      <c r="AJ61" s="135">
        <v>0</v>
      </c>
      <c r="AK61" s="135">
        <f t="shared" si="25"/>
        <v>0</v>
      </c>
      <c r="AL61" s="135">
        <f t="shared" si="26"/>
        <v>0</v>
      </c>
      <c r="AM61" s="135">
        <f t="shared" si="27"/>
        <v>0</v>
      </c>
      <c r="AN61" s="135">
        <f t="shared" si="28"/>
        <v>0</v>
      </c>
      <c r="AO61" s="135">
        <f t="shared" si="13"/>
        <v>539228</v>
      </c>
      <c r="AP61" s="135">
        <f t="shared" si="29"/>
        <v>539228</v>
      </c>
      <c r="AQ61" s="135">
        <f t="shared" si="30"/>
        <v>539228</v>
      </c>
      <c r="AR61" s="160">
        <v>406683</v>
      </c>
      <c r="AS61" s="135">
        <f t="shared" si="31"/>
        <v>132545</v>
      </c>
      <c r="AT61" s="164" t="str">
        <f t="shared" si="32"/>
        <v>Yes</v>
      </c>
      <c r="AU61" s="267">
        <v>457357.29700000002</v>
      </c>
      <c r="AV61" s="160">
        <f t="shared" si="14"/>
        <v>14129.297</v>
      </c>
      <c r="AW61" s="160">
        <f t="shared" si="33"/>
        <v>471486.59400000004</v>
      </c>
      <c r="AX61" s="160">
        <f t="shared" si="15"/>
        <v>471486.59400000004</v>
      </c>
      <c r="AY61" s="268">
        <f t="shared" si="34"/>
        <v>14129.29700000002</v>
      </c>
      <c r="AZ61" s="160"/>
      <c r="BA61" s="160"/>
      <c r="BB61" s="165"/>
      <c r="BC61" s="160">
        <f t="shared" si="35"/>
        <v>485615.89100000006</v>
      </c>
      <c r="BD61" s="166">
        <f t="shared" si="48"/>
        <v>499745.18800000008</v>
      </c>
      <c r="BE61" s="166">
        <f t="shared" si="48"/>
        <v>513874.4850000001</v>
      </c>
      <c r="BF61" s="166">
        <f t="shared" si="48"/>
        <v>528003.78200000012</v>
      </c>
      <c r="BG61" s="166">
        <f t="shared" si="49"/>
        <v>539228</v>
      </c>
      <c r="BH61" s="166">
        <f t="shared" si="49"/>
        <v>539228</v>
      </c>
      <c r="BI61" s="166">
        <f t="shared" si="38"/>
        <v>539228</v>
      </c>
      <c r="BK61" s="166">
        <f t="shared" si="39"/>
        <v>485615.89100000006</v>
      </c>
      <c r="BL61" s="166">
        <f t="shared" si="40"/>
        <v>499745.18800000008</v>
      </c>
      <c r="BM61" s="166">
        <f t="shared" si="41"/>
        <v>513874.4850000001</v>
      </c>
      <c r="BN61" s="166">
        <f t="shared" si="42"/>
        <v>528003.78200000012</v>
      </c>
      <c r="BO61" s="166">
        <f t="shared" si="43"/>
        <v>539228</v>
      </c>
      <c r="BP61" s="166">
        <f t="shared" si="44"/>
        <v>539228</v>
      </c>
      <c r="BQ61" s="166">
        <f t="shared" si="45"/>
        <v>539228</v>
      </c>
    </row>
    <row r="62" spans="1:69" ht="15" x14ac:dyDescent="0.2">
      <c r="A62" s="129" t="s">
        <v>327</v>
      </c>
      <c r="B62" s="129"/>
      <c r="C62" s="147"/>
      <c r="D62" s="147"/>
      <c r="E62" s="147"/>
      <c r="F62" s="1">
        <v>6</v>
      </c>
      <c r="G62" s="265">
        <v>114</v>
      </c>
      <c r="H62" s="129">
        <v>36</v>
      </c>
      <c r="I62" s="1" t="s">
        <v>367</v>
      </c>
      <c r="J62" s="156"/>
      <c r="K62" s="266">
        <v>528.96</v>
      </c>
      <c r="L62" s="265"/>
      <c r="M62" s="158"/>
      <c r="N62" s="267">
        <v>171</v>
      </c>
      <c r="O62" s="159">
        <f t="shared" si="4"/>
        <v>0.32327586206896547</v>
      </c>
      <c r="P62" s="159">
        <f t="shared" si="19"/>
        <v>0</v>
      </c>
      <c r="Q62" s="160">
        <f t="shared" si="5"/>
        <v>0</v>
      </c>
      <c r="R62" s="160">
        <f t="shared" si="20"/>
        <v>0</v>
      </c>
      <c r="S62" s="267">
        <v>6</v>
      </c>
      <c r="T62" s="136">
        <f t="shared" si="6"/>
        <v>51.3</v>
      </c>
      <c r="U62" s="4">
        <f t="shared" si="21"/>
        <v>581.76</v>
      </c>
      <c r="V62" s="266">
        <v>724594227.33000004</v>
      </c>
      <c r="W62" s="267">
        <v>4493</v>
      </c>
      <c r="X62" s="136">
        <f t="shared" si="7"/>
        <v>161271.81</v>
      </c>
      <c r="Y62" s="131">
        <f t="shared" si="8"/>
        <v>0.83765900000000004</v>
      </c>
      <c r="Z62" s="267">
        <v>71641</v>
      </c>
      <c r="AA62" s="131">
        <f t="shared" si="9"/>
        <v>0.59455899999999995</v>
      </c>
      <c r="AB62" s="131">
        <f t="shared" si="10"/>
        <v>0.23527100000000001</v>
      </c>
      <c r="AC62" s="161">
        <f t="shared" si="11"/>
        <v>0.23527100000000001</v>
      </c>
      <c r="AD62" s="162">
        <f t="shared" si="22"/>
        <v>0</v>
      </c>
      <c r="AE62" s="163">
        <f t="shared" si="23"/>
        <v>0.23527100000000001</v>
      </c>
      <c r="AF62" s="267">
        <v>297</v>
      </c>
      <c r="AG62" s="267">
        <v>6</v>
      </c>
      <c r="AH62" s="4">
        <f t="shared" si="24"/>
        <v>600</v>
      </c>
      <c r="AI62" s="135">
        <f t="shared" si="12"/>
        <v>178200</v>
      </c>
      <c r="AJ62" s="135">
        <v>0</v>
      </c>
      <c r="AK62" s="135">
        <f t="shared" si="25"/>
        <v>0</v>
      </c>
      <c r="AL62" s="135">
        <f t="shared" si="26"/>
        <v>0</v>
      </c>
      <c r="AM62" s="135">
        <f t="shared" si="27"/>
        <v>0</v>
      </c>
      <c r="AN62" s="135">
        <f t="shared" si="28"/>
        <v>178200</v>
      </c>
      <c r="AO62" s="135">
        <f t="shared" si="13"/>
        <v>1577441</v>
      </c>
      <c r="AP62" s="135">
        <f t="shared" si="29"/>
        <v>1755641</v>
      </c>
      <c r="AQ62" s="135">
        <f t="shared" si="30"/>
        <v>1755641</v>
      </c>
      <c r="AR62" s="160">
        <v>1675092</v>
      </c>
      <c r="AS62" s="135">
        <f t="shared" si="31"/>
        <v>80549</v>
      </c>
      <c r="AT62" s="164" t="str">
        <f t="shared" si="32"/>
        <v>Yes</v>
      </c>
      <c r="AU62" s="267">
        <v>1671456.5234000001</v>
      </c>
      <c r="AV62" s="160">
        <f t="shared" si="14"/>
        <v>8586.5234</v>
      </c>
      <c r="AW62" s="160">
        <f t="shared" si="33"/>
        <v>1680043.0468000001</v>
      </c>
      <c r="AX62" s="160">
        <f t="shared" si="15"/>
        <v>1680043.0468000001</v>
      </c>
      <c r="AY62" s="268">
        <f t="shared" si="34"/>
        <v>8586.5234000000637</v>
      </c>
      <c r="AZ62" s="160"/>
      <c r="BA62" s="160"/>
      <c r="BB62" s="165"/>
      <c r="BC62" s="160">
        <f t="shared" si="35"/>
        <v>1688629.5702000002</v>
      </c>
      <c r="BD62" s="166">
        <f t="shared" si="48"/>
        <v>1697216.0936000003</v>
      </c>
      <c r="BE62" s="166">
        <f t="shared" si="48"/>
        <v>1705802.6170000003</v>
      </c>
      <c r="BF62" s="166">
        <f t="shared" si="48"/>
        <v>1714389.1404000004</v>
      </c>
      <c r="BG62" s="166">
        <f t="shared" si="49"/>
        <v>1755641</v>
      </c>
      <c r="BH62" s="166">
        <f t="shared" si="49"/>
        <v>1755641</v>
      </c>
      <c r="BI62" s="166">
        <f t="shared" si="38"/>
        <v>1755641</v>
      </c>
      <c r="BK62" s="166">
        <f t="shared" si="39"/>
        <v>1688629.5702000002</v>
      </c>
      <c r="BL62" s="166">
        <f t="shared" si="40"/>
        <v>1697216.0936000003</v>
      </c>
      <c r="BM62" s="166">
        <f t="shared" si="41"/>
        <v>1705802.6170000003</v>
      </c>
      <c r="BN62" s="166">
        <f t="shared" si="42"/>
        <v>1714389.1404000004</v>
      </c>
      <c r="BO62" s="166">
        <f t="shared" si="43"/>
        <v>1755641</v>
      </c>
      <c r="BP62" s="166">
        <f t="shared" si="44"/>
        <v>1755641</v>
      </c>
      <c r="BQ62" s="166">
        <f t="shared" si="45"/>
        <v>1755641</v>
      </c>
    </row>
    <row r="63" spans="1:69" ht="15" x14ac:dyDescent="0.2">
      <c r="A63" s="129" t="s">
        <v>325</v>
      </c>
      <c r="B63" s="147">
        <v>1</v>
      </c>
      <c r="C63" s="147">
        <v>1</v>
      </c>
      <c r="D63" s="147">
        <v>1</v>
      </c>
      <c r="E63" s="147"/>
      <c r="F63" s="1">
        <v>10</v>
      </c>
      <c r="G63" s="269">
        <v>12</v>
      </c>
      <c r="H63" s="129">
        <v>37</v>
      </c>
      <c r="I63" s="1" t="s">
        <v>368</v>
      </c>
      <c r="J63" s="156"/>
      <c r="K63" s="266">
        <v>1358.84</v>
      </c>
      <c r="L63" s="269"/>
      <c r="M63" s="158"/>
      <c r="N63" s="267">
        <v>737</v>
      </c>
      <c r="O63" s="159">
        <f t="shared" si="4"/>
        <v>0.54237437814606582</v>
      </c>
      <c r="P63" s="159">
        <f t="shared" si="19"/>
        <v>0</v>
      </c>
      <c r="Q63" s="160">
        <f t="shared" si="5"/>
        <v>0</v>
      </c>
      <c r="R63" s="160">
        <f t="shared" si="20"/>
        <v>0</v>
      </c>
      <c r="S63" s="267">
        <v>40</v>
      </c>
      <c r="T63" s="136">
        <f t="shared" si="6"/>
        <v>221.1</v>
      </c>
      <c r="U63" s="4">
        <f t="shared" si="21"/>
        <v>1589.9399999999998</v>
      </c>
      <c r="V63" s="266">
        <v>1091479200</v>
      </c>
      <c r="W63" s="267">
        <v>12596</v>
      </c>
      <c r="X63" s="136">
        <f t="shared" si="7"/>
        <v>86652.84</v>
      </c>
      <c r="Y63" s="131">
        <f t="shared" si="8"/>
        <v>0.45008199999999998</v>
      </c>
      <c r="Z63" s="267">
        <v>56301</v>
      </c>
      <c r="AA63" s="131">
        <f t="shared" si="9"/>
        <v>0.46725100000000003</v>
      </c>
      <c r="AB63" s="131">
        <f t="shared" si="10"/>
        <v>0.544767</v>
      </c>
      <c r="AC63" s="161">
        <f t="shared" si="11"/>
        <v>0.544767</v>
      </c>
      <c r="AD63" s="162">
        <f t="shared" si="22"/>
        <v>0.04</v>
      </c>
      <c r="AE63" s="163">
        <f t="shared" si="23"/>
        <v>0.58476700000000004</v>
      </c>
      <c r="AF63" s="267">
        <v>0</v>
      </c>
      <c r="AG63" s="267">
        <v>0</v>
      </c>
      <c r="AH63" s="4">
        <f t="shared" si="24"/>
        <v>0</v>
      </c>
      <c r="AI63" s="135">
        <f t="shared" si="12"/>
        <v>0</v>
      </c>
      <c r="AJ63" s="135">
        <v>0</v>
      </c>
      <c r="AK63" s="135">
        <f t="shared" si="25"/>
        <v>0</v>
      </c>
      <c r="AL63" s="135">
        <f t="shared" si="26"/>
        <v>0</v>
      </c>
      <c r="AM63" s="135">
        <f t="shared" si="27"/>
        <v>0</v>
      </c>
      <c r="AN63" s="135">
        <f t="shared" si="28"/>
        <v>0</v>
      </c>
      <c r="AO63" s="135">
        <f t="shared" si="13"/>
        <v>10715305</v>
      </c>
      <c r="AP63" s="135">
        <f t="shared" si="29"/>
        <v>10715305</v>
      </c>
      <c r="AQ63" s="135">
        <f t="shared" si="30"/>
        <v>10715305</v>
      </c>
      <c r="AR63" s="160">
        <v>7902388</v>
      </c>
      <c r="AS63" s="135">
        <f t="shared" si="31"/>
        <v>2812917</v>
      </c>
      <c r="AT63" s="164" t="str">
        <f t="shared" si="32"/>
        <v>Yes</v>
      </c>
      <c r="AU63" s="267">
        <v>9140279.9521999992</v>
      </c>
      <c r="AV63" s="160">
        <f t="shared" si="14"/>
        <v>299856.9522</v>
      </c>
      <c r="AW63" s="160">
        <f t="shared" si="33"/>
        <v>9440136.9043999985</v>
      </c>
      <c r="AX63" s="160">
        <f t="shared" si="15"/>
        <v>9440136.9043999985</v>
      </c>
      <c r="AY63" s="268">
        <f t="shared" si="34"/>
        <v>299856.95219999924</v>
      </c>
      <c r="AZ63" s="160"/>
      <c r="BA63" s="160"/>
      <c r="BB63" s="165"/>
      <c r="BC63" s="160">
        <f t="shared" si="35"/>
        <v>9739993.8565999977</v>
      </c>
      <c r="BD63" s="166">
        <f t="shared" si="48"/>
        <v>10039850.808799997</v>
      </c>
      <c r="BE63" s="166">
        <f t="shared" si="48"/>
        <v>10339707.760999996</v>
      </c>
      <c r="BF63" s="166">
        <f t="shared" si="48"/>
        <v>10639564.713199995</v>
      </c>
      <c r="BG63" s="166">
        <f t="shared" si="49"/>
        <v>10715305</v>
      </c>
      <c r="BH63" s="166">
        <f t="shared" si="49"/>
        <v>10715305</v>
      </c>
      <c r="BI63" s="166">
        <f t="shared" si="38"/>
        <v>10715305</v>
      </c>
      <c r="BK63" s="166">
        <f t="shared" si="39"/>
        <v>9739993.8565999977</v>
      </c>
      <c r="BL63" s="166">
        <f t="shared" si="40"/>
        <v>10039850.808799997</v>
      </c>
      <c r="BM63" s="166">
        <f t="shared" si="41"/>
        <v>10339707.760999996</v>
      </c>
      <c r="BN63" s="166">
        <f t="shared" si="42"/>
        <v>10639564.713199995</v>
      </c>
      <c r="BO63" s="166">
        <f t="shared" si="43"/>
        <v>10715305</v>
      </c>
      <c r="BP63" s="166">
        <f t="shared" si="44"/>
        <v>10715305</v>
      </c>
      <c r="BQ63" s="166">
        <f t="shared" si="45"/>
        <v>10715305</v>
      </c>
    </row>
    <row r="64" spans="1:69" ht="15" x14ac:dyDescent="0.2">
      <c r="A64" s="129" t="s">
        <v>323</v>
      </c>
      <c r="B64" s="129"/>
      <c r="C64" s="147"/>
      <c r="D64" s="147"/>
      <c r="E64" s="147"/>
      <c r="F64" s="1">
        <v>3</v>
      </c>
      <c r="G64" s="265">
        <v>135</v>
      </c>
      <c r="H64" s="129">
        <v>38</v>
      </c>
      <c r="I64" s="1" t="s">
        <v>369</v>
      </c>
      <c r="J64" s="156"/>
      <c r="K64" s="266">
        <v>948.77</v>
      </c>
      <c r="L64" s="265"/>
      <c r="M64" s="158"/>
      <c r="N64" s="267">
        <v>135</v>
      </c>
      <c r="O64" s="159">
        <f t="shared" si="4"/>
        <v>0.14228949060362364</v>
      </c>
      <c r="P64" s="159">
        <f t="shared" si="19"/>
        <v>0</v>
      </c>
      <c r="Q64" s="160">
        <f t="shared" si="5"/>
        <v>0</v>
      </c>
      <c r="R64" s="160">
        <f t="shared" si="20"/>
        <v>0</v>
      </c>
      <c r="S64" s="267">
        <v>10</v>
      </c>
      <c r="T64" s="136">
        <f t="shared" si="6"/>
        <v>40.5</v>
      </c>
      <c r="U64" s="4">
        <f t="shared" si="21"/>
        <v>991.77</v>
      </c>
      <c r="V64" s="266">
        <v>1036982772.67</v>
      </c>
      <c r="W64" s="267">
        <v>7248</v>
      </c>
      <c r="X64" s="136">
        <f t="shared" si="7"/>
        <v>143071.57</v>
      </c>
      <c r="Y64" s="131">
        <f t="shared" si="8"/>
        <v>0.74312599999999995</v>
      </c>
      <c r="Z64" s="267">
        <v>117631</v>
      </c>
      <c r="AA64" s="131">
        <f t="shared" si="9"/>
        <v>0.97623700000000002</v>
      </c>
      <c r="AB64" s="131">
        <f t="shared" si="10"/>
        <v>0.186941</v>
      </c>
      <c r="AC64" s="161">
        <f t="shared" si="11"/>
        <v>0.186941</v>
      </c>
      <c r="AD64" s="162">
        <f t="shared" si="22"/>
        <v>0</v>
      </c>
      <c r="AE64" s="163">
        <f t="shared" si="23"/>
        <v>0.186941</v>
      </c>
      <c r="AF64" s="267">
        <v>956</v>
      </c>
      <c r="AG64" s="267">
        <v>13</v>
      </c>
      <c r="AH64" s="4">
        <f t="shared" si="24"/>
        <v>1300</v>
      </c>
      <c r="AI64" s="135">
        <f t="shared" si="12"/>
        <v>1242800</v>
      </c>
      <c r="AJ64" s="135">
        <v>0</v>
      </c>
      <c r="AK64" s="135">
        <f t="shared" si="25"/>
        <v>0</v>
      </c>
      <c r="AL64" s="135">
        <f t="shared" si="26"/>
        <v>0</v>
      </c>
      <c r="AM64" s="135">
        <f t="shared" si="27"/>
        <v>0</v>
      </c>
      <c r="AN64" s="135">
        <f t="shared" si="28"/>
        <v>1242800</v>
      </c>
      <c r="AO64" s="135">
        <f t="shared" si="13"/>
        <v>2136764</v>
      </c>
      <c r="AP64" s="135">
        <f t="shared" si="29"/>
        <v>3379564</v>
      </c>
      <c r="AQ64" s="135">
        <f t="shared" si="30"/>
        <v>3379564</v>
      </c>
      <c r="AR64" s="160">
        <v>3895303</v>
      </c>
      <c r="AS64" s="135">
        <f t="shared" si="31"/>
        <v>515739</v>
      </c>
      <c r="AT64" s="164" t="str">
        <f t="shared" si="32"/>
        <v>No</v>
      </c>
      <c r="AU64" s="267">
        <v>3165733</v>
      </c>
      <c r="AV64" s="160">
        <f t="shared" si="14"/>
        <v>42961.058700000001</v>
      </c>
      <c r="AW64" s="160">
        <f t="shared" si="33"/>
        <v>3165733</v>
      </c>
      <c r="AX64" s="160">
        <f t="shared" si="15"/>
        <v>3165733</v>
      </c>
      <c r="AY64" s="268">
        <f t="shared" si="34"/>
        <v>0</v>
      </c>
      <c r="AZ64" s="160"/>
      <c r="BA64" s="160"/>
      <c r="BB64" s="165"/>
      <c r="BC64" s="160">
        <f t="shared" si="35"/>
        <v>3122771.9413000001</v>
      </c>
      <c r="BD64" s="166">
        <f t="shared" si="48"/>
        <v>3079810.8826000001</v>
      </c>
      <c r="BE64" s="166">
        <f t="shared" si="48"/>
        <v>3036849.8239000002</v>
      </c>
      <c r="BF64" s="166">
        <f t="shared" si="48"/>
        <v>2993888.7652000003</v>
      </c>
      <c r="BG64" s="166">
        <f t="shared" si="49"/>
        <v>2950927.7065000003</v>
      </c>
      <c r="BH64" s="166">
        <f t="shared" si="49"/>
        <v>2907966.6478000004</v>
      </c>
      <c r="BI64" s="166">
        <f t="shared" si="38"/>
        <v>3379564</v>
      </c>
      <c r="BK64" s="166">
        <f t="shared" si="39"/>
        <v>3122771.9413000001</v>
      </c>
      <c r="BL64" s="166">
        <f t="shared" si="40"/>
        <v>3079810.8826000001</v>
      </c>
      <c r="BM64" s="166">
        <f t="shared" si="41"/>
        <v>3036849.8239000002</v>
      </c>
      <c r="BN64" s="166">
        <f t="shared" si="42"/>
        <v>2993888.7652000003</v>
      </c>
      <c r="BO64" s="166">
        <f t="shared" si="43"/>
        <v>2950927.7065000003</v>
      </c>
      <c r="BP64" s="166">
        <f t="shared" si="44"/>
        <v>2907966.6478000004</v>
      </c>
      <c r="BQ64" s="166">
        <f t="shared" si="45"/>
        <v>3379564</v>
      </c>
    </row>
    <row r="65" spans="1:69" ht="15" x14ac:dyDescent="0.2">
      <c r="A65" s="129" t="s">
        <v>327</v>
      </c>
      <c r="B65" s="129"/>
      <c r="C65" s="147"/>
      <c r="D65" s="147"/>
      <c r="E65" s="147"/>
      <c r="F65" s="1">
        <v>7</v>
      </c>
      <c r="G65" s="265">
        <v>118</v>
      </c>
      <c r="H65" s="129">
        <v>39</v>
      </c>
      <c r="I65" s="1" t="s">
        <v>370</v>
      </c>
      <c r="J65" s="156"/>
      <c r="K65" s="266">
        <v>179</v>
      </c>
      <c r="L65" s="265"/>
      <c r="M65" s="158"/>
      <c r="N65" s="267">
        <v>46</v>
      </c>
      <c r="O65" s="159">
        <f t="shared" si="4"/>
        <v>0.25698324022346369</v>
      </c>
      <c r="P65" s="159">
        <f t="shared" si="19"/>
        <v>0</v>
      </c>
      <c r="Q65" s="160">
        <f t="shared" si="5"/>
        <v>0</v>
      </c>
      <c r="R65" s="160">
        <f t="shared" si="20"/>
        <v>0</v>
      </c>
      <c r="S65" s="267">
        <v>1</v>
      </c>
      <c r="T65" s="136">
        <f t="shared" si="6"/>
        <v>13.8</v>
      </c>
      <c r="U65" s="4">
        <f t="shared" si="21"/>
        <v>193.05</v>
      </c>
      <c r="V65" s="266">
        <v>227054576.66999999</v>
      </c>
      <c r="W65" s="267">
        <v>1721</v>
      </c>
      <c r="X65" s="136">
        <f t="shared" si="7"/>
        <v>131931.76999999999</v>
      </c>
      <c r="Y65" s="131">
        <f t="shared" si="8"/>
        <v>0.68526399999999998</v>
      </c>
      <c r="Z65" s="267">
        <v>86667</v>
      </c>
      <c r="AA65" s="131">
        <f t="shared" si="9"/>
        <v>0.71926299999999999</v>
      </c>
      <c r="AB65" s="131">
        <f t="shared" si="10"/>
        <v>0.30453599999999997</v>
      </c>
      <c r="AC65" s="161">
        <f t="shared" si="11"/>
        <v>0.30453599999999997</v>
      </c>
      <c r="AD65" s="162">
        <f t="shared" si="22"/>
        <v>0</v>
      </c>
      <c r="AE65" s="163">
        <f t="shared" si="23"/>
        <v>0.30453599999999997</v>
      </c>
      <c r="AF65" s="267">
        <v>0</v>
      </c>
      <c r="AG65" s="267">
        <v>0</v>
      </c>
      <c r="AH65" s="4">
        <f t="shared" si="24"/>
        <v>0</v>
      </c>
      <c r="AI65" s="135">
        <f t="shared" si="12"/>
        <v>0</v>
      </c>
      <c r="AJ65" s="135">
        <v>43</v>
      </c>
      <c r="AK65" s="135">
        <f t="shared" si="25"/>
        <v>4</v>
      </c>
      <c r="AL65" s="135">
        <f t="shared" si="26"/>
        <v>400</v>
      </c>
      <c r="AM65" s="135">
        <f t="shared" si="27"/>
        <v>17200</v>
      </c>
      <c r="AN65" s="135">
        <f t="shared" si="28"/>
        <v>17200</v>
      </c>
      <c r="AO65" s="135">
        <f t="shared" si="13"/>
        <v>677563</v>
      </c>
      <c r="AP65" s="135">
        <f t="shared" si="29"/>
        <v>694763</v>
      </c>
      <c r="AQ65" s="135">
        <f t="shared" si="30"/>
        <v>694763</v>
      </c>
      <c r="AR65" s="160">
        <v>1091881</v>
      </c>
      <c r="AS65" s="135">
        <f t="shared" si="31"/>
        <v>397118</v>
      </c>
      <c r="AT65" s="164" t="str">
        <f t="shared" si="32"/>
        <v>No</v>
      </c>
      <c r="AU65" s="267">
        <v>947176</v>
      </c>
      <c r="AV65" s="160">
        <f t="shared" si="14"/>
        <v>33079.929400000001</v>
      </c>
      <c r="AW65" s="160">
        <f t="shared" si="33"/>
        <v>947176</v>
      </c>
      <c r="AX65" s="160">
        <f t="shared" si="15"/>
        <v>947176</v>
      </c>
      <c r="AY65" s="268">
        <f t="shared" si="34"/>
        <v>0</v>
      </c>
      <c r="AZ65" s="160"/>
      <c r="BA65" s="160"/>
      <c r="BB65" s="165"/>
      <c r="BC65" s="160">
        <f t="shared" si="35"/>
        <v>914096.07059999998</v>
      </c>
      <c r="BD65" s="166">
        <f t="shared" si="48"/>
        <v>881016.14119999995</v>
      </c>
      <c r="BE65" s="166">
        <f t="shared" si="48"/>
        <v>847936.21179999993</v>
      </c>
      <c r="BF65" s="166">
        <f t="shared" si="48"/>
        <v>814856.28239999991</v>
      </c>
      <c r="BG65" s="166">
        <f t="shared" si="49"/>
        <v>781776.35299999989</v>
      </c>
      <c r="BH65" s="166">
        <f t="shared" si="49"/>
        <v>748696.42359999986</v>
      </c>
      <c r="BI65" s="166">
        <f t="shared" si="38"/>
        <v>694763</v>
      </c>
      <c r="BK65" s="166">
        <f t="shared" si="39"/>
        <v>914096.07059999998</v>
      </c>
      <c r="BL65" s="166">
        <f t="shared" si="40"/>
        <v>881016.14119999995</v>
      </c>
      <c r="BM65" s="166">
        <f t="shared" si="41"/>
        <v>847936.21179999993</v>
      </c>
      <c r="BN65" s="166">
        <f t="shared" si="42"/>
        <v>814856.28239999991</v>
      </c>
      <c r="BO65" s="166">
        <f t="shared" si="43"/>
        <v>781776.35299999989</v>
      </c>
      <c r="BP65" s="166">
        <f t="shared" si="44"/>
        <v>748696.42359999986</v>
      </c>
      <c r="BQ65" s="166">
        <f t="shared" si="45"/>
        <v>694763</v>
      </c>
    </row>
    <row r="66" spans="1:69" ht="15" x14ac:dyDescent="0.2">
      <c r="A66" s="129" t="s">
        <v>333</v>
      </c>
      <c r="B66" s="129"/>
      <c r="C66" s="147"/>
      <c r="D66" s="147"/>
      <c r="E66" s="147"/>
      <c r="F66" s="1">
        <v>5</v>
      </c>
      <c r="G66" s="265">
        <v>106</v>
      </c>
      <c r="H66" s="129">
        <v>40</v>
      </c>
      <c r="I66" s="1" t="s">
        <v>371</v>
      </c>
      <c r="J66" s="156"/>
      <c r="K66" s="266">
        <v>847.21</v>
      </c>
      <c r="L66" s="265"/>
      <c r="M66" s="158"/>
      <c r="N66" s="267">
        <v>93</v>
      </c>
      <c r="O66" s="159">
        <f t="shared" si="4"/>
        <v>0.109772075400432</v>
      </c>
      <c r="P66" s="159">
        <f t="shared" si="19"/>
        <v>0</v>
      </c>
      <c r="Q66" s="160">
        <f t="shared" si="5"/>
        <v>0</v>
      </c>
      <c r="R66" s="160">
        <f t="shared" si="20"/>
        <v>0</v>
      </c>
      <c r="S66" s="267">
        <v>16</v>
      </c>
      <c r="T66" s="136">
        <f t="shared" si="6"/>
        <v>27.9</v>
      </c>
      <c r="U66" s="4">
        <f t="shared" si="21"/>
        <v>879.11</v>
      </c>
      <c r="V66" s="266">
        <v>862107097.66999996</v>
      </c>
      <c r="W66" s="267">
        <v>5256</v>
      </c>
      <c r="X66" s="136">
        <f t="shared" si="7"/>
        <v>164023.42000000001</v>
      </c>
      <c r="Y66" s="131">
        <f t="shared" si="8"/>
        <v>0.85195100000000001</v>
      </c>
      <c r="Z66" s="267">
        <v>100689</v>
      </c>
      <c r="AA66" s="131">
        <f t="shared" si="9"/>
        <v>0.83563299999999996</v>
      </c>
      <c r="AB66" s="131">
        <f t="shared" si="10"/>
        <v>0.152944</v>
      </c>
      <c r="AC66" s="161">
        <f t="shared" si="11"/>
        <v>0.152944</v>
      </c>
      <c r="AD66" s="162">
        <f t="shared" si="22"/>
        <v>0</v>
      </c>
      <c r="AE66" s="163">
        <f t="shared" si="23"/>
        <v>0.152944</v>
      </c>
      <c r="AF66" s="267">
        <v>0</v>
      </c>
      <c r="AG66" s="267">
        <v>0</v>
      </c>
      <c r="AH66" s="4">
        <f t="shared" si="24"/>
        <v>0</v>
      </c>
      <c r="AI66" s="135">
        <f t="shared" si="12"/>
        <v>0</v>
      </c>
      <c r="AJ66" s="135">
        <v>0</v>
      </c>
      <c r="AK66" s="135">
        <f t="shared" si="25"/>
        <v>0</v>
      </c>
      <c r="AL66" s="135">
        <f t="shared" si="26"/>
        <v>0</v>
      </c>
      <c r="AM66" s="135">
        <f t="shared" si="27"/>
        <v>0</v>
      </c>
      <c r="AN66" s="135">
        <f t="shared" si="28"/>
        <v>0</v>
      </c>
      <c r="AO66" s="135">
        <f t="shared" si="13"/>
        <v>1549589</v>
      </c>
      <c r="AP66" s="135">
        <f t="shared" si="29"/>
        <v>1549589</v>
      </c>
      <c r="AQ66" s="135">
        <f t="shared" si="30"/>
        <v>1549589</v>
      </c>
      <c r="AR66" s="160">
        <v>1439845</v>
      </c>
      <c r="AS66" s="135">
        <f t="shared" si="31"/>
        <v>109744</v>
      </c>
      <c r="AT66" s="164" t="str">
        <f t="shared" si="32"/>
        <v>Yes</v>
      </c>
      <c r="AU66" s="267">
        <v>1445790.7104</v>
      </c>
      <c r="AV66" s="160">
        <f t="shared" si="14"/>
        <v>11698.7104</v>
      </c>
      <c r="AW66" s="160">
        <f t="shared" si="33"/>
        <v>1457489.4208</v>
      </c>
      <c r="AX66" s="160">
        <f t="shared" si="15"/>
        <v>1457489.4208</v>
      </c>
      <c r="AY66" s="268">
        <f t="shared" si="34"/>
        <v>11698.710399999982</v>
      </c>
      <c r="AZ66" s="160"/>
      <c r="BA66" s="160"/>
      <c r="BB66" s="165"/>
      <c r="BC66" s="160">
        <f t="shared" si="35"/>
        <v>1469188.1311999999</v>
      </c>
      <c r="BD66" s="166">
        <f t="shared" si="48"/>
        <v>1480886.8415999999</v>
      </c>
      <c r="BE66" s="166">
        <f t="shared" si="48"/>
        <v>1492585.5519999999</v>
      </c>
      <c r="BF66" s="166">
        <f t="shared" si="48"/>
        <v>1504284.2623999999</v>
      </c>
      <c r="BG66" s="166">
        <f t="shared" si="49"/>
        <v>1549589</v>
      </c>
      <c r="BH66" s="166">
        <f t="shared" si="49"/>
        <v>1549589</v>
      </c>
      <c r="BI66" s="166">
        <f t="shared" si="38"/>
        <v>1549589</v>
      </c>
      <c r="BK66" s="166">
        <f t="shared" si="39"/>
        <v>1469188.1311999999</v>
      </c>
      <c r="BL66" s="166">
        <f t="shared" si="40"/>
        <v>1480886.8415999999</v>
      </c>
      <c r="BM66" s="166">
        <f t="shared" si="41"/>
        <v>1492585.5519999999</v>
      </c>
      <c r="BN66" s="166">
        <f t="shared" si="42"/>
        <v>1504284.2623999999</v>
      </c>
      <c r="BO66" s="166">
        <f t="shared" si="43"/>
        <v>1549589</v>
      </c>
      <c r="BP66" s="166">
        <f t="shared" si="44"/>
        <v>1549589</v>
      </c>
      <c r="BQ66" s="166">
        <f t="shared" si="45"/>
        <v>1549589</v>
      </c>
    </row>
    <row r="67" spans="1:69" ht="15" x14ac:dyDescent="0.2">
      <c r="A67" s="129" t="s">
        <v>327</v>
      </c>
      <c r="B67" s="129"/>
      <c r="C67" s="147"/>
      <c r="D67" s="147"/>
      <c r="E67" s="147"/>
      <c r="F67" s="1">
        <v>5</v>
      </c>
      <c r="G67" s="265">
        <v>76</v>
      </c>
      <c r="H67" s="129">
        <v>41</v>
      </c>
      <c r="I67" s="1" t="s">
        <v>372</v>
      </c>
      <c r="J67" s="156"/>
      <c r="K67" s="266">
        <v>955.84</v>
      </c>
      <c r="L67" s="265"/>
      <c r="M67" s="158"/>
      <c r="N67" s="267">
        <v>203</v>
      </c>
      <c r="O67" s="159">
        <f t="shared" si="4"/>
        <v>0.21237864077669902</v>
      </c>
      <c r="P67" s="159">
        <f t="shared" si="19"/>
        <v>0</v>
      </c>
      <c r="Q67" s="160">
        <f t="shared" si="5"/>
        <v>0</v>
      </c>
      <c r="R67" s="160">
        <f t="shared" si="20"/>
        <v>0</v>
      </c>
      <c r="S67" s="267">
        <v>2</v>
      </c>
      <c r="T67" s="136">
        <f t="shared" si="6"/>
        <v>60.9</v>
      </c>
      <c r="U67" s="4">
        <f t="shared" si="21"/>
        <v>1017.24</v>
      </c>
      <c r="V67" s="266">
        <v>1272740846.6700001</v>
      </c>
      <c r="W67" s="267">
        <v>9032</v>
      </c>
      <c r="X67" s="136">
        <f t="shared" si="7"/>
        <v>140914.62</v>
      </c>
      <c r="Y67" s="131">
        <f t="shared" si="8"/>
        <v>0.73192199999999996</v>
      </c>
      <c r="Z67" s="267">
        <v>91339</v>
      </c>
      <c r="AA67" s="131">
        <f t="shared" si="9"/>
        <v>0.75803600000000004</v>
      </c>
      <c r="AB67" s="131">
        <f t="shared" si="10"/>
        <v>0.26024399999999998</v>
      </c>
      <c r="AC67" s="161">
        <f t="shared" si="11"/>
        <v>0.26024399999999998</v>
      </c>
      <c r="AD67" s="162">
        <f t="shared" si="22"/>
        <v>0</v>
      </c>
      <c r="AE67" s="163">
        <f t="shared" si="23"/>
        <v>0.26024399999999998</v>
      </c>
      <c r="AF67" s="267">
        <v>0</v>
      </c>
      <c r="AG67" s="267">
        <v>0</v>
      </c>
      <c r="AH67" s="4">
        <f t="shared" si="24"/>
        <v>0</v>
      </c>
      <c r="AI67" s="135">
        <f t="shared" si="12"/>
        <v>0</v>
      </c>
      <c r="AJ67" s="135">
        <v>0</v>
      </c>
      <c r="AK67" s="135">
        <f t="shared" si="25"/>
        <v>0</v>
      </c>
      <c r="AL67" s="135">
        <f t="shared" si="26"/>
        <v>0</v>
      </c>
      <c r="AM67" s="135">
        <f t="shared" si="27"/>
        <v>0</v>
      </c>
      <c r="AN67" s="135">
        <f t="shared" si="28"/>
        <v>0</v>
      </c>
      <c r="AO67" s="135">
        <f t="shared" si="13"/>
        <v>3051020</v>
      </c>
      <c r="AP67" s="135">
        <f t="shared" si="29"/>
        <v>3051020</v>
      </c>
      <c r="AQ67" s="135">
        <f t="shared" si="30"/>
        <v>3051020</v>
      </c>
      <c r="AR67" s="160">
        <v>3686134</v>
      </c>
      <c r="AS67" s="135">
        <f t="shared" si="31"/>
        <v>635114</v>
      </c>
      <c r="AT67" s="164" t="str">
        <f t="shared" si="32"/>
        <v>No</v>
      </c>
      <c r="AU67" s="267">
        <v>3555957</v>
      </c>
      <c r="AV67" s="160">
        <f t="shared" si="14"/>
        <v>52904.996200000001</v>
      </c>
      <c r="AW67" s="160">
        <f t="shared" si="33"/>
        <v>3555957</v>
      </c>
      <c r="AX67" s="160">
        <f t="shared" si="15"/>
        <v>3555957</v>
      </c>
      <c r="AY67" s="268">
        <f t="shared" si="34"/>
        <v>0</v>
      </c>
      <c r="AZ67" s="160"/>
      <c r="BA67" s="160"/>
      <c r="BB67" s="165"/>
      <c r="BC67" s="160">
        <f t="shared" si="35"/>
        <v>3503052.0038000001</v>
      </c>
      <c r="BD67" s="166">
        <f t="shared" si="48"/>
        <v>3450147.0076000001</v>
      </c>
      <c r="BE67" s="166">
        <f t="shared" si="48"/>
        <v>3397242.0114000002</v>
      </c>
      <c r="BF67" s="166">
        <f t="shared" si="48"/>
        <v>3344337.0152000003</v>
      </c>
      <c r="BG67" s="166">
        <f t="shared" si="49"/>
        <v>3291432.0190000003</v>
      </c>
      <c r="BH67" s="166">
        <f t="shared" si="49"/>
        <v>3238527.0228000004</v>
      </c>
      <c r="BI67" s="166">
        <f t="shared" si="38"/>
        <v>3051020</v>
      </c>
      <c r="BK67" s="166">
        <f t="shared" si="39"/>
        <v>3503052.0038000001</v>
      </c>
      <c r="BL67" s="166">
        <f t="shared" si="40"/>
        <v>3450147.0076000001</v>
      </c>
      <c r="BM67" s="166">
        <f t="shared" si="41"/>
        <v>3397242.0114000002</v>
      </c>
      <c r="BN67" s="166">
        <f t="shared" si="42"/>
        <v>3344337.0152000003</v>
      </c>
      <c r="BO67" s="166">
        <f t="shared" si="43"/>
        <v>3291432.0190000003</v>
      </c>
      <c r="BP67" s="166">
        <f t="shared" si="44"/>
        <v>3238527.0228000004</v>
      </c>
      <c r="BQ67" s="166">
        <f t="shared" si="45"/>
        <v>3051020</v>
      </c>
    </row>
    <row r="68" spans="1:69" ht="15" x14ac:dyDescent="0.2">
      <c r="A68" s="129" t="s">
        <v>333</v>
      </c>
      <c r="B68" s="129"/>
      <c r="C68" s="147"/>
      <c r="D68" s="147"/>
      <c r="E68" s="147"/>
      <c r="F68" s="1">
        <v>6</v>
      </c>
      <c r="G68" s="265">
        <v>88</v>
      </c>
      <c r="H68" s="129">
        <v>42</v>
      </c>
      <c r="I68" s="1" t="s">
        <v>373</v>
      </c>
      <c r="J68" s="156"/>
      <c r="K68" s="266">
        <v>1866.49</v>
      </c>
      <c r="L68" s="265"/>
      <c r="M68" s="158"/>
      <c r="N68" s="267">
        <v>390</v>
      </c>
      <c r="O68" s="159">
        <f t="shared" si="4"/>
        <v>0.20894834689711705</v>
      </c>
      <c r="P68" s="159">
        <f t="shared" si="19"/>
        <v>0</v>
      </c>
      <c r="Q68" s="160">
        <f t="shared" si="5"/>
        <v>0</v>
      </c>
      <c r="R68" s="160">
        <f t="shared" si="20"/>
        <v>0</v>
      </c>
      <c r="S68" s="267">
        <v>7</v>
      </c>
      <c r="T68" s="136">
        <f t="shared" si="6"/>
        <v>117</v>
      </c>
      <c r="U68" s="4">
        <f t="shared" si="21"/>
        <v>1985.24</v>
      </c>
      <c r="V68" s="266">
        <v>1664012492.6700001</v>
      </c>
      <c r="W68" s="267">
        <v>12856</v>
      </c>
      <c r="X68" s="136">
        <f t="shared" si="7"/>
        <v>129434.7</v>
      </c>
      <c r="Y68" s="131">
        <f t="shared" si="8"/>
        <v>0.67229399999999995</v>
      </c>
      <c r="Z68" s="267">
        <v>100780</v>
      </c>
      <c r="AA68" s="131">
        <f t="shared" si="9"/>
        <v>0.83638800000000002</v>
      </c>
      <c r="AB68" s="131">
        <f t="shared" si="10"/>
        <v>0.278478</v>
      </c>
      <c r="AC68" s="161">
        <f t="shared" si="11"/>
        <v>0.278478</v>
      </c>
      <c r="AD68" s="162">
        <f t="shared" si="22"/>
        <v>0</v>
      </c>
      <c r="AE68" s="163">
        <f t="shared" si="23"/>
        <v>0.278478</v>
      </c>
      <c r="AF68" s="267">
        <v>0</v>
      </c>
      <c r="AG68" s="267">
        <v>0</v>
      </c>
      <c r="AH68" s="4">
        <f t="shared" si="24"/>
        <v>0</v>
      </c>
      <c r="AI68" s="135">
        <f t="shared" si="12"/>
        <v>0</v>
      </c>
      <c r="AJ68" s="135">
        <v>0</v>
      </c>
      <c r="AK68" s="135">
        <f t="shared" si="25"/>
        <v>0</v>
      </c>
      <c r="AL68" s="135">
        <f t="shared" si="26"/>
        <v>0</v>
      </c>
      <c r="AM68" s="135">
        <f t="shared" si="27"/>
        <v>0</v>
      </c>
      <c r="AN68" s="135">
        <f t="shared" si="28"/>
        <v>0</v>
      </c>
      <c r="AO68" s="135">
        <f t="shared" si="13"/>
        <v>6371546</v>
      </c>
      <c r="AP68" s="135">
        <f t="shared" si="29"/>
        <v>6371546</v>
      </c>
      <c r="AQ68" s="135">
        <f t="shared" si="30"/>
        <v>6371546</v>
      </c>
      <c r="AR68" s="160">
        <v>7538993</v>
      </c>
      <c r="AS68" s="135">
        <f t="shared" si="31"/>
        <v>1167447</v>
      </c>
      <c r="AT68" s="164" t="str">
        <f t="shared" si="32"/>
        <v>No</v>
      </c>
      <c r="AU68" s="267">
        <v>6902775</v>
      </c>
      <c r="AV68" s="160">
        <f t="shared" si="14"/>
        <v>97248.335099999997</v>
      </c>
      <c r="AW68" s="160">
        <f t="shared" si="33"/>
        <v>6902775</v>
      </c>
      <c r="AX68" s="160">
        <f t="shared" si="15"/>
        <v>6902775</v>
      </c>
      <c r="AY68" s="268">
        <f t="shared" si="34"/>
        <v>0</v>
      </c>
      <c r="AZ68" s="160"/>
      <c r="BA68" s="160"/>
      <c r="BB68" s="165"/>
      <c r="BC68" s="160">
        <f t="shared" si="35"/>
        <v>6805526.6649000002</v>
      </c>
      <c r="BD68" s="166">
        <f t="shared" si="48"/>
        <v>6708278.3298000004</v>
      </c>
      <c r="BE68" s="166">
        <f t="shared" si="48"/>
        <v>6611029.9947000006</v>
      </c>
      <c r="BF68" s="166">
        <f t="shared" si="48"/>
        <v>6513781.6596000008</v>
      </c>
      <c r="BG68" s="166">
        <f t="shared" si="49"/>
        <v>6416533.324500001</v>
      </c>
      <c r="BH68" s="166">
        <f t="shared" si="49"/>
        <v>6319284.9894000012</v>
      </c>
      <c r="BI68" s="166">
        <f t="shared" si="38"/>
        <v>6371546</v>
      </c>
      <c r="BK68" s="166">
        <f t="shared" si="39"/>
        <v>6805526.6649000002</v>
      </c>
      <c r="BL68" s="166">
        <f t="shared" si="40"/>
        <v>6708278.3298000004</v>
      </c>
      <c r="BM68" s="166">
        <f t="shared" si="41"/>
        <v>6611029.9947000006</v>
      </c>
      <c r="BN68" s="166">
        <f t="shared" si="42"/>
        <v>6513781.6596000008</v>
      </c>
      <c r="BO68" s="166">
        <f t="shared" si="43"/>
        <v>6416533.324500001</v>
      </c>
      <c r="BP68" s="166">
        <f t="shared" si="44"/>
        <v>6319284.9894000012</v>
      </c>
      <c r="BQ68" s="166">
        <f t="shared" si="45"/>
        <v>6371546</v>
      </c>
    </row>
    <row r="69" spans="1:69" ht="15" x14ac:dyDescent="0.2">
      <c r="A69" s="129" t="s">
        <v>325</v>
      </c>
      <c r="B69" s="129">
        <v>1</v>
      </c>
      <c r="C69" s="147">
        <v>1</v>
      </c>
      <c r="D69" s="147">
        <v>0</v>
      </c>
      <c r="E69" s="147">
        <v>1</v>
      </c>
      <c r="F69" s="1">
        <v>10</v>
      </c>
      <c r="G69" s="269">
        <v>9</v>
      </c>
      <c r="H69" s="129">
        <v>43</v>
      </c>
      <c r="I69" s="1" t="s">
        <v>374</v>
      </c>
      <c r="J69" s="156"/>
      <c r="K69" s="266">
        <v>8026.66</v>
      </c>
      <c r="L69" s="269"/>
      <c r="M69" s="158"/>
      <c r="N69" s="267">
        <v>5050</v>
      </c>
      <c r="O69" s="159">
        <f t="shared" si="4"/>
        <v>0.62915334647287913</v>
      </c>
      <c r="P69" s="159">
        <f t="shared" si="19"/>
        <v>2.9153346472879149E-2</v>
      </c>
      <c r="Q69" s="160">
        <f t="shared" si="5"/>
        <v>234.00400000000016</v>
      </c>
      <c r="R69" s="160">
        <f t="shared" si="20"/>
        <v>35.100600000000021</v>
      </c>
      <c r="S69" s="267">
        <v>1076</v>
      </c>
      <c r="T69" s="136">
        <f t="shared" si="6"/>
        <v>1515</v>
      </c>
      <c r="U69" s="4">
        <f t="shared" si="21"/>
        <v>9845.7605999999996</v>
      </c>
      <c r="V69" s="266">
        <v>4158046027</v>
      </c>
      <c r="W69" s="267">
        <v>50453</v>
      </c>
      <c r="X69" s="136">
        <f t="shared" si="7"/>
        <v>82414.25</v>
      </c>
      <c r="Y69" s="131">
        <f t="shared" si="8"/>
        <v>0.428066</v>
      </c>
      <c r="Z69" s="267">
        <v>55468</v>
      </c>
      <c r="AA69" s="131">
        <f t="shared" si="9"/>
        <v>0.460337</v>
      </c>
      <c r="AB69" s="131">
        <f t="shared" si="10"/>
        <v>0.562253</v>
      </c>
      <c r="AC69" s="161">
        <f t="shared" si="11"/>
        <v>0.562253</v>
      </c>
      <c r="AD69" s="162">
        <f t="shared" si="22"/>
        <v>0.05</v>
      </c>
      <c r="AE69" s="163">
        <f t="shared" si="23"/>
        <v>0.61225300000000005</v>
      </c>
      <c r="AF69" s="267">
        <v>0</v>
      </c>
      <c r="AG69" s="267">
        <v>0</v>
      </c>
      <c r="AH69" s="4">
        <f t="shared" si="24"/>
        <v>0</v>
      </c>
      <c r="AI69" s="135">
        <f t="shared" si="12"/>
        <v>0</v>
      </c>
      <c r="AJ69" s="135">
        <v>0</v>
      </c>
      <c r="AK69" s="135">
        <f t="shared" si="25"/>
        <v>0</v>
      </c>
      <c r="AL69" s="135">
        <f t="shared" si="26"/>
        <v>0</v>
      </c>
      <c r="AM69" s="135">
        <f t="shared" si="27"/>
        <v>0</v>
      </c>
      <c r="AN69" s="135">
        <f t="shared" si="28"/>
        <v>0</v>
      </c>
      <c r="AO69" s="135">
        <f t="shared" si="13"/>
        <v>69473812</v>
      </c>
      <c r="AP69" s="135">
        <f t="shared" si="29"/>
        <v>69473812</v>
      </c>
      <c r="AQ69" s="135">
        <f t="shared" si="30"/>
        <v>69473812</v>
      </c>
      <c r="AR69" s="160">
        <v>49075156</v>
      </c>
      <c r="AS69" s="135">
        <f t="shared" si="31"/>
        <v>20398656</v>
      </c>
      <c r="AT69" s="164" t="str">
        <f t="shared" si="32"/>
        <v>Yes</v>
      </c>
      <c r="AU69" s="267">
        <v>56561508.729599997</v>
      </c>
      <c r="AV69" s="160">
        <f t="shared" si="14"/>
        <v>2174496.7296000002</v>
      </c>
      <c r="AW69" s="160">
        <f t="shared" si="33"/>
        <v>58736005.459199995</v>
      </c>
      <c r="AX69" s="160">
        <f t="shared" si="15"/>
        <v>58736005.459199995</v>
      </c>
      <c r="AY69" s="268">
        <f t="shared" si="34"/>
        <v>2174496.7295999974</v>
      </c>
      <c r="AZ69" s="160"/>
      <c r="BA69" s="160"/>
      <c r="BB69" s="165"/>
      <c r="BC69" s="160">
        <f t="shared" si="35"/>
        <v>60910502.188799992</v>
      </c>
      <c r="BD69" s="166">
        <f t="shared" si="48"/>
        <v>63084998.91839999</v>
      </c>
      <c r="BE69" s="166">
        <f t="shared" si="48"/>
        <v>65259495.647999987</v>
      </c>
      <c r="BF69" s="166">
        <f t="shared" si="48"/>
        <v>67433992.377599984</v>
      </c>
      <c r="BG69" s="166">
        <f t="shared" si="49"/>
        <v>69473812</v>
      </c>
      <c r="BH69" s="166">
        <f t="shared" si="49"/>
        <v>69473812</v>
      </c>
      <c r="BI69" s="166">
        <f t="shared" si="38"/>
        <v>69473812</v>
      </c>
      <c r="BK69" s="166">
        <f t="shared" si="39"/>
        <v>60910502.188799992</v>
      </c>
      <c r="BL69" s="166">
        <f t="shared" si="40"/>
        <v>63084998.91839999</v>
      </c>
      <c r="BM69" s="166">
        <f t="shared" si="41"/>
        <v>65259495.647999987</v>
      </c>
      <c r="BN69" s="166">
        <f t="shared" si="42"/>
        <v>67433992.377599984</v>
      </c>
      <c r="BO69" s="166">
        <f t="shared" si="43"/>
        <v>69473812</v>
      </c>
      <c r="BP69" s="166">
        <f t="shared" si="44"/>
        <v>69473812</v>
      </c>
      <c r="BQ69" s="166">
        <f t="shared" si="45"/>
        <v>69473812</v>
      </c>
    </row>
    <row r="70" spans="1:69" ht="15" x14ac:dyDescent="0.2">
      <c r="A70" s="129" t="s">
        <v>338</v>
      </c>
      <c r="B70" s="129"/>
      <c r="C70" s="147">
        <v>1</v>
      </c>
      <c r="D70" s="147">
        <v>1</v>
      </c>
      <c r="E70" s="147"/>
      <c r="F70" s="1">
        <v>9</v>
      </c>
      <c r="G70" s="269">
        <v>26</v>
      </c>
      <c r="H70" s="129">
        <v>44</v>
      </c>
      <c r="I70" s="1" t="s">
        <v>375</v>
      </c>
      <c r="J70" s="156"/>
      <c r="K70" s="266">
        <v>3136.07</v>
      </c>
      <c r="L70" s="269"/>
      <c r="M70" s="158"/>
      <c r="N70" s="267">
        <v>1605</v>
      </c>
      <c r="O70" s="159">
        <f t="shared" si="4"/>
        <v>0.51178704556977361</v>
      </c>
      <c r="P70" s="159">
        <f t="shared" si="19"/>
        <v>0</v>
      </c>
      <c r="Q70" s="160">
        <f t="shared" si="5"/>
        <v>0</v>
      </c>
      <c r="R70" s="160">
        <f t="shared" si="20"/>
        <v>0</v>
      </c>
      <c r="S70" s="267">
        <v>272</v>
      </c>
      <c r="T70" s="136">
        <f t="shared" si="6"/>
        <v>481.5</v>
      </c>
      <c r="U70" s="4">
        <f t="shared" si="21"/>
        <v>3685.57</v>
      </c>
      <c r="V70" s="266">
        <v>2907842389.3299999</v>
      </c>
      <c r="W70" s="267">
        <v>28860</v>
      </c>
      <c r="X70" s="136">
        <f t="shared" si="7"/>
        <v>100756.84</v>
      </c>
      <c r="Y70" s="131">
        <f t="shared" si="8"/>
        <v>0.523339</v>
      </c>
      <c r="Z70" s="267">
        <v>65333</v>
      </c>
      <c r="AA70" s="131">
        <f t="shared" si="9"/>
        <v>0.54220800000000002</v>
      </c>
      <c r="AB70" s="131">
        <f t="shared" si="10"/>
        <v>0.47099999999999997</v>
      </c>
      <c r="AC70" s="161">
        <f t="shared" si="11"/>
        <v>0.47099999999999997</v>
      </c>
      <c r="AD70" s="162">
        <f t="shared" si="22"/>
        <v>0</v>
      </c>
      <c r="AE70" s="163">
        <f t="shared" si="23"/>
        <v>0.47099999999999997</v>
      </c>
      <c r="AF70" s="267">
        <v>0</v>
      </c>
      <c r="AG70" s="267">
        <v>0</v>
      </c>
      <c r="AH70" s="4">
        <f t="shared" si="24"/>
        <v>0</v>
      </c>
      <c r="AI70" s="135">
        <f t="shared" si="12"/>
        <v>0</v>
      </c>
      <c r="AJ70" s="135">
        <v>0</v>
      </c>
      <c r="AK70" s="135">
        <f t="shared" si="25"/>
        <v>0</v>
      </c>
      <c r="AL70" s="135">
        <f t="shared" si="26"/>
        <v>0</v>
      </c>
      <c r="AM70" s="135">
        <f t="shared" si="27"/>
        <v>0</v>
      </c>
      <c r="AN70" s="135">
        <f t="shared" si="28"/>
        <v>0</v>
      </c>
      <c r="AO70" s="135">
        <f t="shared" si="13"/>
        <v>20006287</v>
      </c>
      <c r="AP70" s="135">
        <f t="shared" si="29"/>
        <v>20006287</v>
      </c>
      <c r="AQ70" s="135">
        <f t="shared" si="30"/>
        <v>20006287</v>
      </c>
      <c r="AR70" s="160">
        <v>19595415</v>
      </c>
      <c r="AS70" s="135">
        <f t="shared" si="31"/>
        <v>410872</v>
      </c>
      <c r="AT70" s="164" t="str">
        <f t="shared" si="32"/>
        <v>Yes</v>
      </c>
      <c r="AU70" s="267">
        <v>19869201.955200002</v>
      </c>
      <c r="AV70" s="160">
        <f t="shared" si="14"/>
        <v>43798.955199999997</v>
      </c>
      <c r="AW70" s="160">
        <f t="shared" si="33"/>
        <v>19913000.910400003</v>
      </c>
      <c r="AX70" s="160">
        <f t="shared" si="15"/>
        <v>19913000.910400003</v>
      </c>
      <c r="AY70" s="268">
        <f t="shared" si="34"/>
        <v>43798.955200001597</v>
      </c>
      <c r="AZ70" s="160"/>
      <c r="BA70" s="160"/>
      <c r="BB70" s="165"/>
      <c r="BC70" s="160">
        <f t="shared" si="35"/>
        <v>19956799.865600005</v>
      </c>
      <c r="BD70" s="166">
        <f t="shared" si="48"/>
        <v>20000598.820800006</v>
      </c>
      <c r="BE70" s="166">
        <f t="shared" si="48"/>
        <v>20044397.776000008</v>
      </c>
      <c r="BF70" s="166">
        <f t="shared" si="48"/>
        <v>20088196.73120001</v>
      </c>
      <c r="BG70" s="166">
        <f t="shared" si="49"/>
        <v>20006287</v>
      </c>
      <c r="BH70" s="166">
        <f t="shared" si="49"/>
        <v>20006287</v>
      </c>
      <c r="BI70" s="166">
        <f t="shared" si="38"/>
        <v>20006287</v>
      </c>
      <c r="BK70" s="166">
        <f t="shared" si="39"/>
        <v>19956799.865600005</v>
      </c>
      <c r="BL70" s="166">
        <f t="shared" si="40"/>
        <v>20000598.820800006</v>
      </c>
      <c r="BM70" s="166">
        <f t="shared" si="41"/>
        <v>20044397.776000008</v>
      </c>
      <c r="BN70" s="166">
        <f t="shared" si="42"/>
        <v>20088196.73120001</v>
      </c>
      <c r="BO70" s="166">
        <f t="shared" si="43"/>
        <v>20006287</v>
      </c>
      <c r="BP70" s="166">
        <f t="shared" si="44"/>
        <v>20006287</v>
      </c>
      <c r="BQ70" s="166">
        <f t="shared" si="45"/>
        <v>20006287</v>
      </c>
    </row>
    <row r="71" spans="1:69" ht="15" x14ac:dyDescent="0.2">
      <c r="A71" s="129" t="s">
        <v>333</v>
      </c>
      <c r="B71" s="129"/>
      <c r="C71" s="147"/>
      <c r="D71" s="147"/>
      <c r="E71" s="147"/>
      <c r="F71" s="1">
        <v>4</v>
      </c>
      <c r="G71" s="265">
        <v>72</v>
      </c>
      <c r="H71" s="129">
        <v>45</v>
      </c>
      <c r="I71" s="1" t="s">
        <v>376</v>
      </c>
      <c r="J71" s="156"/>
      <c r="K71" s="266">
        <v>2462.02</v>
      </c>
      <c r="L71" s="265"/>
      <c r="M71" s="158"/>
      <c r="N71" s="267">
        <v>578</v>
      </c>
      <c r="O71" s="159">
        <f t="shared" si="4"/>
        <v>0.23476657378900254</v>
      </c>
      <c r="P71" s="159">
        <f t="shared" si="19"/>
        <v>0</v>
      </c>
      <c r="Q71" s="160">
        <f t="shared" si="5"/>
        <v>0</v>
      </c>
      <c r="R71" s="160">
        <f t="shared" si="20"/>
        <v>0</v>
      </c>
      <c r="S71" s="267">
        <v>57</v>
      </c>
      <c r="T71" s="136">
        <f t="shared" si="6"/>
        <v>173.4</v>
      </c>
      <c r="U71" s="4">
        <f t="shared" si="21"/>
        <v>2649.67</v>
      </c>
      <c r="V71" s="266">
        <v>3235230338</v>
      </c>
      <c r="W71" s="267">
        <v>18766</v>
      </c>
      <c r="X71" s="136">
        <f t="shared" si="7"/>
        <v>172398.5</v>
      </c>
      <c r="Y71" s="131">
        <f t="shared" si="8"/>
        <v>0.89545200000000003</v>
      </c>
      <c r="Z71" s="267">
        <v>93416</v>
      </c>
      <c r="AA71" s="131">
        <f t="shared" si="9"/>
        <v>0.77527400000000002</v>
      </c>
      <c r="AB71" s="131">
        <f t="shared" si="10"/>
        <v>0.140601</v>
      </c>
      <c r="AC71" s="161">
        <f t="shared" si="11"/>
        <v>0.140601</v>
      </c>
      <c r="AD71" s="162">
        <f t="shared" si="22"/>
        <v>0</v>
      </c>
      <c r="AE71" s="163">
        <f t="shared" si="23"/>
        <v>0.140601</v>
      </c>
      <c r="AF71" s="267">
        <v>0</v>
      </c>
      <c r="AG71" s="267">
        <v>0</v>
      </c>
      <c r="AH71" s="4">
        <f t="shared" si="24"/>
        <v>0</v>
      </c>
      <c r="AI71" s="135">
        <f t="shared" si="12"/>
        <v>0</v>
      </c>
      <c r="AJ71" s="135">
        <v>0</v>
      </c>
      <c r="AK71" s="135">
        <f t="shared" si="25"/>
        <v>0</v>
      </c>
      <c r="AL71" s="135">
        <f t="shared" si="26"/>
        <v>0</v>
      </c>
      <c r="AM71" s="135">
        <f t="shared" si="27"/>
        <v>0</v>
      </c>
      <c r="AN71" s="135">
        <f t="shared" si="28"/>
        <v>0</v>
      </c>
      <c r="AO71" s="135">
        <f t="shared" si="13"/>
        <v>4293596</v>
      </c>
      <c r="AP71" s="135">
        <f t="shared" si="29"/>
        <v>4293596</v>
      </c>
      <c r="AQ71" s="135">
        <f t="shared" si="30"/>
        <v>4293596</v>
      </c>
      <c r="AR71" s="160">
        <v>6918462</v>
      </c>
      <c r="AS71" s="135">
        <f t="shared" si="31"/>
        <v>2624866</v>
      </c>
      <c r="AT71" s="164" t="str">
        <f t="shared" si="32"/>
        <v>No</v>
      </c>
      <c r="AU71" s="267">
        <v>6076507</v>
      </c>
      <c r="AV71" s="160">
        <f t="shared" si="14"/>
        <v>218651.33780000001</v>
      </c>
      <c r="AW71" s="160">
        <f t="shared" si="33"/>
        <v>6076507</v>
      </c>
      <c r="AX71" s="160">
        <f t="shared" si="15"/>
        <v>6076507</v>
      </c>
      <c r="AY71" s="268">
        <f t="shared" si="34"/>
        <v>0</v>
      </c>
      <c r="AZ71" s="160"/>
      <c r="BA71" s="160"/>
      <c r="BB71" s="165"/>
      <c r="BC71" s="160">
        <f t="shared" si="35"/>
        <v>5857855.6622000001</v>
      </c>
      <c r="BD71" s="166">
        <f t="shared" si="48"/>
        <v>5639204.3244000003</v>
      </c>
      <c r="BE71" s="166">
        <f t="shared" si="48"/>
        <v>5420552.9866000004</v>
      </c>
      <c r="BF71" s="166">
        <f t="shared" si="48"/>
        <v>5201901.6488000005</v>
      </c>
      <c r="BG71" s="166">
        <f t="shared" si="49"/>
        <v>4983250.3110000007</v>
      </c>
      <c r="BH71" s="166">
        <f t="shared" si="49"/>
        <v>4764598.9732000008</v>
      </c>
      <c r="BI71" s="166">
        <f t="shared" si="38"/>
        <v>4293596</v>
      </c>
      <c r="BK71" s="166">
        <f t="shared" si="39"/>
        <v>5857855.6622000001</v>
      </c>
      <c r="BL71" s="166">
        <f t="shared" si="40"/>
        <v>5639204.3244000003</v>
      </c>
      <c r="BM71" s="166">
        <f t="shared" si="41"/>
        <v>5420552.9866000004</v>
      </c>
      <c r="BN71" s="166">
        <f t="shared" si="42"/>
        <v>5201901.6488000005</v>
      </c>
      <c r="BO71" s="166">
        <f t="shared" si="43"/>
        <v>4983250.3110000007</v>
      </c>
      <c r="BP71" s="166">
        <f t="shared" si="44"/>
        <v>4764598.9732000008</v>
      </c>
      <c r="BQ71" s="166">
        <f t="shared" si="45"/>
        <v>4293596</v>
      </c>
    </row>
    <row r="72" spans="1:69" ht="15" x14ac:dyDescent="0.2">
      <c r="A72" s="129" t="s">
        <v>365</v>
      </c>
      <c r="B72" s="129"/>
      <c r="C72" s="147"/>
      <c r="D72" s="147"/>
      <c r="E72" s="147"/>
      <c r="F72" s="1">
        <v>1</v>
      </c>
      <c r="G72" s="265">
        <v>148</v>
      </c>
      <c r="H72" s="129">
        <v>46</v>
      </c>
      <c r="I72" s="1" t="s">
        <v>377</v>
      </c>
      <c r="J72" s="156"/>
      <c r="K72" s="266">
        <v>1249.94</v>
      </c>
      <c r="L72" s="265"/>
      <c r="M72" s="158"/>
      <c r="N72" s="267">
        <v>128</v>
      </c>
      <c r="O72" s="159">
        <f t="shared" si="4"/>
        <v>0.10240491543594092</v>
      </c>
      <c r="P72" s="159">
        <f t="shared" si="19"/>
        <v>0</v>
      </c>
      <c r="Q72" s="160">
        <f t="shared" si="5"/>
        <v>0</v>
      </c>
      <c r="R72" s="160">
        <f t="shared" si="20"/>
        <v>0</v>
      </c>
      <c r="S72" s="267">
        <v>16</v>
      </c>
      <c r="T72" s="136">
        <f t="shared" si="6"/>
        <v>38.4</v>
      </c>
      <c r="U72" s="4">
        <f t="shared" si="21"/>
        <v>1292.3400000000001</v>
      </c>
      <c r="V72" s="266">
        <v>1783716354.3299999</v>
      </c>
      <c r="W72" s="267">
        <v>7558</v>
      </c>
      <c r="X72" s="136">
        <f t="shared" si="7"/>
        <v>236003.75</v>
      </c>
      <c r="Y72" s="131">
        <f t="shared" si="8"/>
        <v>1.2258230000000001</v>
      </c>
      <c r="Z72" s="267">
        <v>142841</v>
      </c>
      <c r="AA72" s="131">
        <f t="shared" si="9"/>
        <v>1.185459</v>
      </c>
      <c r="AB72" s="131">
        <f t="shared" si="10"/>
        <v>-0.21371399999999999</v>
      </c>
      <c r="AC72" s="161">
        <f t="shared" si="11"/>
        <v>0.01</v>
      </c>
      <c r="AD72" s="162">
        <f t="shared" si="22"/>
        <v>0</v>
      </c>
      <c r="AE72" s="163">
        <f t="shared" si="23"/>
        <v>0.01</v>
      </c>
      <c r="AF72" s="267">
        <v>414</v>
      </c>
      <c r="AG72" s="267">
        <v>4</v>
      </c>
      <c r="AH72" s="4">
        <f t="shared" si="24"/>
        <v>400</v>
      </c>
      <c r="AI72" s="135">
        <f t="shared" si="12"/>
        <v>165600</v>
      </c>
      <c r="AJ72" s="135">
        <v>0</v>
      </c>
      <c r="AK72" s="135">
        <f t="shared" si="25"/>
        <v>0</v>
      </c>
      <c r="AL72" s="135">
        <f t="shared" si="26"/>
        <v>0</v>
      </c>
      <c r="AM72" s="135">
        <f t="shared" si="27"/>
        <v>0</v>
      </c>
      <c r="AN72" s="135">
        <f t="shared" si="28"/>
        <v>165600</v>
      </c>
      <c r="AO72" s="135">
        <f t="shared" si="13"/>
        <v>148942</v>
      </c>
      <c r="AP72" s="135">
        <f t="shared" si="29"/>
        <v>314542</v>
      </c>
      <c r="AQ72" s="135">
        <f t="shared" si="30"/>
        <v>314542</v>
      </c>
      <c r="AR72" s="160">
        <v>177907</v>
      </c>
      <c r="AS72" s="135">
        <f t="shared" si="31"/>
        <v>136635</v>
      </c>
      <c r="AT72" s="164" t="str">
        <f t="shared" si="32"/>
        <v>Yes</v>
      </c>
      <c r="AU72" s="267">
        <v>186645.291</v>
      </c>
      <c r="AV72" s="160">
        <f t="shared" si="14"/>
        <v>14565.290999999999</v>
      </c>
      <c r="AW72" s="160">
        <f t="shared" si="33"/>
        <v>201210.58199999999</v>
      </c>
      <c r="AX72" s="160">
        <f t="shared" si="15"/>
        <v>201210.58199999999</v>
      </c>
      <c r="AY72" s="268">
        <f t="shared" si="34"/>
        <v>14565.290999999997</v>
      </c>
      <c r="AZ72" s="160"/>
      <c r="BA72" s="160"/>
      <c r="BB72" s="165"/>
      <c r="BC72" s="160">
        <f t="shared" si="35"/>
        <v>215775.87299999999</v>
      </c>
      <c r="BD72" s="166">
        <f t="shared" si="48"/>
        <v>230341.16399999999</v>
      </c>
      <c r="BE72" s="166">
        <f t="shared" si="48"/>
        <v>244906.45499999999</v>
      </c>
      <c r="BF72" s="166">
        <f t="shared" si="48"/>
        <v>259471.74599999998</v>
      </c>
      <c r="BG72" s="166">
        <f t="shared" si="49"/>
        <v>314542</v>
      </c>
      <c r="BH72" s="166">
        <f t="shared" si="49"/>
        <v>314542</v>
      </c>
      <c r="BI72" s="166">
        <f t="shared" si="38"/>
        <v>314542</v>
      </c>
      <c r="BK72" s="166">
        <f t="shared" si="39"/>
        <v>215775.87299999999</v>
      </c>
      <c r="BL72" s="166">
        <f t="shared" si="40"/>
        <v>230341.16399999999</v>
      </c>
      <c r="BM72" s="166">
        <f t="shared" si="41"/>
        <v>244906.45499999999</v>
      </c>
      <c r="BN72" s="166">
        <f t="shared" si="42"/>
        <v>259471.74599999998</v>
      </c>
      <c r="BO72" s="166">
        <f t="shared" si="43"/>
        <v>314542</v>
      </c>
      <c r="BP72" s="166">
        <f t="shared" si="44"/>
        <v>314542</v>
      </c>
      <c r="BQ72" s="166">
        <f t="shared" si="45"/>
        <v>314542</v>
      </c>
    </row>
    <row r="73" spans="1:69" ht="15" x14ac:dyDescent="0.2">
      <c r="A73" s="129" t="s">
        <v>351</v>
      </c>
      <c r="B73" s="129"/>
      <c r="C73" s="147">
        <v>1</v>
      </c>
      <c r="D73" s="147">
        <v>1</v>
      </c>
      <c r="E73" s="147"/>
      <c r="F73" s="1">
        <v>8</v>
      </c>
      <c r="G73" s="269">
        <v>34</v>
      </c>
      <c r="H73" s="129">
        <v>47</v>
      </c>
      <c r="I73" s="1" t="s">
        <v>378</v>
      </c>
      <c r="J73" s="156"/>
      <c r="K73" s="266">
        <v>1116.52</v>
      </c>
      <c r="L73" s="269"/>
      <c r="M73" s="158"/>
      <c r="N73" s="267">
        <v>509</v>
      </c>
      <c r="O73" s="159">
        <f t="shared" si="4"/>
        <v>0.455880772399957</v>
      </c>
      <c r="P73" s="159">
        <f t="shared" si="19"/>
        <v>0</v>
      </c>
      <c r="Q73" s="160">
        <f t="shared" si="5"/>
        <v>0</v>
      </c>
      <c r="R73" s="160">
        <f t="shared" si="20"/>
        <v>0</v>
      </c>
      <c r="S73" s="267">
        <v>77</v>
      </c>
      <c r="T73" s="136">
        <f t="shared" si="6"/>
        <v>152.69999999999999</v>
      </c>
      <c r="U73" s="4">
        <f t="shared" si="21"/>
        <v>1288.47</v>
      </c>
      <c r="V73" s="266">
        <v>1410573865.6700001</v>
      </c>
      <c r="W73" s="267">
        <v>11379</v>
      </c>
      <c r="X73" s="136">
        <f t="shared" si="7"/>
        <v>123962.9</v>
      </c>
      <c r="Y73" s="131">
        <f t="shared" si="8"/>
        <v>0.64387399999999995</v>
      </c>
      <c r="Z73" s="267">
        <v>74974</v>
      </c>
      <c r="AA73" s="131">
        <f t="shared" si="9"/>
        <v>0.62222100000000002</v>
      </c>
      <c r="AB73" s="131">
        <f t="shared" si="10"/>
        <v>0.362622</v>
      </c>
      <c r="AC73" s="161">
        <f t="shared" si="11"/>
        <v>0.362622</v>
      </c>
      <c r="AD73" s="162">
        <f t="shared" si="22"/>
        <v>0</v>
      </c>
      <c r="AE73" s="163">
        <f t="shared" si="23"/>
        <v>0.362622</v>
      </c>
      <c r="AF73" s="267">
        <v>0</v>
      </c>
      <c r="AG73" s="267">
        <v>0</v>
      </c>
      <c r="AH73" s="4">
        <f t="shared" si="24"/>
        <v>0</v>
      </c>
      <c r="AI73" s="135">
        <f t="shared" si="12"/>
        <v>0</v>
      </c>
      <c r="AJ73" s="135">
        <v>0</v>
      </c>
      <c r="AK73" s="135">
        <f t="shared" si="25"/>
        <v>0</v>
      </c>
      <c r="AL73" s="135">
        <f t="shared" si="26"/>
        <v>0</v>
      </c>
      <c r="AM73" s="135">
        <f t="shared" si="27"/>
        <v>0</v>
      </c>
      <c r="AN73" s="135">
        <f t="shared" si="28"/>
        <v>0</v>
      </c>
      <c r="AO73" s="135">
        <f t="shared" si="13"/>
        <v>5384798</v>
      </c>
      <c r="AP73" s="135">
        <f t="shared" si="29"/>
        <v>5384798</v>
      </c>
      <c r="AQ73" s="135">
        <f t="shared" si="30"/>
        <v>5669122</v>
      </c>
      <c r="AR73" s="160">
        <v>5669122</v>
      </c>
      <c r="AS73" s="135">
        <f t="shared" si="31"/>
        <v>284324</v>
      </c>
      <c r="AT73" s="164" t="str">
        <f t="shared" si="32"/>
        <v>No</v>
      </c>
      <c r="AU73" s="267">
        <v>5669122</v>
      </c>
      <c r="AV73" s="160">
        <f t="shared" si="14"/>
        <v>23684.189200000001</v>
      </c>
      <c r="AW73" s="160">
        <f t="shared" si="33"/>
        <v>5669122</v>
      </c>
      <c r="AX73" s="160">
        <f t="shared" si="15"/>
        <v>5669122</v>
      </c>
      <c r="AY73" s="268">
        <f t="shared" si="34"/>
        <v>0</v>
      </c>
      <c r="AZ73" s="160"/>
      <c r="BA73" s="160"/>
      <c r="BB73" s="165"/>
      <c r="BC73" s="160">
        <f t="shared" si="35"/>
        <v>5645437.8108000001</v>
      </c>
      <c r="BD73" s="166">
        <f t="shared" si="48"/>
        <v>5621753.6216000002</v>
      </c>
      <c r="BE73" s="166">
        <f t="shared" si="48"/>
        <v>5598069.4324000003</v>
      </c>
      <c r="BF73" s="166">
        <f t="shared" si="48"/>
        <v>5574385.2432000004</v>
      </c>
      <c r="BG73" s="166">
        <f t="shared" si="49"/>
        <v>5550701.0540000005</v>
      </c>
      <c r="BH73" s="166">
        <f t="shared" si="49"/>
        <v>5527016.8648000006</v>
      </c>
      <c r="BI73" s="166">
        <f t="shared" si="38"/>
        <v>5384798</v>
      </c>
      <c r="BK73" s="166">
        <f t="shared" si="39"/>
        <v>5669122</v>
      </c>
      <c r="BL73" s="166">
        <f t="shared" si="40"/>
        <v>5669122</v>
      </c>
      <c r="BM73" s="166">
        <f t="shared" si="41"/>
        <v>5669122</v>
      </c>
      <c r="BN73" s="166">
        <f t="shared" si="42"/>
        <v>5669122</v>
      </c>
      <c r="BO73" s="166">
        <f t="shared" si="43"/>
        <v>5669122</v>
      </c>
      <c r="BP73" s="166">
        <f t="shared" si="44"/>
        <v>5669122</v>
      </c>
      <c r="BQ73" s="166">
        <f t="shared" si="45"/>
        <v>5669122</v>
      </c>
    </row>
    <row r="74" spans="1:69" ht="15" x14ac:dyDescent="0.2">
      <c r="A74" s="129" t="s">
        <v>323</v>
      </c>
      <c r="B74" s="129"/>
      <c r="C74" s="147"/>
      <c r="D74" s="147"/>
      <c r="E74" s="147"/>
      <c r="F74" s="1">
        <v>7</v>
      </c>
      <c r="G74" s="265">
        <v>92</v>
      </c>
      <c r="H74" s="129">
        <v>48</v>
      </c>
      <c r="I74" s="1" t="s">
        <v>379</v>
      </c>
      <c r="J74" s="156"/>
      <c r="K74" s="266">
        <v>2627.05</v>
      </c>
      <c r="L74" s="265"/>
      <c r="M74" s="158"/>
      <c r="N74" s="267">
        <v>413</v>
      </c>
      <c r="O74" s="159">
        <f t="shared" si="4"/>
        <v>0.15721055937268036</v>
      </c>
      <c r="P74" s="159">
        <f t="shared" si="19"/>
        <v>0</v>
      </c>
      <c r="Q74" s="160">
        <f t="shared" si="5"/>
        <v>0</v>
      </c>
      <c r="R74" s="160">
        <f t="shared" si="20"/>
        <v>0</v>
      </c>
      <c r="S74" s="267">
        <v>41</v>
      </c>
      <c r="T74" s="136">
        <f t="shared" si="6"/>
        <v>123.9</v>
      </c>
      <c r="U74" s="4">
        <f t="shared" si="21"/>
        <v>2761.2000000000003</v>
      </c>
      <c r="V74" s="266">
        <v>2020035213.6700001</v>
      </c>
      <c r="W74" s="267">
        <v>16041</v>
      </c>
      <c r="X74" s="136">
        <f t="shared" si="7"/>
        <v>125929.51</v>
      </c>
      <c r="Y74" s="131">
        <f t="shared" si="8"/>
        <v>0.654088</v>
      </c>
      <c r="Z74" s="267">
        <v>85572</v>
      </c>
      <c r="AA74" s="131">
        <f t="shared" si="9"/>
        <v>0.710175</v>
      </c>
      <c r="AB74" s="131">
        <f t="shared" si="10"/>
        <v>0.32908599999999999</v>
      </c>
      <c r="AC74" s="161">
        <f t="shared" si="11"/>
        <v>0.32908599999999999</v>
      </c>
      <c r="AD74" s="162">
        <f t="shared" si="22"/>
        <v>0</v>
      </c>
      <c r="AE74" s="163">
        <f t="shared" si="23"/>
        <v>0.32908599999999999</v>
      </c>
      <c r="AF74" s="267">
        <v>0</v>
      </c>
      <c r="AG74" s="267">
        <v>0</v>
      </c>
      <c r="AH74" s="4">
        <f t="shared" si="24"/>
        <v>0</v>
      </c>
      <c r="AI74" s="135">
        <f t="shared" si="12"/>
        <v>0</v>
      </c>
      <c r="AJ74" s="135">
        <v>0</v>
      </c>
      <c r="AK74" s="135">
        <f t="shared" si="25"/>
        <v>0</v>
      </c>
      <c r="AL74" s="135">
        <f t="shared" si="26"/>
        <v>0</v>
      </c>
      <c r="AM74" s="135">
        <f t="shared" si="27"/>
        <v>0</v>
      </c>
      <c r="AN74" s="135">
        <f t="shared" si="28"/>
        <v>0</v>
      </c>
      <c r="AO74" s="135">
        <f t="shared" si="13"/>
        <v>10472448</v>
      </c>
      <c r="AP74" s="135">
        <f t="shared" si="29"/>
        <v>10472448</v>
      </c>
      <c r="AQ74" s="135">
        <f t="shared" si="30"/>
        <v>10472448</v>
      </c>
      <c r="AR74" s="160">
        <v>9684435</v>
      </c>
      <c r="AS74" s="135">
        <f t="shared" si="31"/>
        <v>788013</v>
      </c>
      <c r="AT74" s="164" t="str">
        <f t="shared" si="32"/>
        <v>Yes</v>
      </c>
      <c r="AU74" s="267">
        <v>10030891.185799999</v>
      </c>
      <c r="AV74" s="160">
        <f t="shared" si="14"/>
        <v>84002.185800000007</v>
      </c>
      <c r="AW74" s="160">
        <f t="shared" si="33"/>
        <v>10114893.371599998</v>
      </c>
      <c r="AX74" s="160">
        <f t="shared" si="15"/>
        <v>10114893.371599998</v>
      </c>
      <c r="AY74" s="268">
        <f t="shared" si="34"/>
        <v>84002.185799999163</v>
      </c>
      <c r="AZ74" s="160"/>
      <c r="BA74" s="160"/>
      <c r="BB74" s="165"/>
      <c r="BC74" s="160">
        <f t="shared" si="35"/>
        <v>10198895.557399997</v>
      </c>
      <c r="BD74" s="166">
        <f t="shared" si="48"/>
        <v>10282897.743199997</v>
      </c>
      <c r="BE74" s="166">
        <f t="shared" si="48"/>
        <v>10366899.928999996</v>
      </c>
      <c r="BF74" s="166">
        <f t="shared" si="48"/>
        <v>10450902.114799995</v>
      </c>
      <c r="BG74" s="166">
        <f t="shared" si="49"/>
        <v>10472448</v>
      </c>
      <c r="BH74" s="166">
        <f t="shared" si="49"/>
        <v>10472448</v>
      </c>
      <c r="BI74" s="166">
        <f t="shared" si="38"/>
        <v>10472448</v>
      </c>
      <c r="BK74" s="166">
        <f t="shared" si="39"/>
        <v>10198895.557399997</v>
      </c>
      <c r="BL74" s="166">
        <f t="shared" si="40"/>
        <v>10282897.743199997</v>
      </c>
      <c r="BM74" s="166">
        <f t="shared" si="41"/>
        <v>10366899.928999996</v>
      </c>
      <c r="BN74" s="166">
        <f t="shared" si="42"/>
        <v>10450902.114799995</v>
      </c>
      <c r="BO74" s="166">
        <f t="shared" si="43"/>
        <v>10472448</v>
      </c>
      <c r="BP74" s="166">
        <f t="shared" si="44"/>
        <v>10472448</v>
      </c>
      <c r="BQ74" s="166">
        <f t="shared" si="45"/>
        <v>10472448</v>
      </c>
    </row>
    <row r="75" spans="1:69" ht="15" x14ac:dyDescent="0.2">
      <c r="A75" s="129" t="s">
        <v>351</v>
      </c>
      <c r="B75" s="129"/>
      <c r="C75" s="147"/>
      <c r="D75" s="147"/>
      <c r="E75" s="147"/>
      <c r="F75" s="1">
        <v>9</v>
      </c>
      <c r="G75" s="269">
        <v>32</v>
      </c>
      <c r="H75" s="129">
        <v>49</v>
      </c>
      <c r="I75" s="1" t="s">
        <v>380</v>
      </c>
      <c r="J75" s="156"/>
      <c r="K75" s="266">
        <v>5164.76</v>
      </c>
      <c r="L75" s="269"/>
      <c r="M75" s="158"/>
      <c r="N75" s="267">
        <v>2401</v>
      </c>
      <c r="O75" s="159">
        <f t="shared" si="4"/>
        <v>0.46488123359071865</v>
      </c>
      <c r="P75" s="159">
        <f t="shared" si="19"/>
        <v>0</v>
      </c>
      <c r="Q75" s="160">
        <f t="shared" si="5"/>
        <v>0</v>
      </c>
      <c r="R75" s="160">
        <f t="shared" si="20"/>
        <v>0</v>
      </c>
      <c r="S75" s="267">
        <v>143</v>
      </c>
      <c r="T75" s="136">
        <f t="shared" si="6"/>
        <v>720.3</v>
      </c>
      <c r="U75" s="4">
        <f t="shared" si="21"/>
        <v>5920.81</v>
      </c>
      <c r="V75" s="266">
        <v>4321096338.6700001</v>
      </c>
      <c r="W75" s="267">
        <v>44455</v>
      </c>
      <c r="X75" s="136">
        <f t="shared" si="7"/>
        <v>97201.58</v>
      </c>
      <c r="Y75" s="131">
        <f t="shared" si="8"/>
        <v>0.50487300000000002</v>
      </c>
      <c r="Z75" s="267">
        <v>76423</v>
      </c>
      <c r="AA75" s="131">
        <f t="shared" si="9"/>
        <v>0.63424599999999998</v>
      </c>
      <c r="AB75" s="131">
        <f t="shared" si="10"/>
        <v>0.45631500000000003</v>
      </c>
      <c r="AC75" s="161">
        <f t="shared" si="11"/>
        <v>0.45631500000000003</v>
      </c>
      <c r="AD75" s="162">
        <f t="shared" si="22"/>
        <v>0</v>
      </c>
      <c r="AE75" s="163">
        <f t="shared" si="23"/>
        <v>0.45631500000000003</v>
      </c>
      <c r="AF75" s="267">
        <v>0</v>
      </c>
      <c r="AG75" s="267">
        <v>0</v>
      </c>
      <c r="AH75" s="4">
        <f t="shared" si="24"/>
        <v>0</v>
      </c>
      <c r="AI75" s="135">
        <f t="shared" si="12"/>
        <v>0</v>
      </c>
      <c r="AJ75" s="135">
        <v>0</v>
      </c>
      <c r="AK75" s="135">
        <f t="shared" si="25"/>
        <v>0</v>
      </c>
      <c r="AL75" s="135">
        <f t="shared" si="26"/>
        <v>0</v>
      </c>
      <c r="AM75" s="135">
        <f t="shared" si="27"/>
        <v>0</v>
      </c>
      <c r="AN75" s="135">
        <f t="shared" si="28"/>
        <v>0</v>
      </c>
      <c r="AO75" s="135">
        <f t="shared" si="13"/>
        <v>31137720</v>
      </c>
      <c r="AP75" s="135">
        <f t="shared" si="29"/>
        <v>31137720</v>
      </c>
      <c r="AQ75" s="135">
        <f t="shared" si="30"/>
        <v>31137720</v>
      </c>
      <c r="AR75" s="160">
        <v>28585010</v>
      </c>
      <c r="AS75" s="135">
        <f t="shared" si="31"/>
        <v>2552710</v>
      </c>
      <c r="AT75" s="164" t="str">
        <f t="shared" si="32"/>
        <v>Yes</v>
      </c>
      <c r="AU75" s="267">
        <v>29823644.886</v>
      </c>
      <c r="AV75" s="160">
        <f t="shared" si="14"/>
        <v>272118.886</v>
      </c>
      <c r="AW75" s="160">
        <f t="shared" si="33"/>
        <v>30095763.772</v>
      </c>
      <c r="AX75" s="160">
        <f t="shared" si="15"/>
        <v>30095763.772</v>
      </c>
      <c r="AY75" s="268">
        <f t="shared" si="34"/>
        <v>272118.88599999994</v>
      </c>
      <c r="AZ75" s="160"/>
      <c r="BA75" s="160"/>
      <c r="BB75" s="165"/>
      <c r="BC75" s="160">
        <f t="shared" si="35"/>
        <v>30367882.658</v>
      </c>
      <c r="BD75" s="166">
        <f t="shared" si="48"/>
        <v>30640001.544</v>
      </c>
      <c r="BE75" s="166">
        <f t="shared" si="48"/>
        <v>30912120.43</v>
      </c>
      <c r="BF75" s="166">
        <f t="shared" si="48"/>
        <v>31184239.316</v>
      </c>
      <c r="BG75" s="166">
        <f t="shared" si="49"/>
        <v>31137720</v>
      </c>
      <c r="BH75" s="166">
        <f t="shared" si="49"/>
        <v>31137720</v>
      </c>
      <c r="BI75" s="166">
        <f t="shared" si="38"/>
        <v>31137720</v>
      </c>
      <c r="BK75" s="166">
        <f t="shared" si="39"/>
        <v>30367882.658</v>
      </c>
      <c r="BL75" s="166">
        <f t="shared" si="40"/>
        <v>30640001.544</v>
      </c>
      <c r="BM75" s="166">
        <f t="shared" si="41"/>
        <v>30912120.43</v>
      </c>
      <c r="BN75" s="166">
        <f t="shared" si="42"/>
        <v>31184239.316</v>
      </c>
      <c r="BO75" s="166">
        <f t="shared" si="43"/>
        <v>31137720</v>
      </c>
      <c r="BP75" s="166">
        <f t="shared" si="44"/>
        <v>31137720</v>
      </c>
      <c r="BQ75" s="166">
        <f t="shared" si="45"/>
        <v>31137720</v>
      </c>
    </row>
    <row r="76" spans="1:69" ht="15" x14ac:dyDescent="0.2">
      <c r="A76" s="129" t="s">
        <v>323</v>
      </c>
      <c r="B76" s="129"/>
      <c r="C76" s="147"/>
      <c r="D76" s="147"/>
      <c r="E76" s="147"/>
      <c r="F76" s="1">
        <v>2</v>
      </c>
      <c r="G76" s="265">
        <v>149</v>
      </c>
      <c r="H76" s="129">
        <v>50</v>
      </c>
      <c r="I76" s="1" t="s">
        <v>381</v>
      </c>
      <c r="J76" s="156"/>
      <c r="K76" s="266">
        <v>645.44000000000005</v>
      </c>
      <c r="L76" s="265"/>
      <c r="M76" s="158"/>
      <c r="N76" s="267">
        <v>120</v>
      </c>
      <c r="O76" s="159">
        <f t="shared" si="4"/>
        <v>0.18591968269707485</v>
      </c>
      <c r="P76" s="159">
        <f t="shared" si="19"/>
        <v>0</v>
      </c>
      <c r="Q76" s="160">
        <f t="shared" si="5"/>
        <v>0</v>
      </c>
      <c r="R76" s="160">
        <f t="shared" si="20"/>
        <v>0</v>
      </c>
      <c r="S76" s="267">
        <v>10</v>
      </c>
      <c r="T76" s="136">
        <f t="shared" si="6"/>
        <v>36</v>
      </c>
      <c r="U76" s="4">
        <f t="shared" si="21"/>
        <v>683.94</v>
      </c>
      <c r="V76" s="266">
        <v>1548254227.6700001</v>
      </c>
      <c r="W76" s="267">
        <v>6599</v>
      </c>
      <c r="X76" s="136">
        <f t="shared" si="7"/>
        <v>234619.51999999999</v>
      </c>
      <c r="Y76" s="131">
        <f t="shared" si="8"/>
        <v>1.2186330000000001</v>
      </c>
      <c r="Z76" s="267">
        <v>87000</v>
      </c>
      <c r="AA76" s="131">
        <f t="shared" si="9"/>
        <v>0.72202599999999995</v>
      </c>
      <c r="AB76" s="131">
        <f t="shared" si="10"/>
        <v>-6.9651000000000005E-2</v>
      </c>
      <c r="AC76" s="161">
        <f t="shared" si="11"/>
        <v>0.01</v>
      </c>
      <c r="AD76" s="162">
        <f t="shared" si="22"/>
        <v>0</v>
      </c>
      <c r="AE76" s="163">
        <f t="shared" si="23"/>
        <v>0.01</v>
      </c>
      <c r="AF76" s="267">
        <v>353</v>
      </c>
      <c r="AG76" s="267">
        <v>6</v>
      </c>
      <c r="AH76" s="4">
        <f t="shared" si="24"/>
        <v>600</v>
      </c>
      <c r="AI76" s="135">
        <f t="shared" si="12"/>
        <v>211800</v>
      </c>
      <c r="AJ76" s="135">
        <v>0</v>
      </c>
      <c r="AK76" s="135">
        <f t="shared" si="25"/>
        <v>0</v>
      </c>
      <c r="AL76" s="135">
        <f t="shared" si="26"/>
        <v>0</v>
      </c>
      <c r="AM76" s="135">
        <f t="shared" si="27"/>
        <v>0</v>
      </c>
      <c r="AN76" s="135">
        <f t="shared" si="28"/>
        <v>211800</v>
      </c>
      <c r="AO76" s="135">
        <f t="shared" si="13"/>
        <v>78824</v>
      </c>
      <c r="AP76" s="135">
        <f t="shared" si="29"/>
        <v>290624</v>
      </c>
      <c r="AQ76" s="135">
        <f t="shared" si="30"/>
        <v>290624</v>
      </c>
      <c r="AR76" s="160">
        <v>105052</v>
      </c>
      <c r="AS76" s="135">
        <f t="shared" si="31"/>
        <v>185572</v>
      </c>
      <c r="AT76" s="164" t="str">
        <f t="shared" si="32"/>
        <v>Yes</v>
      </c>
      <c r="AU76" s="267">
        <v>123707.9752</v>
      </c>
      <c r="AV76" s="160">
        <f t="shared" si="14"/>
        <v>19781.975200000001</v>
      </c>
      <c r="AW76" s="160">
        <f t="shared" si="33"/>
        <v>143489.9504</v>
      </c>
      <c r="AX76" s="160">
        <f t="shared" si="15"/>
        <v>143489.9504</v>
      </c>
      <c r="AY76" s="268">
        <f t="shared" si="34"/>
        <v>19781.975200000001</v>
      </c>
      <c r="AZ76" s="160"/>
      <c r="BA76" s="160"/>
      <c r="BB76" s="165"/>
      <c r="BC76" s="160">
        <f t="shared" si="35"/>
        <v>163271.92560000002</v>
      </c>
      <c r="BD76" s="166">
        <f t="shared" ref="BD76:BF91" si="50">IF($AT76="Yes",BC76+$AV76,BC76-$AV76)</f>
        <v>183053.9008</v>
      </c>
      <c r="BE76" s="166">
        <f t="shared" si="50"/>
        <v>202835.87599999999</v>
      </c>
      <c r="BF76" s="166">
        <f t="shared" si="50"/>
        <v>222617.85119999998</v>
      </c>
      <c r="BG76" s="166">
        <f t="shared" ref="BG76:BH91" si="51">IF($AT76="Yes",$AP76,BF76-$AV76)</f>
        <v>290624</v>
      </c>
      <c r="BH76" s="166">
        <f t="shared" si="51"/>
        <v>290624</v>
      </c>
      <c r="BI76" s="166">
        <f t="shared" si="38"/>
        <v>290624</v>
      </c>
      <c r="BK76" s="166">
        <f t="shared" si="39"/>
        <v>163271.92560000002</v>
      </c>
      <c r="BL76" s="166">
        <f t="shared" si="40"/>
        <v>183053.9008</v>
      </c>
      <c r="BM76" s="166">
        <f t="shared" si="41"/>
        <v>202835.87599999999</v>
      </c>
      <c r="BN76" s="166">
        <f t="shared" si="42"/>
        <v>222617.85119999998</v>
      </c>
      <c r="BO76" s="166">
        <f t="shared" si="43"/>
        <v>290624</v>
      </c>
      <c r="BP76" s="166">
        <f t="shared" si="44"/>
        <v>290624</v>
      </c>
      <c r="BQ76" s="166">
        <f t="shared" si="45"/>
        <v>290624</v>
      </c>
    </row>
    <row r="77" spans="1:69" ht="15" x14ac:dyDescent="0.2">
      <c r="A77" s="129" t="s">
        <v>329</v>
      </c>
      <c r="B77" s="129"/>
      <c r="C77" s="147"/>
      <c r="D77" s="147"/>
      <c r="E77" s="147"/>
      <c r="F77" s="1">
        <v>2</v>
      </c>
      <c r="G77" s="265">
        <v>147</v>
      </c>
      <c r="H77" s="129">
        <v>51</v>
      </c>
      <c r="I77" s="1" t="s">
        <v>382</v>
      </c>
      <c r="J77" s="156"/>
      <c r="K77" s="266">
        <v>9441.06</v>
      </c>
      <c r="L77" s="265"/>
      <c r="M77" s="158"/>
      <c r="N77" s="267">
        <v>1461</v>
      </c>
      <c r="O77" s="159">
        <f t="shared" si="4"/>
        <v>0.15474957261154998</v>
      </c>
      <c r="P77" s="159">
        <f t="shared" si="19"/>
        <v>0</v>
      </c>
      <c r="Q77" s="160">
        <f t="shared" si="5"/>
        <v>0</v>
      </c>
      <c r="R77" s="160">
        <f t="shared" si="20"/>
        <v>0</v>
      </c>
      <c r="S77" s="267">
        <v>229</v>
      </c>
      <c r="T77" s="136">
        <f t="shared" si="6"/>
        <v>438.3</v>
      </c>
      <c r="U77" s="4">
        <f t="shared" si="21"/>
        <v>9936.6099999999988</v>
      </c>
      <c r="V77" s="266">
        <v>16401217199.67</v>
      </c>
      <c r="W77" s="267">
        <v>61598</v>
      </c>
      <c r="X77" s="136">
        <f t="shared" si="7"/>
        <v>266262.17</v>
      </c>
      <c r="Y77" s="131">
        <f t="shared" si="8"/>
        <v>1.3829880000000001</v>
      </c>
      <c r="Z77" s="267">
        <v>134559</v>
      </c>
      <c r="AA77" s="131">
        <f t="shared" si="9"/>
        <v>1.116725</v>
      </c>
      <c r="AB77" s="131">
        <f t="shared" si="10"/>
        <v>-0.30310900000000002</v>
      </c>
      <c r="AC77" s="161">
        <f t="shared" si="11"/>
        <v>0.01</v>
      </c>
      <c r="AD77" s="162">
        <f t="shared" si="22"/>
        <v>0</v>
      </c>
      <c r="AE77" s="163">
        <f t="shared" si="23"/>
        <v>0.01</v>
      </c>
      <c r="AF77" s="267">
        <v>0</v>
      </c>
      <c r="AG77" s="267">
        <v>0</v>
      </c>
      <c r="AH77" s="4">
        <f t="shared" si="24"/>
        <v>0</v>
      </c>
      <c r="AI77" s="135">
        <f t="shared" si="12"/>
        <v>0</v>
      </c>
      <c r="AJ77" s="135">
        <v>0</v>
      </c>
      <c r="AK77" s="135">
        <f t="shared" si="25"/>
        <v>0</v>
      </c>
      <c r="AL77" s="135">
        <f t="shared" si="26"/>
        <v>0</v>
      </c>
      <c r="AM77" s="135">
        <f t="shared" si="27"/>
        <v>0</v>
      </c>
      <c r="AN77" s="135">
        <f t="shared" si="28"/>
        <v>0</v>
      </c>
      <c r="AO77" s="135">
        <f t="shared" si="13"/>
        <v>1145194</v>
      </c>
      <c r="AP77" s="135">
        <f t="shared" si="29"/>
        <v>1145194</v>
      </c>
      <c r="AQ77" s="135">
        <f t="shared" si="30"/>
        <v>1145194</v>
      </c>
      <c r="AR77" s="160">
        <v>1087165</v>
      </c>
      <c r="AS77" s="135">
        <f t="shared" si="31"/>
        <v>58029</v>
      </c>
      <c r="AT77" s="164" t="str">
        <f t="shared" si="32"/>
        <v>Yes</v>
      </c>
      <c r="AU77" s="267">
        <v>1117729.8914000001</v>
      </c>
      <c r="AV77" s="160">
        <f t="shared" si="14"/>
        <v>6185.8914000000004</v>
      </c>
      <c r="AW77" s="160">
        <f t="shared" si="33"/>
        <v>1123915.7828000002</v>
      </c>
      <c r="AX77" s="160">
        <f t="shared" si="15"/>
        <v>1123915.7828000002</v>
      </c>
      <c r="AY77" s="268">
        <f t="shared" si="34"/>
        <v>6185.8914000000805</v>
      </c>
      <c r="AZ77" s="160"/>
      <c r="BA77" s="160"/>
      <c r="BB77" s="165"/>
      <c r="BC77" s="160">
        <f t="shared" si="35"/>
        <v>1130101.6742000002</v>
      </c>
      <c r="BD77" s="166">
        <f t="shared" si="50"/>
        <v>1136287.5656000003</v>
      </c>
      <c r="BE77" s="166">
        <f t="shared" si="50"/>
        <v>1142473.4570000004</v>
      </c>
      <c r="BF77" s="166">
        <f t="shared" si="50"/>
        <v>1148659.3484000005</v>
      </c>
      <c r="BG77" s="166">
        <f t="shared" si="51"/>
        <v>1145194</v>
      </c>
      <c r="BH77" s="166">
        <f t="shared" si="51"/>
        <v>1145194</v>
      </c>
      <c r="BI77" s="166">
        <f t="shared" si="38"/>
        <v>1145194</v>
      </c>
      <c r="BK77" s="166">
        <f t="shared" si="39"/>
        <v>1130101.6742000002</v>
      </c>
      <c r="BL77" s="166">
        <f t="shared" si="40"/>
        <v>1136287.5656000003</v>
      </c>
      <c r="BM77" s="166">
        <f t="shared" si="41"/>
        <v>1142473.4570000004</v>
      </c>
      <c r="BN77" s="166">
        <f t="shared" si="42"/>
        <v>1148659.3484000005</v>
      </c>
      <c r="BO77" s="166">
        <f t="shared" si="43"/>
        <v>1145194</v>
      </c>
      <c r="BP77" s="166">
        <f t="shared" si="44"/>
        <v>1145194</v>
      </c>
      <c r="BQ77" s="166">
        <f t="shared" si="45"/>
        <v>1145194</v>
      </c>
    </row>
    <row r="78" spans="1:69" ht="15" x14ac:dyDescent="0.2">
      <c r="A78" s="129" t="s">
        <v>329</v>
      </c>
      <c r="B78" s="129"/>
      <c r="C78" s="147"/>
      <c r="D78" s="147"/>
      <c r="E78" s="147"/>
      <c r="F78" s="1">
        <v>3</v>
      </c>
      <c r="G78" s="265">
        <v>146</v>
      </c>
      <c r="H78" s="129">
        <v>52</v>
      </c>
      <c r="I78" s="1" t="s">
        <v>383</v>
      </c>
      <c r="J78" s="156"/>
      <c r="K78" s="266">
        <v>4040.75</v>
      </c>
      <c r="L78" s="265"/>
      <c r="M78" s="158"/>
      <c r="N78" s="267">
        <v>666</v>
      </c>
      <c r="O78" s="159">
        <f t="shared" si="4"/>
        <v>0.16482088721153251</v>
      </c>
      <c r="P78" s="159">
        <f t="shared" si="19"/>
        <v>0</v>
      </c>
      <c r="Q78" s="160">
        <f t="shared" si="5"/>
        <v>0</v>
      </c>
      <c r="R78" s="160">
        <f t="shared" si="20"/>
        <v>0</v>
      </c>
      <c r="S78" s="267">
        <v>164</v>
      </c>
      <c r="T78" s="136">
        <f t="shared" si="6"/>
        <v>199.8</v>
      </c>
      <c r="U78" s="4">
        <f t="shared" si="21"/>
        <v>4281.55</v>
      </c>
      <c r="V78" s="266">
        <v>5372016207</v>
      </c>
      <c r="W78" s="267">
        <v>25546</v>
      </c>
      <c r="X78" s="136">
        <f t="shared" si="7"/>
        <v>210287.96</v>
      </c>
      <c r="Y78" s="131">
        <f t="shared" si="8"/>
        <v>1.0922529999999999</v>
      </c>
      <c r="Z78" s="267">
        <v>94606</v>
      </c>
      <c r="AA78" s="131">
        <f t="shared" si="9"/>
        <v>0.78514899999999999</v>
      </c>
      <c r="AB78" s="131">
        <f t="shared" si="10"/>
        <v>-1.22E-4</v>
      </c>
      <c r="AC78" s="161">
        <f t="shared" si="11"/>
        <v>0.01</v>
      </c>
      <c r="AD78" s="162">
        <f t="shared" si="22"/>
        <v>0</v>
      </c>
      <c r="AE78" s="163">
        <f t="shared" si="23"/>
        <v>0.01</v>
      </c>
      <c r="AF78" s="267">
        <v>0</v>
      </c>
      <c r="AG78" s="267">
        <v>0</v>
      </c>
      <c r="AH78" s="4">
        <f t="shared" si="24"/>
        <v>0</v>
      </c>
      <c r="AI78" s="135">
        <f t="shared" si="12"/>
        <v>0</v>
      </c>
      <c r="AJ78" s="135">
        <v>0</v>
      </c>
      <c r="AK78" s="135">
        <f t="shared" si="25"/>
        <v>0</v>
      </c>
      <c r="AL78" s="135">
        <f t="shared" si="26"/>
        <v>0</v>
      </c>
      <c r="AM78" s="135">
        <f t="shared" si="27"/>
        <v>0</v>
      </c>
      <c r="AN78" s="135">
        <f t="shared" si="28"/>
        <v>0</v>
      </c>
      <c r="AO78" s="135">
        <f t="shared" si="13"/>
        <v>493449</v>
      </c>
      <c r="AP78" s="135">
        <f t="shared" si="29"/>
        <v>493449</v>
      </c>
      <c r="AQ78" s="135">
        <f t="shared" si="30"/>
        <v>493449</v>
      </c>
      <c r="AR78" s="160">
        <v>1095080</v>
      </c>
      <c r="AS78" s="135">
        <f t="shared" si="31"/>
        <v>601631</v>
      </c>
      <c r="AT78" s="164" t="str">
        <f t="shared" si="32"/>
        <v>No</v>
      </c>
      <c r="AU78" s="267">
        <v>843467</v>
      </c>
      <c r="AV78" s="160">
        <f t="shared" si="14"/>
        <v>50115.862300000001</v>
      </c>
      <c r="AW78" s="160">
        <f t="shared" si="33"/>
        <v>843467</v>
      </c>
      <c r="AX78" s="160">
        <f t="shared" si="15"/>
        <v>843467</v>
      </c>
      <c r="AY78" s="268">
        <f t="shared" si="34"/>
        <v>0</v>
      </c>
      <c r="AZ78" s="160"/>
      <c r="BA78" s="160"/>
      <c r="BB78" s="165"/>
      <c r="BC78" s="160">
        <f t="shared" si="35"/>
        <v>793351.13769999996</v>
      </c>
      <c r="BD78" s="166">
        <f t="shared" si="50"/>
        <v>743235.27539999993</v>
      </c>
      <c r="BE78" s="166">
        <f t="shared" si="50"/>
        <v>693119.41309999989</v>
      </c>
      <c r="BF78" s="166">
        <f t="shared" si="50"/>
        <v>643003.55079999985</v>
      </c>
      <c r="BG78" s="166">
        <f t="shared" si="51"/>
        <v>592887.68849999981</v>
      </c>
      <c r="BH78" s="166">
        <f t="shared" si="51"/>
        <v>542771.82619999978</v>
      </c>
      <c r="BI78" s="166">
        <f t="shared" si="38"/>
        <v>493449</v>
      </c>
      <c r="BK78" s="166">
        <f t="shared" si="39"/>
        <v>793351.13769999996</v>
      </c>
      <c r="BL78" s="166">
        <f t="shared" si="40"/>
        <v>743235.27539999993</v>
      </c>
      <c r="BM78" s="166">
        <f t="shared" si="41"/>
        <v>693119.41309999989</v>
      </c>
      <c r="BN78" s="166">
        <f t="shared" si="42"/>
        <v>643003.55079999985</v>
      </c>
      <c r="BO78" s="166">
        <f t="shared" si="43"/>
        <v>592887.68849999981</v>
      </c>
      <c r="BP78" s="166">
        <f t="shared" si="44"/>
        <v>542771.82619999978</v>
      </c>
      <c r="BQ78" s="166">
        <f t="shared" si="45"/>
        <v>493449</v>
      </c>
    </row>
    <row r="79" spans="1:69" ht="15" x14ac:dyDescent="0.2">
      <c r="A79" s="129" t="s">
        <v>327</v>
      </c>
      <c r="B79" s="129"/>
      <c r="C79" s="147"/>
      <c r="D79" s="147"/>
      <c r="E79" s="147"/>
      <c r="F79" s="1">
        <v>5</v>
      </c>
      <c r="G79" s="265">
        <v>79</v>
      </c>
      <c r="H79" s="129">
        <v>53</v>
      </c>
      <c r="I79" s="1" t="s">
        <v>384</v>
      </c>
      <c r="J79" s="156"/>
      <c r="K79" s="266">
        <v>210.55</v>
      </c>
      <c r="L79" s="265"/>
      <c r="M79" s="158"/>
      <c r="N79" s="267">
        <v>41</v>
      </c>
      <c r="O79" s="159">
        <f t="shared" si="4"/>
        <v>0.1947280930895274</v>
      </c>
      <c r="P79" s="159">
        <f t="shared" si="19"/>
        <v>0</v>
      </c>
      <c r="Q79" s="160">
        <f t="shared" si="5"/>
        <v>0</v>
      </c>
      <c r="R79" s="160">
        <f t="shared" si="20"/>
        <v>0</v>
      </c>
      <c r="S79" s="267">
        <v>0</v>
      </c>
      <c r="T79" s="136">
        <f t="shared" si="6"/>
        <v>12.3</v>
      </c>
      <c r="U79" s="4">
        <f t="shared" si="21"/>
        <v>222.85000000000002</v>
      </c>
      <c r="V79" s="266">
        <v>333873795.32999998</v>
      </c>
      <c r="W79" s="267">
        <v>1842</v>
      </c>
      <c r="X79" s="136">
        <f t="shared" si="7"/>
        <v>181256.13</v>
      </c>
      <c r="Y79" s="131">
        <f t="shared" si="8"/>
        <v>0.94145900000000005</v>
      </c>
      <c r="Z79" s="267">
        <v>94000</v>
      </c>
      <c r="AA79" s="131">
        <f t="shared" si="9"/>
        <v>0.78012000000000004</v>
      </c>
      <c r="AB79" s="131">
        <f t="shared" si="10"/>
        <v>0.106943</v>
      </c>
      <c r="AC79" s="161">
        <f t="shared" si="11"/>
        <v>0.106943</v>
      </c>
      <c r="AD79" s="162">
        <f t="shared" si="22"/>
        <v>0</v>
      </c>
      <c r="AE79" s="163">
        <f t="shared" si="23"/>
        <v>0.106943</v>
      </c>
      <c r="AF79" s="267">
        <v>0</v>
      </c>
      <c r="AG79" s="267">
        <v>0</v>
      </c>
      <c r="AH79" s="4">
        <f t="shared" si="24"/>
        <v>0</v>
      </c>
      <c r="AI79" s="135">
        <f t="shared" si="12"/>
        <v>0</v>
      </c>
      <c r="AJ79" s="135">
        <v>49</v>
      </c>
      <c r="AK79" s="135">
        <f t="shared" si="25"/>
        <v>4</v>
      </c>
      <c r="AL79" s="135">
        <f t="shared" si="26"/>
        <v>400</v>
      </c>
      <c r="AM79" s="135">
        <f t="shared" si="27"/>
        <v>19600</v>
      </c>
      <c r="AN79" s="135">
        <f t="shared" si="28"/>
        <v>19600</v>
      </c>
      <c r="AO79" s="135">
        <f t="shared" si="13"/>
        <v>274667</v>
      </c>
      <c r="AP79" s="135">
        <f t="shared" si="29"/>
        <v>294267</v>
      </c>
      <c r="AQ79" s="135">
        <f t="shared" si="30"/>
        <v>294267</v>
      </c>
      <c r="AR79" s="160">
        <v>923278</v>
      </c>
      <c r="AS79" s="135">
        <f t="shared" si="31"/>
        <v>629011</v>
      </c>
      <c r="AT79" s="164" t="str">
        <f t="shared" si="32"/>
        <v>No</v>
      </c>
      <c r="AU79" s="267">
        <v>736256</v>
      </c>
      <c r="AV79" s="160">
        <f t="shared" si="14"/>
        <v>52396.616300000002</v>
      </c>
      <c r="AW79" s="160">
        <f t="shared" si="33"/>
        <v>736256</v>
      </c>
      <c r="AX79" s="160">
        <f t="shared" si="15"/>
        <v>736256</v>
      </c>
      <c r="AY79" s="268">
        <f t="shared" si="34"/>
        <v>0</v>
      </c>
      <c r="AZ79" s="160"/>
      <c r="BA79" s="160"/>
      <c r="BB79" s="165"/>
      <c r="BC79" s="160">
        <f t="shared" si="35"/>
        <v>683859.38370000001</v>
      </c>
      <c r="BD79" s="166">
        <f t="shared" si="50"/>
        <v>631462.76740000001</v>
      </c>
      <c r="BE79" s="166">
        <f t="shared" si="50"/>
        <v>579066.15110000002</v>
      </c>
      <c r="BF79" s="166">
        <f t="shared" si="50"/>
        <v>526669.53480000002</v>
      </c>
      <c r="BG79" s="166">
        <f t="shared" si="51"/>
        <v>474272.91850000003</v>
      </c>
      <c r="BH79" s="166">
        <f t="shared" si="51"/>
        <v>421876.30220000003</v>
      </c>
      <c r="BI79" s="166">
        <f t="shared" si="38"/>
        <v>294267</v>
      </c>
      <c r="BK79" s="166">
        <f t="shared" si="39"/>
        <v>683859.38370000001</v>
      </c>
      <c r="BL79" s="166">
        <f t="shared" si="40"/>
        <v>631462.76740000001</v>
      </c>
      <c r="BM79" s="166">
        <f t="shared" si="41"/>
        <v>579066.15110000002</v>
      </c>
      <c r="BN79" s="166">
        <f t="shared" si="42"/>
        <v>526669.53480000002</v>
      </c>
      <c r="BO79" s="166">
        <f t="shared" si="43"/>
        <v>474272.91850000003</v>
      </c>
      <c r="BP79" s="166">
        <f t="shared" si="44"/>
        <v>421876.30220000003</v>
      </c>
      <c r="BQ79" s="166">
        <f t="shared" si="45"/>
        <v>294267</v>
      </c>
    </row>
    <row r="80" spans="1:69" ht="15" x14ac:dyDescent="0.2">
      <c r="A80" s="129" t="s">
        <v>329</v>
      </c>
      <c r="B80" s="129"/>
      <c r="C80" s="147"/>
      <c r="D80" s="147"/>
      <c r="E80" s="147"/>
      <c r="F80" s="1">
        <v>3</v>
      </c>
      <c r="G80" s="265">
        <v>140</v>
      </c>
      <c r="H80" s="129">
        <v>54</v>
      </c>
      <c r="I80" s="1" t="s">
        <v>385</v>
      </c>
      <c r="J80" s="156"/>
      <c r="K80" s="266">
        <v>5817.61</v>
      </c>
      <c r="L80" s="265"/>
      <c r="M80" s="158"/>
      <c r="N80" s="267">
        <v>791</v>
      </c>
      <c r="O80" s="159">
        <f t="shared" si="4"/>
        <v>0.13596648795639446</v>
      </c>
      <c r="P80" s="159">
        <f t="shared" si="19"/>
        <v>0</v>
      </c>
      <c r="Q80" s="160">
        <f t="shared" si="5"/>
        <v>0</v>
      </c>
      <c r="R80" s="160">
        <f t="shared" si="20"/>
        <v>0</v>
      </c>
      <c r="S80" s="267">
        <v>156</v>
      </c>
      <c r="T80" s="136">
        <f t="shared" si="6"/>
        <v>237.3</v>
      </c>
      <c r="U80" s="4">
        <f t="shared" si="21"/>
        <v>6093.91</v>
      </c>
      <c r="V80" s="266">
        <v>6101830840.6700001</v>
      </c>
      <c r="W80" s="267">
        <v>34578</v>
      </c>
      <c r="X80" s="136">
        <f t="shared" si="7"/>
        <v>176465.7</v>
      </c>
      <c r="Y80" s="131">
        <f t="shared" si="8"/>
        <v>0.91657699999999998</v>
      </c>
      <c r="Z80" s="267">
        <v>116625</v>
      </c>
      <c r="AA80" s="131">
        <f t="shared" si="9"/>
        <v>0.967889</v>
      </c>
      <c r="AB80" s="131">
        <f t="shared" si="10"/>
        <v>6.8029000000000006E-2</v>
      </c>
      <c r="AC80" s="161">
        <f t="shared" si="11"/>
        <v>6.8029000000000006E-2</v>
      </c>
      <c r="AD80" s="162">
        <f t="shared" si="22"/>
        <v>0</v>
      </c>
      <c r="AE80" s="163">
        <f t="shared" si="23"/>
        <v>6.8029000000000006E-2</v>
      </c>
      <c r="AF80" s="267">
        <v>0</v>
      </c>
      <c r="AG80" s="267">
        <v>0</v>
      </c>
      <c r="AH80" s="4">
        <f t="shared" si="24"/>
        <v>0</v>
      </c>
      <c r="AI80" s="135">
        <f t="shared" si="12"/>
        <v>0</v>
      </c>
      <c r="AJ80" s="135">
        <v>0</v>
      </c>
      <c r="AK80" s="135">
        <f t="shared" si="25"/>
        <v>0</v>
      </c>
      <c r="AL80" s="135">
        <f t="shared" si="26"/>
        <v>0</v>
      </c>
      <c r="AM80" s="135">
        <f t="shared" si="27"/>
        <v>0</v>
      </c>
      <c r="AN80" s="135">
        <f t="shared" si="28"/>
        <v>0</v>
      </c>
      <c r="AO80" s="135">
        <f t="shared" si="13"/>
        <v>4777834</v>
      </c>
      <c r="AP80" s="135">
        <f t="shared" si="29"/>
        <v>4777834</v>
      </c>
      <c r="AQ80" s="135">
        <f t="shared" si="30"/>
        <v>4777834</v>
      </c>
      <c r="AR80" s="160">
        <v>6654380</v>
      </c>
      <c r="AS80" s="135">
        <f t="shared" si="31"/>
        <v>1876546</v>
      </c>
      <c r="AT80" s="164" t="str">
        <f t="shared" si="32"/>
        <v>No</v>
      </c>
      <c r="AU80" s="267">
        <v>5379255</v>
      </c>
      <c r="AV80" s="160">
        <f t="shared" si="14"/>
        <v>156316.2818</v>
      </c>
      <c r="AW80" s="160">
        <f t="shared" si="33"/>
        <v>5379255</v>
      </c>
      <c r="AX80" s="160">
        <f t="shared" si="15"/>
        <v>5379255</v>
      </c>
      <c r="AY80" s="268">
        <f t="shared" si="34"/>
        <v>0</v>
      </c>
      <c r="AZ80" s="160"/>
      <c r="BA80" s="160"/>
      <c r="BB80" s="165"/>
      <c r="BC80" s="160">
        <f t="shared" si="35"/>
        <v>5222938.7182</v>
      </c>
      <c r="BD80" s="166">
        <f t="shared" si="50"/>
        <v>5066622.4364</v>
      </c>
      <c r="BE80" s="166">
        <f t="shared" si="50"/>
        <v>4910306.1546</v>
      </c>
      <c r="BF80" s="166">
        <f t="shared" si="50"/>
        <v>4753989.8728</v>
      </c>
      <c r="BG80" s="166">
        <f t="shared" si="51"/>
        <v>4597673.591</v>
      </c>
      <c r="BH80" s="166">
        <f t="shared" si="51"/>
        <v>4441357.3092</v>
      </c>
      <c r="BI80" s="166">
        <f t="shared" si="38"/>
        <v>4777834</v>
      </c>
      <c r="BK80" s="166">
        <f t="shared" si="39"/>
        <v>5222938.7182</v>
      </c>
      <c r="BL80" s="166">
        <f t="shared" si="40"/>
        <v>5066622.4364</v>
      </c>
      <c r="BM80" s="166">
        <f t="shared" si="41"/>
        <v>4910306.1546</v>
      </c>
      <c r="BN80" s="166">
        <f t="shared" si="42"/>
        <v>4753989.8728</v>
      </c>
      <c r="BO80" s="166">
        <f t="shared" si="43"/>
        <v>4597673.591</v>
      </c>
      <c r="BP80" s="166">
        <f t="shared" si="44"/>
        <v>4441357.3092</v>
      </c>
      <c r="BQ80" s="166">
        <f t="shared" si="45"/>
        <v>4777834</v>
      </c>
    </row>
    <row r="81" spans="1:69" ht="15" x14ac:dyDescent="0.2">
      <c r="A81" s="129" t="s">
        <v>327</v>
      </c>
      <c r="B81" s="129"/>
      <c r="C81" s="147"/>
      <c r="D81" s="147"/>
      <c r="E81" s="147"/>
      <c r="F81" s="1">
        <v>2</v>
      </c>
      <c r="G81" s="265">
        <v>141</v>
      </c>
      <c r="H81" s="129">
        <v>55</v>
      </c>
      <c r="I81" s="1" t="s">
        <v>386</v>
      </c>
      <c r="J81" s="156"/>
      <c r="K81" s="266">
        <v>330.94</v>
      </c>
      <c r="L81" s="265"/>
      <c r="M81" s="158"/>
      <c r="N81" s="267">
        <v>74</v>
      </c>
      <c r="O81" s="159">
        <f t="shared" si="4"/>
        <v>0.22360548739952862</v>
      </c>
      <c r="P81" s="159">
        <f t="shared" si="19"/>
        <v>0</v>
      </c>
      <c r="Q81" s="160">
        <f t="shared" si="5"/>
        <v>0</v>
      </c>
      <c r="R81" s="160">
        <f t="shared" si="20"/>
        <v>0</v>
      </c>
      <c r="S81" s="267">
        <v>7</v>
      </c>
      <c r="T81" s="136">
        <f t="shared" si="6"/>
        <v>22.2</v>
      </c>
      <c r="U81" s="4">
        <f t="shared" si="21"/>
        <v>354.89</v>
      </c>
      <c r="V81" s="266">
        <v>791251335.33000004</v>
      </c>
      <c r="W81" s="267">
        <v>2903</v>
      </c>
      <c r="X81" s="136">
        <f t="shared" si="7"/>
        <v>272563.33</v>
      </c>
      <c r="Y81" s="131">
        <f t="shared" si="8"/>
        <v>1.415716</v>
      </c>
      <c r="Z81" s="267">
        <v>98967</v>
      </c>
      <c r="AA81" s="131">
        <f t="shared" si="9"/>
        <v>0.82134200000000002</v>
      </c>
      <c r="AB81" s="131">
        <f t="shared" si="10"/>
        <v>-0.237404</v>
      </c>
      <c r="AC81" s="161">
        <f t="shared" si="11"/>
        <v>0.01</v>
      </c>
      <c r="AD81" s="162">
        <f t="shared" si="22"/>
        <v>0</v>
      </c>
      <c r="AE81" s="163">
        <f t="shared" si="23"/>
        <v>0.01</v>
      </c>
      <c r="AF81" s="267">
        <v>341</v>
      </c>
      <c r="AG81" s="267">
        <v>13</v>
      </c>
      <c r="AH81" s="4">
        <f t="shared" si="24"/>
        <v>1300</v>
      </c>
      <c r="AI81" s="135">
        <f t="shared" si="12"/>
        <v>443300</v>
      </c>
      <c r="AJ81" s="135">
        <v>0</v>
      </c>
      <c r="AK81" s="135">
        <f t="shared" si="25"/>
        <v>0</v>
      </c>
      <c r="AL81" s="135">
        <f t="shared" si="26"/>
        <v>0</v>
      </c>
      <c r="AM81" s="135">
        <f t="shared" si="27"/>
        <v>0</v>
      </c>
      <c r="AN81" s="135">
        <f t="shared" si="28"/>
        <v>443300</v>
      </c>
      <c r="AO81" s="135">
        <f t="shared" si="13"/>
        <v>40901</v>
      </c>
      <c r="AP81" s="135">
        <f t="shared" si="29"/>
        <v>484201</v>
      </c>
      <c r="AQ81" s="135">
        <f t="shared" si="30"/>
        <v>484201</v>
      </c>
      <c r="AR81" s="160">
        <v>82025</v>
      </c>
      <c r="AS81" s="135">
        <f t="shared" si="31"/>
        <v>402176</v>
      </c>
      <c r="AT81" s="164" t="str">
        <f t="shared" si="32"/>
        <v>Yes</v>
      </c>
      <c r="AU81" s="267">
        <v>123033.96160000001</v>
      </c>
      <c r="AV81" s="160">
        <f t="shared" si="14"/>
        <v>42871.961600000002</v>
      </c>
      <c r="AW81" s="160">
        <f t="shared" si="33"/>
        <v>165905.92320000002</v>
      </c>
      <c r="AX81" s="160">
        <f t="shared" si="15"/>
        <v>165905.92320000002</v>
      </c>
      <c r="AY81" s="268">
        <f t="shared" si="34"/>
        <v>42871.96160000001</v>
      </c>
      <c r="AZ81" s="160"/>
      <c r="BA81" s="160"/>
      <c r="BB81" s="165"/>
      <c r="BC81" s="160">
        <f t="shared" si="35"/>
        <v>208777.88480000003</v>
      </c>
      <c r="BD81" s="166">
        <f t="shared" si="50"/>
        <v>251649.84640000004</v>
      </c>
      <c r="BE81" s="166">
        <f t="shared" si="50"/>
        <v>294521.80800000002</v>
      </c>
      <c r="BF81" s="166">
        <f t="shared" si="50"/>
        <v>337393.7696</v>
      </c>
      <c r="BG81" s="166">
        <f t="shared" si="51"/>
        <v>484201</v>
      </c>
      <c r="BH81" s="166">
        <f t="shared" si="51"/>
        <v>484201</v>
      </c>
      <c r="BI81" s="166">
        <f t="shared" si="38"/>
        <v>484201</v>
      </c>
      <c r="BK81" s="166">
        <f t="shared" si="39"/>
        <v>208777.88480000003</v>
      </c>
      <c r="BL81" s="166">
        <f t="shared" si="40"/>
        <v>251649.84640000004</v>
      </c>
      <c r="BM81" s="166">
        <f t="shared" si="41"/>
        <v>294521.80800000002</v>
      </c>
      <c r="BN81" s="166">
        <f t="shared" si="42"/>
        <v>337393.7696</v>
      </c>
      <c r="BO81" s="166">
        <f t="shared" si="43"/>
        <v>484201</v>
      </c>
      <c r="BP81" s="166">
        <f t="shared" si="44"/>
        <v>484201</v>
      </c>
      <c r="BQ81" s="166">
        <f t="shared" si="45"/>
        <v>484201</v>
      </c>
    </row>
    <row r="82" spans="1:69" ht="15" x14ac:dyDescent="0.2">
      <c r="A82" s="129" t="s">
        <v>329</v>
      </c>
      <c r="B82" s="129"/>
      <c r="C82" s="147"/>
      <c r="D82" s="147"/>
      <c r="E82" s="147"/>
      <c r="F82" s="1">
        <v>5</v>
      </c>
      <c r="G82" s="265">
        <v>129</v>
      </c>
      <c r="H82" s="129">
        <v>56</v>
      </c>
      <c r="I82" s="1" t="s">
        <v>387</v>
      </c>
      <c r="J82" s="156"/>
      <c r="K82" s="266">
        <v>1694.85</v>
      </c>
      <c r="L82" s="265"/>
      <c r="M82" s="158"/>
      <c r="N82" s="267">
        <v>163</v>
      </c>
      <c r="O82" s="159">
        <f t="shared" si="4"/>
        <v>9.6173702687553472E-2</v>
      </c>
      <c r="P82" s="159">
        <f t="shared" si="19"/>
        <v>0</v>
      </c>
      <c r="Q82" s="160">
        <f t="shared" si="5"/>
        <v>0</v>
      </c>
      <c r="R82" s="160">
        <f t="shared" si="20"/>
        <v>0</v>
      </c>
      <c r="S82" s="267">
        <v>3</v>
      </c>
      <c r="T82" s="136">
        <f t="shared" si="6"/>
        <v>48.9</v>
      </c>
      <c r="U82" s="4">
        <f t="shared" si="21"/>
        <v>1744.5</v>
      </c>
      <c r="V82" s="266">
        <v>1477984689.6700001</v>
      </c>
      <c r="W82" s="267">
        <v>11305</v>
      </c>
      <c r="X82" s="136">
        <f t="shared" si="7"/>
        <v>130737.26</v>
      </c>
      <c r="Y82" s="131">
        <f t="shared" si="8"/>
        <v>0.67906</v>
      </c>
      <c r="Z82" s="267">
        <v>121114</v>
      </c>
      <c r="AA82" s="131">
        <f t="shared" si="9"/>
        <v>1.0051429999999999</v>
      </c>
      <c r="AB82" s="131">
        <f t="shared" si="10"/>
        <v>0.22311500000000001</v>
      </c>
      <c r="AC82" s="161">
        <f t="shared" si="11"/>
        <v>0.22311500000000001</v>
      </c>
      <c r="AD82" s="162">
        <f t="shared" si="22"/>
        <v>0</v>
      </c>
      <c r="AE82" s="163">
        <f t="shared" si="23"/>
        <v>0.22311500000000001</v>
      </c>
      <c r="AF82" s="267">
        <v>0</v>
      </c>
      <c r="AG82" s="267">
        <v>0</v>
      </c>
      <c r="AH82" s="4">
        <f t="shared" si="24"/>
        <v>0</v>
      </c>
      <c r="AI82" s="135">
        <f t="shared" si="12"/>
        <v>0</v>
      </c>
      <c r="AJ82" s="135">
        <v>0</v>
      </c>
      <c r="AK82" s="135">
        <f t="shared" si="25"/>
        <v>0</v>
      </c>
      <c r="AL82" s="135">
        <f t="shared" si="26"/>
        <v>0</v>
      </c>
      <c r="AM82" s="135">
        <f t="shared" si="27"/>
        <v>0</v>
      </c>
      <c r="AN82" s="135">
        <f t="shared" si="28"/>
        <v>0</v>
      </c>
      <c r="AO82" s="135">
        <f t="shared" si="13"/>
        <v>4485808</v>
      </c>
      <c r="AP82" s="135">
        <f t="shared" si="29"/>
        <v>4485808</v>
      </c>
      <c r="AQ82" s="135">
        <f t="shared" si="30"/>
        <v>4485808</v>
      </c>
      <c r="AR82" s="160">
        <v>5510220</v>
      </c>
      <c r="AS82" s="135">
        <f t="shared" si="31"/>
        <v>1024412</v>
      </c>
      <c r="AT82" s="164" t="str">
        <f t="shared" si="32"/>
        <v>No</v>
      </c>
      <c r="AU82" s="267">
        <v>5278314</v>
      </c>
      <c r="AV82" s="160">
        <f t="shared" si="14"/>
        <v>85333.5196</v>
      </c>
      <c r="AW82" s="160">
        <f t="shared" si="33"/>
        <v>5278314</v>
      </c>
      <c r="AX82" s="160">
        <f t="shared" si="15"/>
        <v>5278314</v>
      </c>
      <c r="AY82" s="268">
        <f t="shared" si="34"/>
        <v>0</v>
      </c>
      <c r="AZ82" s="160"/>
      <c r="BA82" s="160"/>
      <c r="BB82" s="165"/>
      <c r="BC82" s="160">
        <f t="shared" si="35"/>
        <v>5192980.4803999998</v>
      </c>
      <c r="BD82" s="166">
        <f t="shared" si="50"/>
        <v>5107646.9607999995</v>
      </c>
      <c r="BE82" s="166">
        <f t="shared" si="50"/>
        <v>5022313.4411999993</v>
      </c>
      <c r="BF82" s="166">
        <f t="shared" si="50"/>
        <v>4936979.9215999991</v>
      </c>
      <c r="BG82" s="166">
        <f t="shared" si="51"/>
        <v>4851646.4019999988</v>
      </c>
      <c r="BH82" s="166">
        <f t="shared" si="51"/>
        <v>4766312.8823999986</v>
      </c>
      <c r="BI82" s="166">
        <f t="shared" si="38"/>
        <v>4485808</v>
      </c>
      <c r="BK82" s="166">
        <f t="shared" si="39"/>
        <v>5192980.4803999998</v>
      </c>
      <c r="BL82" s="166">
        <f t="shared" si="40"/>
        <v>5107646.9607999995</v>
      </c>
      <c r="BM82" s="166">
        <f t="shared" si="41"/>
        <v>5022313.4411999993</v>
      </c>
      <c r="BN82" s="166">
        <f t="shared" si="42"/>
        <v>4936979.9215999991</v>
      </c>
      <c r="BO82" s="166">
        <f t="shared" si="43"/>
        <v>4851646.4019999988</v>
      </c>
      <c r="BP82" s="166">
        <f t="shared" si="44"/>
        <v>4766312.8823999986</v>
      </c>
      <c r="BQ82" s="166">
        <f t="shared" si="45"/>
        <v>4485808</v>
      </c>
    </row>
    <row r="83" spans="1:69" ht="15" x14ac:dyDescent="0.2">
      <c r="A83" s="129" t="s">
        <v>329</v>
      </c>
      <c r="B83" s="129"/>
      <c r="C83" s="147"/>
      <c r="D83" s="147"/>
      <c r="E83" s="147"/>
      <c r="F83" s="1">
        <v>1</v>
      </c>
      <c r="G83" s="265">
        <v>169</v>
      </c>
      <c r="H83" s="129">
        <v>57</v>
      </c>
      <c r="I83" s="1" t="s">
        <v>388</v>
      </c>
      <c r="J83" s="156"/>
      <c r="K83" s="266">
        <v>8588.06</v>
      </c>
      <c r="L83" s="265"/>
      <c r="M83" s="158"/>
      <c r="N83" s="267">
        <v>1891</v>
      </c>
      <c r="O83" s="159">
        <f t="shared" si="4"/>
        <v>0.22018942578417014</v>
      </c>
      <c r="P83" s="159">
        <f t="shared" si="19"/>
        <v>0</v>
      </c>
      <c r="Q83" s="160">
        <f t="shared" si="5"/>
        <v>0</v>
      </c>
      <c r="R83" s="160">
        <f t="shared" si="20"/>
        <v>0</v>
      </c>
      <c r="S83" s="267">
        <v>353</v>
      </c>
      <c r="T83" s="136">
        <f t="shared" si="6"/>
        <v>567.29999999999995</v>
      </c>
      <c r="U83" s="4">
        <f t="shared" si="21"/>
        <v>9243.6099999999988</v>
      </c>
      <c r="V83" s="266">
        <v>49439639594.330002</v>
      </c>
      <c r="W83" s="267">
        <v>62574</v>
      </c>
      <c r="X83" s="136">
        <f t="shared" si="7"/>
        <v>790098.76</v>
      </c>
      <c r="Y83" s="131">
        <f t="shared" si="8"/>
        <v>4.1038379999999997</v>
      </c>
      <c r="Z83" s="267">
        <v>142819</v>
      </c>
      <c r="AA83" s="131">
        <f t="shared" si="9"/>
        <v>1.185276</v>
      </c>
      <c r="AB83" s="131">
        <f t="shared" si="10"/>
        <v>-2.2282690000000001</v>
      </c>
      <c r="AC83" s="161">
        <f t="shared" si="11"/>
        <v>0.01</v>
      </c>
      <c r="AD83" s="162">
        <f t="shared" si="22"/>
        <v>0</v>
      </c>
      <c r="AE83" s="163">
        <f t="shared" si="23"/>
        <v>0.01</v>
      </c>
      <c r="AF83" s="267">
        <v>0</v>
      </c>
      <c r="AG83" s="267">
        <v>0</v>
      </c>
      <c r="AH83" s="4">
        <f t="shared" si="24"/>
        <v>0</v>
      </c>
      <c r="AI83" s="135">
        <f t="shared" si="12"/>
        <v>0</v>
      </c>
      <c r="AJ83" s="135">
        <v>0</v>
      </c>
      <c r="AK83" s="135">
        <f t="shared" si="25"/>
        <v>0</v>
      </c>
      <c r="AL83" s="135">
        <f t="shared" si="26"/>
        <v>0</v>
      </c>
      <c r="AM83" s="135">
        <f t="shared" si="27"/>
        <v>0</v>
      </c>
      <c r="AN83" s="135">
        <f t="shared" si="28"/>
        <v>0</v>
      </c>
      <c r="AO83" s="135">
        <f t="shared" si="13"/>
        <v>1065326</v>
      </c>
      <c r="AP83" s="135">
        <f t="shared" si="29"/>
        <v>1065326</v>
      </c>
      <c r="AQ83" s="135">
        <f t="shared" si="30"/>
        <v>1065326</v>
      </c>
      <c r="AR83" s="160">
        <v>136859</v>
      </c>
      <c r="AS83" s="135">
        <f t="shared" si="31"/>
        <v>928467</v>
      </c>
      <c r="AT83" s="164" t="str">
        <f t="shared" si="32"/>
        <v>Yes</v>
      </c>
      <c r="AU83" s="267">
        <v>477623.5822</v>
      </c>
      <c r="AV83" s="160">
        <f t="shared" si="14"/>
        <v>98974.582200000004</v>
      </c>
      <c r="AW83" s="160">
        <f t="shared" si="33"/>
        <v>576598.16440000001</v>
      </c>
      <c r="AX83" s="160">
        <f t="shared" si="15"/>
        <v>576598.16440000001</v>
      </c>
      <c r="AY83" s="268">
        <f t="shared" si="34"/>
        <v>98974.582200000004</v>
      </c>
      <c r="AZ83" s="160"/>
      <c r="BA83" s="160"/>
      <c r="BB83" s="165"/>
      <c r="BC83" s="160">
        <f t="shared" si="35"/>
        <v>675572.74659999995</v>
      </c>
      <c r="BD83" s="166">
        <f t="shared" si="50"/>
        <v>774547.32880000002</v>
      </c>
      <c r="BE83" s="166">
        <f t="shared" si="50"/>
        <v>873521.91100000008</v>
      </c>
      <c r="BF83" s="166">
        <f t="shared" si="50"/>
        <v>972496.49320000014</v>
      </c>
      <c r="BG83" s="166">
        <f t="shared" si="51"/>
        <v>1065326</v>
      </c>
      <c r="BH83" s="166">
        <f t="shared" si="51"/>
        <v>1065326</v>
      </c>
      <c r="BI83" s="166">
        <f t="shared" si="38"/>
        <v>1065326</v>
      </c>
      <c r="BK83" s="166">
        <f t="shared" si="39"/>
        <v>675572.74659999995</v>
      </c>
      <c r="BL83" s="166">
        <f t="shared" si="40"/>
        <v>774547.32880000002</v>
      </c>
      <c r="BM83" s="166">
        <f t="shared" si="41"/>
        <v>873521.91100000008</v>
      </c>
      <c r="BN83" s="166">
        <f t="shared" si="42"/>
        <v>972496.49320000014</v>
      </c>
      <c r="BO83" s="166">
        <f t="shared" si="43"/>
        <v>1065326</v>
      </c>
      <c r="BP83" s="166">
        <f t="shared" si="44"/>
        <v>1065326</v>
      </c>
      <c r="BQ83" s="166">
        <f t="shared" si="45"/>
        <v>1065326</v>
      </c>
    </row>
    <row r="84" spans="1:69" ht="15" x14ac:dyDescent="0.2">
      <c r="A84" s="129" t="s">
        <v>351</v>
      </c>
      <c r="B84" s="129"/>
      <c r="C84" s="147"/>
      <c r="D84" s="147"/>
      <c r="E84" s="147"/>
      <c r="F84" s="1">
        <v>9</v>
      </c>
      <c r="G84" s="269">
        <v>22</v>
      </c>
      <c r="H84" s="129">
        <v>58</v>
      </c>
      <c r="I84" s="1" t="s">
        <v>389</v>
      </c>
      <c r="J84" s="156"/>
      <c r="K84" s="266">
        <v>1546.15</v>
      </c>
      <c r="L84" s="269"/>
      <c r="M84" s="158"/>
      <c r="N84" s="267">
        <v>788</v>
      </c>
      <c r="O84" s="159">
        <f t="shared" si="4"/>
        <v>0.50965300908708722</v>
      </c>
      <c r="P84" s="159">
        <f t="shared" si="19"/>
        <v>0</v>
      </c>
      <c r="Q84" s="160">
        <f t="shared" si="5"/>
        <v>0</v>
      </c>
      <c r="R84" s="160">
        <f t="shared" si="20"/>
        <v>0</v>
      </c>
      <c r="S84" s="267">
        <v>21</v>
      </c>
      <c r="T84" s="136">
        <f t="shared" si="6"/>
        <v>236.4</v>
      </c>
      <c r="U84" s="4">
        <f t="shared" si="21"/>
        <v>1787.8000000000002</v>
      </c>
      <c r="V84" s="266">
        <v>1068224850</v>
      </c>
      <c r="W84" s="267">
        <v>11693</v>
      </c>
      <c r="X84" s="136">
        <f t="shared" si="7"/>
        <v>91355.93</v>
      </c>
      <c r="Y84" s="131">
        <f t="shared" si="8"/>
        <v>0.47450999999999999</v>
      </c>
      <c r="Z84" s="267">
        <v>62542</v>
      </c>
      <c r="AA84" s="131">
        <f t="shared" si="9"/>
        <v>0.51904600000000001</v>
      </c>
      <c r="AB84" s="131">
        <f t="shared" si="10"/>
        <v>0.51212899999999995</v>
      </c>
      <c r="AC84" s="161">
        <f t="shared" si="11"/>
        <v>0.51212899999999995</v>
      </c>
      <c r="AD84" s="162">
        <f t="shared" si="22"/>
        <v>0</v>
      </c>
      <c r="AE84" s="163">
        <f t="shared" si="23"/>
        <v>0.51212899999999995</v>
      </c>
      <c r="AF84" s="267">
        <v>0</v>
      </c>
      <c r="AG84" s="267">
        <v>0</v>
      </c>
      <c r="AH84" s="4">
        <f t="shared" si="24"/>
        <v>0</v>
      </c>
      <c r="AI84" s="135">
        <f t="shared" si="12"/>
        <v>0</v>
      </c>
      <c r="AJ84" s="135">
        <v>0</v>
      </c>
      <c r="AK84" s="135">
        <f t="shared" si="25"/>
        <v>0</v>
      </c>
      <c r="AL84" s="135">
        <f t="shared" si="26"/>
        <v>0</v>
      </c>
      <c r="AM84" s="135">
        <f t="shared" si="27"/>
        <v>0</v>
      </c>
      <c r="AN84" s="135">
        <f t="shared" si="28"/>
        <v>0</v>
      </c>
      <c r="AO84" s="135">
        <f t="shared" si="13"/>
        <v>10552108</v>
      </c>
      <c r="AP84" s="135">
        <f t="shared" si="29"/>
        <v>10552108</v>
      </c>
      <c r="AQ84" s="135">
        <f t="shared" si="30"/>
        <v>10552108</v>
      </c>
      <c r="AR84" s="160">
        <v>10775767</v>
      </c>
      <c r="AS84" s="135">
        <f t="shared" si="31"/>
        <v>223659</v>
      </c>
      <c r="AT84" s="164" t="str">
        <f t="shared" si="32"/>
        <v>No</v>
      </c>
      <c r="AU84" s="267">
        <v>10925151</v>
      </c>
      <c r="AV84" s="160">
        <f t="shared" si="14"/>
        <v>18630.794699999999</v>
      </c>
      <c r="AW84" s="160">
        <f t="shared" si="33"/>
        <v>10925151</v>
      </c>
      <c r="AX84" s="160">
        <f t="shared" si="15"/>
        <v>10925151</v>
      </c>
      <c r="AY84" s="268">
        <f t="shared" si="34"/>
        <v>0</v>
      </c>
      <c r="AZ84" s="160"/>
      <c r="BA84" s="160"/>
      <c r="BB84" s="165"/>
      <c r="BC84" s="160">
        <f t="shared" si="35"/>
        <v>10906520.2053</v>
      </c>
      <c r="BD84" s="166">
        <f t="shared" si="50"/>
        <v>10887889.410599999</v>
      </c>
      <c r="BE84" s="166">
        <f t="shared" si="50"/>
        <v>10869258.615899999</v>
      </c>
      <c r="BF84" s="166">
        <f t="shared" si="50"/>
        <v>10850627.821199998</v>
      </c>
      <c r="BG84" s="166">
        <f t="shared" si="51"/>
        <v>10831997.026499998</v>
      </c>
      <c r="BH84" s="166">
        <f t="shared" si="51"/>
        <v>10813366.231799997</v>
      </c>
      <c r="BI84" s="166">
        <f t="shared" si="38"/>
        <v>10552108</v>
      </c>
      <c r="BK84" s="166">
        <f t="shared" si="39"/>
        <v>10906520.2053</v>
      </c>
      <c r="BL84" s="166">
        <f t="shared" si="40"/>
        <v>10887889.410599999</v>
      </c>
      <c r="BM84" s="166">
        <f t="shared" si="41"/>
        <v>10869258.615899999</v>
      </c>
      <c r="BN84" s="166">
        <f t="shared" si="42"/>
        <v>10850627.821199998</v>
      </c>
      <c r="BO84" s="166">
        <f t="shared" si="43"/>
        <v>10831997.026499998</v>
      </c>
      <c r="BP84" s="166">
        <f t="shared" si="44"/>
        <v>10813366.231799997</v>
      </c>
      <c r="BQ84" s="166">
        <f t="shared" si="45"/>
        <v>10552108</v>
      </c>
    </row>
    <row r="85" spans="1:69" ht="15" x14ac:dyDescent="0.2">
      <c r="A85" s="129" t="s">
        <v>338</v>
      </c>
      <c r="B85" s="129"/>
      <c r="C85" s="147">
        <v>1</v>
      </c>
      <c r="D85" s="147"/>
      <c r="E85" s="147"/>
      <c r="F85" s="1">
        <v>8</v>
      </c>
      <c r="G85" s="265">
        <v>49</v>
      </c>
      <c r="H85" s="129">
        <v>59</v>
      </c>
      <c r="I85" s="1" t="s">
        <v>390</v>
      </c>
      <c r="J85" s="156"/>
      <c r="K85" s="266">
        <v>4448.07</v>
      </c>
      <c r="L85" s="265"/>
      <c r="M85" s="158"/>
      <c r="N85" s="267">
        <v>2390</v>
      </c>
      <c r="O85" s="159">
        <f t="shared" si="4"/>
        <v>0.53731168799052176</v>
      </c>
      <c r="P85" s="159">
        <f t="shared" si="19"/>
        <v>0</v>
      </c>
      <c r="Q85" s="160">
        <f t="shared" si="5"/>
        <v>0</v>
      </c>
      <c r="R85" s="160">
        <f t="shared" si="20"/>
        <v>0</v>
      </c>
      <c r="S85" s="267">
        <v>169</v>
      </c>
      <c r="T85" s="136">
        <f t="shared" si="6"/>
        <v>717</v>
      </c>
      <c r="U85" s="4">
        <f t="shared" si="21"/>
        <v>5207.32</v>
      </c>
      <c r="V85" s="266">
        <v>5815454006</v>
      </c>
      <c r="W85" s="267">
        <v>39105</v>
      </c>
      <c r="X85" s="136">
        <f t="shared" si="7"/>
        <v>148713.82</v>
      </c>
      <c r="Y85" s="131">
        <f t="shared" si="8"/>
        <v>0.77243200000000001</v>
      </c>
      <c r="Z85" s="267">
        <v>66999</v>
      </c>
      <c r="AA85" s="131">
        <f t="shared" si="9"/>
        <v>0.55603499999999995</v>
      </c>
      <c r="AB85" s="131">
        <f t="shared" si="10"/>
        <v>0.292487</v>
      </c>
      <c r="AC85" s="161">
        <f t="shared" si="11"/>
        <v>0.292487</v>
      </c>
      <c r="AD85" s="162">
        <f t="shared" si="22"/>
        <v>0</v>
      </c>
      <c r="AE85" s="163">
        <f t="shared" si="23"/>
        <v>0.292487</v>
      </c>
      <c r="AF85" s="267">
        <v>0</v>
      </c>
      <c r="AG85" s="267">
        <v>0</v>
      </c>
      <c r="AH85" s="4">
        <f t="shared" si="24"/>
        <v>0</v>
      </c>
      <c r="AI85" s="135">
        <f t="shared" si="12"/>
        <v>0</v>
      </c>
      <c r="AJ85" s="135">
        <v>0</v>
      </c>
      <c r="AK85" s="135">
        <f t="shared" si="25"/>
        <v>0</v>
      </c>
      <c r="AL85" s="135">
        <f t="shared" si="26"/>
        <v>0</v>
      </c>
      <c r="AM85" s="135">
        <f t="shared" si="27"/>
        <v>0</v>
      </c>
      <c r="AN85" s="135">
        <f t="shared" si="28"/>
        <v>0</v>
      </c>
      <c r="AO85" s="135">
        <f t="shared" si="13"/>
        <v>17553421</v>
      </c>
      <c r="AP85" s="135">
        <f t="shared" si="29"/>
        <v>17553421</v>
      </c>
      <c r="AQ85" s="135">
        <f t="shared" si="30"/>
        <v>25040045</v>
      </c>
      <c r="AR85" s="160">
        <v>25040045</v>
      </c>
      <c r="AS85" s="135">
        <f t="shared" si="31"/>
        <v>7486624</v>
      </c>
      <c r="AT85" s="164" t="str">
        <f t="shared" si="32"/>
        <v>No</v>
      </c>
      <c r="AU85" s="267">
        <v>25040045</v>
      </c>
      <c r="AV85" s="160">
        <f t="shared" si="14"/>
        <v>623635.77919999999</v>
      </c>
      <c r="AW85" s="160">
        <f t="shared" si="33"/>
        <v>25040045</v>
      </c>
      <c r="AX85" s="160">
        <f t="shared" si="15"/>
        <v>25040045</v>
      </c>
      <c r="AY85" s="268">
        <f t="shared" si="34"/>
        <v>0</v>
      </c>
      <c r="AZ85" s="160"/>
      <c r="BA85" s="160"/>
      <c r="BB85" s="165"/>
      <c r="BC85" s="160">
        <f t="shared" si="35"/>
        <v>24416409.220800001</v>
      </c>
      <c r="BD85" s="166">
        <f t="shared" si="50"/>
        <v>23792773.441600002</v>
      </c>
      <c r="BE85" s="166">
        <f t="shared" si="50"/>
        <v>23169137.662400004</v>
      </c>
      <c r="BF85" s="166">
        <f t="shared" si="50"/>
        <v>22545501.883200005</v>
      </c>
      <c r="BG85" s="166">
        <f t="shared" si="51"/>
        <v>21921866.104000006</v>
      </c>
      <c r="BH85" s="166">
        <f t="shared" si="51"/>
        <v>21298230.324800007</v>
      </c>
      <c r="BI85" s="166">
        <f t="shared" si="38"/>
        <v>17553421</v>
      </c>
      <c r="BK85" s="166">
        <f t="shared" si="39"/>
        <v>25040045</v>
      </c>
      <c r="BL85" s="166">
        <f t="shared" si="40"/>
        <v>25040045</v>
      </c>
      <c r="BM85" s="166">
        <f t="shared" si="41"/>
        <v>25040045</v>
      </c>
      <c r="BN85" s="166">
        <f t="shared" si="42"/>
        <v>25040045</v>
      </c>
      <c r="BO85" s="166">
        <f t="shared" si="43"/>
        <v>25040045</v>
      </c>
      <c r="BP85" s="166">
        <f t="shared" si="44"/>
        <v>25040045</v>
      </c>
      <c r="BQ85" s="166">
        <f t="shared" si="45"/>
        <v>25040045</v>
      </c>
    </row>
    <row r="86" spans="1:69" ht="15" x14ac:dyDescent="0.2">
      <c r="A86" s="129" t="s">
        <v>329</v>
      </c>
      <c r="B86" s="129"/>
      <c r="C86" s="147"/>
      <c r="D86" s="147"/>
      <c r="E86" s="147"/>
      <c r="F86" s="1">
        <v>2</v>
      </c>
      <c r="G86" s="265">
        <v>150</v>
      </c>
      <c r="H86" s="129">
        <v>60</v>
      </c>
      <c r="I86" s="1" t="s">
        <v>391</v>
      </c>
      <c r="J86" s="156"/>
      <c r="K86" s="266">
        <v>3138.89</v>
      </c>
      <c r="L86" s="265"/>
      <c r="M86" s="158"/>
      <c r="N86" s="267">
        <v>410</v>
      </c>
      <c r="O86" s="159">
        <f t="shared" si="4"/>
        <v>0.13061942278958485</v>
      </c>
      <c r="P86" s="159">
        <f t="shared" si="19"/>
        <v>0</v>
      </c>
      <c r="Q86" s="160">
        <f t="shared" si="5"/>
        <v>0</v>
      </c>
      <c r="R86" s="160">
        <f t="shared" si="20"/>
        <v>0</v>
      </c>
      <c r="S86" s="267">
        <v>59</v>
      </c>
      <c r="T86" s="136">
        <f t="shared" si="6"/>
        <v>123</v>
      </c>
      <c r="U86" s="4">
        <f t="shared" si="21"/>
        <v>3276.64</v>
      </c>
      <c r="V86" s="266">
        <v>4519394206.6700001</v>
      </c>
      <c r="W86" s="267">
        <v>22285</v>
      </c>
      <c r="X86" s="136">
        <f t="shared" si="7"/>
        <v>202799.83</v>
      </c>
      <c r="Y86" s="131">
        <f t="shared" si="8"/>
        <v>1.0533589999999999</v>
      </c>
      <c r="Z86" s="267">
        <v>110000</v>
      </c>
      <c r="AA86" s="131">
        <f t="shared" si="9"/>
        <v>0.91290700000000002</v>
      </c>
      <c r="AB86" s="131">
        <f t="shared" si="10"/>
        <v>-1.1223E-2</v>
      </c>
      <c r="AC86" s="161">
        <f t="shared" si="11"/>
        <v>0.01</v>
      </c>
      <c r="AD86" s="162">
        <f t="shared" si="22"/>
        <v>0</v>
      </c>
      <c r="AE86" s="163">
        <f t="shared" si="23"/>
        <v>0.01</v>
      </c>
      <c r="AF86" s="267">
        <v>0</v>
      </c>
      <c r="AG86" s="267">
        <v>0</v>
      </c>
      <c r="AH86" s="4">
        <f t="shared" si="24"/>
        <v>0</v>
      </c>
      <c r="AI86" s="135">
        <f t="shared" si="12"/>
        <v>0</v>
      </c>
      <c r="AJ86" s="135">
        <v>0</v>
      </c>
      <c r="AK86" s="135">
        <f t="shared" si="25"/>
        <v>0</v>
      </c>
      <c r="AL86" s="135">
        <f t="shared" si="26"/>
        <v>0</v>
      </c>
      <c r="AM86" s="135">
        <f t="shared" si="27"/>
        <v>0</v>
      </c>
      <c r="AN86" s="135">
        <f t="shared" si="28"/>
        <v>0</v>
      </c>
      <c r="AO86" s="135">
        <f t="shared" si="13"/>
        <v>377633</v>
      </c>
      <c r="AP86" s="135">
        <f t="shared" si="29"/>
        <v>377633</v>
      </c>
      <c r="AQ86" s="135">
        <f t="shared" si="30"/>
        <v>377633</v>
      </c>
      <c r="AR86" s="160">
        <v>2740394</v>
      </c>
      <c r="AS86" s="135">
        <f t="shared" si="31"/>
        <v>2362761</v>
      </c>
      <c r="AT86" s="164" t="str">
        <f t="shared" si="32"/>
        <v>No</v>
      </c>
      <c r="AU86" s="267">
        <v>1766084</v>
      </c>
      <c r="AV86" s="160">
        <f t="shared" si="14"/>
        <v>196817.99129999999</v>
      </c>
      <c r="AW86" s="160">
        <f t="shared" si="33"/>
        <v>1766084</v>
      </c>
      <c r="AX86" s="160">
        <f t="shared" si="15"/>
        <v>1766084</v>
      </c>
      <c r="AY86" s="268">
        <f t="shared" si="34"/>
        <v>0</v>
      </c>
      <c r="AZ86" s="160"/>
      <c r="BA86" s="160"/>
      <c r="BB86" s="165"/>
      <c r="BC86" s="160">
        <f t="shared" si="35"/>
        <v>1569266.0087000001</v>
      </c>
      <c r="BD86" s="166">
        <f t="shared" si="50"/>
        <v>1372448.0174000002</v>
      </c>
      <c r="BE86" s="166">
        <f t="shared" si="50"/>
        <v>1175630.0261000004</v>
      </c>
      <c r="BF86" s="166">
        <f t="shared" si="50"/>
        <v>978812.03480000037</v>
      </c>
      <c r="BG86" s="166">
        <f t="shared" si="51"/>
        <v>781994.04350000038</v>
      </c>
      <c r="BH86" s="166">
        <f t="shared" si="51"/>
        <v>585176.05220000038</v>
      </c>
      <c r="BI86" s="166">
        <f t="shared" si="38"/>
        <v>377633</v>
      </c>
      <c r="BK86" s="166">
        <f t="shared" si="39"/>
        <v>1569266.0087000001</v>
      </c>
      <c r="BL86" s="166">
        <f t="shared" si="40"/>
        <v>1372448.0174000002</v>
      </c>
      <c r="BM86" s="166">
        <f t="shared" si="41"/>
        <v>1175630.0261000004</v>
      </c>
      <c r="BN86" s="166">
        <f t="shared" si="42"/>
        <v>978812.03480000037</v>
      </c>
      <c r="BO86" s="166">
        <f t="shared" si="43"/>
        <v>781994.04350000038</v>
      </c>
      <c r="BP86" s="166">
        <f t="shared" si="44"/>
        <v>585176.05220000038</v>
      </c>
      <c r="BQ86" s="166">
        <f t="shared" si="45"/>
        <v>377633</v>
      </c>
    </row>
    <row r="87" spans="1:69" ht="15" x14ac:dyDescent="0.2">
      <c r="A87" s="129" t="s">
        <v>323</v>
      </c>
      <c r="B87" s="129"/>
      <c r="C87" s="147"/>
      <c r="D87" s="147"/>
      <c r="E87" s="147"/>
      <c r="F87" s="1">
        <v>4</v>
      </c>
      <c r="G87" s="265">
        <v>123</v>
      </c>
      <c r="H87" s="129">
        <v>61</v>
      </c>
      <c r="I87" s="1" t="s">
        <v>392</v>
      </c>
      <c r="J87" s="156"/>
      <c r="K87" s="266">
        <v>1132.01</v>
      </c>
      <c r="L87" s="265"/>
      <c r="M87" s="158"/>
      <c r="N87" s="267">
        <v>202</v>
      </c>
      <c r="O87" s="159">
        <f t="shared" si="4"/>
        <v>0.17844365332461729</v>
      </c>
      <c r="P87" s="159">
        <f t="shared" si="19"/>
        <v>0</v>
      </c>
      <c r="Q87" s="160">
        <f t="shared" si="5"/>
        <v>0</v>
      </c>
      <c r="R87" s="160">
        <f t="shared" si="20"/>
        <v>0</v>
      </c>
      <c r="S87" s="267">
        <v>8</v>
      </c>
      <c r="T87" s="136">
        <f t="shared" si="6"/>
        <v>60.6</v>
      </c>
      <c r="U87" s="4">
        <f t="shared" si="21"/>
        <v>1194.6099999999999</v>
      </c>
      <c r="V87" s="266">
        <v>1325103552.6700001</v>
      </c>
      <c r="W87" s="267">
        <v>8267</v>
      </c>
      <c r="X87" s="136">
        <f t="shared" si="7"/>
        <v>160288.32000000001</v>
      </c>
      <c r="Y87" s="131">
        <f t="shared" si="8"/>
        <v>0.83255100000000004</v>
      </c>
      <c r="Z87" s="267">
        <v>108800</v>
      </c>
      <c r="AA87" s="131">
        <f t="shared" si="9"/>
        <v>0.90294799999999997</v>
      </c>
      <c r="AB87" s="131">
        <f t="shared" si="10"/>
        <v>0.14632999999999999</v>
      </c>
      <c r="AC87" s="161">
        <f t="shared" si="11"/>
        <v>0.14632999999999999</v>
      </c>
      <c r="AD87" s="162">
        <f t="shared" si="22"/>
        <v>0</v>
      </c>
      <c r="AE87" s="163">
        <f t="shared" si="23"/>
        <v>0.14632999999999999</v>
      </c>
      <c r="AF87" s="267">
        <v>1137</v>
      </c>
      <c r="AG87" s="267">
        <v>13</v>
      </c>
      <c r="AH87" s="4">
        <f t="shared" si="24"/>
        <v>1300</v>
      </c>
      <c r="AI87" s="135">
        <f t="shared" si="12"/>
        <v>1478100</v>
      </c>
      <c r="AJ87" s="135">
        <v>0</v>
      </c>
      <c r="AK87" s="135">
        <f t="shared" si="25"/>
        <v>0</v>
      </c>
      <c r="AL87" s="135">
        <f t="shared" si="26"/>
        <v>0</v>
      </c>
      <c r="AM87" s="135">
        <f t="shared" si="27"/>
        <v>0</v>
      </c>
      <c r="AN87" s="135">
        <f t="shared" si="28"/>
        <v>1478100</v>
      </c>
      <c r="AO87" s="135">
        <f t="shared" si="13"/>
        <v>2014654</v>
      </c>
      <c r="AP87" s="135">
        <f t="shared" si="29"/>
        <v>3492754</v>
      </c>
      <c r="AQ87" s="135">
        <f t="shared" si="30"/>
        <v>3492754</v>
      </c>
      <c r="AR87" s="160">
        <v>1971482</v>
      </c>
      <c r="AS87" s="135">
        <f t="shared" si="31"/>
        <v>1521272</v>
      </c>
      <c r="AT87" s="164" t="str">
        <f t="shared" si="32"/>
        <v>Yes</v>
      </c>
      <c r="AU87" s="267">
        <v>2181179.5951999999</v>
      </c>
      <c r="AV87" s="160">
        <f t="shared" si="14"/>
        <v>162167.59520000001</v>
      </c>
      <c r="AW87" s="160">
        <f t="shared" si="33"/>
        <v>2343347.1903999997</v>
      </c>
      <c r="AX87" s="160">
        <f t="shared" si="15"/>
        <v>2343347.1903999997</v>
      </c>
      <c r="AY87" s="268">
        <f t="shared" si="34"/>
        <v>162167.59519999987</v>
      </c>
      <c r="AZ87" s="160"/>
      <c r="BA87" s="160"/>
      <c r="BB87" s="165"/>
      <c r="BC87" s="160">
        <f t="shared" si="35"/>
        <v>2505514.7855999996</v>
      </c>
      <c r="BD87" s="166">
        <f t="shared" si="50"/>
        <v>2667682.3807999995</v>
      </c>
      <c r="BE87" s="166">
        <f t="shared" si="50"/>
        <v>2829849.9759999993</v>
      </c>
      <c r="BF87" s="166">
        <f t="shared" si="50"/>
        <v>2992017.5711999992</v>
      </c>
      <c r="BG87" s="166">
        <f t="shared" si="51"/>
        <v>3492754</v>
      </c>
      <c r="BH87" s="166">
        <f t="shared" si="51"/>
        <v>3492754</v>
      </c>
      <c r="BI87" s="166">
        <f t="shared" si="38"/>
        <v>3492754</v>
      </c>
      <c r="BK87" s="166">
        <f t="shared" si="39"/>
        <v>2505514.7855999996</v>
      </c>
      <c r="BL87" s="166">
        <f t="shared" si="40"/>
        <v>2667682.3807999995</v>
      </c>
      <c r="BM87" s="166">
        <f t="shared" si="41"/>
        <v>2829849.9759999993</v>
      </c>
      <c r="BN87" s="166">
        <f t="shared" si="42"/>
        <v>2992017.5711999992</v>
      </c>
      <c r="BO87" s="166">
        <f t="shared" si="43"/>
        <v>3492754</v>
      </c>
      <c r="BP87" s="166">
        <f t="shared" si="44"/>
        <v>3492754</v>
      </c>
      <c r="BQ87" s="166">
        <f t="shared" si="45"/>
        <v>3492754</v>
      </c>
    </row>
    <row r="88" spans="1:69" ht="15" x14ac:dyDescent="0.2">
      <c r="A88" s="129" t="s">
        <v>338</v>
      </c>
      <c r="B88" s="129"/>
      <c r="C88" s="147">
        <v>1</v>
      </c>
      <c r="D88" s="147">
        <v>1</v>
      </c>
      <c r="E88" s="147"/>
      <c r="F88" s="1">
        <v>9</v>
      </c>
      <c r="G88" s="269">
        <v>25</v>
      </c>
      <c r="H88" s="129">
        <v>62</v>
      </c>
      <c r="I88" s="1" t="s">
        <v>393</v>
      </c>
      <c r="J88" s="156"/>
      <c r="K88" s="266">
        <v>6226.12</v>
      </c>
      <c r="L88" s="269"/>
      <c r="M88" s="158"/>
      <c r="N88" s="267">
        <v>2710</v>
      </c>
      <c r="O88" s="159">
        <f t="shared" si="4"/>
        <v>0.43526305307318203</v>
      </c>
      <c r="P88" s="159">
        <f t="shared" si="19"/>
        <v>0</v>
      </c>
      <c r="Q88" s="160">
        <f t="shared" si="5"/>
        <v>0</v>
      </c>
      <c r="R88" s="160">
        <f t="shared" si="20"/>
        <v>0</v>
      </c>
      <c r="S88" s="267">
        <v>353</v>
      </c>
      <c r="T88" s="136">
        <f t="shared" si="6"/>
        <v>813</v>
      </c>
      <c r="U88" s="4">
        <f t="shared" si="21"/>
        <v>7127.37</v>
      </c>
      <c r="V88" s="266">
        <v>5762356274</v>
      </c>
      <c r="W88" s="267">
        <v>61206</v>
      </c>
      <c r="X88" s="136">
        <f t="shared" si="7"/>
        <v>94146.92</v>
      </c>
      <c r="Y88" s="131">
        <f t="shared" si="8"/>
        <v>0.48900700000000002</v>
      </c>
      <c r="Z88" s="267">
        <v>75392</v>
      </c>
      <c r="AA88" s="131">
        <f t="shared" si="9"/>
        <v>0.62568999999999997</v>
      </c>
      <c r="AB88" s="131">
        <f t="shared" si="10"/>
        <v>0.46998800000000002</v>
      </c>
      <c r="AC88" s="161">
        <f t="shared" si="11"/>
        <v>0.46998800000000002</v>
      </c>
      <c r="AD88" s="162">
        <f t="shared" si="22"/>
        <v>0</v>
      </c>
      <c r="AE88" s="163">
        <f t="shared" si="23"/>
        <v>0.46998800000000002</v>
      </c>
      <c r="AF88" s="267">
        <v>0</v>
      </c>
      <c r="AG88" s="267">
        <v>0</v>
      </c>
      <c r="AH88" s="4">
        <f t="shared" si="24"/>
        <v>0</v>
      </c>
      <c r="AI88" s="135">
        <f t="shared" si="12"/>
        <v>0</v>
      </c>
      <c r="AJ88" s="135">
        <v>0</v>
      </c>
      <c r="AK88" s="135">
        <f t="shared" si="25"/>
        <v>0</v>
      </c>
      <c r="AL88" s="135">
        <f t="shared" si="26"/>
        <v>0</v>
      </c>
      <c r="AM88" s="135">
        <f t="shared" si="27"/>
        <v>0</v>
      </c>
      <c r="AN88" s="135">
        <f t="shared" si="28"/>
        <v>0</v>
      </c>
      <c r="AO88" s="135">
        <f t="shared" si="13"/>
        <v>38606196</v>
      </c>
      <c r="AP88" s="135">
        <f t="shared" si="29"/>
        <v>38606196</v>
      </c>
      <c r="AQ88" s="135">
        <f t="shared" si="30"/>
        <v>38606196</v>
      </c>
      <c r="AR88" s="160">
        <v>26945481</v>
      </c>
      <c r="AS88" s="135">
        <f t="shared" si="31"/>
        <v>11660715</v>
      </c>
      <c r="AT88" s="164" t="str">
        <f t="shared" si="32"/>
        <v>Yes</v>
      </c>
      <c r="AU88" s="267">
        <v>31174709.219000001</v>
      </c>
      <c r="AV88" s="160">
        <f t="shared" si="14"/>
        <v>1243032.219</v>
      </c>
      <c r="AW88" s="160">
        <f t="shared" si="33"/>
        <v>32417741.438000001</v>
      </c>
      <c r="AX88" s="160">
        <f t="shared" si="15"/>
        <v>32417741.438000001</v>
      </c>
      <c r="AY88" s="268">
        <f t="shared" si="34"/>
        <v>1243032.2190000005</v>
      </c>
      <c r="AZ88" s="160"/>
      <c r="BA88" s="160"/>
      <c r="BB88" s="165"/>
      <c r="BC88" s="160">
        <f t="shared" si="35"/>
        <v>33660773.656999998</v>
      </c>
      <c r="BD88" s="166">
        <f t="shared" si="50"/>
        <v>34903805.875999995</v>
      </c>
      <c r="BE88" s="166">
        <f t="shared" si="50"/>
        <v>36146838.094999991</v>
      </c>
      <c r="BF88" s="166">
        <f t="shared" si="50"/>
        <v>37389870.313999988</v>
      </c>
      <c r="BG88" s="166">
        <f t="shared" si="51"/>
        <v>38606196</v>
      </c>
      <c r="BH88" s="166">
        <f t="shared" si="51"/>
        <v>38606196</v>
      </c>
      <c r="BI88" s="166">
        <f t="shared" si="38"/>
        <v>38606196</v>
      </c>
      <c r="BK88" s="166">
        <f t="shared" si="39"/>
        <v>33660773.656999998</v>
      </c>
      <c r="BL88" s="166">
        <f t="shared" si="40"/>
        <v>34903805.875999995</v>
      </c>
      <c r="BM88" s="166">
        <f t="shared" si="41"/>
        <v>36146838.094999991</v>
      </c>
      <c r="BN88" s="166">
        <f t="shared" si="42"/>
        <v>37389870.313999988</v>
      </c>
      <c r="BO88" s="166">
        <f t="shared" si="43"/>
        <v>38606196</v>
      </c>
      <c r="BP88" s="166">
        <f t="shared" si="44"/>
        <v>38606196</v>
      </c>
      <c r="BQ88" s="166">
        <f t="shared" si="45"/>
        <v>38606196</v>
      </c>
    </row>
    <row r="89" spans="1:69" ht="15" x14ac:dyDescent="0.2">
      <c r="A89" s="129" t="s">
        <v>327</v>
      </c>
      <c r="B89" s="129"/>
      <c r="C89" s="147"/>
      <c r="D89" s="147"/>
      <c r="E89" s="147"/>
      <c r="F89" s="1">
        <v>7</v>
      </c>
      <c r="G89" s="265">
        <v>65</v>
      </c>
      <c r="H89" s="129">
        <v>63</v>
      </c>
      <c r="I89" s="1" t="s">
        <v>394</v>
      </c>
      <c r="J89" s="156"/>
      <c r="K89" s="266">
        <v>127</v>
      </c>
      <c r="L89" s="265"/>
      <c r="M89" s="158"/>
      <c r="N89" s="267">
        <v>46</v>
      </c>
      <c r="O89" s="159">
        <f t="shared" si="4"/>
        <v>0.36220472440944884</v>
      </c>
      <c r="P89" s="159">
        <f t="shared" si="19"/>
        <v>0</v>
      </c>
      <c r="Q89" s="160">
        <f t="shared" si="5"/>
        <v>0</v>
      </c>
      <c r="R89" s="160">
        <f t="shared" si="20"/>
        <v>0</v>
      </c>
      <c r="S89" s="267">
        <v>0</v>
      </c>
      <c r="T89" s="136">
        <f t="shared" si="6"/>
        <v>13.8</v>
      </c>
      <c r="U89" s="4">
        <f t="shared" si="21"/>
        <v>140.80000000000001</v>
      </c>
      <c r="V89" s="266">
        <v>217460618.66999999</v>
      </c>
      <c r="W89" s="267">
        <v>1861</v>
      </c>
      <c r="X89" s="136">
        <f t="shared" si="7"/>
        <v>116851.49</v>
      </c>
      <c r="Y89" s="131">
        <f t="shared" si="8"/>
        <v>0.60693600000000003</v>
      </c>
      <c r="Z89" s="267">
        <v>75288</v>
      </c>
      <c r="AA89" s="131">
        <f t="shared" si="9"/>
        <v>0.62482599999999999</v>
      </c>
      <c r="AB89" s="131">
        <f t="shared" si="10"/>
        <v>0.38769700000000001</v>
      </c>
      <c r="AC89" s="161">
        <f t="shared" si="11"/>
        <v>0.38769700000000001</v>
      </c>
      <c r="AD89" s="162">
        <f t="shared" si="22"/>
        <v>0</v>
      </c>
      <c r="AE89" s="163">
        <f t="shared" si="23"/>
        <v>0.38769700000000001</v>
      </c>
      <c r="AF89" s="267">
        <v>61</v>
      </c>
      <c r="AG89" s="267">
        <v>6</v>
      </c>
      <c r="AH89" s="4">
        <f t="shared" si="24"/>
        <v>600</v>
      </c>
      <c r="AI89" s="135">
        <f t="shared" si="12"/>
        <v>36600</v>
      </c>
      <c r="AJ89" s="135">
        <v>0</v>
      </c>
      <c r="AK89" s="135">
        <f t="shared" si="25"/>
        <v>0</v>
      </c>
      <c r="AL89" s="135">
        <f t="shared" si="26"/>
        <v>0</v>
      </c>
      <c r="AM89" s="135">
        <f t="shared" si="27"/>
        <v>0</v>
      </c>
      <c r="AN89" s="135">
        <f t="shared" si="28"/>
        <v>36600</v>
      </c>
      <c r="AO89" s="135">
        <f t="shared" si="13"/>
        <v>629124</v>
      </c>
      <c r="AP89" s="135">
        <f t="shared" si="29"/>
        <v>665724</v>
      </c>
      <c r="AQ89" s="135">
        <f t="shared" si="30"/>
        <v>665724</v>
      </c>
      <c r="AR89" s="160">
        <v>1312383</v>
      </c>
      <c r="AS89" s="135">
        <f t="shared" si="31"/>
        <v>646659</v>
      </c>
      <c r="AT89" s="164" t="str">
        <f t="shared" si="32"/>
        <v>No</v>
      </c>
      <c r="AU89" s="267">
        <v>1058408</v>
      </c>
      <c r="AV89" s="160">
        <f t="shared" si="14"/>
        <v>53866.6947</v>
      </c>
      <c r="AW89" s="160">
        <f t="shared" si="33"/>
        <v>1058408</v>
      </c>
      <c r="AX89" s="160">
        <f t="shared" si="15"/>
        <v>1058408</v>
      </c>
      <c r="AY89" s="268">
        <f t="shared" si="34"/>
        <v>0</v>
      </c>
      <c r="AZ89" s="160"/>
      <c r="BA89" s="160"/>
      <c r="BB89" s="165"/>
      <c r="BC89" s="160">
        <f t="shared" si="35"/>
        <v>1004541.3053</v>
      </c>
      <c r="BD89" s="166">
        <f t="shared" si="50"/>
        <v>950674.61060000001</v>
      </c>
      <c r="BE89" s="166">
        <f t="shared" si="50"/>
        <v>896807.91590000002</v>
      </c>
      <c r="BF89" s="166">
        <f t="shared" si="50"/>
        <v>842941.22120000003</v>
      </c>
      <c r="BG89" s="166">
        <f t="shared" si="51"/>
        <v>789074.52650000004</v>
      </c>
      <c r="BH89" s="166">
        <f t="shared" si="51"/>
        <v>735207.83180000004</v>
      </c>
      <c r="BI89" s="166">
        <f t="shared" si="38"/>
        <v>665724</v>
      </c>
      <c r="BK89" s="166">
        <f t="shared" si="39"/>
        <v>1004541.3053</v>
      </c>
      <c r="BL89" s="166">
        <f t="shared" si="40"/>
        <v>950674.61060000001</v>
      </c>
      <c r="BM89" s="166">
        <f t="shared" si="41"/>
        <v>896807.91590000002</v>
      </c>
      <c r="BN89" s="166">
        <f t="shared" si="42"/>
        <v>842941.22120000003</v>
      </c>
      <c r="BO89" s="166">
        <f t="shared" si="43"/>
        <v>789074.52650000004</v>
      </c>
      <c r="BP89" s="166">
        <f t="shared" si="44"/>
        <v>735207.83180000004</v>
      </c>
      <c r="BQ89" s="166">
        <f t="shared" si="45"/>
        <v>665724</v>
      </c>
    </row>
    <row r="90" spans="1:69" ht="15" x14ac:dyDescent="0.2">
      <c r="A90" s="129" t="s">
        <v>343</v>
      </c>
      <c r="B90" s="129">
        <v>1</v>
      </c>
      <c r="C90" s="147">
        <v>1</v>
      </c>
      <c r="D90" s="147">
        <v>0</v>
      </c>
      <c r="E90" s="147">
        <v>1</v>
      </c>
      <c r="F90" s="1">
        <v>10</v>
      </c>
      <c r="G90" s="269">
        <v>1</v>
      </c>
      <c r="H90" s="129">
        <v>64</v>
      </c>
      <c r="I90" s="1" t="s">
        <v>395</v>
      </c>
      <c r="J90" s="156"/>
      <c r="K90" s="266">
        <v>19083.37</v>
      </c>
      <c r="L90" s="269"/>
      <c r="M90" s="158"/>
      <c r="N90" s="267">
        <v>17335</v>
      </c>
      <c r="O90" s="159">
        <f t="shared" si="4"/>
        <v>0.90838253411216163</v>
      </c>
      <c r="P90" s="159">
        <f t="shared" si="19"/>
        <v>0.30838253411216165</v>
      </c>
      <c r="Q90" s="160">
        <f t="shared" si="5"/>
        <v>5884.9780000000019</v>
      </c>
      <c r="R90" s="160">
        <f t="shared" si="20"/>
        <v>882.74670000000026</v>
      </c>
      <c r="S90" s="267">
        <v>4263</v>
      </c>
      <c r="T90" s="136">
        <f t="shared" si="6"/>
        <v>5200.5</v>
      </c>
      <c r="U90" s="4">
        <f t="shared" si="21"/>
        <v>26232.366699999999</v>
      </c>
      <c r="V90" s="266">
        <v>6954044431.3299999</v>
      </c>
      <c r="W90" s="267">
        <v>123628</v>
      </c>
      <c r="X90" s="136">
        <f t="shared" si="7"/>
        <v>56249.75</v>
      </c>
      <c r="Y90" s="131">
        <f t="shared" si="8"/>
        <v>0.29216599999999998</v>
      </c>
      <c r="Z90" s="267">
        <v>34338</v>
      </c>
      <c r="AA90" s="131">
        <f t="shared" si="9"/>
        <v>0.28497600000000001</v>
      </c>
      <c r="AB90" s="131">
        <f t="shared" si="10"/>
        <v>0.70999100000000004</v>
      </c>
      <c r="AC90" s="161">
        <f t="shared" si="11"/>
        <v>0.70999100000000004</v>
      </c>
      <c r="AD90" s="162">
        <f t="shared" si="22"/>
        <v>0.06</v>
      </c>
      <c r="AE90" s="163">
        <f t="shared" si="23"/>
        <v>0.76999100000000009</v>
      </c>
      <c r="AF90" s="267">
        <v>0</v>
      </c>
      <c r="AG90" s="267">
        <v>0</v>
      </c>
      <c r="AH90" s="4">
        <f t="shared" si="24"/>
        <v>0</v>
      </c>
      <c r="AI90" s="135">
        <f t="shared" si="12"/>
        <v>0</v>
      </c>
      <c r="AJ90" s="135">
        <v>0</v>
      </c>
      <c r="AK90" s="135">
        <f t="shared" si="25"/>
        <v>0</v>
      </c>
      <c r="AL90" s="135">
        <f t="shared" si="26"/>
        <v>0</v>
      </c>
      <c r="AM90" s="135">
        <f t="shared" si="27"/>
        <v>0</v>
      </c>
      <c r="AN90" s="135">
        <f t="shared" si="28"/>
        <v>0</v>
      </c>
      <c r="AO90" s="135">
        <f t="shared" si="13"/>
        <v>232789859</v>
      </c>
      <c r="AP90" s="135">
        <f t="shared" si="29"/>
        <v>232789859</v>
      </c>
      <c r="AQ90" s="135">
        <f t="shared" si="30"/>
        <v>232789859</v>
      </c>
      <c r="AR90" s="160">
        <v>200518244</v>
      </c>
      <c r="AS90" s="135">
        <f t="shared" si="31"/>
        <v>32271615</v>
      </c>
      <c r="AT90" s="164" t="str">
        <f t="shared" si="32"/>
        <v>Yes</v>
      </c>
      <c r="AU90" s="267">
        <v>212544931.15900001</v>
      </c>
      <c r="AV90" s="160">
        <f t="shared" si="14"/>
        <v>3440154.159</v>
      </c>
      <c r="AW90" s="160">
        <f t="shared" si="33"/>
        <v>215985085.31800002</v>
      </c>
      <c r="AX90" s="160">
        <f t="shared" si="15"/>
        <v>215985085.31800002</v>
      </c>
      <c r="AY90" s="268">
        <f t="shared" si="34"/>
        <v>3440154.1590000093</v>
      </c>
      <c r="AZ90" s="160"/>
      <c r="BA90" s="160"/>
      <c r="BB90" s="165"/>
      <c r="BC90" s="160">
        <f t="shared" si="35"/>
        <v>219425239.47700003</v>
      </c>
      <c r="BD90" s="166">
        <f t="shared" si="50"/>
        <v>222865393.63600004</v>
      </c>
      <c r="BE90" s="166">
        <f t="shared" si="50"/>
        <v>226305547.79500005</v>
      </c>
      <c r="BF90" s="166">
        <f t="shared" si="50"/>
        <v>229745701.95400006</v>
      </c>
      <c r="BG90" s="166">
        <f t="shared" si="51"/>
        <v>232789859</v>
      </c>
      <c r="BH90" s="166">
        <f t="shared" si="51"/>
        <v>232789859</v>
      </c>
      <c r="BI90" s="166">
        <f t="shared" si="38"/>
        <v>232789859</v>
      </c>
      <c r="BK90" s="166">
        <f t="shared" si="39"/>
        <v>219425239.47700003</v>
      </c>
      <c r="BL90" s="166">
        <f t="shared" si="40"/>
        <v>222865393.63600004</v>
      </c>
      <c r="BM90" s="166">
        <f t="shared" si="41"/>
        <v>226305547.79500005</v>
      </c>
      <c r="BN90" s="166">
        <f t="shared" si="42"/>
        <v>229745701.95400006</v>
      </c>
      <c r="BO90" s="166">
        <f t="shared" si="43"/>
        <v>232789859</v>
      </c>
      <c r="BP90" s="166">
        <f t="shared" si="44"/>
        <v>232789859</v>
      </c>
      <c r="BQ90" s="166">
        <f t="shared" si="45"/>
        <v>232789859</v>
      </c>
    </row>
    <row r="91" spans="1:69" ht="15" x14ac:dyDescent="0.2">
      <c r="A91" s="129" t="s">
        <v>327</v>
      </c>
      <c r="B91" s="129"/>
      <c r="C91" s="147"/>
      <c r="D91" s="147"/>
      <c r="E91" s="147"/>
      <c r="F91" s="1">
        <v>6</v>
      </c>
      <c r="G91" s="265">
        <v>124</v>
      </c>
      <c r="H91" s="129">
        <v>65</v>
      </c>
      <c r="I91" s="1" t="s">
        <v>396</v>
      </c>
      <c r="J91" s="156"/>
      <c r="K91" s="266">
        <v>229.67</v>
      </c>
      <c r="L91" s="265"/>
      <c r="M91" s="158"/>
      <c r="N91" s="267">
        <v>46</v>
      </c>
      <c r="O91" s="159">
        <f t="shared" ref="O91:O154" si="52">N91/K91</f>
        <v>0.20028736883354378</v>
      </c>
      <c r="P91" s="159">
        <f t="shared" si="19"/>
        <v>0</v>
      </c>
      <c r="Q91" s="160">
        <f t="shared" ref="Q91:Q154" si="53">P91*K91</f>
        <v>0</v>
      </c>
      <c r="R91" s="160">
        <f t="shared" si="20"/>
        <v>0</v>
      </c>
      <c r="S91" s="267">
        <v>2</v>
      </c>
      <c r="T91" s="136">
        <f t="shared" ref="T91:T154" si="54">ROUND(N91*$T$2,2)</f>
        <v>13.8</v>
      </c>
      <c r="U91" s="4">
        <f t="shared" si="21"/>
        <v>243.97</v>
      </c>
      <c r="V91" s="266">
        <v>297876092.67000002</v>
      </c>
      <c r="W91" s="267">
        <v>2041</v>
      </c>
      <c r="X91" s="136">
        <f t="shared" ref="X91:X154" si="55">ROUND(V91/W91,2)</f>
        <v>145946.15</v>
      </c>
      <c r="Y91" s="131">
        <f t="shared" ref="Y91:Y154" si="56">(ROUND(X91/$Y$21,6))</f>
        <v>0.75805599999999995</v>
      </c>
      <c r="Z91" s="267">
        <v>95259</v>
      </c>
      <c r="AA91" s="131">
        <f t="shared" ref="AA91:AA154" si="57">(ROUND(Z91/$AA$21,6))</f>
        <v>0.79056899999999997</v>
      </c>
      <c r="AB91" s="131">
        <f t="shared" ref="AB91:AB154" si="58">ROUND(1-((Y91*$T$4)+(AA91*$T$5)),6)</f>
        <v>0.23219000000000001</v>
      </c>
      <c r="AC91" s="161">
        <f t="shared" ref="AC91:AC154" si="59">IF(C91=1,MAX($T$7,AB91),MAX($T$6,AB91))</f>
        <v>0.23219000000000001</v>
      </c>
      <c r="AD91" s="162">
        <f t="shared" si="22"/>
        <v>0</v>
      </c>
      <c r="AE91" s="163">
        <f t="shared" si="23"/>
        <v>0.23219000000000001</v>
      </c>
      <c r="AF91" s="267">
        <v>0</v>
      </c>
      <c r="AG91" s="267">
        <v>0</v>
      </c>
      <c r="AH91" s="4">
        <f t="shared" si="24"/>
        <v>0</v>
      </c>
      <c r="AI91" s="135">
        <f t="shared" ref="AI91:AI154" si="60">ROUND(AF91*AH91,0)</f>
        <v>0</v>
      </c>
      <c r="AJ91" s="135">
        <v>1</v>
      </c>
      <c r="AK91" s="135">
        <f t="shared" si="25"/>
        <v>4</v>
      </c>
      <c r="AL91" s="135">
        <f t="shared" si="26"/>
        <v>400</v>
      </c>
      <c r="AM91" s="135">
        <f t="shared" si="27"/>
        <v>400</v>
      </c>
      <c r="AN91" s="135">
        <f t="shared" si="28"/>
        <v>400</v>
      </c>
      <c r="AO91" s="135">
        <f t="shared" ref="AO91:AO154" si="61">ROUND(U91*AE91*$AO$21,0)</f>
        <v>652861</v>
      </c>
      <c r="AP91" s="135">
        <f t="shared" si="29"/>
        <v>653261</v>
      </c>
      <c r="AQ91" s="135">
        <f t="shared" si="30"/>
        <v>653261</v>
      </c>
      <c r="AR91" s="160">
        <v>1327652</v>
      </c>
      <c r="AS91" s="135">
        <f t="shared" si="31"/>
        <v>674391</v>
      </c>
      <c r="AT91" s="164" t="str">
        <f t="shared" si="32"/>
        <v>No</v>
      </c>
      <c r="AU91" s="267">
        <v>1071722</v>
      </c>
      <c r="AV91" s="160">
        <f t="shared" ref="AV91:AV154" si="62">IF(AT91="Yes",+AS91*$L$9,+AS91*$L$10)</f>
        <v>56176.770299999996</v>
      </c>
      <c r="AW91" s="160">
        <f t="shared" si="33"/>
        <v>1071722</v>
      </c>
      <c r="AX91" s="160">
        <f t="shared" ref="AX91:AX154" si="63">IF(C91=1,MAX(AW91,AR91),AW91)</f>
        <v>1071722</v>
      </c>
      <c r="AY91" s="268">
        <f t="shared" si="34"/>
        <v>0</v>
      </c>
      <c r="AZ91" s="160"/>
      <c r="BA91" s="160"/>
      <c r="BB91" s="165"/>
      <c r="BC91" s="160">
        <f t="shared" si="35"/>
        <v>1015545.2297</v>
      </c>
      <c r="BD91" s="166">
        <f t="shared" si="50"/>
        <v>959368.45940000005</v>
      </c>
      <c r="BE91" s="166">
        <f t="shared" si="50"/>
        <v>903191.68910000008</v>
      </c>
      <c r="BF91" s="166">
        <f t="shared" si="50"/>
        <v>847014.9188000001</v>
      </c>
      <c r="BG91" s="166">
        <f t="shared" si="51"/>
        <v>790838.14850000013</v>
      </c>
      <c r="BH91" s="166">
        <f t="shared" si="51"/>
        <v>734661.37820000015</v>
      </c>
      <c r="BI91" s="166">
        <f t="shared" si="38"/>
        <v>653261</v>
      </c>
      <c r="BK91" s="166">
        <f t="shared" si="39"/>
        <v>1015545.2297</v>
      </c>
      <c r="BL91" s="166">
        <f t="shared" si="40"/>
        <v>959368.45940000005</v>
      </c>
      <c r="BM91" s="166">
        <f t="shared" si="41"/>
        <v>903191.68910000008</v>
      </c>
      <c r="BN91" s="166">
        <f t="shared" si="42"/>
        <v>847014.9188000001</v>
      </c>
      <c r="BO91" s="166">
        <f t="shared" si="43"/>
        <v>790838.14850000013</v>
      </c>
      <c r="BP91" s="166">
        <f t="shared" si="44"/>
        <v>734661.37820000015</v>
      </c>
      <c r="BQ91" s="166">
        <f t="shared" si="45"/>
        <v>653261</v>
      </c>
    </row>
    <row r="92" spans="1:69" ht="15" x14ac:dyDescent="0.2">
      <c r="A92" s="129" t="s">
        <v>323</v>
      </c>
      <c r="B92" s="129"/>
      <c r="C92" s="147"/>
      <c r="D92" s="147"/>
      <c r="E92" s="147"/>
      <c r="F92" s="1">
        <v>5</v>
      </c>
      <c r="G92" s="265">
        <v>116</v>
      </c>
      <c r="H92" s="129">
        <v>66</v>
      </c>
      <c r="I92" s="1" t="s">
        <v>397</v>
      </c>
      <c r="J92" s="156"/>
      <c r="K92" s="266">
        <v>763.32</v>
      </c>
      <c r="L92" s="265"/>
      <c r="M92" s="158"/>
      <c r="N92" s="267">
        <v>130</v>
      </c>
      <c r="O92" s="159">
        <f t="shared" si="52"/>
        <v>0.17030865167950532</v>
      </c>
      <c r="P92" s="159">
        <f t="shared" ref="P92:P155" si="64">IF(O92&gt;0.6,+O92-0.6,0)</f>
        <v>0</v>
      </c>
      <c r="Q92" s="160">
        <f t="shared" si="53"/>
        <v>0</v>
      </c>
      <c r="R92" s="160">
        <f t="shared" ref="R92:R155" si="65">Q92*0.15</f>
        <v>0</v>
      </c>
      <c r="S92" s="267">
        <v>2</v>
      </c>
      <c r="T92" s="136">
        <f t="shared" si="54"/>
        <v>39</v>
      </c>
      <c r="U92" s="4">
        <f t="shared" ref="U92:U155" si="66">K92+T92+0.25*S92+0.15*Q92</f>
        <v>802.82</v>
      </c>
      <c r="V92" s="266">
        <v>824633269</v>
      </c>
      <c r="W92" s="267">
        <v>5469</v>
      </c>
      <c r="X92" s="136">
        <f t="shared" si="55"/>
        <v>150783.19</v>
      </c>
      <c r="Y92" s="131">
        <f t="shared" si="56"/>
        <v>0.78317999999999999</v>
      </c>
      <c r="Z92" s="267">
        <v>108355</v>
      </c>
      <c r="AA92" s="131">
        <f t="shared" si="57"/>
        <v>0.89925500000000003</v>
      </c>
      <c r="AB92" s="131">
        <f t="shared" si="58"/>
        <v>0.18199799999999999</v>
      </c>
      <c r="AC92" s="161">
        <f t="shared" si="59"/>
        <v>0.18199799999999999</v>
      </c>
      <c r="AD92" s="162">
        <f t="shared" ref="AD92:AD155" si="67">IF(G92&gt;=1,IF(G92&lt;=5,0.06,IF(G92&lt;=10,0.05,IF(G92&lt;=15,0.04,IF(G92&lt;=19,0.03,0)))),0)</f>
        <v>0</v>
      </c>
      <c r="AE92" s="163">
        <f t="shared" ref="AE92:AE155" si="68">+AD92+AC92</f>
        <v>0.18199799999999999</v>
      </c>
      <c r="AF92" s="267">
        <v>763</v>
      </c>
      <c r="AG92" s="267">
        <v>13</v>
      </c>
      <c r="AH92" s="4">
        <f t="shared" ref="AH92:AH155" si="69">ROUND(AG92*100,2)</f>
        <v>1300</v>
      </c>
      <c r="AI92" s="135">
        <f t="shared" si="60"/>
        <v>991900</v>
      </c>
      <c r="AJ92" s="135">
        <v>0</v>
      </c>
      <c r="AK92" s="135">
        <f t="shared" ref="AK92:AK155" si="70">IF(AJ92&gt;0,4,0)</f>
        <v>0</v>
      </c>
      <c r="AL92" s="135">
        <f t="shared" ref="AL92:AL155" si="71">ROUND(AK92*100,2)</f>
        <v>0</v>
      </c>
      <c r="AM92" s="135">
        <f t="shared" ref="AM92:AM155" si="72">ROUND(AJ92*AL92,0)</f>
        <v>0</v>
      </c>
      <c r="AN92" s="135">
        <f t="shared" ref="AN92:AN155" si="73">AI92+AM92</f>
        <v>991900</v>
      </c>
      <c r="AO92" s="135">
        <f t="shared" si="61"/>
        <v>1683937</v>
      </c>
      <c r="AP92" s="135">
        <f t="shared" ref="AP92:AP155" si="74">IF(AO92=0, 0,AN92+AO92)</f>
        <v>2675837</v>
      </c>
      <c r="AQ92" s="135">
        <f t="shared" ref="AQ92:AQ155" si="75">IF(AND(C92=1,AP92&lt;AR92),AR92,AP92)</f>
        <v>2675837</v>
      </c>
      <c r="AR92" s="160">
        <v>2708774</v>
      </c>
      <c r="AS92" s="135">
        <f t="shared" ref="AS92:AS155" si="76">ABS(SUM(AR92,-AP92))</f>
        <v>32937</v>
      </c>
      <c r="AT92" s="164" t="str">
        <f t="shared" ref="AT92:AT155" si="77">IF(AP92&gt;AR92,"Yes","No")</f>
        <v>No</v>
      </c>
      <c r="AU92" s="267">
        <v>2430050</v>
      </c>
      <c r="AV92" s="160">
        <f t="shared" si="62"/>
        <v>2743.6520999999998</v>
      </c>
      <c r="AW92" s="160">
        <f t="shared" ref="AW92:AW155" si="78">IF(AT92="Yes",+AU92+AV92,+AU92)</f>
        <v>2430050</v>
      </c>
      <c r="AX92" s="160">
        <f t="shared" si="63"/>
        <v>2430050</v>
      </c>
      <c r="AY92" s="268">
        <f t="shared" ref="AY92:AY155" si="79">AX92-AU92</f>
        <v>0</v>
      </c>
      <c r="AZ92" s="160"/>
      <c r="BA92" s="160"/>
      <c r="BB92" s="165"/>
      <c r="BC92" s="160">
        <f t="shared" ref="BC92:BC155" si="80">IF(AT92="Yes",AX92+AV92,AX92-AV92)</f>
        <v>2427306.3478999999</v>
      </c>
      <c r="BD92" s="166">
        <f t="shared" ref="BD92:BF107" si="81">IF($AT92="Yes",BC92+$AV92,BC92-$AV92)</f>
        <v>2424562.6957999999</v>
      </c>
      <c r="BE92" s="166">
        <f t="shared" si="81"/>
        <v>2421819.0436999998</v>
      </c>
      <c r="BF92" s="166">
        <f t="shared" si="81"/>
        <v>2419075.3915999997</v>
      </c>
      <c r="BG92" s="166">
        <f t="shared" ref="BG92:BH107" si="82">IF($AT92="Yes",$AP92,BF92-$AV92)</f>
        <v>2416331.7394999997</v>
      </c>
      <c r="BH92" s="166">
        <f t="shared" si="82"/>
        <v>2413588.0873999996</v>
      </c>
      <c r="BI92" s="166">
        <f t="shared" ref="BI92:BI155" si="83">AP92</f>
        <v>2675837</v>
      </c>
      <c r="BK92" s="166">
        <f t="shared" ref="BK92:BK155" si="84">IF($C92=1,MAX(BC92,$AR92),BC92)</f>
        <v>2427306.3478999999</v>
      </c>
      <c r="BL92" s="166">
        <f t="shared" ref="BL92:BL155" si="85">IF($C92=1,MAX(BD92,$AR92),BD92)</f>
        <v>2424562.6957999999</v>
      </c>
      <c r="BM92" s="166">
        <f t="shared" ref="BM92:BM155" si="86">IF($C92=1,MAX(BE92,$AR92),BE92)</f>
        <v>2421819.0436999998</v>
      </c>
      <c r="BN92" s="166">
        <f t="shared" ref="BN92:BN155" si="87">IF($C92=1,MAX(BF92,$AR92),BF92)</f>
        <v>2419075.3915999997</v>
      </c>
      <c r="BO92" s="166">
        <f t="shared" ref="BO92:BO155" si="88">IF($C92=1,MAX(BG92,$AR92),BG92)</f>
        <v>2416331.7394999997</v>
      </c>
      <c r="BP92" s="166">
        <f t="shared" ref="BP92:BP155" si="89">IF($C92=1,MAX(BH92,$AR92),BH92)</f>
        <v>2413588.0873999996</v>
      </c>
      <c r="BQ92" s="166">
        <f t="shared" ref="BQ92:BQ155" si="90">AQ92</f>
        <v>2675837</v>
      </c>
    </row>
    <row r="93" spans="1:69" ht="15" x14ac:dyDescent="0.2">
      <c r="A93" s="129" t="s">
        <v>323</v>
      </c>
      <c r="B93" s="129"/>
      <c r="C93" s="147"/>
      <c r="D93" s="147"/>
      <c r="E93" s="147"/>
      <c r="F93" s="1">
        <v>4</v>
      </c>
      <c r="G93" s="265">
        <v>94</v>
      </c>
      <c r="H93" s="129">
        <v>67</v>
      </c>
      <c r="I93" s="1" t="s">
        <v>398</v>
      </c>
      <c r="J93" s="156"/>
      <c r="K93" s="266">
        <v>1246.25</v>
      </c>
      <c r="L93" s="265"/>
      <c r="M93" s="158"/>
      <c r="N93" s="267">
        <v>190</v>
      </c>
      <c r="O93" s="159">
        <f t="shared" si="52"/>
        <v>0.15245737211634905</v>
      </c>
      <c r="P93" s="159">
        <f t="shared" si="64"/>
        <v>0</v>
      </c>
      <c r="Q93" s="160">
        <f t="shared" si="53"/>
        <v>0</v>
      </c>
      <c r="R93" s="160">
        <f t="shared" si="65"/>
        <v>0</v>
      </c>
      <c r="S93" s="267">
        <v>5</v>
      </c>
      <c r="T93" s="136">
        <f t="shared" si="54"/>
        <v>57</v>
      </c>
      <c r="U93" s="4">
        <f t="shared" si="66"/>
        <v>1304.5</v>
      </c>
      <c r="V93" s="266">
        <v>1140486974.6700001</v>
      </c>
      <c r="W93" s="267">
        <v>9522</v>
      </c>
      <c r="X93" s="136">
        <f t="shared" si="55"/>
        <v>119773.89</v>
      </c>
      <c r="Y93" s="131">
        <f t="shared" si="56"/>
        <v>0.62211499999999997</v>
      </c>
      <c r="Z93" s="267">
        <v>110938</v>
      </c>
      <c r="AA93" s="131">
        <f t="shared" si="57"/>
        <v>0.92069100000000004</v>
      </c>
      <c r="AB93" s="131">
        <f t="shared" si="58"/>
        <v>0.28831200000000001</v>
      </c>
      <c r="AC93" s="161">
        <f t="shared" si="59"/>
        <v>0.28831200000000001</v>
      </c>
      <c r="AD93" s="162">
        <f t="shared" si="67"/>
        <v>0</v>
      </c>
      <c r="AE93" s="163">
        <f t="shared" si="68"/>
        <v>0.28831200000000001</v>
      </c>
      <c r="AF93" s="267">
        <v>640</v>
      </c>
      <c r="AG93" s="267">
        <v>6</v>
      </c>
      <c r="AH93" s="4">
        <f t="shared" si="69"/>
        <v>600</v>
      </c>
      <c r="AI93" s="135">
        <f t="shared" si="60"/>
        <v>384000</v>
      </c>
      <c r="AJ93" s="135">
        <v>0</v>
      </c>
      <c r="AK93" s="135">
        <f t="shared" si="70"/>
        <v>0</v>
      </c>
      <c r="AL93" s="135">
        <f t="shared" si="71"/>
        <v>0</v>
      </c>
      <c r="AM93" s="135">
        <f t="shared" si="72"/>
        <v>0</v>
      </c>
      <c r="AN93" s="135">
        <f t="shared" si="73"/>
        <v>384000</v>
      </c>
      <c r="AO93" s="135">
        <f t="shared" si="61"/>
        <v>4334587</v>
      </c>
      <c r="AP93" s="135">
        <f t="shared" si="74"/>
        <v>4718587</v>
      </c>
      <c r="AQ93" s="135">
        <f t="shared" si="75"/>
        <v>4718587</v>
      </c>
      <c r="AR93" s="160">
        <v>6875123</v>
      </c>
      <c r="AS93" s="135">
        <f t="shared" si="76"/>
        <v>2156536</v>
      </c>
      <c r="AT93" s="164" t="str">
        <f t="shared" si="77"/>
        <v>No</v>
      </c>
      <c r="AU93" s="267">
        <v>5997693</v>
      </c>
      <c r="AV93" s="160">
        <f t="shared" si="62"/>
        <v>179639.44879999998</v>
      </c>
      <c r="AW93" s="160">
        <f t="shared" si="78"/>
        <v>5997693</v>
      </c>
      <c r="AX93" s="160">
        <f t="shared" si="63"/>
        <v>5997693</v>
      </c>
      <c r="AY93" s="268">
        <f t="shared" si="79"/>
        <v>0</v>
      </c>
      <c r="AZ93" s="160"/>
      <c r="BA93" s="160"/>
      <c r="BB93" s="165"/>
      <c r="BC93" s="160">
        <f t="shared" si="80"/>
        <v>5818053.5511999996</v>
      </c>
      <c r="BD93" s="166">
        <f t="shared" si="81"/>
        <v>5638414.1023999993</v>
      </c>
      <c r="BE93" s="166">
        <f t="shared" si="81"/>
        <v>5458774.6535999989</v>
      </c>
      <c r="BF93" s="166">
        <f t="shared" si="81"/>
        <v>5279135.2047999986</v>
      </c>
      <c r="BG93" s="166">
        <f t="shared" si="82"/>
        <v>5099495.7559999982</v>
      </c>
      <c r="BH93" s="166">
        <f t="shared" si="82"/>
        <v>4919856.3071999978</v>
      </c>
      <c r="BI93" s="166">
        <f t="shared" si="83"/>
        <v>4718587</v>
      </c>
      <c r="BK93" s="166">
        <f t="shared" si="84"/>
        <v>5818053.5511999996</v>
      </c>
      <c r="BL93" s="166">
        <f t="shared" si="85"/>
        <v>5638414.1023999993</v>
      </c>
      <c r="BM93" s="166">
        <f t="shared" si="86"/>
        <v>5458774.6535999989</v>
      </c>
      <c r="BN93" s="166">
        <f t="shared" si="87"/>
        <v>5279135.2047999986</v>
      </c>
      <c r="BO93" s="166">
        <f t="shared" si="88"/>
        <v>5099495.7559999982</v>
      </c>
      <c r="BP93" s="166">
        <f t="shared" si="89"/>
        <v>4919856.3071999978</v>
      </c>
      <c r="BQ93" s="166">
        <f t="shared" si="90"/>
        <v>4718587</v>
      </c>
    </row>
    <row r="94" spans="1:69" ht="15" x14ac:dyDescent="0.2">
      <c r="A94" s="129" t="s">
        <v>327</v>
      </c>
      <c r="B94" s="129"/>
      <c r="C94" s="147"/>
      <c r="D94" s="147"/>
      <c r="E94" s="147"/>
      <c r="F94" s="1">
        <v>2</v>
      </c>
      <c r="G94" s="265">
        <v>143</v>
      </c>
      <c r="H94" s="129">
        <v>68</v>
      </c>
      <c r="I94" s="1" t="s">
        <v>399</v>
      </c>
      <c r="J94" s="156"/>
      <c r="K94" s="266">
        <v>235.69</v>
      </c>
      <c r="L94" s="265"/>
      <c r="M94" s="158"/>
      <c r="N94" s="267">
        <v>63</v>
      </c>
      <c r="O94" s="159">
        <f t="shared" si="52"/>
        <v>0.26730026730026729</v>
      </c>
      <c r="P94" s="159">
        <f t="shared" si="64"/>
        <v>0</v>
      </c>
      <c r="Q94" s="160">
        <f t="shared" si="53"/>
        <v>0</v>
      </c>
      <c r="R94" s="160">
        <f t="shared" si="65"/>
        <v>0</v>
      </c>
      <c r="S94" s="267">
        <v>2</v>
      </c>
      <c r="T94" s="136">
        <f t="shared" si="54"/>
        <v>18.899999999999999</v>
      </c>
      <c r="U94" s="4">
        <f t="shared" si="66"/>
        <v>255.09</v>
      </c>
      <c r="V94" s="266">
        <v>872480191</v>
      </c>
      <c r="W94" s="267">
        <v>2824</v>
      </c>
      <c r="X94" s="136">
        <f t="shared" si="55"/>
        <v>308951.90999999997</v>
      </c>
      <c r="Y94" s="131">
        <f t="shared" si="56"/>
        <v>1.604722</v>
      </c>
      <c r="Z94" s="267">
        <v>65985</v>
      </c>
      <c r="AA94" s="131">
        <f t="shared" si="57"/>
        <v>0.54761899999999997</v>
      </c>
      <c r="AB94" s="131">
        <f t="shared" si="58"/>
        <v>-0.28759099999999999</v>
      </c>
      <c r="AC94" s="161">
        <f t="shared" si="59"/>
        <v>0.01</v>
      </c>
      <c r="AD94" s="162">
        <f t="shared" si="67"/>
        <v>0</v>
      </c>
      <c r="AE94" s="163">
        <f t="shared" si="68"/>
        <v>0.01</v>
      </c>
      <c r="AF94" s="267">
        <v>44</v>
      </c>
      <c r="AG94" s="267">
        <v>4</v>
      </c>
      <c r="AH94" s="4">
        <f t="shared" si="69"/>
        <v>400</v>
      </c>
      <c r="AI94" s="135">
        <f t="shared" si="60"/>
        <v>17600</v>
      </c>
      <c r="AJ94" s="135">
        <v>0</v>
      </c>
      <c r="AK94" s="135">
        <f t="shared" si="70"/>
        <v>0</v>
      </c>
      <c r="AL94" s="135">
        <f t="shared" si="71"/>
        <v>0</v>
      </c>
      <c r="AM94" s="135">
        <f t="shared" si="72"/>
        <v>0</v>
      </c>
      <c r="AN94" s="135">
        <f t="shared" si="73"/>
        <v>17600</v>
      </c>
      <c r="AO94" s="135">
        <f t="shared" si="61"/>
        <v>29399</v>
      </c>
      <c r="AP94" s="135">
        <f t="shared" si="74"/>
        <v>46999</v>
      </c>
      <c r="AQ94" s="135">
        <f t="shared" si="75"/>
        <v>46999</v>
      </c>
      <c r="AR94" s="160">
        <v>25634</v>
      </c>
      <c r="AS94" s="135">
        <f t="shared" si="76"/>
        <v>21365</v>
      </c>
      <c r="AT94" s="164" t="str">
        <f t="shared" si="77"/>
        <v>Yes</v>
      </c>
      <c r="AU94" s="267">
        <v>29871.508999999998</v>
      </c>
      <c r="AV94" s="160">
        <f t="shared" si="62"/>
        <v>2277.509</v>
      </c>
      <c r="AW94" s="160">
        <f t="shared" si="78"/>
        <v>32149.017999999996</v>
      </c>
      <c r="AX94" s="160">
        <f t="shared" si="63"/>
        <v>32149.017999999996</v>
      </c>
      <c r="AY94" s="268">
        <f t="shared" si="79"/>
        <v>2277.5089999999982</v>
      </c>
      <c r="AZ94" s="160"/>
      <c r="BA94" s="160"/>
      <c r="BB94" s="165"/>
      <c r="BC94" s="160">
        <f t="shared" si="80"/>
        <v>34426.526999999995</v>
      </c>
      <c r="BD94" s="166">
        <f t="shared" si="81"/>
        <v>36704.035999999993</v>
      </c>
      <c r="BE94" s="166">
        <f t="shared" si="81"/>
        <v>38981.544999999991</v>
      </c>
      <c r="BF94" s="166">
        <f t="shared" si="81"/>
        <v>41259.053999999989</v>
      </c>
      <c r="BG94" s="166">
        <f t="shared" si="82"/>
        <v>46999</v>
      </c>
      <c r="BH94" s="166">
        <f t="shared" si="82"/>
        <v>46999</v>
      </c>
      <c r="BI94" s="166">
        <f t="shared" si="83"/>
        <v>46999</v>
      </c>
      <c r="BK94" s="166">
        <f t="shared" si="84"/>
        <v>34426.526999999995</v>
      </c>
      <c r="BL94" s="166">
        <f t="shared" si="85"/>
        <v>36704.035999999993</v>
      </c>
      <c r="BM94" s="166">
        <f t="shared" si="86"/>
        <v>38981.544999999991</v>
      </c>
      <c r="BN94" s="166">
        <f t="shared" si="87"/>
        <v>41259.053999999989</v>
      </c>
      <c r="BO94" s="166">
        <f t="shared" si="88"/>
        <v>46999</v>
      </c>
      <c r="BP94" s="166">
        <f t="shared" si="89"/>
        <v>46999</v>
      </c>
      <c r="BQ94" s="166">
        <f t="shared" si="90"/>
        <v>46999</v>
      </c>
    </row>
    <row r="95" spans="1:69" ht="15" x14ac:dyDescent="0.2">
      <c r="A95" s="129" t="s">
        <v>338</v>
      </c>
      <c r="B95" s="129"/>
      <c r="C95" s="147">
        <v>1</v>
      </c>
      <c r="D95" s="147">
        <v>1</v>
      </c>
      <c r="E95" s="147"/>
      <c r="F95" s="1">
        <v>10</v>
      </c>
      <c r="G95" s="269">
        <v>29</v>
      </c>
      <c r="H95" s="129">
        <v>69</v>
      </c>
      <c r="I95" s="1" t="s">
        <v>400</v>
      </c>
      <c r="J95" s="156"/>
      <c r="K95" s="266">
        <v>2115.8200000000002</v>
      </c>
      <c r="L95" s="269"/>
      <c r="M95" s="158"/>
      <c r="N95" s="267">
        <v>1026</v>
      </c>
      <c r="O95" s="159">
        <f t="shared" si="52"/>
        <v>0.4849183767995387</v>
      </c>
      <c r="P95" s="159">
        <f t="shared" si="64"/>
        <v>0</v>
      </c>
      <c r="Q95" s="160">
        <f t="shared" si="53"/>
        <v>0</v>
      </c>
      <c r="R95" s="160">
        <f t="shared" si="65"/>
        <v>0</v>
      </c>
      <c r="S95" s="267">
        <v>64</v>
      </c>
      <c r="T95" s="136">
        <f t="shared" si="54"/>
        <v>307.8</v>
      </c>
      <c r="U95" s="4">
        <f t="shared" si="66"/>
        <v>2439.6200000000003</v>
      </c>
      <c r="V95" s="266">
        <v>1976101967.6700001</v>
      </c>
      <c r="W95" s="267">
        <v>17170</v>
      </c>
      <c r="X95" s="136">
        <f t="shared" si="55"/>
        <v>115090.39</v>
      </c>
      <c r="Y95" s="131">
        <f t="shared" si="56"/>
        <v>0.59778900000000001</v>
      </c>
      <c r="Z95" s="267">
        <v>61709</v>
      </c>
      <c r="AA95" s="131">
        <f t="shared" si="57"/>
        <v>0.51213200000000003</v>
      </c>
      <c r="AB95" s="131">
        <f t="shared" si="58"/>
        <v>0.42790800000000001</v>
      </c>
      <c r="AC95" s="161">
        <f t="shared" si="59"/>
        <v>0.42790800000000001</v>
      </c>
      <c r="AD95" s="162">
        <f t="shared" si="67"/>
        <v>0</v>
      </c>
      <c r="AE95" s="163">
        <f t="shared" si="68"/>
        <v>0.42790800000000001</v>
      </c>
      <c r="AF95" s="267">
        <v>0</v>
      </c>
      <c r="AG95" s="267">
        <v>0</v>
      </c>
      <c r="AH95" s="4">
        <f t="shared" si="69"/>
        <v>0</v>
      </c>
      <c r="AI95" s="135">
        <f t="shared" si="60"/>
        <v>0</v>
      </c>
      <c r="AJ95" s="135">
        <v>0</v>
      </c>
      <c r="AK95" s="135">
        <f t="shared" si="70"/>
        <v>0</v>
      </c>
      <c r="AL95" s="135">
        <f t="shared" si="71"/>
        <v>0</v>
      </c>
      <c r="AM95" s="135">
        <f t="shared" si="72"/>
        <v>0</v>
      </c>
      <c r="AN95" s="135">
        <f t="shared" si="73"/>
        <v>0</v>
      </c>
      <c r="AO95" s="135">
        <f t="shared" si="61"/>
        <v>12031327</v>
      </c>
      <c r="AP95" s="135">
        <f t="shared" si="74"/>
        <v>12031327</v>
      </c>
      <c r="AQ95" s="135">
        <f t="shared" si="75"/>
        <v>15574402</v>
      </c>
      <c r="AR95" s="160">
        <v>15574402</v>
      </c>
      <c r="AS95" s="135">
        <f t="shared" si="76"/>
        <v>3543075</v>
      </c>
      <c r="AT95" s="164" t="str">
        <f t="shared" si="77"/>
        <v>No</v>
      </c>
      <c r="AU95" s="267">
        <v>15574402</v>
      </c>
      <c r="AV95" s="160">
        <f t="shared" si="62"/>
        <v>295138.14750000002</v>
      </c>
      <c r="AW95" s="160">
        <f t="shared" si="78"/>
        <v>15574402</v>
      </c>
      <c r="AX95" s="160">
        <f t="shared" si="63"/>
        <v>15574402</v>
      </c>
      <c r="AY95" s="268">
        <f t="shared" si="79"/>
        <v>0</v>
      </c>
      <c r="AZ95" s="160"/>
      <c r="BA95" s="160"/>
      <c r="BB95" s="165"/>
      <c r="BC95" s="160">
        <f t="shared" si="80"/>
        <v>15279263.852499999</v>
      </c>
      <c r="BD95" s="166">
        <f t="shared" si="81"/>
        <v>14984125.704999998</v>
      </c>
      <c r="BE95" s="166">
        <f t="shared" si="81"/>
        <v>14688987.557499997</v>
      </c>
      <c r="BF95" s="166">
        <f t="shared" si="81"/>
        <v>14393849.409999996</v>
      </c>
      <c r="BG95" s="166">
        <f t="shared" si="82"/>
        <v>14098711.262499996</v>
      </c>
      <c r="BH95" s="166">
        <f t="shared" si="82"/>
        <v>13803573.114999995</v>
      </c>
      <c r="BI95" s="166">
        <f t="shared" si="83"/>
        <v>12031327</v>
      </c>
      <c r="BK95" s="166">
        <f t="shared" si="84"/>
        <v>15574402</v>
      </c>
      <c r="BL95" s="166">
        <f t="shared" si="85"/>
        <v>15574402</v>
      </c>
      <c r="BM95" s="166">
        <f t="shared" si="86"/>
        <v>15574402</v>
      </c>
      <c r="BN95" s="166">
        <f t="shared" si="87"/>
        <v>15574402</v>
      </c>
      <c r="BO95" s="166">
        <f t="shared" si="88"/>
        <v>15574402</v>
      </c>
      <c r="BP95" s="166">
        <f t="shared" si="89"/>
        <v>15574402</v>
      </c>
      <c r="BQ95" s="166">
        <f t="shared" si="90"/>
        <v>15574402</v>
      </c>
    </row>
    <row r="96" spans="1:69" ht="15" x14ac:dyDescent="0.2">
      <c r="A96" s="129" t="s">
        <v>323</v>
      </c>
      <c r="B96" s="129"/>
      <c r="C96" s="147"/>
      <c r="D96" s="147"/>
      <c r="E96" s="147"/>
      <c r="F96" s="1">
        <v>3</v>
      </c>
      <c r="G96" s="265">
        <v>138</v>
      </c>
      <c r="H96" s="129">
        <v>70</v>
      </c>
      <c r="I96" s="1" t="s">
        <v>401</v>
      </c>
      <c r="J96" s="156"/>
      <c r="K96" s="266">
        <v>732.67</v>
      </c>
      <c r="L96" s="265"/>
      <c r="M96" s="158"/>
      <c r="N96" s="267">
        <v>70</v>
      </c>
      <c r="O96" s="159">
        <f t="shared" si="52"/>
        <v>9.5540966601607824E-2</v>
      </c>
      <c r="P96" s="159">
        <f t="shared" si="64"/>
        <v>0</v>
      </c>
      <c r="Q96" s="160">
        <f t="shared" si="53"/>
        <v>0</v>
      </c>
      <c r="R96" s="160">
        <f t="shared" si="65"/>
        <v>0</v>
      </c>
      <c r="S96" s="267">
        <v>4</v>
      </c>
      <c r="T96" s="136">
        <f t="shared" si="54"/>
        <v>21</v>
      </c>
      <c r="U96" s="4">
        <f t="shared" si="66"/>
        <v>754.67</v>
      </c>
      <c r="V96" s="266">
        <v>1017848591.33</v>
      </c>
      <c r="W96" s="267">
        <v>6414</v>
      </c>
      <c r="X96" s="136">
        <f t="shared" si="55"/>
        <v>158691.70000000001</v>
      </c>
      <c r="Y96" s="131">
        <f t="shared" si="56"/>
        <v>0.82425800000000005</v>
      </c>
      <c r="Z96" s="267">
        <v>113068</v>
      </c>
      <c r="AA96" s="131">
        <f t="shared" si="57"/>
        <v>0.93836799999999998</v>
      </c>
      <c r="AB96" s="131">
        <f t="shared" si="58"/>
        <v>0.141509</v>
      </c>
      <c r="AC96" s="161">
        <f t="shared" si="59"/>
        <v>0.141509</v>
      </c>
      <c r="AD96" s="162">
        <f t="shared" si="67"/>
        <v>0</v>
      </c>
      <c r="AE96" s="163">
        <f t="shared" si="68"/>
        <v>0.141509</v>
      </c>
      <c r="AF96" s="267">
        <v>739</v>
      </c>
      <c r="AG96" s="267">
        <v>13</v>
      </c>
      <c r="AH96" s="4">
        <f t="shared" si="69"/>
        <v>1300</v>
      </c>
      <c r="AI96" s="135">
        <f t="shared" si="60"/>
        <v>960700</v>
      </c>
      <c r="AJ96" s="135">
        <v>0</v>
      </c>
      <c r="AK96" s="135">
        <f t="shared" si="70"/>
        <v>0</v>
      </c>
      <c r="AL96" s="135">
        <f t="shared" si="71"/>
        <v>0</v>
      </c>
      <c r="AM96" s="135">
        <f t="shared" si="72"/>
        <v>0</v>
      </c>
      <c r="AN96" s="135">
        <f t="shared" si="73"/>
        <v>960700</v>
      </c>
      <c r="AO96" s="135">
        <f t="shared" si="61"/>
        <v>1230785</v>
      </c>
      <c r="AP96" s="135">
        <f t="shared" si="74"/>
        <v>2191485</v>
      </c>
      <c r="AQ96" s="135">
        <f t="shared" si="75"/>
        <v>2191485</v>
      </c>
      <c r="AR96" s="160">
        <v>2173420</v>
      </c>
      <c r="AS96" s="135">
        <f t="shared" si="76"/>
        <v>18065</v>
      </c>
      <c r="AT96" s="164" t="str">
        <f t="shared" si="77"/>
        <v>Yes</v>
      </c>
      <c r="AU96" s="267">
        <v>1679588.7290000001</v>
      </c>
      <c r="AV96" s="160">
        <f t="shared" si="62"/>
        <v>1925.729</v>
      </c>
      <c r="AW96" s="160">
        <f t="shared" si="78"/>
        <v>1681514.4580000001</v>
      </c>
      <c r="AX96" s="160">
        <f t="shared" si="63"/>
        <v>1681514.4580000001</v>
      </c>
      <c r="AY96" s="268">
        <f t="shared" si="79"/>
        <v>1925.7290000000503</v>
      </c>
      <c r="AZ96" s="160"/>
      <c r="BA96" s="160"/>
      <c r="BB96" s="165"/>
      <c r="BC96" s="160">
        <f t="shared" si="80"/>
        <v>1683440.1870000002</v>
      </c>
      <c r="BD96" s="166">
        <f t="shared" si="81"/>
        <v>1685365.9160000002</v>
      </c>
      <c r="BE96" s="166">
        <f t="shared" si="81"/>
        <v>1687291.6450000003</v>
      </c>
      <c r="BF96" s="166">
        <f t="shared" si="81"/>
        <v>1689217.3740000003</v>
      </c>
      <c r="BG96" s="166">
        <f t="shared" si="82"/>
        <v>2191485</v>
      </c>
      <c r="BH96" s="166">
        <f t="shared" si="82"/>
        <v>2191485</v>
      </c>
      <c r="BI96" s="166">
        <f t="shared" si="83"/>
        <v>2191485</v>
      </c>
      <c r="BK96" s="166">
        <f t="shared" si="84"/>
        <v>1683440.1870000002</v>
      </c>
      <c r="BL96" s="166">
        <f t="shared" si="85"/>
        <v>1685365.9160000002</v>
      </c>
      <c r="BM96" s="166">
        <f t="shared" si="86"/>
        <v>1687291.6450000003</v>
      </c>
      <c r="BN96" s="166">
        <f t="shared" si="87"/>
        <v>1689217.3740000003</v>
      </c>
      <c r="BO96" s="166">
        <f t="shared" si="88"/>
        <v>2191485</v>
      </c>
      <c r="BP96" s="166">
        <f t="shared" si="89"/>
        <v>2191485</v>
      </c>
      <c r="BQ96" s="166">
        <f t="shared" si="90"/>
        <v>2191485</v>
      </c>
    </row>
    <row r="97" spans="1:69" ht="15" x14ac:dyDescent="0.2">
      <c r="A97" s="129" t="s">
        <v>327</v>
      </c>
      <c r="B97" s="129"/>
      <c r="C97" s="147"/>
      <c r="D97" s="147"/>
      <c r="E97" s="147"/>
      <c r="F97" s="1">
        <v>7</v>
      </c>
      <c r="G97" s="265">
        <v>57</v>
      </c>
      <c r="H97" s="129">
        <v>71</v>
      </c>
      <c r="I97" s="1" t="s">
        <v>402</v>
      </c>
      <c r="J97" s="156"/>
      <c r="K97" s="266">
        <v>894</v>
      </c>
      <c r="L97" s="265"/>
      <c r="M97" s="158"/>
      <c r="N97" s="267">
        <v>258</v>
      </c>
      <c r="O97" s="159">
        <f t="shared" si="52"/>
        <v>0.28859060402684567</v>
      </c>
      <c r="P97" s="159">
        <f t="shared" si="64"/>
        <v>0</v>
      </c>
      <c r="Q97" s="160">
        <f t="shared" si="53"/>
        <v>0</v>
      </c>
      <c r="R97" s="160">
        <f t="shared" si="65"/>
        <v>0</v>
      </c>
      <c r="S97" s="267">
        <v>9</v>
      </c>
      <c r="T97" s="136">
        <f t="shared" si="54"/>
        <v>77.400000000000006</v>
      </c>
      <c r="U97" s="4">
        <f t="shared" si="66"/>
        <v>973.65</v>
      </c>
      <c r="V97" s="266">
        <v>955595158.33000004</v>
      </c>
      <c r="W97" s="267">
        <v>7256</v>
      </c>
      <c r="X97" s="136">
        <f t="shared" si="55"/>
        <v>131697.24</v>
      </c>
      <c r="Y97" s="131">
        <f t="shared" si="56"/>
        <v>0.68404600000000004</v>
      </c>
      <c r="Z97" s="267">
        <v>95757</v>
      </c>
      <c r="AA97" s="131">
        <f t="shared" si="57"/>
        <v>0.79470200000000002</v>
      </c>
      <c r="AB97" s="131">
        <f t="shared" si="58"/>
        <v>0.28275699999999998</v>
      </c>
      <c r="AC97" s="161">
        <f t="shared" si="59"/>
        <v>0.28275699999999998</v>
      </c>
      <c r="AD97" s="162">
        <f t="shared" si="67"/>
        <v>0</v>
      </c>
      <c r="AE97" s="163">
        <f t="shared" si="68"/>
        <v>0.28275699999999998</v>
      </c>
      <c r="AF97" s="267">
        <v>0</v>
      </c>
      <c r="AG97" s="267">
        <v>0</v>
      </c>
      <c r="AH97" s="4">
        <f t="shared" si="69"/>
        <v>0</v>
      </c>
      <c r="AI97" s="135">
        <f t="shared" si="60"/>
        <v>0</v>
      </c>
      <c r="AJ97" s="135">
        <v>0</v>
      </c>
      <c r="AK97" s="135">
        <f t="shared" si="70"/>
        <v>0</v>
      </c>
      <c r="AL97" s="135">
        <f t="shared" si="71"/>
        <v>0</v>
      </c>
      <c r="AM97" s="135">
        <f t="shared" si="72"/>
        <v>0</v>
      </c>
      <c r="AN97" s="135">
        <f t="shared" si="73"/>
        <v>0</v>
      </c>
      <c r="AO97" s="135">
        <f t="shared" si="61"/>
        <v>3172906</v>
      </c>
      <c r="AP97" s="135">
        <f t="shared" si="74"/>
        <v>3172906</v>
      </c>
      <c r="AQ97" s="135">
        <f t="shared" si="75"/>
        <v>3172906</v>
      </c>
      <c r="AR97" s="160">
        <v>5410404</v>
      </c>
      <c r="AS97" s="135">
        <f t="shared" si="76"/>
        <v>2237498</v>
      </c>
      <c r="AT97" s="164" t="str">
        <f t="shared" si="77"/>
        <v>No</v>
      </c>
      <c r="AU97" s="267">
        <v>4578589</v>
      </c>
      <c r="AV97" s="160">
        <f t="shared" si="62"/>
        <v>186383.5834</v>
      </c>
      <c r="AW97" s="160">
        <f t="shared" si="78"/>
        <v>4578589</v>
      </c>
      <c r="AX97" s="160">
        <f t="shared" si="63"/>
        <v>4578589</v>
      </c>
      <c r="AY97" s="268">
        <f t="shared" si="79"/>
        <v>0</v>
      </c>
      <c r="AZ97" s="160"/>
      <c r="BA97" s="160"/>
      <c r="BB97" s="165"/>
      <c r="BC97" s="160">
        <f t="shared" si="80"/>
        <v>4392205.4166000001</v>
      </c>
      <c r="BD97" s="166">
        <f t="shared" si="81"/>
        <v>4205821.8332000002</v>
      </c>
      <c r="BE97" s="166">
        <f t="shared" si="81"/>
        <v>4019438.2498000003</v>
      </c>
      <c r="BF97" s="166">
        <f t="shared" si="81"/>
        <v>3833054.6664000005</v>
      </c>
      <c r="BG97" s="166">
        <f t="shared" si="82"/>
        <v>3646671.0830000006</v>
      </c>
      <c r="BH97" s="166">
        <f t="shared" si="82"/>
        <v>3460287.4996000007</v>
      </c>
      <c r="BI97" s="166">
        <f t="shared" si="83"/>
        <v>3172906</v>
      </c>
      <c r="BK97" s="166">
        <f t="shared" si="84"/>
        <v>4392205.4166000001</v>
      </c>
      <c r="BL97" s="166">
        <f t="shared" si="85"/>
        <v>4205821.8332000002</v>
      </c>
      <c r="BM97" s="166">
        <f t="shared" si="86"/>
        <v>4019438.2498000003</v>
      </c>
      <c r="BN97" s="166">
        <f t="shared" si="87"/>
        <v>3833054.6664000005</v>
      </c>
      <c r="BO97" s="166">
        <f t="shared" si="88"/>
        <v>3646671.0830000006</v>
      </c>
      <c r="BP97" s="166">
        <f t="shared" si="89"/>
        <v>3460287.4996000007</v>
      </c>
      <c r="BQ97" s="166">
        <f t="shared" si="90"/>
        <v>3172906</v>
      </c>
    </row>
    <row r="98" spans="1:69" ht="15" x14ac:dyDescent="0.2">
      <c r="A98" s="129" t="s">
        <v>333</v>
      </c>
      <c r="B98" s="129"/>
      <c r="C98" s="147"/>
      <c r="D98" s="147"/>
      <c r="E98" s="147"/>
      <c r="F98" s="1">
        <v>7</v>
      </c>
      <c r="G98" s="265">
        <v>45</v>
      </c>
      <c r="H98" s="129">
        <v>72</v>
      </c>
      <c r="I98" s="1" t="s">
        <v>403</v>
      </c>
      <c r="J98" s="156"/>
      <c r="K98" s="266">
        <v>2319.91</v>
      </c>
      <c r="L98" s="265"/>
      <c r="M98" s="158"/>
      <c r="N98" s="267">
        <v>666</v>
      </c>
      <c r="O98" s="159">
        <f t="shared" si="52"/>
        <v>0.28708010224534575</v>
      </c>
      <c r="P98" s="159">
        <f t="shared" si="64"/>
        <v>0</v>
      </c>
      <c r="Q98" s="160">
        <f t="shared" si="53"/>
        <v>0</v>
      </c>
      <c r="R98" s="160">
        <f t="shared" si="65"/>
        <v>0</v>
      </c>
      <c r="S98" s="267">
        <v>35</v>
      </c>
      <c r="T98" s="136">
        <f t="shared" si="54"/>
        <v>199.8</v>
      </c>
      <c r="U98" s="4">
        <f t="shared" si="66"/>
        <v>2528.46</v>
      </c>
      <c r="V98" s="266">
        <v>1667846165.3299999</v>
      </c>
      <c r="W98" s="267">
        <v>14850</v>
      </c>
      <c r="X98" s="136">
        <f t="shared" si="55"/>
        <v>112312.87</v>
      </c>
      <c r="Y98" s="131">
        <f t="shared" si="56"/>
        <v>0.58336200000000005</v>
      </c>
      <c r="Z98" s="267">
        <v>91268</v>
      </c>
      <c r="AA98" s="131">
        <f t="shared" si="57"/>
        <v>0.75744699999999998</v>
      </c>
      <c r="AB98" s="131">
        <f t="shared" si="58"/>
        <v>0.36441299999999999</v>
      </c>
      <c r="AC98" s="161">
        <f t="shared" si="59"/>
        <v>0.36441299999999999</v>
      </c>
      <c r="AD98" s="162">
        <f t="shared" si="67"/>
        <v>0</v>
      </c>
      <c r="AE98" s="163">
        <f t="shared" si="68"/>
        <v>0.36441299999999999</v>
      </c>
      <c r="AF98" s="267">
        <v>0</v>
      </c>
      <c r="AG98" s="267">
        <v>0</v>
      </c>
      <c r="AH98" s="4">
        <f t="shared" si="69"/>
        <v>0</v>
      </c>
      <c r="AI98" s="135">
        <f t="shared" si="60"/>
        <v>0</v>
      </c>
      <c r="AJ98" s="135">
        <v>0</v>
      </c>
      <c r="AK98" s="135">
        <f t="shared" si="70"/>
        <v>0</v>
      </c>
      <c r="AL98" s="135">
        <f t="shared" si="71"/>
        <v>0</v>
      </c>
      <c r="AM98" s="135">
        <f t="shared" si="72"/>
        <v>0</v>
      </c>
      <c r="AN98" s="135">
        <f t="shared" si="73"/>
        <v>0</v>
      </c>
      <c r="AO98" s="135">
        <f t="shared" si="61"/>
        <v>10619178</v>
      </c>
      <c r="AP98" s="135">
        <f t="shared" si="74"/>
        <v>10619178</v>
      </c>
      <c r="AQ98" s="135">
        <f t="shared" si="75"/>
        <v>10619178</v>
      </c>
      <c r="AR98" s="160">
        <v>11977384</v>
      </c>
      <c r="AS98" s="135">
        <f t="shared" si="76"/>
        <v>1358206</v>
      </c>
      <c r="AT98" s="164" t="str">
        <f t="shared" si="77"/>
        <v>No</v>
      </c>
      <c r="AU98" s="267">
        <v>11492516</v>
      </c>
      <c r="AV98" s="160">
        <f t="shared" si="62"/>
        <v>113138.5598</v>
      </c>
      <c r="AW98" s="160">
        <f t="shared" si="78"/>
        <v>11492516</v>
      </c>
      <c r="AX98" s="160">
        <f t="shared" si="63"/>
        <v>11492516</v>
      </c>
      <c r="AY98" s="268">
        <f t="shared" si="79"/>
        <v>0</v>
      </c>
      <c r="AZ98" s="160"/>
      <c r="BA98" s="160"/>
      <c r="BB98" s="165"/>
      <c r="BC98" s="160">
        <f t="shared" si="80"/>
        <v>11379377.440199999</v>
      </c>
      <c r="BD98" s="166">
        <f t="shared" si="81"/>
        <v>11266238.880399998</v>
      </c>
      <c r="BE98" s="166">
        <f t="shared" si="81"/>
        <v>11153100.320599997</v>
      </c>
      <c r="BF98" s="166">
        <f t="shared" si="81"/>
        <v>11039961.760799997</v>
      </c>
      <c r="BG98" s="166">
        <f t="shared" si="82"/>
        <v>10926823.200999996</v>
      </c>
      <c r="BH98" s="166">
        <f t="shared" si="82"/>
        <v>10813684.641199995</v>
      </c>
      <c r="BI98" s="166">
        <f t="shared" si="83"/>
        <v>10619178</v>
      </c>
      <c r="BK98" s="166">
        <f t="shared" si="84"/>
        <v>11379377.440199999</v>
      </c>
      <c r="BL98" s="166">
        <f t="shared" si="85"/>
        <v>11266238.880399998</v>
      </c>
      <c r="BM98" s="166">
        <f t="shared" si="86"/>
        <v>11153100.320599997</v>
      </c>
      <c r="BN98" s="166">
        <f t="shared" si="87"/>
        <v>11039961.760799997</v>
      </c>
      <c r="BO98" s="166">
        <f t="shared" si="88"/>
        <v>10926823.200999996</v>
      </c>
      <c r="BP98" s="166">
        <f t="shared" si="89"/>
        <v>10813684.641199995</v>
      </c>
      <c r="BQ98" s="166">
        <f t="shared" si="90"/>
        <v>10619178</v>
      </c>
    </row>
    <row r="99" spans="1:69" ht="15" x14ac:dyDescent="0.2">
      <c r="A99" s="129" t="s">
        <v>327</v>
      </c>
      <c r="B99" s="129"/>
      <c r="C99" s="147"/>
      <c r="D99" s="147"/>
      <c r="E99" s="147"/>
      <c r="F99" s="1">
        <v>7</v>
      </c>
      <c r="G99" s="265">
        <v>51</v>
      </c>
      <c r="H99" s="129">
        <v>73</v>
      </c>
      <c r="I99" s="1" t="s">
        <v>404</v>
      </c>
      <c r="J99" s="156"/>
      <c r="K99" s="266">
        <v>580.02</v>
      </c>
      <c r="L99" s="265"/>
      <c r="M99" s="158"/>
      <c r="N99" s="267">
        <v>203</v>
      </c>
      <c r="O99" s="159">
        <f t="shared" si="52"/>
        <v>0.34998793145063967</v>
      </c>
      <c r="P99" s="159">
        <f t="shared" si="64"/>
        <v>0</v>
      </c>
      <c r="Q99" s="160">
        <f t="shared" si="53"/>
        <v>0</v>
      </c>
      <c r="R99" s="160">
        <f t="shared" si="65"/>
        <v>0</v>
      </c>
      <c r="S99" s="267">
        <v>12</v>
      </c>
      <c r="T99" s="136">
        <f t="shared" si="54"/>
        <v>60.9</v>
      </c>
      <c r="U99" s="4">
        <f t="shared" si="66"/>
        <v>643.91999999999996</v>
      </c>
      <c r="V99" s="266">
        <v>579860344.33000004</v>
      </c>
      <c r="W99" s="267">
        <v>4272</v>
      </c>
      <c r="X99" s="136">
        <f t="shared" si="55"/>
        <v>135735.1</v>
      </c>
      <c r="Y99" s="131">
        <f t="shared" si="56"/>
        <v>0.70501899999999995</v>
      </c>
      <c r="Z99" s="267">
        <v>88553</v>
      </c>
      <c r="AA99" s="131">
        <f t="shared" si="57"/>
        <v>0.73491499999999998</v>
      </c>
      <c r="AB99" s="131">
        <f t="shared" si="58"/>
        <v>0.28601199999999999</v>
      </c>
      <c r="AC99" s="161">
        <f t="shared" si="59"/>
        <v>0.28601199999999999</v>
      </c>
      <c r="AD99" s="162">
        <f t="shared" si="67"/>
        <v>0</v>
      </c>
      <c r="AE99" s="163">
        <f t="shared" si="68"/>
        <v>0.28601199999999999</v>
      </c>
      <c r="AF99" s="267">
        <v>0</v>
      </c>
      <c r="AG99" s="267">
        <v>0</v>
      </c>
      <c r="AH99" s="4">
        <f t="shared" si="69"/>
        <v>0</v>
      </c>
      <c r="AI99" s="135">
        <f t="shared" si="60"/>
        <v>0</v>
      </c>
      <c r="AJ99" s="135">
        <v>122</v>
      </c>
      <c r="AK99" s="135">
        <f t="shared" si="70"/>
        <v>4</v>
      </c>
      <c r="AL99" s="135">
        <f t="shared" si="71"/>
        <v>400</v>
      </c>
      <c r="AM99" s="135">
        <f t="shared" si="72"/>
        <v>48800</v>
      </c>
      <c r="AN99" s="135">
        <f t="shared" si="73"/>
        <v>48800</v>
      </c>
      <c r="AO99" s="135">
        <f t="shared" si="61"/>
        <v>2122546</v>
      </c>
      <c r="AP99" s="135">
        <f t="shared" si="74"/>
        <v>2171346</v>
      </c>
      <c r="AQ99" s="135">
        <f t="shared" si="75"/>
        <v>2171346</v>
      </c>
      <c r="AR99" s="160">
        <v>3518715</v>
      </c>
      <c r="AS99" s="135">
        <f t="shared" si="76"/>
        <v>1347369</v>
      </c>
      <c r="AT99" s="164" t="str">
        <f t="shared" si="77"/>
        <v>No</v>
      </c>
      <c r="AU99" s="267">
        <v>2899516</v>
      </c>
      <c r="AV99" s="160">
        <f t="shared" si="62"/>
        <v>112235.8377</v>
      </c>
      <c r="AW99" s="160">
        <f t="shared" si="78"/>
        <v>2899516</v>
      </c>
      <c r="AX99" s="160">
        <f t="shared" si="63"/>
        <v>2899516</v>
      </c>
      <c r="AY99" s="268">
        <f t="shared" si="79"/>
        <v>0</v>
      </c>
      <c r="AZ99" s="160"/>
      <c r="BA99" s="160"/>
      <c r="BB99" s="165"/>
      <c r="BC99" s="160">
        <f t="shared" si="80"/>
        <v>2787280.1623</v>
      </c>
      <c r="BD99" s="166">
        <f t="shared" si="81"/>
        <v>2675044.3245999999</v>
      </c>
      <c r="BE99" s="166">
        <f t="shared" si="81"/>
        <v>2562808.4868999999</v>
      </c>
      <c r="BF99" s="166">
        <f t="shared" si="81"/>
        <v>2450572.6491999999</v>
      </c>
      <c r="BG99" s="166">
        <f t="shared" si="82"/>
        <v>2338336.8114999998</v>
      </c>
      <c r="BH99" s="166">
        <f t="shared" si="82"/>
        <v>2226100.9737999998</v>
      </c>
      <c r="BI99" s="166">
        <f t="shared" si="83"/>
        <v>2171346</v>
      </c>
      <c r="BK99" s="166">
        <f t="shared" si="84"/>
        <v>2787280.1623</v>
      </c>
      <c r="BL99" s="166">
        <f t="shared" si="85"/>
        <v>2675044.3245999999</v>
      </c>
      <c r="BM99" s="166">
        <f t="shared" si="86"/>
        <v>2562808.4868999999</v>
      </c>
      <c r="BN99" s="166">
        <f t="shared" si="87"/>
        <v>2450572.6491999999</v>
      </c>
      <c r="BO99" s="166">
        <f t="shared" si="88"/>
        <v>2338336.8114999998</v>
      </c>
      <c r="BP99" s="166">
        <f t="shared" si="89"/>
        <v>2226100.9737999998</v>
      </c>
      <c r="BQ99" s="166">
        <f t="shared" si="90"/>
        <v>2171346</v>
      </c>
    </row>
    <row r="100" spans="1:69" ht="15" x14ac:dyDescent="0.2">
      <c r="A100" s="129" t="s">
        <v>327</v>
      </c>
      <c r="B100" s="129"/>
      <c r="C100" s="147"/>
      <c r="D100" s="147"/>
      <c r="E100" s="147"/>
      <c r="F100" s="1">
        <v>4</v>
      </c>
      <c r="G100" s="265">
        <v>120</v>
      </c>
      <c r="H100" s="129">
        <v>74</v>
      </c>
      <c r="I100" s="1" t="s">
        <v>405</v>
      </c>
      <c r="J100" s="156"/>
      <c r="K100" s="266">
        <v>818.94</v>
      </c>
      <c r="L100" s="265"/>
      <c r="M100" s="158"/>
      <c r="N100" s="267">
        <v>152</v>
      </c>
      <c r="O100" s="159">
        <f t="shared" si="52"/>
        <v>0.18560578308545192</v>
      </c>
      <c r="P100" s="159">
        <f t="shared" si="64"/>
        <v>0</v>
      </c>
      <c r="Q100" s="160">
        <f t="shared" si="53"/>
        <v>0</v>
      </c>
      <c r="R100" s="160">
        <f t="shared" si="65"/>
        <v>0</v>
      </c>
      <c r="S100" s="267">
        <v>2</v>
      </c>
      <c r="T100" s="136">
        <f t="shared" si="54"/>
        <v>45.6</v>
      </c>
      <c r="U100" s="4">
        <f t="shared" si="66"/>
        <v>865.04000000000008</v>
      </c>
      <c r="V100" s="266">
        <v>1489543433.6700001</v>
      </c>
      <c r="W100" s="267">
        <v>8198</v>
      </c>
      <c r="X100" s="136">
        <f t="shared" si="55"/>
        <v>181695.95</v>
      </c>
      <c r="Y100" s="131">
        <f t="shared" si="56"/>
        <v>0.94374400000000003</v>
      </c>
      <c r="Z100" s="267">
        <v>80570</v>
      </c>
      <c r="AA100" s="131">
        <f t="shared" si="57"/>
        <v>0.66866300000000001</v>
      </c>
      <c r="AB100" s="131">
        <f t="shared" si="58"/>
        <v>0.13877999999999999</v>
      </c>
      <c r="AC100" s="161">
        <f t="shared" si="59"/>
        <v>0.13877999999999999</v>
      </c>
      <c r="AD100" s="162">
        <f t="shared" si="67"/>
        <v>0</v>
      </c>
      <c r="AE100" s="163">
        <f t="shared" si="68"/>
        <v>0.13877999999999999</v>
      </c>
      <c r="AF100" s="267">
        <v>0</v>
      </c>
      <c r="AG100" s="267">
        <v>0</v>
      </c>
      <c r="AH100" s="4">
        <f t="shared" si="69"/>
        <v>0</v>
      </c>
      <c r="AI100" s="135">
        <f t="shared" si="60"/>
        <v>0</v>
      </c>
      <c r="AJ100" s="135">
        <v>0</v>
      </c>
      <c r="AK100" s="135">
        <f t="shared" si="70"/>
        <v>0</v>
      </c>
      <c r="AL100" s="135">
        <f t="shared" si="71"/>
        <v>0</v>
      </c>
      <c r="AM100" s="135">
        <f t="shared" si="72"/>
        <v>0</v>
      </c>
      <c r="AN100" s="135">
        <f t="shared" si="73"/>
        <v>0</v>
      </c>
      <c r="AO100" s="135">
        <f t="shared" si="61"/>
        <v>1383579</v>
      </c>
      <c r="AP100" s="135">
        <f t="shared" si="74"/>
        <v>1383579</v>
      </c>
      <c r="AQ100" s="135">
        <f t="shared" si="75"/>
        <v>1383579</v>
      </c>
      <c r="AR100" s="160">
        <v>1446598</v>
      </c>
      <c r="AS100" s="135">
        <f t="shared" si="76"/>
        <v>63019</v>
      </c>
      <c r="AT100" s="164" t="str">
        <f t="shared" si="77"/>
        <v>No</v>
      </c>
      <c r="AU100" s="267">
        <v>1293502</v>
      </c>
      <c r="AV100" s="160">
        <f t="shared" si="62"/>
        <v>5249.4826999999996</v>
      </c>
      <c r="AW100" s="160">
        <f t="shared" si="78"/>
        <v>1293502</v>
      </c>
      <c r="AX100" s="160">
        <f t="shared" si="63"/>
        <v>1293502</v>
      </c>
      <c r="AY100" s="268">
        <f t="shared" si="79"/>
        <v>0</v>
      </c>
      <c r="AZ100" s="160"/>
      <c r="BA100" s="160"/>
      <c r="BB100" s="165"/>
      <c r="BC100" s="160">
        <f t="shared" si="80"/>
        <v>1288252.5172999999</v>
      </c>
      <c r="BD100" s="166">
        <f t="shared" si="81"/>
        <v>1283003.0345999999</v>
      </c>
      <c r="BE100" s="166">
        <f t="shared" si="81"/>
        <v>1277753.5518999998</v>
      </c>
      <c r="BF100" s="166">
        <f t="shared" si="81"/>
        <v>1272504.0691999998</v>
      </c>
      <c r="BG100" s="166">
        <f t="shared" si="82"/>
        <v>1267254.5864999997</v>
      </c>
      <c r="BH100" s="166">
        <f t="shared" si="82"/>
        <v>1262005.1037999997</v>
      </c>
      <c r="BI100" s="166">
        <f t="shared" si="83"/>
        <v>1383579</v>
      </c>
      <c r="BK100" s="166">
        <f t="shared" si="84"/>
        <v>1288252.5172999999</v>
      </c>
      <c r="BL100" s="166">
        <f t="shared" si="85"/>
        <v>1283003.0345999999</v>
      </c>
      <c r="BM100" s="166">
        <f t="shared" si="86"/>
        <v>1277753.5518999998</v>
      </c>
      <c r="BN100" s="166">
        <f t="shared" si="87"/>
        <v>1272504.0691999998</v>
      </c>
      <c r="BO100" s="166">
        <f t="shared" si="88"/>
        <v>1267254.5864999997</v>
      </c>
      <c r="BP100" s="166">
        <f t="shared" si="89"/>
        <v>1262005.1037999997</v>
      </c>
      <c r="BQ100" s="166">
        <f t="shared" si="90"/>
        <v>1383579</v>
      </c>
    </row>
    <row r="101" spans="1:69" ht="15" x14ac:dyDescent="0.2">
      <c r="A101" s="129" t="s">
        <v>323</v>
      </c>
      <c r="B101" s="129"/>
      <c r="C101" s="147"/>
      <c r="D101" s="147"/>
      <c r="E101" s="147"/>
      <c r="F101" s="1">
        <v>1</v>
      </c>
      <c r="G101" s="265">
        <v>160</v>
      </c>
      <c r="H101" s="129">
        <v>75</v>
      </c>
      <c r="I101" s="1" t="s">
        <v>406</v>
      </c>
      <c r="J101" s="156"/>
      <c r="K101" s="266">
        <v>238.79</v>
      </c>
      <c r="L101" s="265"/>
      <c r="M101" s="158"/>
      <c r="N101" s="267">
        <v>51</v>
      </c>
      <c r="O101" s="159">
        <f t="shared" si="52"/>
        <v>0.2135767829473596</v>
      </c>
      <c r="P101" s="159">
        <f t="shared" si="64"/>
        <v>0</v>
      </c>
      <c r="Q101" s="160">
        <f t="shared" si="53"/>
        <v>0</v>
      </c>
      <c r="R101" s="160">
        <f t="shared" si="65"/>
        <v>0</v>
      </c>
      <c r="S101" s="267">
        <v>2</v>
      </c>
      <c r="T101" s="136">
        <f t="shared" si="54"/>
        <v>15.3</v>
      </c>
      <c r="U101" s="4">
        <f t="shared" si="66"/>
        <v>254.59</v>
      </c>
      <c r="V101" s="266">
        <v>723969099.66999996</v>
      </c>
      <c r="W101" s="267">
        <v>2469</v>
      </c>
      <c r="X101" s="136">
        <f t="shared" si="55"/>
        <v>293223.61</v>
      </c>
      <c r="Y101" s="131">
        <f t="shared" si="56"/>
        <v>1.523028</v>
      </c>
      <c r="Z101" s="267">
        <v>96146</v>
      </c>
      <c r="AA101" s="131">
        <f t="shared" si="57"/>
        <v>0.79793000000000003</v>
      </c>
      <c r="AB101" s="131">
        <f t="shared" si="58"/>
        <v>-0.30549900000000002</v>
      </c>
      <c r="AC101" s="161">
        <f t="shared" si="59"/>
        <v>0.01</v>
      </c>
      <c r="AD101" s="162">
        <f t="shared" si="67"/>
        <v>0</v>
      </c>
      <c r="AE101" s="163">
        <f t="shared" si="68"/>
        <v>0.01</v>
      </c>
      <c r="AF101" s="267">
        <v>238</v>
      </c>
      <c r="AG101" s="267">
        <v>13</v>
      </c>
      <c r="AH101" s="4">
        <f t="shared" si="69"/>
        <v>1300</v>
      </c>
      <c r="AI101" s="135">
        <f t="shared" si="60"/>
        <v>309400</v>
      </c>
      <c r="AJ101" s="135">
        <v>0</v>
      </c>
      <c r="AK101" s="135">
        <f t="shared" si="70"/>
        <v>0</v>
      </c>
      <c r="AL101" s="135">
        <f t="shared" si="71"/>
        <v>0</v>
      </c>
      <c r="AM101" s="135">
        <f t="shared" si="72"/>
        <v>0</v>
      </c>
      <c r="AN101" s="135">
        <f t="shared" si="73"/>
        <v>309400</v>
      </c>
      <c r="AO101" s="135">
        <f t="shared" si="61"/>
        <v>29341</v>
      </c>
      <c r="AP101" s="135">
        <f t="shared" si="74"/>
        <v>338741</v>
      </c>
      <c r="AQ101" s="135">
        <f t="shared" si="75"/>
        <v>338741</v>
      </c>
      <c r="AR101" s="160">
        <v>63069</v>
      </c>
      <c r="AS101" s="135">
        <f t="shared" si="76"/>
        <v>275672</v>
      </c>
      <c r="AT101" s="164" t="str">
        <f t="shared" si="77"/>
        <v>Yes</v>
      </c>
      <c r="AU101" s="267">
        <v>89602.635200000004</v>
      </c>
      <c r="AV101" s="160">
        <f t="shared" si="62"/>
        <v>29386.635200000001</v>
      </c>
      <c r="AW101" s="160">
        <f t="shared" si="78"/>
        <v>118989.27040000001</v>
      </c>
      <c r="AX101" s="160">
        <f t="shared" si="63"/>
        <v>118989.27040000001</v>
      </c>
      <c r="AY101" s="268">
        <f t="shared" si="79"/>
        <v>29386.635200000004</v>
      </c>
      <c r="AZ101" s="160"/>
      <c r="BA101" s="160"/>
      <c r="BB101" s="165"/>
      <c r="BC101" s="160">
        <f t="shared" si="80"/>
        <v>148375.9056</v>
      </c>
      <c r="BD101" s="166">
        <f t="shared" si="81"/>
        <v>177762.54079999999</v>
      </c>
      <c r="BE101" s="166">
        <f t="shared" si="81"/>
        <v>207149.17599999998</v>
      </c>
      <c r="BF101" s="166">
        <f t="shared" si="81"/>
        <v>236535.81119999997</v>
      </c>
      <c r="BG101" s="166">
        <f t="shared" si="82"/>
        <v>338741</v>
      </c>
      <c r="BH101" s="166">
        <f t="shared" si="82"/>
        <v>338741</v>
      </c>
      <c r="BI101" s="166">
        <f t="shared" si="83"/>
        <v>338741</v>
      </c>
      <c r="BK101" s="166">
        <f t="shared" si="84"/>
        <v>148375.9056</v>
      </c>
      <c r="BL101" s="166">
        <f t="shared" si="85"/>
        <v>177762.54079999999</v>
      </c>
      <c r="BM101" s="166">
        <f t="shared" si="86"/>
        <v>207149.17599999998</v>
      </c>
      <c r="BN101" s="166">
        <f t="shared" si="87"/>
        <v>236535.81119999997</v>
      </c>
      <c r="BO101" s="166">
        <f t="shared" si="88"/>
        <v>338741</v>
      </c>
      <c r="BP101" s="166">
        <f t="shared" si="89"/>
        <v>338741</v>
      </c>
      <c r="BQ101" s="166">
        <f t="shared" si="90"/>
        <v>338741</v>
      </c>
    </row>
    <row r="102" spans="1:69" ht="15" x14ac:dyDescent="0.2">
      <c r="A102" s="129" t="s">
        <v>329</v>
      </c>
      <c r="B102" s="129"/>
      <c r="C102" s="147"/>
      <c r="D102" s="147"/>
      <c r="E102" s="147"/>
      <c r="F102" s="1">
        <v>2</v>
      </c>
      <c r="G102" s="265">
        <v>145</v>
      </c>
      <c r="H102" s="129">
        <v>76</v>
      </c>
      <c r="I102" s="1" t="s">
        <v>407</v>
      </c>
      <c r="J102" s="156"/>
      <c r="K102" s="266">
        <v>2477.96</v>
      </c>
      <c r="L102" s="265"/>
      <c r="M102" s="158"/>
      <c r="N102" s="267">
        <v>90</v>
      </c>
      <c r="O102" s="159">
        <f t="shared" si="52"/>
        <v>3.6320198873266721E-2</v>
      </c>
      <c r="P102" s="159">
        <f t="shared" si="64"/>
        <v>0</v>
      </c>
      <c r="Q102" s="160">
        <f t="shared" si="53"/>
        <v>0</v>
      </c>
      <c r="R102" s="160">
        <f t="shared" si="65"/>
        <v>0</v>
      </c>
      <c r="S102" s="267">
        <v>35</v>
      </c>
      <c r="T102" s="136">
        <f t="shared" si="54"/>
        <v>27</v>
      </c>
      <c r="U102" s="4">
        <f t="shared" si="66"/>
        <v>2513.71</v>
      </c>
      <c r="V102" s="266">
        <v>4221142071.6700001</v>
      </c>
      <c r="W102" s="267">
        <v>18183</v>
      </c>
      <c r="X102" s="136">
        <f t="shared" si="55"/>
        <v>232147.72</v>
      </c>
      <c r="Y102" s="131">
        <f t="shared" si="56"/>
        <v>1.205794</v>
      </c>
      <c r="Z102" s="267">
        <v>104754</v>
      </c>
      <c r="AA102" s="131">
        <f t="shared" si="57"/>
        <v>0.86936899999999995</v>
      </c>
      <c r="AB102" s="131">
        <f t="shared" si="58"/>
        <v>-0.104867</v>
      </c>
      <c r="AC102" s="161">
        <f t="shared" si="59"/>
        <v>0.01</v>
      </c>
      <c r="AD102" s="162">
        <f t="shared" si="67"/>
        <v>0</v>
      </c>
      <c r="AE102" s="163">
        <f t="shared" si="68"/>
        <v>0.01</v>
      </c>
      <c r="AF102" s="267">
        <v>0</v>
      </c>
      <c r="AG102" s="267">
        <v>0</v>
      </c>
      <c r="AH102" s="4">
        <f t="shared" si="69"/>
        <v>0</v>
      </c>
      <c r="AI102" s="135">
        <f t="shared" si="60"/>
        <v>0</v>
      </c>
      <c r="AJ102" s="135">
        <v>0</v>
      </c>
      <c r="AK102" s="135">
        <f t="shared" si="70"/>
        <v>0</v>
      </c>
      <c r="AL102" s="135">
        <f t="shared" si="71"/>
        <v>0</v>
      </c>
      <c r="AM102" s="135">
        <f t="shared" si="72"/>
        <v>0</v>
      </c>
      <c r="AN102" s="135">
        <f t="shared" si="73"/>
        <v>0</v>
      </c>
      <c r="AO102" s="135">
        <f t="shared" si="61"/>
        <v>289705</v>
      </c>
      <c r="AP102" s="135">
        <f t="shared" si="74"/>
        <v>289705</v>
      </c>
      <c r="AQ102" s="135">
        <f t="shared" si="75"/>
        <v>289705</v>
      </c>
      <c r="AR102" s="160">
        <v>446496</v>
      </c>
      <c r="AS102" s="135">
        <f t="shared" si="76"/>
        <v>156791</v>
      </c>
      <c r="AT102" s="164" t="str">
        <f t="shared" si="77"/>
        <v>No</v>
      </c>
      <c r="AU102" s="267">
        <v>395466</v>
      </c>
      <c r="AV102" s="160">
        <f t="shared" si="62"/>
        <v>13060.6903</v>
      </c>
      <c r="AW102" s="160">
        <f t="shared" si="78"/>
        <v>395466</v>
      </c>
      <c r="AX102" s="160">
        <f t="shared" si="63"/>
        <v>395466</v>
      </c>
      <c r="AY102" s="268">
        <f t="shared" si="79"/>
        <v>0</v>
      </c>
      <c r="AZ102" s="160"/>
      <c r="BA102" s="160"/>
      <c r="BB102" s="165"/>
      <c r="BC102" s="160">
        <f t="shared" si="80"/>
        <v>382405.30969999998</v>
      </c>
      <c r="BD102" s="166">
        <f t="shared" si="81"/>
        <v>369344.61939999997</v>
      </c>
      <c r="BE102" s="166">
        <f t="shared" si="81"/>
        <v>356283.92909999995</v>
      </c>
      <c r="BF102" s="166">
        <f t="shared" si="81"/>
        <v>343223.23879999993</v>
      </c>
      <c r="BG102" s="166">
        <f t="shared" si="82"/>
        <v>330162.54849999992</v>
      </c>
      <c r="BH102" s="166">
        <f t="shared" si="82"/>
        <v>317101.8581999999</v>
      </c>
      <c r="BI102" s="166">
        <f t="shared" si="83"/>
        <v>289705</v>
      </c>
      <c r="BK102" s="166">
        <f t="shared" si="84"/>
        <v>382405.30969999998</v>
      </c>
      <c r="BL102" s="166">
        <f t="shared" si="85"/>
        <v>369344.61939999997</v>
      </c>
      <c r="BM102" s="166">
        <f t="shared" si="86"/>
        <v>356283.92909999995</v>
      </c>
      <c r="BN102" s="166">
        <f t="shared" si="87"/>
        <v>343223.23879999993</v>
      </c>
      <c r="BO102" s="166">
        <f t="shared" si="88"/>
        <v>330162.54849999992</v>
      </c>
      <c r="BP102" s="166">
        <f t="shared" si="89"/>
        <v>317101.8581999999</v>
      </c>
      <c r="BQ102" s="166">
        <f t="shared" si="90"/>
        <v>289705</v>
      </c>
    </row>
    <row r="103" spans="1:69" ht="15" x14ac:dyDescent="0.2">
      <c r="A103" s="129" t="s">
        <v>338</v>
      </c>
      <c r="B103" s="129"/>
      <c r="C103" s="147">
        <v>1</v>
      </c>
      <c r="D103" s="147">
        <v>1</v>
      </c>
      <c r="E103" s="147"/>
      <c r="F103" s="1">
        <v>9</v>
      </c>
      <c r="G103" s="269">
        <v>18</v>
      </c>
      <c r="H103" s="129">
        <v>77</v>
      </c>
      <c r="I103" s="1" t="s">
        <v>408</v>
      </c>
      <c r="J103" s="156"/>
      <c r="K103" s="266">
        <v>7390.01</v>
      </c>
      <c r="L103" s="269"/>
      <c r="M103" s="158"/>
      <c r="N103" s="267">
        <v>4288</v>
      </c>
      <c r="O103" s="159">
        <f t="shared" si="52"/>
        <v>0.58024278722220946</v>
      </c>
      <c r="P103" s="159">
        <f t="shared" si="64"/>
        <v>0</v>
      </c>
      <c r="Q103" s="160">
        <f t="shared" si="53"/>
        <v>0</v>
      </c>
      <c r="R103" s="160">
        <f t="shared" si="65"/>
        <v>0</v>
      </c>
      <c r="S103" s="267">
        <v>521</v>
      </c>
      <c r="T103" s="136">
        <f t="shared" si="54"/>
        <v>1286.4000000000001</v>
      </c>
      <c r="U103" s="4">
        <f t="shared" si="66"/>
        <v>8806.66</v>
      </c>
      <c r="V103" s="266">
        <v>5990360631</v>
      </c>
      <c r="W103" s="267">
        <v>57955</v>
      </c>
      <c r="X103" s="136">
        <f t="shared" si="55"/>
        <v>103362.27</v>
      </c>
      <c r="Y103" s="131">
        <f t="shared" si="56"/>
        <v>0.53687200000000002</v>
      </c>
      <c r="Z103" s="267">
        <v>70736</v>
      </c>
      <c r="AA103" s="131">
        <f t="shared" si="57"/>
        <v>0.58704900000000004</v>
      </c>
      <c r="AB103" s="131">
        <f t="shared" si="58"/>
        <v>0.448075</v>
      </c>
      <c r="AC103" s="161">
        <f t="shared" si="59"/>
        <v>0.448075</v>
      </c>
      <c r="AD103" s="162">
        <f t="shared" si="67"/>
        <v>0.03</v>
      </c>
      <c r="AE103" s="163">
        <f t="shared" si="68"/>
        <v>0.47807500000000003</v>
      </c>
      <c r="AF103" s="267">
        <v>0</v>
      </c>
      <c r="AG103" s="267">
        <v>0</v>
      </c>
      <c r="AH103" s="4">
        <f t="shared" si="69"/>
        <v>0</v>
      </c>
      <c r="AI103" s="135">
        <f t="shared" si="60"/>
        <v>0</v>
      </c>
      <c r="AJ103" s="135">
        <v>0</v>
      </c>
      <c r="AK103" s="135">
        <f t="shared" si="70"/>
        <v>0</v>
      </c>
      <c r="AL103" s="135">
        <f t="shared" si="71"/>
        <v>0</v>
      </c>
      <c r="AM103" s="135">
        <f t="shared" si="72"/>
        <v>0</v>
      </c>
      <c r="AN103" s="135">
        <f t="shared" si="73"/>
        <v>0</v>
      </c>
      <c r="AO103" s="135">
        <f t="shared" si="61"/>
        <v>48523062</v>
      </c>
      <c r="AP103" s="135">
        <f t="shared" si="74"/>
        <v>48523062</v>
      </c>
      <c r="AQ103" s="135">
        <f t="shared" si="75"/>
        <v>48523062</v>
      </c>
      <c r="AR103" s="160">
        <v>34440424</v>
      </c>
      <c r="AS103" s="135">
        <f t="shared" si="76"/>
        <v>14082638</v>
      </c>
      <c r="AT103" s="164" t="str">
        <f t="shared" si="77"/>
        <v>Yes</v>
      </c>
      <c r="AU103" s="267">
        <v>39752676.2108</v>
      </c>
      <c r="AV103" s="160">
        <f t="shared" si="62"/>
        <v>1501209.2108</v>
      </c>
      <c r="AW103" s="160">
        <f t="shared" si="78"/>
        <v>41253885.421599999</v>
      </c>
      <c r="AX103" s="160">
        <f t="shared" si="63"/>
        <v>41253885.421599999</v>
      </c>
      <c r="AY103" s="268">
        <f t="shared" si="79"/>
        <v>1501209.2107999995</v>
      </c>
      <c r="AZ103" s="160"/>
      <c r="BA103" s="160"/>
      <c r="BB103" s="165"/>
      <c r="BC103" s="160">
        <f t="shared" si="80"/>
        <v>42755094.632399999</v>
      </c>
      <c r="BD103" s="166">
        <f t="shared" si="81"/>
        <v>44256303.843199998</v>
      </c>
      <c r="BE103" s="166">
        <f t="shared" si="81"/>
        <v>45757513.053999998</v>
      </c>
      <c r="BF103" s="166">
        <f t="shared" si="81"/>
        <v>47258722.264799997</v>
      </c>
      <c r="BG103" s="166">
        <f t="shared" si="82"/>
        <v>48523062</v>
      </c>
      <c r="BH103" s="166">
        <f t="shared" si="82"/>
        <v>48523062</v>
      </c>
      <c r="BI103" s="166">
        <f t="shared" si="83"/>
        <v>48523062</v>
      </c>
      <c r="BK103" s="166">
        <f t="shared" si="84"/>
        <v>42755094.632399999</v>
      </c>
      <c r="BL103" s="166">
        <f t="shared" si="85"/>
        <v>44256303.843199998</v>
      </c>
      <c r="BM103" s="166">
        <f t="shared" si="86"/>
        <v>45757513.053999998</v>
      </c>
      <c r="BN103" s="166">
        <f t="shared" si="87"/>
        <v>47258722.264799997</v>
      </c>
      <c r="BO103" s="166">
        <f t="shared" si="88"/>
        <v>48523062</v>
      </c>
      <c r="BP103" s="166">
        <f t="shared" si="89"/>
        <v>48523062</v>
      </c>
      <c r="BQ103" s="166">
        <f t="shared" si="90"/>
        <v>48523062</v>
      </c>
    </row>
    <row r="104" spans="1:69" ht="15" x14ac:dyDescent="0.2">
      <c r="A104" s="129" t="s">
        <v>323</v>
      </c>
      <c r="B104" s="129"/>
      <c r="C104" s="147"/>
      <c r="D104" s="147"/>
      <c r="E104" s="147"/>
      <c r="F104" s="1">
        <v>8</v>
      </c>
      <c r="G104" s="270">
        <v>47</v>
      </c>
      <c r="H104" s="129">
        <v>78</v>
      </c>
      <c r="I104" s="1" t="s">
        <v>409</v>
      </c>
      <c r="J104" s="156"/>
      <c r="K104" s="266">
        <v>1579.92</v>
      </c>
      <c r="L104" s="270"/>
      <c r="M104" s="158"/>
      <c r="N104" s="267">
        <v>464</v>
      </c>
      <c r="O104" s="159">
        <f t="shared" si="52"/>
        <v>0.29368575624082233</v>
      </c>
      <c r="P104" s="159">
        <f t="shared" si="64"/>
        <v>0</v>
      </c>
      <c r="Q104" s="160">
        <f t="shared" si="53"/>
        <v>0</v>
      </c>
      <c r="R104" s="160">
        <f t="shared" si="65"/>
        <v>0</v>
      </c>
      <c r="S104" s="267">
        <v>49</v>
      </c>
      <c r="T104" s="136">
        <f t="shared" si="54"/>
        <v>139.19999999999999</v>
      </c>
      <c r="U104" s="4">
        <f t="shared" si="66"/>
        <v>1731.3700000000001</v>
      </c>
      <c r="V104" s="266">
        <v>1606825479</v>
      </c>
      <c r="W104" s="267">
        <v>14110</v>
      </c>
      <c r="X104" s="136">
        <f t="shared" si="55"/>
        <v>113878.49</v>
      </c>
      <c r="Y104" s="131">
        <f t="shared" si="56"/>
        <v>0.59149399999999996</v>
      </c>
      <c r="Z104" s="267">
        <v>56807</v>
      </c>
      <c r="AA104" s="131">
        <f t="shared" si="57"/>
        <v>0.47144999999999998</v>
      </c>
      <c r="AB104" s="131">
        <f t="shared" si="58"/>
        <v>0.444519</v>
      </c>
      <c r="AC104" s="161">
        <f t="shared" si="59"/>
        <v>0.444519</v>
      </c>
      <c r="AD104" s="162">
        <f t="shared" si="67"/>
        <v>0</v>
      </c>
      <c r="AE104" s="163">
        <f t="shared" si="68"/>
        <v>0.444519</v>
      </c>
      <c r="AF104" s="267">
        <v>525</v>
      </c>
      <c r="AG104" s="267">
        <v>4</v>
      </c>
      <c r="AH104" s="4">
        <f t="shared" si="69"/>
        <v>400</v>
      </c>
      <c r="AI104" s="135">
        <f t="shared" si="60"/>
        <v>210000</v>
      </c>
      <c r="AJ104" s="135">
        <v>0</v>
      </c>
      <c r="AK104" s="135">
        <f t="shared" si="70"/>
        <v>0</v>
      </c>
      <c r="AL104" s="135">
        <f t="shared" si="71"/>
        <v>0</v>
      </c>
      <c r="AM104" s="135">
        <f t="shared" si="72"/>
        <v>0</v>
      </c>
      <c r="AN104" s="135">
        <f t="shared" si="73"/>
        <v>210000</v>
      </c>
      <c r="AO104" s="135">
        <f t="shared" si="61"/>
        <v>8869950</v>
      </c>
      <c r="AP104" s="135">
        <f t="shared" si="74"/>
        <v>9079950</v>
      </c>
      <c r="AQ104" s="135">
        <f t="shared" si="75"/>
        <v>9079950</v>
      </c>
      <c r="AR104" s="160">
        <v>9947410</v>
      </c>
      <c r="AS104" s="135">
        <f t="shared" si="76"/>
        <v>867460</v>
      </c>
      <c r="AT104" s="164" t="str">
        <f t="shared" si="77"/>
        <v>No</v>
      </c>
      <c r="AU104" s="267">
        <v>9459722</v>
      </c>
      <c r="AV104" s="160">
        <f t="shared" si="62"/>
        <v>72259.418000000005</v>
      </c>
      <c r="AW104" s="160">
        <f t="shared" si="78"/>
        <v>9459722</v>
      </c>
      <c r="AX104" s="160">
        <f t="shared" si="63"/>
        <v>9459722</v>
      </c>
      <c r="AY104" s="268">
        <f t="shared" si="79"/>
        <v>0</v>
      </c>
      <c r="AZ104" s="160"/>
      <c r="BA104" s="160"/>
      <c r="BB104" s="165"/>
      <c r="BC104" s="160">
        <f t="shared" si="80"/>
        <v>9387462.5820000004</v>
      </c>
      <c r="BD104" s="166">
        <f t="shared" si="81"/>
        <v>9315203.1640000008</v>
      </c>
      <c r="BE104" s="166">
        <f t="shared" si="81"/>
        <v>9242943.7460000012</v>
      </c>
      <c r="BF104" s="166">
        <f t="shared" si="81"/>
        <v>9170684.3280000016</v>
      </c>
      <c r="BG104" s="166">
        <f t="shared" si="82"/>
        <v>9098424.910000002</v>
      </c>
      <c r="BH104" s="166">
        <f t="shared" si="82"/>
        <v>9026165.4920000024</v>
      </c>
      <c r="BI104" s="166">
        <f t="shared" si="83"/>
        <v>9079950</v>
      </c>
      <c r="BK104" s="166">
        <f t="shared" si="84"/>
        <v>9387462.5820000004</v>
      </c>
      <c r="BL104" s="166">
        <f t="shared" si="85"/>
        <v>9315203.1640000008</v>
      </c>
      <c r="BM104" s="166">
        <f t="shared" si="86"/>
        <v>9242943.7460000012</v>
      </c>
      <c r="BN104" s="166">
        <f t="shared" si="87"/>
        <v>9170684.3280000016</v>
      </c>
      <c r="BO104" s="166">
        <f t="shared" si="88"/>
        <v>9098424.910000002</v>
      </c>
      <c r="BP104" s="166">
        <f t="shared" si="89"/>
        <v>9026165.4920000024</v>
      </c>
      <c r="BQ104" s="166">
        <f t="shared" si="90"/>
        <v>9079950</v>
      </c>
    </row>
    <row r="105" spans="1:69" ht="15" x14ac:dyDescent="0.2">
      <c r="A105" s="129" t="s">
        <v>323</v>
      </c>
      <c r="B105" s="129"/>
      <c r="C105" s="147"/>
      <c r="D105" s="147"/>
      <c r="E105" s="147"/>
      <c r="F105" s="1">
        <v>4</v>
      </c>
      <c r="G105" s="265">
        <v>101</v>
      </c>
      <c r="H105" s="129">
        <v>79</v>
      </c>
      <c r="I105" s="1" t="s">
        <v>410</v>
      </c>
      <c r="J105" s="156"/>
      <c r="K105" s="266">
        <v>934.13</v>
      </c>
      <c r="L105" s="265"/>
      <c r="M105" s="158"/>
      <c r="N105" s="267">
        <v>137</v>
      </c>
      <c r="O105" s="159">
        <f t="shared" si="52"/>
        <v>0.14666052904841939</v>
      </c>
      <c r="P105" s="159">
        <f t="shared" si="64"/>
        <v>0</v>
      </c>
      <c r="Q105" s="160">
        <f t="shared" si="53"/>
        <v>0</v>
      </c>
      <c r="R105" s="160">
        <f t="shared" si="65"/>
        <v>0</v>
      </c>
      <c r="S105" s="267">
        <v>7</v>
      </c>
      <c r="T105" s="136">
        <f t="shared" si="54"/>
        <v>41.1</v>
      </c>
      <c r="U105" s="4">
        <f t="shared" si="66"/>
        <v>976.98</v>
      </c>
      <c r="V105" s="266">
        <v>863962490</v>
      </c>
      <c r="W105" s="267">
        <v>6394</v>
      </c>
      <c r="X105" s="136">
        <f t="shared" si="55"/>
        <v>135120.81</v>
      </c>
      <c r="Y105" s="131">
        <f t="shared" si="56"/>
        <v>0.70182900000000004</v>
      </c>
      <c r="Z105" s="267">
        <v>109750</v>
      </c>
      <c r="AA105" s="131">
        <f t="shared" si="57"/>
        <v>0.91083199999999997</v>
      </c>
      <c r="AB105" s="131">
        <f t="shared" si="58"/>
        <v>0.23547000000000001</v>
      </c>
      <c r="AC105" s="161">
        <f t="shared" si="59"/>
        <v>0.23547000000000001</v>
      </c>
      <c r="AD105" s="162">
        <f t="shared" si="67"/>
        <v>0</v>
      </c>
      <c r="AE105" s="163">
        <f t="shared" si="68"/>
        <v>0.23547000000000001</v>
      </c>
      <c r="AF105" s="267">
        <v>489</v>
      </c>
      <c r="AG105" s="267">
        <v>6</v>
      </c>
      <c r="AH105" s="4">
        <f t="shared" si="69"/>
        <v>600</v>
      </c>
      <c r="AI105" s="135">
        <f t="shared" si="60"/>
        <v>293400</v>
      </c>
      <c r="AJ105" s="135">
        <v>0</v>
      </c>
      <c r="AK105" s="135">
        <f t="shared" si="70"/>
        <v>0</v>
      </c>
      <c r="AL105" s="135">
        <f t="shared" si="71"/>
        <v>0</v>
      </c>
      <c r="AM105" s="135">
        <f t="shared" si="72"/>
        <v>0</v>
      </c>
      <c r="AN105" s="135">
        <f t="shared" si="73"/>
        <v>293400</v>
      </c>
      <c r="AO105" s="135">
        <f t="shared" si="61"/>
        <v>2651320</v>
      </c>
      <c r="AP105" s="135">
        <f t="shared" si="74"/>
        <v>2944720</v>
      </c>
      <c r="AQ105" s="135">
        <f t="shared" si="75"/>
        <v>2944720</v>
      </c>
      <c r="AR105" s="160">
        <v>3154015</v>
      </c>
      <c r="AS105" s="135">
        <f t="shared" si="76"/>
        <v>209295</v>
      </c>
      <c r="AT105" s="164" t="str">
        <f t="shared" si="77"/>
        <v>No</v>
      </c>
      <c r="AU105" s="267">
        <v>2902339</v>
      </c>
      <c r="AV105" s="160">
        <f t="shared" si="62"/>
        <v>17434.273499999999</v>
      </c>
      <c r="AW105" s="160">
        <f t="shared" si="78"/>
        <v>2902339</v>
      </c>
      <c r="AX105" s="160">
        <f t="shared" si="63"/>
        <v>2902339</v>
      </c>
      <c r="AY105" s="268">
        <f t="shared" si="79"/>
        <v>0</v>
      </c>
      <c r="AZ105" s="160"/>
      <c r="BA105" s="160"/>
      <c r="BB105" s="165"/>
      <c r="BC105" s="160">
        <f t="shared" si="80"/>
        <v>2884904.7264999999</v>
      </c>
      <c r="BD105" s="166">
        <f t="shared" si="81"/>
        <v>2867470.4529999997</v>
      </c>
      <c r="BE105" s="166">
        <f t="shared" si="81"/>
        <v>2850036.1794999996</v>
      </c>
      <c r="BF105" s="166">
        <f t="shared" si="81"/>
        <v>2832601.9059999995</v>
      </c>
      <c r="BG105" s="166">
        <f t="shared" si="82"/>
        <v>2815167.6324999994</v>
      </c>
      <c r="BH105" s="166">
        <f t="shared" si="82"/>
        <v>2797733.3589999992</v>
      </c>
      <c r="BI105" s="166">
        <f t="shared" si="83"/>
        <v>2944720</v>
      </c>
      <c r="BK105" s="166">
        <f t="shared" si="84"/>
        <v>2884904.7264999999</v>
      </c>
      <c r="BL105" s="166">
        <f t="shared" si="85"/>
        <v>2867470.4529999997</v>
      </c>
      <c r="BM105" s="166">
        <f t="shared" si="86"/>
        <v>2850036.1794999996</v>
      </c>
      <c r="BN105" s="166">
        <f t="shared" si="87"/>
        <v>2832601.9059999995</v>
      </c>
      <c r="BO105" s="166">
        <f t="shared" si="88"/>
        <v>2815167.6324999994</v>
      </c>
      <c r="BP105" s="166">
        <f t="shared" si="89"/>
        <v>2797733.3589999992</v>
      </c>
      <c r="BQ105" s="166">
        <f t="shared" si="90"/>
        <v>2944720</v>
      </c>
    </row>
    <row r="106" spans="1:69" ht="15" x14ac:dyDescent="0.2">
      <c r="A106" s="129" t="s">
        <v>325</v>
      </c>
      <c r="B106" s="129">
        <v>1</v>
      </c>
      <c r="C106" s="147">
        <v>1</v>
      </c>
      <c r="D106" s="147">
        <v>0</v>
      </c>
      <c r="E106" s="147">
        <v>1</v>
      </c>
      <c r="F106" s="1">
        <v>10</v>
      </c>
      <c r="G106" s="269">
        <v>11</v>
      </c>
      <c r="H106" s="129">
        <v>80</v>
      </c>
      <c r="I106" s="1" t="s">
        <v>411</v>
      </c>
      <c r="J106" s="156"/>
      <c r="K106" s="266">
        <v>8867</v>
      </c>
      <c r="L106" s="269"/>
      <c r="M106" s="158"/>
      <c r="N106" s="267">
        <v>6684</v>
      </c>
      <c r="O106" s="159">
        <f t="shared" si="52"/>
        <v>0.75380624788541783</v>
      </c>
      <c r="P106" s="159">
        <f t="shared" si="64"/>
        <v>0.15380624788541786</v>
      </c>
      <c r="Q106" s="160">
        <f t="shared" si="53"/>
        <v>1363.8000000000002</v>
      </c>
      <c r="R106" s="160">
        <f t="shared" si="65"/>
        <v>204.57000000000002</v>
      </c>
      <c r="S106" s="267">
        <v>1394</v>
      </c>
      <c r="T106" s="136">
        <f t="shared" si="54"/>
        <v>2005.2</v>
      </c>
      <c r="U106" s="4">
        <f t="shared" si="66"/>
        <v>11425.27</v>
      </c>
      <c r="V106" s="266">
        <v>4674675666.6700001</v>
      </c>
      <c r="W106" s="267">
        <v>59864</v>
      </c>
      <c r="X106" s="136">
        <f t="shared" si="55"/>
        <v>78088.259999999995</v>
      </c>
      <c r="Y106" s="131">
        <f t="shared" si="56"/>
        <v>0.40559699999999999</v>
      </c>
      <c r="Z106" s="267">
        <v>57886</v>
      </c>
      <c r="AA106" s="131">
        <f t="shared" si="57"/>
        <v>0.48040500000000003</v>
      </c>
      <c r="AB106" s="131">
        <f t="shared" si="58"/>
        <v>0.57196100000000005</v>
      </c>
      <c r="AC106" s="161">
        <f t="shared" si="59"/>
        <v>0.57196100000000005</v>
      </c>
      <c r="AD106" s="162">
        <f t="shared" si="67"/>
        <v>0.04</v>
      </c>
      <c r="AE106" s="163">
        <f t="shared" si="68"/>
        <v>0.61196100000000009</v>
      </c>
      <c r="AF106" s="267">
        <v>0</v>
      </c>
      <c r="AG106" s="267">
        <v>0</v>
      </c>
      <c r="AH106" s="4">
        <f t="shared" si="69"/>
        <v>0</v>
      </c>
      <c r="AI106" s="135">
        <f t="shared" si="60"/>
        <v>0</v>
      </c>
      <c r="AJ106" s="135">
        <v>0</v>
      </c>
      <c r="AK106" s="135">
        <f t="shared" si="70"/>
        <v>0</v>
      </c>
      <c r="AL106" s="135">
        <f t="shared" si="71"/>
        <v>0</v>
      </c>
      <c r="AM106" s="135">
        <f t="shared" si="72"/>
        <v>0</v>
      </c>
      <c r="AN106" s="135">
        <f t="shared" si="73"/>
        <v>0</v>
      </c>
      <c r="AO106" s="135">
        <f t="shared" si="61"/>
        <v>80580722</v>
      </c>
      <c r="AP106" s="135">
        <f t="shared" si="74"/>
        <v>80580722</v>
      </c>
      <c r="AQ106" s="135">
        <f t="shared" si="75"/>
        <v>80580722</v>
      </c>
      <c r="AR106" s="160">
        <v>60258395</v>
      </c>
      <c r="AS106" s="135">
        <f t="shared" si="76"/>
        <v>20322327</v>
      </c>
      <c r="AT106" s="164" t="str">
        <f t="shared" si="77"/>
        <v>Yes</v>
      </c>
      <c r="AU106" s="267">
        <v>66940902.058200002</v>
      </c>
      <c r="AV106" s="160">
        <f t="shared" si="62"/>
        <v>2166360.0581999999</v>
      </c>
      <c r="AW106" s="160">
        <f t="shared" si="78"/>
        <v>69107262.116400003</v>
      </c>
      <c r="AX106" s="160">
        <f t="shared" si="63"/>
        <v>69107262.116400003</v>
      </c>
      <c r="AY106" s="268">
        <f t="shared" si="79"/>
        <v>2166360.0582000017</v>
      </c>
      <c r="AZ106" s="160"/>
      <c r="BA106" s="160"/>
      <c r="BB106" s="165"/>
      <c r="BC106" s="160">
        <f t="shared" si="80"/>
        <v>71273622.174600005</v>
      </c>
      <c r="BD106" s="166">
        <f t="shared" si="81"/>
        <v>73439982.232800007</v>
      </c>
      <c r="BE106" s="166">
        <f t="shared" si="81"/>
        <v>75606342.291000009</v>
      </c>
      <c r="BF106" s="166">
        <f t="shared" si="81"/>
        <v>77772702.34920001</v>
      </c>
      <c r="BG106" s="166">
        <f t="shared" si="82"/>
        <v>80580722</v>
      </c>
      <c r="BH106" s="166">
        <f t="shared" si="82"/>
        <v>80580722</v>
      </c>
      <c r="BI106" s="166">
        <f t="shared" si="83"/>
        <v>80580722</v>
      </c>
      <c r="BK106" s="166">
        <f t="shared" si="84"/>
        <v>71273622.174600005</v>
      </c>
      <c r="BL106" s="166">
        <f t="shared" si="85"/>
        <v>73439982.232800007</v>
      </c>
      <c r="BM106" s="166">
        <f t="shared" si="86"/>
        <v>75606342.291000009</v>
      </c>
      <c r="BN106" s="166">
        <f t="shared" si="87"/>
        <v>77772702.34920001</v>
      </c>
      <c r="BO106" s="166">
        <f t="shared" si="88"/>
        <v>80580722</v>
      </c>
      <c r="BP106" s="166">
        <f t="shared" si="89"/>
        <v>80580722</v>
      </c>
      <c r="BQ106" s="166">
        <f t="shared" si="90"/>
        <v>80580722</v>
      </c>
    </row>
    <row r="107" spans="1:69" ht="15" x14ac:dyDescent="0.2">
      <c r="A107" s="129" t="s">
        <v>329</v>
      </c>
      <c r="B107" s="129"/>
      <c r="C107" s="147"/>
      <c r="D107" s="147"/>
      <c r="E107" s="147"/>
      <c r="F107" s="1">
        <v>3</v>
      </c>
      <c r="G107" s="265">
        <v>105</v>
      </c>
      <c r="H107" s="129">
        <v>81</v>
      </c>
      <c r="I107" s="1" t="s">
        <v>412</v>
      </c>
      <c r="J107" s="156"/>
      <c r="K107" s="266">
        <v>1206.1500000000001</v>
      </c>
      <c r="L107" s="265"/>
      <c r="M107" s="158"/>
      <c r="N107" s="267">
        <v>205</v>
      </c>
      <c r="O107" s="159">
        <f t="shared" si="52"/>
        <v>0.16996227666542302</v>
      </c>
      <c r="P107" s="159">
        <f t="shared" si="64"/>
        <v>0</v>
      </c>
      <c r="Q107" s="160">
        <f t="shared" si="53"/>
        <v>0</v>
      </c>
      <c r="R107" s="160">
        <f t="shared" si="65"/>
        <v>0</v>
      </c>
      <c r="S107" s="267">
        <v>26</v>
      </c>
      <c r="T107" s="136">
        <f t="shared" si="54"/>
        <v>61.5</v>
      </c>
      <c r="U107" s="4">
        <f t="shared" si="66"/>
        <v>1274.1500000000001</v>
      </c>
      <c r="V107" s="266">
        <v>1396744506.6700001</v>
      </c>
      <c r="W107" s="267">
        <v>7661</v>
      </c>
      <c r="X107" s="136">
        <f t="shared" si="55"/>
        <v>182318.82</v>
      </c>
      <c r="Y107" s="131">
        <f t="shared" si="56"/>
        <v>0.94697900000000002</v>
      </c>
      <c r="Z107" s="267">
        <v>108977</v>
      </c>
      <c r="AA107" s="131">
        <f t="shared" si="57"/>
        <v>0.90441700000000003</v>
      </c>
      <c r="AB107" s="131">
        <f t="shared" si="58"/>
        <v>6.5790000000000001E-2</v>
      </c>
      <c r="AC107" s="161">
        <f t="shared" si="59"/>
        <v>6.5790000000000001E-2</v>
      </c>
      <c r="AD107" s="162">
        <f t="shared" si="67"/>
        <v>0</v>
      </c>
      <c r="AE107" s="163">
        <f t="shared" si="68"/>
        <v>6.5790000000000001E-2</v>
      </c>
      <c r="AF107" s="267">
        <v>1208</v>
      </c>
      <c r="AG107" s="267">
        <v>13</v>
      </c>
      <c r="AH107" s="4">
        <f t="shared" si="69"/>
        <v>1300</v>
      </c>
      <c r="AI107" s="135">
        <f t="shared" si="60"/>
        <v>1570400</v>
      </c>
      <c r="AJ107" s="135">
        <v>0</v>
      </c>
      <c r="AK107" s="135">
        <f t="shared" si="70"/>
        <v>0</v>
      </c>
      <c r="AL107" s="135">
        <f t="shared" si="71"/>
        <v>0</v>
      </c>
      <c r="AM107" s="135">
        <f t="shared" si="72"/>
        <v>0</v>
      </c>
      <c r="AN107" s="135">
        <f t="shared" si="73"/>
        <v>1570400</v>
      </c>
      <c r="AO107" s="135">
        <f t="shared" si="61"/>
        <v>966098</v>
      </c>
      <c r="AP107" s="135">
        <f t="shared" si="74"/>
        <v>2536498</v>
      </c>
      <c r="AQ107" s="135">
        <f t="shared" si="75"/>
        <v>2536498</v>
      </c>
      <c r="AR107" s="160">
        <v>855086</v>
      </c>
      <c r="AS107" s="135">
        <f t="shared" si="76"/>
        <v>1681412</v>
      </c>
      <c r="AT107" s="164" t="str">
        <f t="shared" si="77"/>
        <v>Yes</v>
      </c>
      <c r="AU107" s="267">
        <v>1026995.5192</v>
      </c>
      <c r="AV107" s="160">
        <f t="shared" si="62"/>
        <v>179238.51920000001</v>
      </c>
      <c r="AW107" s="160">
        <f t="shared" si="78"/>
        <v>1206234.0384</v>
      </c>
      <c r="AX107" s="160">
        <f t="shared" si="63"/>
        <v>1206234.0384</v>
      </c>
      <c r="AY107" s="268">
        <f t="shared" si="79"/>
        <v>179238.51919999998</v>
      </c>
      <c r="AZ107" s="160"/>
      <c r="BA107" s="160"/>
      <c r="BB107" s="165"/>
      <c r="BC107" s="160">
        <f t="shared" si="80"/>
        <v>1385472.5575999999</v>
      </c>
      <c r="BD107" s="166">
        <f t="shared" si="81"/>
        <v>1564711.0767999999</v>
      </c>
      <c r="BE107" s="166">
        <f t="shared" si="81"/>
        <v>1743949.5959999999</v>
      </c>
      <c r="BF107" s="166">
        <f t="shared" si="81"/>
        <v>1923188.1151999999</v>
      </c>
      <c r="BG107" s="166">
        <f t="shared" si="82"/>
        <v>2536498</v>
      </c>
      <c r="BH107" s="166">
        <f t="shared" si="82"/>
        <v>2536498</v>
      </c>
      <c r="BI107" s="166">
        <f t="shared" si="83"/>
        <v>2536498</v>
      </c>
      <c r="BK107" s="166">
        <f t="shared" si="84"/>
        <v>1385472.5575999999</v>
      </c>
      <c r="BL107" s="166">
        <f t="shared" si="85"/>
        <v>1564711.0767999999</v>
      </c>
      <c r="BM107" s="166">
        <f t="shared" si="86"/>
        <v>1743949.5959999999</v>
      </c>
      <c r="BN107" s="166">
        <f t="shared" si="87"/>
        <v>1923188.1151999999</v>
      </c>
      <c r="BO107" s="166">
        <f t="shared" si="88"/>
        <v>2536498</v>
      </c>
      <c r="BP107" s="166">
        <f t="shared" si="89"/>
        <v>2536498</v>
      </c>
      <c r="BQ107" s="166">
        <f t="shared" si="90"/>
        <v>2536498</v>
      </c>
    </row>
    <row r="108" spans="1:69" ht="15" x14ac:dyDescent="0.2">
      <c r="A108" s="129" t="s">
        <v>323</v>
      </c>
      <c r="B108" s="129"/>
      <c r="C108" s="147"/>
      <c r="D108" s="147"/>
      <c r="E108" s="147"/>
      <c r="F108" s="1">
        <v>6</v>
      </c>
      <c r="G108" s="265">
        <v>60</v>
      </c>
      <c r="H108" s="129">
        <v>82</v>
      </c>
      <c r="I108" s="1" t="s">
        <v>413</v>
      </c>
      <c r="J108" s="156"/>
      <c r="K108" s="266">
        <v>493.4</v>
      </c>
      <c r="L108" s="265"/>
      <c r="M108" s="158"/>
      <c r="N108" s="267">
        <v>98</v>
      </c>
      <c r="O108" s="159">
        <f t="shared" si="52"/>
        <v>0.19862180786380221</v>
      </c>
      <c r="P108" s="159">
        <f t="shared" si="64"/>
        <v>0</v>
      </c>
      <c r="Q108" s="160">
        <f t="shared" si="53"/>
        <v>0</v>
      </c>
      <c r="R108" s="160">
        <f t="shared" si="65"/>
        <v>0</v>
      </c>
      <c r="S108" s="267">
        <v>4</v>
      </c>
      <c r="T108" s="136">
        <f t="shared" si="54"/>
        <v>29.4</v>
      </c>
      <c r="U108" s="4">
        <f t="shared" si="66"/>
        <v>523.79999999999995</v>
      </c>
      <c r="V108" s="266">
        <v>617127590</v>
      </c>
      <c r="W108" s="267">
        <v>4385</v>
      </c>
      <c r="X108" s="136">
        <f t="shared" si="55"/>
        <v>140736.04999999999</v>
      </c>
      <c r="Y108" s="131">
        <f t="shared" si="56"/>
        <v>0.73099499999999995</v>
      </c>
      <c r="Z108" s="267">
        <v>93750</v>
      </c>
      <c r="AA108" s="131">
        <f t="shared" si="57"/>
        <v>0.77804499999999999</v>
      </c>
      <c r="AB108" s="131">
        <f t="shared" si="58"/>
        <v>0.25489000000000001</v>
      </c>
      <c r="AC108" s="161">
        <f t="shared" si="59"/>
        <v>0.25489000000000001</v>
      </c>
      <c r="AD108" s="162">
        <f t="shared" si="67"/>
        <v>0</v>
      </c>
      <c r="AE108" s="163">
        <f t="shared" si="68"/>
        <v>0.25489000000000001</v>
      </c>
      <c r="AF108" s="267">
        <v>494</v>
      </c>
      <c r="AG108" s="267">
        <v>13</v>
      </c>
      <c r="AH108" s="4">
        <f t="shared" si="69"/>
        <v>1300</v>
      </c>
      <c r="AI108" s="135">
        <f t="shared" si="60"/>
        <v>642200</v>
      </c>
      <c r="AJ108" s="135">
        <v>0</v>
      </c>
      <c r="AK108" s="135">
        <f t="shared" si="70"/>
        <v>0</v>
      </c>
      <c r="AL108" s="135">
        <f t="shared" si="71"/>
        <v>0</v>
      </c>
      <c r="AM108" s="135">
        <f t="shared" si="72"/>
        <v>0</v>
      </c>
      <c r="AN108" s="135">
        <f t="shared" si="73"/>
        <v>642200</v>
      </c>
      <c r="AO108" s="135">
        <f t="shared" si="61"/>
        <v>1538719</v>
      </c>
      <c r="AP108" s="135">
        <f t="shared" si="74"/>
        <v>2180919</v>
      </c>
      <c r="AQ108" s="135">
        <f t="shared" si="75"/>
        <v>2180919</v>
      </c>
      <c r="AR108" s="160">
        <v>2099315</v>
      </c>
      <c r="AS108" s="135">
        <f t="shared" si="76"/>
        <v>81604</v>
      </c>
      <c r="AT108" s="164" t="str">
        <f t="shared" si="77"/>
        <v>Yes</v>
      </c>
      <c r="AU108" s="267">
        <v>1846202.9864000001</v>
      </c>
      <c r="AV108" s="160">
        <f t="shared" si="62"/>
        <v>8698.9863999999998</v>
      </c>
      <c r="AW108" s="160">
        <f t="shared" si="78"/>
        <v>1854901.9728000001</v>
      </c>
      <c r="AX108" s="160">
        <f t="shared" si="63"/>
        <v>1854901.9728000001</v>
      </c>
      <c r="AY108" s="268">
        <f t="shared" si="79"/>
        <v>8698.9864000000525</v>
      </c>
      <c r="AZ108" s="160"/>
      <c r="BA108" s="160"/>
      <c r="BB108" s="165"/>
      <c r="BC108" s="160">
        <f t="shared" si="80"/>
        <v>1863600.9592000002</v>
      </c>
      <c r="BD108" s="166">
        <f t="shared" ref="BD108:BF123" si="91">IF($AT108="Yes",BC108+$AV108,BC108-$AV108)</f>
        <v>1872299.9456000002</v>
      </c>
      <c r="BE108" s="166">
        <f t="shared" si="91"/>
        <v>1880998.9320000003</v>
      </c>
      <c r="BF108" s="166">
        <f t="shared" si="91"/>
        <v>1889697.9184000003</v>
      </c>
      <c r="BG108" s="166">
        <f t="shared" ref="BG108:BH123" si="92">IF($AT108="Yes",$AP108,BF108-$AV108)</f>
        <v>2180919</v>
      </c>
      <c r="BH108" s="166">
        <f t="shared" si="92"/>
        <v>2180919</v>
      </c>
      <c r="BI108" s="166">
        <f t="shared" si="83"/>
        <v>2180919</v>
      </c>
      <c r="BK108" s="166">
        <f t="shared" si="84"/>
        <v>1863600.9592000002</v>
      </c>
      <c r="BL108" s="166">
        <f t="shared" si="85"/>
        <v>1872299.9456000002</v>
      </c>
      <c r="BM108" s="166">
        <f t="shared" si="86"/>
        <v>1880998.9320000003</v>
      </c>
      <c r="BN108" s="166">
        <f t="shared" si="87"/>
        <v>1889697.9184000003</v>
      </c>
      <c r="BO108" s="166">
        <f t="shared" si="88"/>
        <v>2180919</v>
      </c>
      <c r="BP108" s="166">
        <f t="shared" si="89"/>
        <v>2180919</v>
      </c>
      <c r="BQ108" s="166">
        <f t="shared" si="90"/>
        <v>2180919</v>
      </c>
    </row>
    <row r="109" spans="1:69" ht="15" x14ac:dyDescent="0.2">
      <c r="A109" s="129" t="s">
        <v>338</v>
      </c>
      <c r="B109" s="129"/>
      <c r="C109" s="147">
        <v>1</v>
      </c>
      <c r="D109" s="147">
        <v>1</v>
      </c>
      <c r="E109" s="147"/>
      <c r="F109" s="1">
        <v>9</v>
      </c>
      <c r="G109" s="269">
        <v>31</v>
      </c>
      <c r="H109" s="129">
        <v>83</v>
      </c>
      <c r="I109" s="1" t="s">
        <v>414</v>
      </c>
      <c r="J109" s="156"/>
      <c r="K109" s="266">
        <v>4603.3500000000004</v>
      </c>
      <c r="L109" s="269"/>
      <c r="M109" s="158"/>
      <c r="N109" s="267">
        <v>2144</v>
      </c>
      <c r="O109" s="159">
        <f t="shared" si="52"/>
        <v>0.46574777064529088</v>
      </c>
      <c r="P109" s="159">
        <f t="shared" si="64"/>
        <v>0</v>
      </c>
      <c r="Q109" s="160">
        <f t="shared" si="53"/>
        <v>0</v>
      </c>
      <c r="R109" s="160">
        <f t="shared" si="65"/>
        <v>0</v>
      </c>
      <c r="S109" s="267">
        <v>166</v>
      </c>
      <c r="T109" s="136">
        <f t="shared" si="54"/>
        <v>643.20000000000005</v>
      </c>
      <c r="U109" s="4">
        <f t="shared" si="66"/>
        <v>5288.05</v>
      </c>
      <c r="V109" s="266">
        <v>5114946730.6700001</v>
      </c>
      <c r="W109" s="267">
        <v>46473</v>
      </c>
      <c r="X109" s="136">
        <f t="shared" si="55"/>
        <v>110062.76</v>
      </c>
      <c r="Y109" s="131">
        <f t="shared" si="56"/>
        <v>0.57167500000000004</v>
      </c>
      <c r="Z109" s="267">
        <v>67651</v>
      </c>
      <c r="AA109" s="131">
        <f t="shared" si="57"/>
        <v>0.561446</v>
      </c>
      <c r="AB109" s="131">
        <f t="shared" si="58"/>
        <v>0.431394</v>
      </c>
      <c r="AC109" s="161">
        <f t="shared" si="59"/>
        <v>0.431394</v>
      </c>
      <c r="AD109" s="162">
        <f t="shared" si="67"/>
        <v>0</v>
      </c>
      <c r="AE109" s="163">
        <f t="shared" si="68"/>
        <v>0.431394</v>
      </c>
      <c r="AF109" s="267">
        <v>0</v>
      </c>
      <c r="AG109" s="267">
        <v>0</v>
      </c>
      <c r="AH109" s="4">
        <f t="shared" si="69"/>
        <v>0</v>
      </c>
      <c r="AI109" s="135">
        <f t="shared" si="60"/>
        <v>0</v>
      </c>
      <c r="AJ109" s="135">
        <v>0</v>
      </c>
      <c r="AK109" s="135">
        <f t="shared" si="70"/>
        <v>0</v>
      </c>
      <c r="AL109" s="135">
        <f t="shared" si="71"/>
        <v>0</v>
      </c>
      <c r="AM109" s="135">
        <f t="shared" si="72"/>
        <v>0</v>
      </c>
      <c r="AN109" s="135">
        <f t="shared" si="73"/>
        <v>0</v>
      </c>
      <c r="AO109" s="135">
        <f t="shared" si="61"/>
        <v>26291211</v>
      </c>
      <c r="AP109" s="135">
        <f t="shared" si="74"/>
        <v>26291211</v>
      </c>
      <c r="AQ109" s="135">
        <f t="shared" si="75"/>
        <v>26291211</v>
      </c>
      <c r="AR109" s="160">
        <v>19515825</v>
      </c>
      <c r="AS109" s="135">
        <f t="shared" si="76"/>
        <v>6775386</v>
      </c>
      <c r="AT109" s="164" t="str">
        <f t="shared" si="77"/>
        <v>Yes</v>
      </c>
      <c r="AU109" s="267">
        <v>22274221.147599999</v>
      </c>
      <c r="AV109" s="160">
        <f t="shared" si="62"/>
        <v>722256.14760000003</v>
      </c>
      <c r="AW109" s="160">
        <f t="shared" si="78"/>
        <v>22996477.295199998</v>
      </c>
      <c r="AX109" s="160">
        <f t="shared" si="63"/>
        <v>22996477.295199998</v>
      </c>
      <c r="AY109" s="268">
        <f t="shared" si="79"/>
        <v>722256.14759999886</v>
      </c>
      <c r="AZ109" s="160"/>
      <c r="BA109" s="160"/>
      <c r="BB109" s="165"/>
      <c r="BC109" s="160">
        <f t="shared" si="80"/>
        <v>23718733.442799997</v>
      </c>
      <c r="BD109" s="166">
        <f t="shared" si="91"/>
        <v>24440989.590399995</v>
      </c>
      <c r="BE109" s="166">
        <f t="shared" si="91"/>
        <v>25163245.737999994</v>
      </c>
      <c r="BF109" s="166">
        <f t="shared" si="91"/>
        <v>25885501.885599993</v>
      </c>
      <c r="BG109" s="166">
        <f t="shared" si="92"/>
        <v>26291211</v>
      </c>
      <c r="BH109" s="166">
        <f t="shared" si="92"/>
        <v>26291211</v>
      </c>
      <c r="BI109" s="166">
        <f t="shared" si="83"/>
        <v>26291211</v>
      </c>
      <c r="BK109" s="166">
        <f t="shared" si="84"/>
        <v>23718733.442799997</v>
      </c>
      <c r="BL109" s="166">
        <f t="shared" si="85"/>
        <v>24440989.590399995</v>
      </c>
      <c r="BM109" s="166">
        <f t="shared" si="86"/>
        <v>25163245.737999994</v>
      </c>
      <c r="BN109" s="166">
        <f t="shared" si="87"/>
        <v>25885501.885599993</v>
      </c>
      <c r="BO109" s="166">
        <f t="shared" si="88"/>
        <v>26291211</v>
      </c>
      <c r="BP109" s="166">
        <f t="shared" si="89"/>
        <v>26291211</v>
      </c>
      <c r="BQ109" s="166">
        <f t="shared" si="90"/>
        <v>26291211</v>
      </c>
    </row>
    <row r="110" spans="1:69" ht="15" x14ac:dyDescent="0.2">
      <c r="A110" s="129" t="s">
        <v>333</v>
      </c>
      <c r="B110" s="129"/>
      <c r="C110" s="147"/>
      <c r="D110" s="147"/>
      <c r="E110" s="147"/>
      <c r="F110" s="1">
        <v>6</v>
      </c>
      <c r="G110" s="265">
        <v>80</v>
      </c>
      <c r="H110" s="129">
        <v>84</v>
      </c>
      <c r="I110" s="1" t="s">
        <v>415</v>
      </c>
      <c r="J110" s="156"/>
      <c r="K110" s="266">
        <v>5426.46</v>
      </c>
      <c r="L110" s="265"/>
      <c r="M110" s="158"/>
      <c r="N110" s="267">
        <v>1551</v>
      </c>
      <c r="O110" s="159">
        <f t="shared" si="52"/>
        <v>0.2858216959122522</v>
      </c>
      <c r="P110" s="159">
        <f t="shared" si="64"/>
        <v>0</v>
      </c>
      <c r="Q110" s="160">
        <f t="shared" si="53"/>
        <v>0</v>
      </c>
      <c r="R110" s="160">
        <f t="shared" si="65"/>
        <v>0</v>
      </c>
      <c r="S110" s="267">
        <v>128</v>
      </c>
      <c r="T110" s="136">
        <f t="shared" si="54"/>
        <v>465.3</v>
      </c>
      <c r="U110" s="4">
        <f t="shared" si="66"/>
        <v>5923.76</v>
      </c>
      <c r="V110" s="266">
        <v>9672348317.3299999</v>
      </c>
      <c r="W110" s="267">
        <v>54047</v>
      </c>
      <c r="X110" s="136">
        <f t="shared" si="55"/>
        <v>178961.8</v>
      </c>
      <c r="Y110" s="131">
        <f t="shared" si="56"/>
        <v>0.92954199999999998</v>
      </c>
      <c r="Z110" s="267">
        <v>89778</v>
      </c>
      <c r="AA110" s="131">
        <f t="shared" si="57"/>
        <v>0.74508099999999999</v>
      </c>
      <c r="AB110" s="131">
        <f t="shared" si="58"/>
        <v>0.12579599999999999</v>
      </c>
      <c r="AC110" s="161">
        <f t="shared" si="59"/>
        <v>0.12579599999999999</v>
      </c>
      <c r="AD110" s="162">
        <f t="shared" si="67"/>
        <v>0</v>
      </c>
      <c r="AE110" s="163">
        <f t="shared" si="68"/>
        <v>0.12579599999999999</v>
      </c>
      <c r="AF110" s="267">
        <v>0</v>
      </c>
      <c r="AG110" s="267">
        <v>0</v>
      </c>
      <c r="AH110" s="4">
        <f t="shared" si="69"/>
        <v>0</v>
      </c>
      <c r="AI110" s="135">
        <f t="shared" si="60"/>
        <v>0</v>
      </c>
      <c r="AJ110" s="135">
        <v>0</v>
      </c>
      <c r="AK110" s="135">
        <f t="shared" si="70"/>
        <v>0</v>
      </c>
      <c r="AL110" s="135">
        <f t="shared" si="71"/>
        <v>0</v>
      </c>
      <c r="AM110" s="135">
        <f t="shared" si="72"/>
        <v>0</v>
      </c>
      <c r="AN110" s="135">
        <f t="shared" si="73"/>
        <v>0</v>
      </c>
      <c r="AO110" s="135">
        <f t="shared" si="61"/>
        <v>8588261</v>
      </c>
      <c r="AP110" s="135">
        <f t="shared" si="74"/>
        <v>8588261</v>
      </c>
      <c r="AQ110" s="135">
        <f t="shared" si="75"/>
        <v>8588261</v>
      </c>
      <c r="AR110" s="160">
        <v>10849101</v>
      </c>
      <c r="AS110" s="135">
        <f t="shared" si="76"/>
        <v>2260840</v>
      </c>
      <c r="AT110" s="164" t="str">
        <f t="shared" si="77"/>
        <v>No</v>
      </c>
      <c r="AU110" s="267">
        <v>9673235</v>
      </c>
      <c r="AV110" s="160">
        <f t="shared" si="62"/>
        <v>188327.97200000001</v>
      </c>
      <c r="AW110" s="160">
        <f t="shared" si="78"/>
        <v>9673235</v>
      </c>
      <c r="AX110" s="160">
        <f t="shared" si="63"/>
        <v>9673235</v>
      </c>
      <c r="AY110" s="268">
        <f t="shared" si="79"/>
        <v>0</v>
      </c>
      <c r="AZ110" s="160"/>
      <c r="BA110" s="160"/>
      <c r="BB110" s="165"/>
      <c r="BC110" s="160">
        <f t="shared" si="80"/>
        <v>9484907.0280000009</v>
      </c>
      <c r="BD110" s="166">
        <f t="shared" si="91"/>
        <v>9296579.0560000017</v>
      </c>
      <c r="BE110" s="166">
        <f t="shared" si="91"/>
        <v>9108251.0840000026</v>
      </c>
      <c r="BF110" s="166">
        <f t="shared" si="91"/>
        <v>8919923.1120000035</v>
      </c>
      <c r="BG110" s="166">
        <f t="shared" si="92"/>
        <v>8731595.1400000043</v>
      </c>
      <c r="BH110" s="166">
        <f t="shared" si="92"/>
        <v>8543267.1680000052</v>
      </c>
      <c r="BI110" s="166">
        <f t="shared" si="83"/>
        <v>8588261</v>
      </c>
      <c r="BK110" s="166">
        <f t="shared" si="84"/>
        <v>9484907.0280000009</v>
      </c>
      <c r="BL110" s="166">
        <f t="shared" si="85"/>
        <v>9296579.0560000017</v>
      </c>
      <c r="BM110" s="166">
        <f t="shared" si="86"/>
        <v>9108251.0840000026</v>
      </c>
      <c r="BN110" s="166">
        <f t="shared" si="87"/>
        <v>8919923.1120000035</v>
      </c>
      <c r="BO110" s="166">
        <f t="shared" si="88"/>
        <v>8731595.1400000043</v>
      </c>
      <c r="BP110" s="166">
        <f t="shared" si="89"/>
        <v>8543267.1680000052</v>
      </c>
      <c r="BQ110" s="166">
        <f t="shared" si="90"/>
        <v>8588261</v>
      </c>
    </row>
    <row r="111" spans="1:69" ht="15" x14ac:dyDescent="0.2">
      <c r="A111" s="129" t="s">
        <v>329</v>
      </c>
      <c r="B111" s="129"/>
      <c r="C111" s="147"/>
      <c r="D111" s="147"/>
      <c r="E111" s="147"/>
      <c r="F111" s="1">
        <v>3</v>
      </c>
      <c r="G111" s="265">
        <v>77</v>
      </c>
      <c r="H111" s="129">
        <v>85</v>
      </c>
      <c r="I111" s="1" t="s">
        <v>416</v>
      </c>
      <c r="J111" s="156"/>
      <c r="K111" s="266">
        <v>3202.95</v>
      </c>
      <c r="L111" s="265"/>
      <c r="M111" s="158"/>
      <c r="N111" s="267">
        <v>350</v>
      </c>
      <c r="O111" s="159">
        <f t="shared" si="52"/>
        <v>0.10927426278899141</v>
      </c>
      <c r="P111" s="159">
        <f t="shared" si="64"/>
        <v>0</v>
      </c>
      <c r="Q111" s="160">
        <f t="shared" si="53"/>
        <v>0</v>
      </c>
      <c r="R111" s="160">
        <f t="shared" si="65"/>
        <v>0</v>
      </c>
      <c r="S111" s="267">
        <v>36</v>
      </c>
      <c r="T111" s="136">
        <f t="shared" si="54"/>
        <v>105</v>
      </c>
      <c r="U111" s="4">
        <f t="shared" si="66"/>
        <v>3316.95</v>
      </c>
      <c r="V111" s="266">
        <v>3241585331.3299999</v>
      </c>
      <c r="W111" s="267">
        <v>19621</v>
      </c>
      <c r="X111" s="136">
        <f t="shared" si="55"/>
        <v>165210</v>
      </c>
      <c r="Y111" s="131">
        <f t="shared" si="56"/>
        <v>0.85811400000000004</v>
      </c>
      <c r="Z111" s="267">
        <v>115049</v>
      </c>
      <c r="AA111" s="131">
        <f t="shared" si="57"/>
        <v>0.95480900000000002</v>
      </c>
      <c r="AB111" s="131">
        <f t="shared" si="58"/>
        <v>0.11287800000000001</v>
      </c>
      <c r="AC111" s="161">
        <f t="shared" si="59"/>
        <v>0.11287800000000001</v>
      </c>
      <c r="AD111" s="162">
        <f t="shared" si="67"/>
        <v>0</v>
      </c>
      <c r="AE111" s="163">
        <f t="shared" si="68"/>
        <v>0.11287800000000001</v>
      </c>
      <c r="AF111" s="267">
        <v>0</v>
      </c>
      <c r="AG111" s="267">
        <v>0</v>
      </c>
      <c r="AH111" s="4">
        <f t="shared" si="69"/>
        <v>0</v>
      </c>
      <c r="AI111" s="135">
        <f t="shared" si="60"/>
        <v>0</v>
      </c>
      <c r="AJ111" s="135">
        <v>0</v>
      </c>
      <c r="AK111" s="135">
        <f t="shared" si="70"/>
        <v>0</v>
      </c>
      <c r="AL111" s="135">
        <f t="shared" si="71"/>
        <v>0</v>
      </c>
      <c r="AM111" s="135">
        <f t="shared" si="72"/>
        <v>0</v>
      </c>
      <c r="AN111" s="135">
        <f t="shared" si="73"/>
        <v>0</v>
      </c>
      <c r="AO111" s="135">
        <f t="shared" si="61"/>
        <v>4315083</v>
      </c>
      <c r="AP111" s="135">
        <f t="shared" si="74"/>
        <v>4315083</v>
      </c>
      <c r="AQ111" s="135">
        <f t="shared" si="75"/>
        <v>4315083</v>
      </c>
      <c r="AR111" s="160">
        <v>6394518</v>
      </c>
      <c r="AS111" s="135">
        <f t="shared" si="76"/>
        <v>2079435</v>
      </c>
      <c r="AT111" s="164" t="str">
        <f t="shared" si="77"/>
        <v>No</v>
      </c>
      <c r="AU111" s="267">
        <v>5272935</v>
      </c>
      <c r="AV111" s="160">
        <f t="shared" si="62"/>
        <v>173216.93549999999</v>
      </c>
      <c r="AW111" s="160">
        <f t="shared" si="78"/>
        <v>5272935</v>
      </c>
      <c r="AX111" s="160">
        <f t="shared" si="63"/>
        <v>5272935</v>
      </c>
      <c r="AY111" s="268">
        <f t="shared" si="79"/>
        <v>0</v>
      </c>
      <c r="AZ111" s="160"/>
      <c r="BA111" s="160"/>
      <c r="BB111" s="165"/>
      <c r="BC111" s="160">
        <f t="shared" si="80"/>
        <v>5099718.0645000003</v>
      </c>
      <c r="BD111" s="166">
        <f t="shared" si="91"/>
        <v>4926501.1290000007</v>
      </c>
      <c r="BE111" s="166">
        <f t="shared" si="91"/>
        <v>4753284.193500001</v>
      </c>
      <c r="BF111" s="166">
        <f t="shared" si="91"/>
        <v>4580067.2580000013</v>
      </c>
      <c r="BG111" s="166">
        <f t="shared" si="92"/>
        <v>4406850.3225000016</v>
      </c>
      <c r="BH111" s="166">
        <f t="shared" si="92"/>
        <v>4233633.387000002</v>
      </c>
      <c r="BI111" s="166">
        <f t="shared" si="83"/>
        <v>4315083</v>
      </c>
      <c r="BK111" s="166">
        <f t="shared" si="84"/>
        <v>5099718.0645000003</v>
      </c>
      <c r="BL111" s="166">
        <f t="shared" si="85"/>
        <v>4926501.1290000007</v>
      </c>
      <c r="BM111" s="166">
        <f t="shared" si="86"/>
        <v>4753284.193500001</v>
      </c>
      <c r="BN111" s="166">
        <f t="shared" si="87"/>
        <v>4580067.2580000013</v>
      </c>
      <c r="BO111" s="166">
        <f t="shared" si="88"/>
        <v>4406850.3225000016</v>
      </c>
      <c r="BP111" s="166">
        <f t="shared" si="89"/>
        <v>4233633.387000002</v>
      </c>
      <c r="BQ111" s="166">
        <f t="shared" si="90"/>
        <v>4315083</v>
      </c>
    </row>
    <row r="112" spans="1:69" ht="15" x14ac:dyDescent="0.2">
      <c r="A112" s="129" t="s">
        <v>351</v>
      </c>
      <c r="B112" s="129"/>
      <c r="C112" s="147"/>
      <c r="D112" s="147"/>
      <c r="E112" s="147"/>
      <c r="F112" s="1">
        <v>8</v>
      </c>
      <c r="G112" s="269">
        <v>21</v>
      </c>
      <c r="H112" s="129">
        <v>86</v>
      </c>
      <c r="I112" s="1" t="s">
        <v>417</v>
      </c>
      <c r="J112" s="156"/>
      <c r="K112" s="266">
        <v>2127.64</v>
      </c>
      <c r="L112" s="269"/>
      <c r="M112" s="158"/>
      <c r="N112" s="267">
        <v>968</v>
      </c>
      <c r="O112" s="159">
        <f t="shared" si="52"/>
        <v>0.45496418567050817</v>
      </c>
      <c r="P112" s="159">
        <f t="shared" si="64"/>
        <v>0</v>
      </c>
      <c r="Q112" s="160">
        <f t="shared" si="53"/>
        <v>0</v>
      </c>
      <c r="R112" s="160">
        <f t="shared" si="65"/>
        <v>0</v>
      </c>
      <c r="S112" s="267">
        <v>97</v>
      </c>
      <c r="T112" s="136">
        <f t="shared" si="54"/>
        <v>290.39999999999998</v>
      </c>
      <c r="U112" s="4">
        <f t="shared" si="66"/>
        <v>2442.29</v>
      </c>
      <c r="V112" s="266">
        <v>1897089863.3299999</v>
      </c>
      <c r="W112" s="267">
        <v>19094</v>
      </c>
      <c r="X112" s="136">
        <f t="shared" si="55"/>
        <v>99355.29</v>
      </c>
      <c r="Y112" s="131">
        <f t="shared" si="56"/>
        <v>0.51605999999999996</v>
      </c>
      <c r="Z112" s="267">
        <v>73765</v>
      </c>
      <c r="AA112" s="131">
        <f t="shared" si="57"/>
        <v>0.61218700000000004</v>
      </c>
      <c r="AB112" s="131">
        <f t="shared" si="58"/>
        <v>0.45510200000000001</v>
      </c>
      <c r="AC112" s="161">
        <f t="shared" si="59"/>
        <v>0.45510200000000001</v>
      </c>
      <c r="AD112" s="162">
        <f t="shared" si="67"/>
        <v>0</v>
      </c>
      <c r="AE112" s="163">
        <f t="shared" si="68"/>
        <v>0.45510200000000001</v>
      </c>
      <c r="AF112" s="267">
        <v>0</v>
      </c>
      <c r="AG112" s="267">
        <v>0</v>
      </c>
      <c r="AH112" s="4">
        <f t="shared" si="69"/>
        <v>0</v>
      </c>
      <c r="AI112" s="135">
        <f t="shared" si="60"/>
        <v>0</v>
      </c>
      <c r="AJ112" s="135">
        <v>0</v>
      </c>
      <c r="AK112" s="135">
        <f t="shared" si="70"/>
        <v>0</v>
      </c>
      <c r="AL112" s="135">
        <f t="shared" si="71"/>
        <v>0</v>
      </c>
      <c r="AM112" s="135">
        <f t="shared" si="72"/>
        <v>0</v>
      </c>
      <c r="AN112" s="135">
        <f t="shared" si="73"/>
        <v>0</v>
      </c>
      <c r="AO112" s="135">
        <f t="shared" si="61"/>
        <v>12809935</v>
      </c>
      <c r="AP112" s="135">
        <f t="shared" si="74"/>
        <v>12809935</v>
      </c>
      <c r="AQ112" s="135">
        <f t="shared" si="75"/>
        <v>12809935</v>
      </c>
      <c r="AR112" s="160">
        <v>12589621</v>
      </c>
      <c r="AS112" s="135">
        <f t="shared" si="76"/>
        <v>220314</v>
      </c>
      <c r="AT112" s="164" t="str">
        <f t="shared" si="77"/>
        <v>Yes</v>
      </c>
      <c r="AU112" s="267">
        <v>12802821.4724</v>
      </c>
      <c r="AV112" s="160">
        <f t="shared" si="62"/>
        <v>23485.472399999999</v>
      </c>
      <c r="AW112" s="160">
        <f t="shared" si="78"/>
        <v>12826306.944800001</v>
      </c>
      <c r="AX112" s="160">
        <f t="shared" si="63"/>
        <v>12826306.944800001</v>
      </c>
      <c r="AY112" s="268">
        <f t="shared" si="79"/>
        <v>23485.472400000319</v>
      </c>
      <c r="AZ112" s="160"/>
      <c r="BA112" s="160"/>
      <c r="BB112" s="165"/>
      <c r="BC112" s="160">
        <f t="shared" si="80"/>
        <v>12849792.417200001</v>
      </c>
      <c r="BD112" s="166">
        <f t="shared" si="91"/>
        <v>12873277.889600001</v>
      </c>
      <c r="BE112" s="166">
        <f t="shared" si="91"/>
        <v>12896763.362000002</v>
      </c>
      <c r="BF112" s="166">
        <f t="shared" si="91"/>
        <v>12920248.834400002</v>
      </c>
      <c r="BG112" s="166">
        <f t="shared" si="92"/>
        <v>12809935</v>
      </c>
      <c r="BH112" s="166">
        <f t="shared" si="92"/>
        <v>12809935</v>
      </c>
      <c r="BI112" s="166">
        <f t="shared" si="83"/>
        <v>12809935</v>
      </c>
      <c r="BK112" s="166">
        <f t="shared" si="84"/>
        <v>12849792.417200001</v>
      </c>
      <c r="BL112" s="166">
        <f t="shared" si="85"/>
        <v>12873277.889600001</v>
      </c>
      <c r="BM112" s="166">
        <f t="shared" si="86"/>
        <v>12896763.362000002</v>
      </c>
      <c r="BN112" s="166">
        <f t="shared" si="87"/>
        <v>12920248.834400002</v>
      </c>
      <c r="BO112" s="166">
        <f t="shared" si="88"/>
        <v>12809935</v>
      </c>
      <c r="BP112" s="166">
        <f t="shared" si="89"/>
        <v>12809935</v>
      </c>
      <c r="BQ112" s="166">
        <f t="shared" si="90"/>
        <v>12809935</v>
      </c>
    </row>
    <row r="113" spans="1:69" ht="15" x14ac:dyDescent="0.2">
      <c r="A113" s="129" t="s">
        <v>327</v>
      </c>
      <c r="B113" s="129"/>
      <c r="C113" s="147"/>
      <c r="D113" s="147"/>
      <c r="E113" s="147"/>
      <c r="F113" s="1">
        <v>3</v>
      </c>
      <c r="G113" s="265">
        <v>133</v>
      </c>
      <c r="H113" s="129">
        <v>87</v>
      </c>
      <c r="I113" s="1" t="s">
        <v>418</v>
      </c>
      <c r="J113" s="156"/>
      <c r="K113" s="266">
        <v>215.58</v>
      </c>
      <c r="L113" s="265"/>
      <c r="M113" s="158"/>
      <c r="N113" s="267">
        <v>65</v>
      </c>
      <c r="O113" s="159">
        <f t="shared" si="52"/>
        <v>0.30151219964746262</v>
      </c>
      <c r="P113" s="159">
        <f t="shared" si="64"/>
        <v>0</v>
      </c>
      <c r="Q113" s="160">
        <f t="shared" si="53"/>
        <v>0</v>
      </c>
      <c r="R113" s="160">
        <f t="shared" si="65"/>
        <v>0</v>
      </c>
      <c r="S113" s="267">
        <v>4</v>
      </c>
      <c r="T113" s="136">
        <f t="shared" si="54"/>
        <v>19.5</v>
      </c>
      <c r="U113" s="4">
        <f t="shared" si="66"/>
        <v>236.08</v>
      </c>
      <c r="V113" s="266">
        <v>476416325.67000002</v>
      </c>
      <c r="W113" s="267">
        <v>2288</v>
      </c>
      <c r="X113" s="136">
        <f t="shared" si="55"/>
        <v>208223.92</v>
      </c>
      <c r="Y113" s="131">
        <f t="shared" si="56"/>
        <v>1.0815319999999999</v>
      </c>
      <c r="Z113" s="267">
        <v>94500</v>
      </c>
      <c r="AA113" s="131">
        <f t="shared" si="57"/>
        <v>0.78427000000000002</v>
      </c>
      <c r="AB113" s="131">
        <f t="shared" si="58"/>
        <v>7.6470000000000002E-3</v>
      </c>
      <c r="AC113" s="161">
        <f t="shared" si="59"/>
        <v>0.01</v>
      </c>
      <c r="AD113" s="162">
        <f t="shared" si="67"/>
        <v>0</v>
      </c>
      <c r="AE113" s="163">
        <f t="shared" si="68"/>
        <v>0.01</v>
      </c>
      <c r="AF113" s="267">
        <v>218</v>
      </c>
      <c r="AG113" s="267">
        <v>13</v>
      </c>
      <c r="AH113" s="4">
        <f t="shared" si="69"/>
        <v>1300</v>
      </c>
      <c r="AI113" s="135">
        <f t="shared" si="60"/>
        <v>283400</v>
      </c>
      <c r="AJ113" s="135">
        <v>0</v>
      </c>
      <c r="AK113" s="135">
        <f t="shared" si="70"/>
        <v>0</v>
      </c>
      <c r="AL113" s="135">
        <f t="shared" si="71"/>
        <v>0</v>
      </c>
      <c r="AM113" s="135">
        <f t="shared" si="72"/>
        <v>0</v>
      </c>
      <c r="AN113" s="135">
        <f t="shared" si="73"/>
        <v>283400</v>
      </c>
      <c r="AO113" s="135">
        <f t="shared" si="61"/>
        <v>27208</v>
      </c>
      <c r="AP113" s="135">
        <f t="shared" si="74"/>
        <v>310608</v>
      </c>
      <c r="AQ113" s="135">
        <f t="shared" si="75"/>
        <v>310608</v>
      </c>
      <c r="AR113" s="160">
        <v>102178</v>
      </c>
      <c r="AS113" s="135">
        <f t="shared" si="76"/>
        <v>208430</v>
      </c>
      <c r="AT113" s="164" t="str">
        <f t="shared" si="77"/>
        <v>Yes</v>
      </c>
      <c r="AU113" s="267">
        <v>132147.63800000001</v>
      </c>
      <c r="AV113" s="160">
        <f t="shared" si="62"/>
        <v>22218.637999999999</v>
      </c>
      <c r="AW113" s="160">
        <f t="shared" si="78"/>
        <v>154366.27600000001</v>
      </c>
      <c r="AX113" s="160">
        <f t="shared" si="63"/>
        <v>154366.27600000001</v>
      </c>
      <c r="AY113" s="268">
        <f t="shared" si="79"/>
        <v>22218.638000000006</v>
      </c>
      <c r="AZ113" s="160"/>
      <c r="BA113" s="160"/>
      <c r="BB113" s="165"/>
      <c r="BC113" s="160">
        <f t="shared" si="80"/>
        <v>176584.91400000002</v>
      </c>
      <c r="BD113" s="166">
        <f t="shared" si="91"/>
        <v>198803.55200000003</v>
      </c>
      <c r="BE113" s="166">
        <f t="shared" si="91"/>
        <v>221022.19000000003</v>
      </c>
      <c r="BF113" s="166">
        <f t="shared" si="91"/>
        <v>243240.82800000004</v>
      </c>
      <c r="BG113" s="166">
        <f t="shared" si="92"/>
        <v>310608</v>
      </c>
      <c r="BH113" s="166">
        <f t="shared" si="92"/>
        <v>310608</v>
      </c>
      <c r="BI113" s="166">
        <f t="shared" si="83"/>
        <v>310608</v>
      </c>
      <c r="BK113" s="166">
        <f t="shared" si="84"/>
        <v>176584.91400000002</v>
      </c>
      <c r="BL113" s="166">
        <f t="shared" si="85"/>
        <v>198803.55200000003</v>
      </c>
      <c r="BM113" s="166">
        <f t="shared" si="86"/>
        <v>221022.19000000003</v>
      </c>
      <c r="BN113" s="166">
        <f t="shared" si="87"/>
        <v>243240.82800000004</v>
      </c>
      <c r="BO113" s="166">
        <f t="shared" si="88"/>
        <v>310608</v>
      </c>
      <c r="BP113" s="166">
        <f t="shared" si="89"/>
        <v>310608</v>
      </c>
      <c r="BQ113" s="166">
        <f t="shared" si="90"/>
        <v>310608</v>
      </c>
    </row>
    <row r="114" spans="1:69" ht="15" x14ac:dyDescent="0.2">
      <c r="A114" s="129" t="s">
        <v>338</v>
      </c>
      <c r="B114" s="129"/>
      <c r="C114" s="147">
        <v>1</v>
      </c>
      <c r="D114" s="147">
        <v>1</v>
      </c>
      <c r="E114" s="147"/>
      <c r="F114" s="1">
        <v>10</v>
      </c>
      <c r="G114" s="269">
        <v>13</v>
      </c>
      <c r="H114" s="129">
        <v>88</v>
      </c>
      <c r="I114" s="1" t="s">
        <v>419</v>
      </c>
      <c r="J114" s="156"/>
      <c r="K114" s="266">
        <v>4538.93</v>
      </c>
      <c r="L114" s="269"/>
      <c r="M114" s="158"/>
      <c r="N114" s="267">
        <v>2562</v>
      </c>
      <c r="O114" s="159">
        <f t="shared" si="52"/>
        <v>0.56445021183406663</v>
      </c>
      <c r="P114" s="159">
        <f t="shared" si="64"/>
        <v>0</v>
      </c>
      <c r="Q114" s="160">
        <f t="shared" si="53"/>
        <v>0</v>
      </c>
      <c r="R114" s="160">
        <f t="shared" si="65"/>
        <v>0</v>
      </c>
      <c r="S114" s="267">
        <v>337</v>
      </c>
      <c r="T114" s="136">
        <f t="shared" si="54"/>
        <v>768.6</v>
      </c>
      <c r="U114" s="4">
        <f t="shared" si="66"/>
        <v>5391.7800000000007</v>
      </c>
      <c r="V114" s="266">
        <v>2395636456.6700001</v>
      </c>
      <c r="W114" s="267">
        <v>31481</v>
      </c>
      <c r="X114" s="136">
        <f t="shared" si="55"/>
        <v>76097.850000000006</v>
      </c>
      <c r="Y114" s="131">
        <f t="shared" si="56"/>
        <v>0.395258</v>
      </c>
      <c r="Z114" s="267">
        <v>70512</v>
      </c>
      <c r="AA114" s="131">
        <f t="shared" si="57"/>
        <v>0.58518999999999999</v>
      </c>
      <c r="AB114" s="131">
        <f t="shared" si="58"/>
        <v>0.54776199999999997</v>
      </c>
      <c r="AC114" s="161">
        <f t="shared" si="59"/>
        <v>0.54776199999999997</v>
      </c>
      <c r="AD114" s="162">
        <f t="shared" si="67"/>
        <v>0.04</v>
      </c>
      <c r="AE114" s="163">
        <f t="shared" si="68"/>
        <v>0.58776200000000001</v>
      </c>
      <c r="AF114" s="267">
        <v>0</v>
      </c>
      <c r="AG114" s="267">
        <v>0</v>
      </c>
      <c r="AH114" s="4">
        <f t="shared" si="69"/>
        <v>0</v>
      </c>
      <c r="AI114" s="135">
        <f t="shared" si="60"/>
        <v>0</v>
      </c>
      <c r="AJ114" s="135">
        <v>0</v>
      </c>
      <c r="AK114" s="135">
        <f t="shared" si="70"/>
        <v>0</v>
      </c>
      <c r="AL114" s="135">
        <f t="shared" si="71"/>
        <v>0</v>
      </c>
      <c r="AM114" s="135">
        <f t="shared" si="72"/>
        <v>0</v>
      </c>
      <c r="AN114" s="135">
        <f t="shared" si="73"/>
        <v>0</v>
      </c>
      <c r="AO114" s="135">
        <f t="shared" si="61"/>
        <v>36523686</v>
      </c>
      <c r="AP114" s="135">
        <f t="shared" si="74"/>
        <v>36523686</v>
      </c>
      <c r="AQ114" s="135">
        <f t="shared" si="75"/>
        <v>36523686</v>
      </c>
      <c r="AR114" s="160">
        <v>30280380</v>
      </c>
      <c r="AS114" s="135">
        <f t="shared" si="76"/>
        <v>6243306</v>
      </c>
      <c r="AT114" s="164" t="str">
        <f t="shared" si="77"/>
        <v>Yes</v>
      </c>
      <c r="AU114" s="267">
        <v>32702839.419599999</v>
      </c>
      <c r="AV114" s="160">
        <f t="shared" si="62"/>
        <v>665536.41960000002</v>
      </c>
      <c r="AW114" s="160">
        <f t="shared" si="78"/>
        <v>33368375.839199997</v>
      </c>
      <c r="AX114" s="160">
        <f t="shared" si="63"/>
        <v>33368375.839199997</v>
      </c>
      <c r="AY114" s="268">
        <f t="shared" si="79"/>
        <v>665536.41959999874</v>
      </c>
      <c r="AZ114" s="160"/>
      <c r="BA114" s="160"/>
      <c r="BB114" s="165"/>
      <c r="BC114" s="160">
        <f t="shared" si="80"/>
        <v>34033912.2588</v>
      </c>
      <c r="BD114" s="166">
        <f t="shared" si="91"/>
        <v>34699448.678400002</v>
      </c>
      <c r="BE114" s="166">
        <f t="shared" si="91"/>
        <v>35364985.098000005</v>
      </c>
      <c r="BF114" s="166">
        <f t="shared" si="91"/>
        <v>36030521.517600007</v>
      </c>
      <c r="BG114" s="166">
        <f t="shared" si="92"/>
        <v>36523686</v>
      </c>
      <c r="BH114" s="166">
        <f t="shared" si="92"/>
        <v>36523686</v>
      </c>
      <c r="BI114" s="166">
        <f t="shared" si="83"/>
        <v>36523686</v>
      </c>
      <c r="BK114" s="166">
        <f t="shared" si="84"/>
        <v>34033912.2588</v>
      </c>
      <c r="BL114" s="166">
        <f t="shared" si="85"/>
        <v>34699448.678400002</v>
      </c>
      <c r="BM114" s="166">
        <f t="shared" si="86"/>
        <v>35364985.098000005</v>
      </c>
      <c r="BN114" s="166">
        <f t="shared" si="87"/>
        <v>36030521.517600007</v>
      </c>
      <c r="BO114" s="166">
        <f t="shared" si="88"/>
        <v>36523686</v>
      </c>
      <c r="BP114" s="166">
        <f t="shared" si="89"/>
        <v>36523686</v>
      </c>
      <c r="BQ114" s="166">
        <f t="shared" si="90"/>
        <v>36523686</v>
      </c>
    </row>
    <row r="115" spans="1:69" ht="15" x14ac:dyDescent="0.2">
      <c r="A115" s="129" t="s">
        <v>343</v>
      </c>
      <c r="B115" s="129">
        <v>1</v>
      </c>
      <c r="C115" s="147">
        <v>1</v>
      </c>
      <c r="D115" s="147">
        <v>0</v>
      </c>
      <c r="E115" s="147">
        <v>1</v>
      </c>
      <c r="F115" s="1">
        <v>10</v>
      </c>
      <c r="G115" s="269">
        <v>3</v>
      </c>
      <c r="H115" s="129">
        <v>89</v>
      </c>
      <c r="I115" s="1" t="s">
        <v>420</v>
      </c>
      <c r="J115" s="156"/>
      <c r="K115" s="266">
        <v>11097.79</v>
      </c>
      <c r="L115" s="269"/>
      <c r="M115" s="158"/>
      <c r="N115" s="267">
        <v>8178</v>
      </c>
      <c r="O115" s="159">
        <f t="shared" si="52"/>
        <v>0.73690347357446839</v>
      </c>
      <c r="P115" s="159">
        <f t="shared" si="64"/>
        <v>0.13690347357446842</v>
      </c>
      <c r="Q115" s="160">
        <f t="shared" si="53"/>
        <v>1519.326</v>
      </c>
      <c r="R115" s="160">
        <f t="shared" si="65"/>
        <v>227.8989</v>
      </c>
      <c r="S115" s="267">
        <v>1815</v>
      </c>
      <c r="T115" s="136">
        <f t="shared" si="54"/>
        <v>2453.4</v>
      </c>
      <c r="U115" s="4">
        <f t="shared" si="66"/>
        <v>14232.838900000001</v>
      </c>
      <c r="V115" s="266">
        <v>3969245273.3299999</v>
      </c>
      <c r="W115" s="267">
        <v>72839</v>
      </c>
      <c r="X115" s="136">
        <f t="shared" si="55"/>
        <v>54493.41</v>
      </c>
      <c r="Y115" s="131">
        <f t="shared" si="56"/>
        <v>0.28304299999999999</v>
      </c>
      <c r="Z115" s="267">
        <v>45258</v>
      </c>
      <c r="AA115" s="131">
        <f t="shared" si="57"/>
        <v>0.37560300000000002</v>
      </c>
      <c r="AB115" s="131">
        <f t="shared" si="58"/>
        <v>0.68918900000000005</v>
      </c>
      <c r="AC115" s="161">
        <f t="shared" si="59"/>
        <v>0.68918900000000005</v>
      </c>
      <c r="AD115" s="162">
        <f t="shared" si="67"/>
        <v>0.06</v>
      </c>
      <c r="AE115" s="163">
        <f t="shared" si="68"/>
        <v>0.7491890000000001</v>
      </c>
      <c r="AF115" s="267">
        <v>0</v>
      </c>
      <c r="AG115" s="267">
        <v>0</v>
      </c>
      <c r="AH115" s="4">
        <f t="shared" si="69"/>
        <v>0</v>
      </c>
      <c r="AI115" s="135">
        <f t="shared" si="60"/>
        <v>0</v>
      </c>
      <c r="AJ115" s="135">
        <v>0</v>
      </c>
      <c r="AK115" s="135">
        <f t="shared" si="70"/>
        <v>0</v>
      </c>
      <c r="AL115" s="135">
        <f t="shared" si="71"/>
        <v>0</v>
      </c>
      <c r="AM115" s="135">
        <f t="shared" si="72"/>
        <v>0</v>
      </c>
      <c r="AN115" s="135">
        <f t="shared" si="73"/>
        <v>0</v>
      </c>
      <c r="AO115" s="135">
        <f t="shared" si="61"/>
        <v>122892070</v>
      </c>
      <c r="AP115" s="135">
        <f t="shared" si="74"/>
        <v>122892070</v>
      </c>
      <c r="AQ115" s="135">
        <f t="shared" si="75"/>
        <v>122892070</v>
      </c>
      <c r="AR115" s="160">
        <v>86195269</v>
      </c>
      <c r="AS115" s="135">
        <f t="shared" si="76"/>
        <v>36696801</v>
      </c>
      <c r="AT115" s="164" t="str">
        <f t="shared" si="77"/>
        <v>Yes</v>
      </c>
      <c r="AU115" s="267">
        <v>99688261.986599997</v>
      </c>
      <c r="AV115" s="160">
        <f t="shared" si="62"/>
        <v>3911878.9865999999</v>
      </c>
      <c r="AW115" s="160">
        <f t="shared" si="78"/>
        <v>103600140.97319999</v>
      </c>
      <c r="AX115" s="160">
        <f t="shared" si="63"/>
        <v>103600140.97319999</v>
      </c>
      <c r="AY115" s="268">
        <f t="shared" si="79"/>
        <v>3911878.9865999967</v>
      </c>
      <c r="AZ115" s="160"/>
      <c r="BA115" s="160"/>
      <c r="BB115" s="165"/>
      <c r="BC115" s="160">
        <f t="shared" si="80"/>
        <v>107512019.95979999</v>
      </c>
      <c r="BD115" s="166">
        <f t="shared" si="91"/>
        <v>111423898.94639999</v>
      </c>
      <c r="BE115" s="166">
        <f t="shared" si="91"/>
        <v>115335777.93299998</v>
      </c>
      <c r="BF115" s="166">
        <f t="shared" si="91"/>
        <v>119247656.91959998</v>
      </c>
      <c r="BG115" s="166">
        <f t="shared" si="92"/>
        <v>122892070</v>
      </c>
      <c r="BH115" s="166">
        <f t="shared" si="92"/>
        <v>122892070</v>
      </c>
      <c r="BI115" s="166">
        <f t="shared" si="83"/>
        <v>122892070</v>
      </c>
      <c r="BK115" s="166">
        <f t="shared" si="84"/>
        <v>107512019.95979999</v>
      </c>
      <c r="BL115" s="166">
        <f t="shared" si="85"/>
        <v>111423898.94639999</v>
      </c>
      <c r="BM115" s="166">
        <f t="shared" si="86"/>
        <v>115335777.93299998</v>
      </c>
      <c r="BN115" s="166">
        <f t="shared" si="87"/>
        <v>119247656.91959998</v>
      </c>
      <c r="BO115" s="166">
        <f t="shared" si="88"/>
        <v>122892070</v>
      </c>
      <c r="BP115" s="166">
        <f t="shared" si="89"/>
        <v>122892070</v>
      </c>
      <c r="BQ115" s="166">
        <f t="shared" si="90"/>
        <v>122892070</v>
      </c>
    </row>
    <row r="116" spans="1:69" ht="15" x14ac:dyDescent="0.2">
      <c r="A116" s="129" t="s">
        <v>365</v>
      </c>
      <c r="B116" s="129"/>
      <c r="C116" s="147"/>
      <c r="D116" s="147"/>
      <c r="E116" s="147"/>
      <c r="F116" s="1">
        <v>1</v>
      </c>
      <c r="G116" s="265">
        <v>168</v>
      </c>
      <c r="H116" s="129">
        <v>90</v>
      </c>
      <c r="I116" s="1" t="s">
        <v>421</v>
      </c>
      <c r="J116" s="156"/>
      <c r="K116" s="266">
        <v>4230.76</v>
      </c>
      <c r="L116" s="265"/>
      <c r="M116" s="158"/>
      <c r="N116" s="267">
        <v>5</v>
      </c>
      <c r="O116" s="159">
        <f t="shared" si="52"/>
        <v>1.1818207603362042E-3</v>
      </c>
      <c r="P116" s="159">
        <f t="shared" si="64"/>
        <v>0</v>
      </c>
      <c r="Q116" s="160">
        <f t="shared" si="53"/>
        <v>0</v>
      </c>
      <c r="R116" s="160">
        <f t="shared" si="65"/>
        <v>0</v>
      </c>
      <c r="S116" s="267">
        <v>29</v>
      </c>
      <c r="T116" s="136">
        <f t="shared" si="54"/>
        <v>1.5</v>
      </c>
      <c r="U116" s="4">
        <f t="shared" si="66"/>
        <v>4239.51</v>
      </c>
      <c r="V116" s="266">
        <v>11466893202.33</v>
      </c>
      <c r="W116" s="267">
        <v>20273</v>
      </c>
      <c r="X116" s="136">
        <f t="shared" si="55"/>
        <v>565623.89</v>
      </c>
      <c r="Y116" s="131">
        <f t="shared" si="56"/>
        <v>2.937897</v>
      </c>
      <c r="Z116" s="267">
        <v>192428</v>
      </c>
      <c r="AA116" s="131">
        <f t="shared" si="57"/>
        <v>1.596989</v>
      </c>
      <c r="AB116" s="131">
        <f t="shared" si="58"/>
        <v>-1.535625</v>
      </c>
      <c r="AC116" s="161">
        <f t="shared" si="59"/>
        <v>0.01</v>
      </c>
      <c r="AD116" s="162">
        <f t="shared" si="67"/>
        <v>0</v>
      </c>
      <c r="AE116" s="163">
        <f t="shared" si="68"/>
        <v>0.01</v>
      </c>
      <c r="AF116" s="267">
        <v>0</v>
      </c>
      <c r="AG116" s="267">
        <v>0</v>
      </c>
      <c r="AH116" s="4">
        <f t="shared" si="69"/>
        <v>0</v>
      </c>
      <c r="AI116" s="135">
        <f t="shared" si="60"/>
        <v>0</v>
      </c>
      <c r="AJ116" s="135">
        <v>0</v>
      </c>
      <c r="AK116" s="135">
        <f t="shared" si="70"/>
        <v>0</v>
      </c>
      <c r="AL116" s="135">
        <f t="shared" si="71"/>
        <v>0</v>
      </c>
      <c r="AM116" s="135">
        <f t="shared" si="72"/>
        <v>0</v>
      </c>
      <c r="AN116" s="135">
        <f t="shared" si="73"/>
        <v>0</v>
      </c>
      <c r="AO116" s="135">
        <f t="shared" si="61"/>
        <v>488604</v>
      </c>
      <c r="AP116" s="135">
        <f t="shared" si="74"/>
        <v>488604</v>
      </c>
      <c r="AQ116" s="135">
        <f t="shared" si="75"/>
        <v>488604</v>
      </c>
      <c r="AR116" s="160">
        <v>339590</v>
      </c>
      <c r="AS116" s="135">
        <f t="shared" si="76"/>
        <v>149014</v>
      </c>
      <c r="AT116" s="164" t="str">
        <f t="shared" si="77"/>
        <v>Yes</v>
      </c>
      <c r="AU116" s="267">
        <v>393250.89240000001</v>
      </c>
      <c r="AV116" s="160">
        <f t="shared" si="62"/>
        <v>15884.892400000001</v>
      </c>
      <c r="AW116" s="160">
        <f t="shared" si="78"/>
        <v>409135.78480000002</v>
      </c>
      <c r="AX116" s="160">
        <f t="shared" si="63"/>
        <v>409135.78480000002</v>
      </c>
      <c r="AY116" s="268">
        <f t="shared" si="79"/>
        <v>15884.892400000012</v>
      </c>
      <c r="AZ116" s="160"/>
      <c r="BA116" s="160"/>
      <c r="BB116" s="165"/>
      <c r="BC116" s="160">
        <f t="shared" si="80"/>
        <v>425020.67720000003</v>
      </c>
      <c r="BD116" s="166">
        <f t="shared" si="91"/>
        <v>440905.56960000005</v>
      </c>
      <c r="BE116" s="166">
        <f t="shared" si="91"/>
        <v>456790.46200000006</v>
      </c>
      <c r="BF116" s="166">
        <f t="shared" si="91"/>
        <v>472675.35440000007</v>
      </c>
      <c r="BG116" s="166">
        <f t="shared" si="92"/>
        <v>488604</v>
      </c>
      <c r="BH116" s="166">
        <f t="shared" si="92"/>
        <v>488604</v>
      </c>
      <c r="BI116" s="166">
        <f t="shared" si="83"/>
        <v>488604</v>
      </c>
      <c r="BK116" s="166">
        <f t="shared" si="84"/>
        <v>425020.67720000003</v>
      </c>
      <c r="BL116" s="166">
        <f t="shared" si="85"/>
        <v>440905.56960000005</v>
      </c>
      <c r="BM116" s="166">
        <f t="shared" si="86"/>
        <v>456790.46200000006</v>
      </c>
      <c r="BN116" s="166">
        <f t="shared" si="87"/>
        <v>472675.35440000007</v>
      </c>
      <c r="BO116" s="166">
        <f t="shared" si="88"/>
        <v>488604</v>
      </c>
      <c r="BP116" s="166">
        <f t="shared" si="89"/>
        <v>488604</v>
      </c>
      <c r="BQ116" s="166">
        <f t="shared" si="90"/>
        <v>488604</v>
      </c>
    </row>
    <row r="117" spans="1:69" ht="15" x14ac:dyDescent="0.2">
      <c r="A117" s="129" t="s">
        <v>329</v>
      </c>
      <c r="B117" s="129"/>
      <c r="C117" s="147"/>
      <c r="D117" s="147"/>
      <c r="E117" s="147"/>
      <c r="F117" s="1">
        <v>3</v>
      </c>
      <c r="G117" s="265">
        <v>107</v>
      </c>
      <c r="H117" s="129">
        <v>91</v>
      </c>
      <c r="I117" s="1" t="s">
        <v>422</v>
      </c>
      <c r="J117" s="156"/>
      <c r="K117" s="266">
        <v>2053.7800000000002</v>
      </c>
      <c r="L117" s="265"/>
      <c r="M117" s="158"/>
      <c r="N117" s="267">
        <v>277</v>
      </c>
      <c r="O117" s="159">
        <f t="shared" si="52"/>
        <v>0.13487325808996092</v>
      </c>
      <c r="P117" s="159">
        <f t="shared" si="64"/>
        <v>0</v>
      </c>
      <c r="Q117" s="160">
        <f t="shared" si="53"/>
        <v>0</v>
      </c>
      <c r="R117" s="160">
        <f t="shared" si="65"/>
        <v>0</v>
      </c>
      <c r="S117" s="267">
        <v>80</v>
      </c>
      <c r="T117" s="136">
        <f t="shared" si="54"/>
        <v>83.1</v>
      </c>
      <c r="U117" s="4">
        <f t="shared" si="66"/>
        <v>2156.88</v>
      </c>
      <c r="V117" s="266">
        <v>2500958862</v>
      </c>
      <c r="W117" s="267">
        <v>13992</v>
      </c>
      <c r="X117" s="136">
        <f t="shared" si="55"/>
        <v>178742.06</v>
      </c>
      <c r="Y117" s="131">
        <f t="shared" si="56"/>
        <v>0.92840100000000003</v>
      </c>
      <c r="Z117" s="267">
        <v>107089</v>
      </c>
      <c r="AA117" s="131">
        <f t="shared" si="57"/>
        <v>0.88874799999999998</v>
      </c>
      <c r="AB117" s="131">
        <f t="shared" si="58"/>
        <v>8.3495E-2</v>
      </c>
      <c r="AC117" s="161">
        <f t="shared" si="59"/>
        <v>8.3495E-2</v>
      </c>
      <c r="AD117" s="162">
        <f t="shared" si="67"/>
        <v>0</v>
      </c>
      <c r="AE117" s="163">
        <f t="shared" si="68"/>
        <v>8.3495E-2</v>
      </c>
      <c r="AF117" s="267">
        <v>0</v>
      </c>
      <c r="AG117" s="267">
        <v>0</v>
      </c>
      <c r="AH117" s="4">
        <f t="shared" si="69"/>
        <v>0</v>
      </c>
      <c r="AI117" s="135">
        <f t="shared" si="60"/>
        <v>0</v>
      </c>
      <c r="AJ117" s="135">
        <v>0</v>
      </c>
      <c r="AK117" s="135">
        <f t="shared" si="70"/>
        <v>0</v>
      </c>
      <c r="AL117" s="135">
        <f t="shared" si="71"/>
        <v>0</v>
      </c>
      <c r="AM117" s="135">
        <f t="shared" si="72"/>
        <v>0</v>
      </c>
      <c r="AN117" s="135">
        <f t="shared" si="73"/>
        <v>0</v>
      </c>
      <c r="AO117" s="135">
        <f t="shared" si="61"/>
        <v>2075522</v>
      </c>
      <c r="AP117" s="135">
        <f t="shared" si="74"/>
        <v>2075522</v>
      </c>
      <c r="AQ117" s="135">
        <f t="shared" si="75"/>
        <v>2075522</v>
      </c>
      <c r="AR117" s="160">
        <v>4338569</v>
      </c>
      <c r="AS117" s="135">
        <f t="shared" si="76"/>
        <v>2263047</v>
      </c>
      <c r="AT117" s="164" t="str">
        <f t="shared" si="77"/>
        <v>No</v>
      </c>
      <c r="AU117" s="267">
        <v>3481120</v>
      </c>
      <c r="AV117" s="160">
        <f t="shared" si="62"/>
        <v>188511.81510000001</v>
      </c>
      <c r="AW117" s="160">
        <f t="shared" si="78"/>
        <v>3481120</v>
      </c>
      <c r="AX117" s="160">
        <f t="shared" si="63"/>
        <v>3481120</v>
      </c>
      <c r="AY117" s="268">
        <f t="shared" si="79"/>
        <v>0</v>
      </c>
      <c r="AZ117" s="160"/>
      <c r="BA117" s="160"/>
      <c r="BB117" s="165"/>
      <c r="BC117" s="160">
        <f t="shared" si="80"/>
        <v>3292608.1848999998</v>
      </c>
      <c r="BD117" s="166">
        <f t="shared" si="91"/>
        <v>3104096.3697999995</v>
      </c>
      <c r="BE117" s="166">
        <f t="shared" si="91"/>
        <v>2915584.5546999993</v>
      </c>
      <c r="BF117" s="166">
        <f t="shared" si="91"/>
        <v>2727072.739599999</v>
      </c>
      <c r="BG117" s="166">
        <f t="shared" si="92"/>
        <v>2538560.9244999988</v>
      </c>
      <c r="BH117" s="166">
        <f t="shared" si="92"/>
        <v>2350049.1093999986</v>
      </c>
      <c r="BI117" s="166">
        <f t="shared" si="83"/>
        <v>2075522</v>
      </c>
      <c r="BK117" s="166">
        <f t="shared" si="84"/>
        <v>3292608.1848999998</v>
      </c>
      <c r="BL117" s="166">
        <f t="shared" si="85"/>
        <v>3104096.3697999995</v>
      </c>
      <c r="BM117" s="166">
        <f t="shared" si="86"/>
        <v>2915584.5546999993</v>
      </c>
      <c r="BN117" s="166">
        <f t="shared" si="87"/>
        <v>2727072.739599999</v>
      </c>
      <c r="BO117" s="166">
        <f t="shared" si="88"/>
        <v>2538560.9244999988</v>
      </c>
      <c r="BP117" s="166">
        <f t="shared" si="89"/>
        <v>2350049.1093999986</v>
      </c>
      <c r="BQ117" s="166">
        <f t="shared" si="90"/>
        <v>2075522</v>
      </c>
    </row>
    <row r="118" spans="1:69" ht="15" x14ac:dyDescent="0.2">
      <c r="A118" s="129" t="s">
        <v>323</v>
      </c>
      <c r="B118" s="129"/>
      <c r="C118" s="147"/>
      <c r="D118" s="147"/>
      <c r="E118" s="147"/>
      <c r="F118" s="1">
        <v>5</v>
      </c>
      <c r="G118" s="265">
        <v>111</v>
      </c>
      <c r="H118" s="129">
        <v>92</v>
      </c>
      <c r="I118" s="1" t="s">
        <v>423</v>
      </c>
      <c r="J118" s="156"/>
      <c r="K118" s="266">
        <v>882.86</v>
      </c>
      <c r="L118" s="265"/>
      <c r="M118" s="158"/>
      <c r="N118" s="267">
        <v>158</v>
      </c>
      <c r="O118" s="159">
        <f t="shared" si="52"/>
        <v>0.178963822123553</v>
      </c>
      <c r="P118" s="159">
        <f t="shared" si="64"/>
        <v>0</v>
      </c>
      <c r="Q118" s="160">
        <f t="shared" si="53"/>
        <v>0</v>
      </c>
      <c r="R118" s="160">
        <f t="shared" si="65"/>
        <v>0</v>
      </c>
      <c r="S118" s="267">
        <v>7</v>
      </c>
      <c r="T118" s="136">
        <f t="shared" si="54"/>
        <v>47.4</v>
      </c>
      <c r="U118" s="4">
        <f t="shared" si="66"/>
        <v>932.01</v>
      </c>
      <c r="V118" s="266">
        <v>968060648.66999996</v>
      </c>
      <c r="W118" s="267">
        <v>6755</v>
      </c>
      <c r="X118" s="136">
        <f t="shared" si="55"/>
        <v>143310.24</v>
      </c>
      <c r="Y118" s="131">
        <f t="shared" si="56"/>
        <v>0.74436500000000005</v>
      </c>
      <c r="Z118" s="267">
        <v>99926</v>
      </c>
      <c r="AA118" s="131">
        <f t="shared" si="57"/>
        <v>0.82930099999999995</v>
      </c>
      <c r="AB118" s="131">
        <f t="shared" si="58"/>
        <v>0.230154</v>
      </c>
      <c r="AC118" s="161">
        <f t="shared" si="59"/>
        <v>0.230154</v>
      </c>
      <c r="AD118" s="162">
        <f t="shared" si="67"/>
        <v>0</v>
      </c>
      <c r="AE118" s="163">
        <f t="shared" si="68"/>
        <v>0.230154</v>
      </c>
      <c r="AF118" s="267">
        <v>450</v>
      </c>
      <c r="AG118" s="267">
        <v>6</v>
      </c>
      <c r="AH118" s="4">
        <f t="shared" si="69"/>
        <v>600</v>
      </c>
      <c r="AI118" s="135">
        <f t="shared" si="60"/>
        <v>270000</v>
      </c>
      <c r="AJ118" s="135">
        <v>0</v>
      </c>
      <c r="AK118" s="135">
        <f t="shared" si="70"/>
        <v>0</v>
      </c>
      <c r="AL118" s="135">
        <f t="shared" si="71"/>
        <v>0</v>
      </c>
      <c r="AM118" s="135">
        <f t="shared" si="72"/>
        <v>0</v>
      </c>
      <c r="AN118" s="135">
        <f t="shared" si="73"/>
        <v>270000</v>
      </c>
      <c r="AO118" s="135">
        <f t="shared" si="61"/>
        <v>2472180</v>
      </c>
      <c r="AP118" s="135">
        <f t="shared" si="74"/>
        <v>2742180</v>
      </c>
      <c r="AQ118" s="135">
        <f t="shared" si="75"/>
        <v>2742180</v>
      </c>
      <c r="AR118" s="160">
        <v>3113169</v>
      </c>
      <c r="AS118" s="135">
        <f t="shared" si="76"/>
        <v>370989</v>
      </c>
      <c r="AT118" s="164" t="str">
        <f t="shared" si="77"/>
        <v>No</v>
      </c>
      <c r="AU118" s="267">
        <v>2913010</v>
      </c>
      <c r="AV118" s="160">
        <f t="shared" si="62"/>
        <v>30903.383699999998</v>
      </c>
      <c r="AW118" s="160">
        <f t="shared" si="78"/>
        <v>2913010</v>
      </c>
      <c r="AX118" s="160">
        <f t="shared" si="63"/>
        <v>2913010</v>
      </c>
      <c r="AY118" s="268">
        <f t="shared" si="79"/>
        <v>0</v>
      </c>
      <c r="AZ118" s="160"/>
      <c r="BA118" s="160"/>
      <c r="BB118" s="165"/>
      <c r="BC118" s="160">
        <f t="shared" si="80"/>
        <v>2882106.6162999999</v>
      </c>
      <c r="BD118" s="166">
        <f t="shared" si="91"/>
        <v>2851203.2325999998</v>
      </c>
      <c r="BE118" s="166">
        <f t="shared" si="91"/>
        <v>2820299.8488999996</v>
      </c>
      <c r="BF118" s="166">
        <f t="shared" si="91"/>
        <v>2789396.4651999995</v>
      </c>
      <c r="BG118" s="166">
        <f t="shared" si="92"/>
        <v>2758493.0814999994</v>
      </c>
      <c r="BH118" s="166">
        <f t="shared" si="92"/>
        <v>2727589.6977999993</v>
      </c>
      <c r="BI118" s="166">
        <f t="shared" si="83"/>
        <v>2742180</v>
      </c>
      <c r="BK118" s="166">
        <f t="shared" si="84"/>
        <v>2882106.6162999999</v>
      </c>
      <c r="BL118" s="166">
        <f t="shared" si="85"/>
        <v>2851203.2325999998</v>
      </c>
      <c r="BM118" s="166">
        <f t="shared" si="86"/>
        <v>2820299.8488999996</v>
      </c>
      <c r="BN118" s="166">
        <f t="shared" si="87"/>
        <v>2789396.4651999995</v>
      </c>
      <c r="BO118" s="166">
        <f t="shared" si="88"/>
        <v>2758493.0814999994</v>
      </c>
      <c r="BP118" s="166">
        <f t="shared" si="89"/>
        <v>2727589.6977999993</v>
      </c>
      <c r="BQ118" s="166">
        <f t="shared" si="90"/>
        <v>2742180</v>
      </c>
    </row>
    <row r="119" spans="1:69" ht="15" x14ac:dyDescent="0.2">
      <c r="A119" s="129" t="s">
        <v>343</v>
      </c>
      <c r="B119" s="129">
        <v>1</v>
      </c>
      <c r="C119" s="147">
        <v>1</v>
      </c>
      <c r="D119" s="147">
        <v>0</v>
      </c>
      <c r="E119" s="147">
        <v>1</v>
      </c>
      <c r="F119" s="1">
        <v>10</v>
      </c>
      <c r="G119" s="269">
        <v>6</v>
      </c>
      <c r="H119" s="129">
        <v>93</v>
      </c>
      <c r="I119" s="1" t="s">
        <v>424</v>
      </c>
      <c r="J119" s="156"/>
      <c r="K119" s="266">
        <v>18017.75</v>
      </c>
      <c r="L119" s="269"/>
      <c r="M119" s="158"/>
      <c r="N119" s="267">
        <v>13306</v>
      </c>
      <c r="O119" s="159">
        <f t="shared" si="52"/>
        <v>0.73849398509802833</v>
      </c>
      <c r="P119" s="159">
        <f t="shared" si="64"/>
        <v>0.13849398509802835</v>
      </c>
      <c r="Q119" s="160">
        <f t="shared" si="53"/>
        <v>2495.3500000000004</v>
      </c>
      <c r="R119" s="160">
        <f t="shared" si="65"/>
        <v>374.30250000000007</v>
      </c>
      <c r="S119" s="267">
        <v>3469</v>
      </c>
      <c r="T119" s="136">
        <f t="shared" si="54"/>
        <v>3991.8</v>
      </c>
      <c r="U119" s="4">
        <f t="shared" si="66"/>
        <v>23251.102500000001</v>
      </c>
      <c r="V119" s="266">
        <v>10367105845</v>
      </c>
      <c r="W119" s="267">
        <v>130529</v>
      </c>
      <c r="X119" s="136">
        <f t="shared" si="55"/>
        <v>79423.77</v>
      </c>
      <c r="Y119" s="131">
        <f t="shared" si="56"/>
        <v>0.41253400000000001</v>
      </c>
      <c r="Z119" s="267">
        <v>41142</v>
      </c>
      <c r="AA119" s="131">
        <f t="shared" si="57"/>
        <v>0.34144400000000003</v>
      </c>
      <c r="AB119" s="131">
        <f t="shared" si="58"/>
        <v>0.60879300000000003</v>
      </c>
      <c r="AC119" s="161">
        <f t="shared" si="59"/>
        <v>0.60879300000000003</v>
      </c>
      <c r="AD119" s="162">
        <f t="shared" si="67"/>
        <v>0.05</v>
      </c>
      <c r="AE119" s="163">
        <f t="shared" si="68"/>
        <v>0.65879300000000007</v>
      </c>
      <c r="AF119" s="267">
        <v>0</v>
      </c>
      <c r="AG119" s="267">
        <v>0</v>
      </c>
      <c r="AH119" s="4">
        <f t="shared" si="69"/>
        <v>0</v>
      </c>
      <c r="AI119" s="135">
        <f t="shared" si="60"/>
        <v>0</v>
      </c>
      <c r="AJ119" s="135">
        <v>0</v>
      </c>
      <c r="AK119" s="135">
        <f t="shared" si="70"/>
        <v>0</v>
      </c>
      <c r="AL119" s="135">
        <f t="shared" si="71"/>
        <v>0</v>
      </c>
      <c r="AM119" s="135">
        <f t="shared" si="72"/>
        <v>0</v>
      </c>
      <c r="AN119" s="135">
        <f t="shared" si="73"/>
        <v>0</v>
      </c>
      <c r="AO119" s="135">
        <f t="shared" si="61"/>
        <v>176536073</v>
      </c>
      <c r="AP119" s="135">
        <f t="shared" si="74"/>
        <v>176536073</v>
      </c>
      <c r="AQ119" s="135">
        <f t="shared" si="75"/>
        <v>176536073</v>
      </c>
      <c r="AR119" s="160">
        <v>154301977</v>
      </c>
      <c r="AS119" s="135">
        <f t="shared" si="76"/>
        <v>22234096</v>
      </c>
      <c r="AT119" s="164" t="str">
        <f t="shared" si="77"/>
        <v>Yes</v>
      </c>
      <c r="AU119" s="267">
        <v>162840115.6336</v>
      </c>
      <c r="AV119" s="160">
        <f t="shared" si="62"/>
        <v>2370154.6335999998</v>
      </c>
      <c r="AW119" s="160">
        <f t="shared" si="78"/>
        <v>165210270.26719999</v>
      </c>
      <c r="AX119" s="160">
        <f t="shared" si="63"/>
        <v>165210270.26719999</v>
      </c>
      <c r="AY119" s="268">
        <f t="shared" si="79"/>
        <v>2370154.6335999966</v>
      </c>
      <c r="AZ119" s="160"/>
      <c r="BA119" s="160"/>
      <c r="BB119" s="165"/>
      <c r="BC119" s="160">
        <f t="shared" si="80"/>
        <v>167580424.90079999</v>
      </c>
      <c r="BD119" s="166">
        <f t="shared" si="91"/>
        <v>169950579.53439999</v>
      </c>
      <c r="BE119" s="166">
        <f t="shared" si="91"/>
        <v>172320734.16799998</v>
      </c>
      <c r="BF119" s="166">
        <f t="shared" si="91"/>
        <v>174690888.80159998</v>
      </c>
      <c r="BG119" s="166">
        <f t="shared" si="92"/>
        <v>176536073</v>
      </c>
      <c r="BH119" s="166">
        <f t="shared" si="92"/>
        <v>176536073</v>
      </c>
      <c r="BI119" s="166">
        <f t="shared" si="83"/>
        <v>176536073</v>
      </c>
      <c r="BK119" s="166">
        <f t="shared" si="84"/>
        <v>167580424.90079999</v>
      </c>
      <c r="BL119" s="166">
        <f t="shared" si="85"/>
        <v>169950579.53439999</v>
      </c>
      <c r="BM119" s="166">
        <f t="shared" si="86"/>
        <v>172320734.16799998</v>
      </c>
      <c r="BN119" s="166">
        <f t="shared" si="87"/>
        <v>174690888.80159998</v>
      </c>
      <c r="BO119" s="166">
        <f t="shared" si="88"/>
        <v>176536073</v>
      </c>
      <c r="BP119" s="166">
        <f t="shared" si="89"/>
        <v>176536073</v>
      </c>
      <c r="BQ119" s="166">
        <f t="shared" si="90"/>
        <v>176536073</v>
      </c>
    </row>
    <row r="120" spans="1:69" ht="15" x14ac:dyDescent="0.2">
      <c r="A120" s="129" t="s">
        <v>333</v>
      </c>
      <c r="B120" s="129"/>
      <c r="C120" s="147"/>
      <c r="D120" s="147"/>
      <c r="E120" s="147"/>
      <c r="F120" s="1">
        <v>7</v>
      </c>
      <c r="G120" s="265">
        <v>50</v>
      </c>
      <c r="H120" s="129">
        <v>94</v>
      </c>
      <c r="I120" s="1" t="s">
        <v>425</v>
      </c>
      <c r="J120" s="156"/>
      <c r="K120" s="266">
        <v>4044.15</v>
      </c>
      <c r="L120" s="265"/>
      <c r="M120" s="158"/>
      <c r="N120" s="267">
        <v>1303</v>
      </c>
      <c r="O120" s="159">
        <f t="shared" si="52"/>
        <v>0.32219378608607496</v>
      </c>
      <c r="P120" s="159">
        <f t="shared" si="64"/>
        <v>0</v>
      </c>
      <c r="Q120" s="160">
        <f t="shared" si="53"/>
        <v>0</v>
      </c>
      <c r="R120" s="160">
        <f t="shared" si="65"/>
        <v>0</v>
      </c>
      <c r="S120" s="267">
        <v>267</v>
      </c>
      <c r="T120" s="136">
        <f t="shared" si="54"/>
        <v>390.9</v>
      </c>
      <c r="U120" s="4">
        <f t="shared" si="66"/>
        <v>4501.8</v>
      </c>
      <c r="V120" s="266">
        <v>4044186639.3299999</v>
      </c>
      <c r="W120" s="267">
        <v>30323</v>
      </c>
      <c r="X120" s="136">
        <f t="shared" si="55"/>
        <v>133370.26999999999</v>
      </c>
      <c r="Y120" s="131">
        <f t="shared" si="56"/>
        <v>0.69273600000000002</v>
      </c>
      <c r="Z120" s="267">
        <v>80310</v>
      </c>
      <c r="AA120" s="131">
        <f t="shared" si="57"/>
        <v>0.66650500000000001</v>
      </c>
      <c r="AB120" s="131">
        <f t="shared" si="58"/>
        <v>0.315133</v>
      </c>
      <c r="AC120" s="161">
        <f t="shared" si="59"/>
        <v>0.315133</v>
      </c>
      <c r="AD120" s="162">
        <f t="shared" si="67"/>
        <v>0</v>
      </c>
      <c r="AE120" s="163">
        <f t="shared" si="68"/>
        <v>0.315133</v>
      </c>
      <c r="AF120" s="267">
        <v>0</v>
      </c>
      <c r="AG120" s="267">
        <v>0</v>
      </c>
      <c r="AH120" s="4">
        <f t="shared" si="69"/>
        <v>0</v>
      </c>
      <c r="AI120" s="135">
        <f t="shared" si="60"/>
        <v>0</v>
      </c>
      <c r="AJ120" s="135">
        <v>0</v>
      </c>
      <c r="AK120" s="135">
        <f t="shared" si="70"/>
        <v>0</v>
      </c>
      <c r="AL120" s="135">
        <f t="shared" si="71"/>
        <v>0</v>
      </c>
      <c r="AM120" s="135">
        <f t="shared" si="72"/>
        <v>0</v>
      </c>
      <c r="AN120" s="135">
        <f t="shared" si="73"/>
        <v>0</v>
      </c>
      <c r="AO120" s="135">
        <f t="shared" si="61"/>
        <v>16350123</v>
      </c>
      <c r="AP120" s="135">
        <f t="shared" si="74"/>
        <v>16350123</v>
      </c>
      <c r="AQ120" s="135">
        <f t="shared" si="75"/>
        <v>16350123</v>
      </c>
      <c r="AR120" s="160">
        <v>12983806</v>
      </c>
      <c r="AS120" s="135">
        <f t="shared" si="76"/>
        <v>3366317</v>
      </c>
      <c r="AT120" s="164" t="str">
        <f t="shared" si="77"/>
        <v>Yes</v>
      </c>
      <c r="AU120" s="267">
        <v>14131800.392200001</v>
      </c>
      <c r="AV120" s="160">
        <f t="shared" si="62"/>
        <v>358849.3922</v>
      </c>
      <c r="AW120" s="160">
        <f t="shared" si="78"/>
        <v>14490649.784400001</v>
      </c>
      <c r="AX120" s="160">
        <f t="shared" si="63"/>
        <v>14490649.784400001</v>
      </c>
      <c r="AY120" s="268">
        <f t="shared" si="79"/>
        <v>358849.39220000058</v>
      </c>
      <c r="AZ120" s="160"/>
      <c r="BA120" s="160"/>
      <c r="BB120" s="165"/>
      <c r="BC120" s="160">
        <f t="shared" si="80"/>
        <v>14849499.176600002</v>
      </c>
      <c r="BD120" s="166">
        <f t="shared" si="91"/>
        <v>15208348.568800002</v>
      </c>
      <c r="BE120" s="166">
        <f t="shared" si="91"/>
        <v>15567197.961000003</v>
      </c>
      <c r="BF120" s="166">
        <f t="shared" si="91"/>
        <v>15926047.353200004</v>
      </c>
      <c r="BG120" s="166">
        <f t="shared" si="92"/>
        <v>16350123</v>
      </c>
      <c r="BH120" s="166">
        <f t="shared" si="92"/>
        <v>16350123</v>
      </c>
      <c r="BI120" s="166">
        <f t="shared" si="83"/>
        <v>16350123</v>
      </c>
      <c r="BK120" s="166">
        <f t="shared" si="84"/>
        <v>14849499.176600002</v>
      </c>
      <c r="BL120" s="166">
        <f t="shared" si="85"/>
        <v>15208348.568800002</v>
      </c>
      <c r="BM120" s="166">
        <f t="shared" si="86"/>
        <v>15567197.961000003</v>
      </c>
      <c r="BN120" s="166">
        <f t="shared" si="87"/>
        <v>15926047.353200004</v>
      </c>
      <c r="BO120" s="166">
        <f t="shared" si="88"/>
        <v>16350123</v>
      </c>
      <c r="BP120" s="166">
        <f t="shared" si="89"/>
        <v>16350123</v>
      </c>
      <c r="BQ120" s="166">
        <f t="shared" si="90"/>
        <v>16350123</v>
      </c>
    </row>
    <row r="121" spans="1:69" ht="15" x14ac:dyDescent="0.2">
      <c r="A121" s="129" t="s">
        <v>343</v>
      </c>
      <c r="B121" s="129">
        <v>1</v>
      </c>
      <c r="C121" s="147">
        <v>1</v>
      </c>
      <c r="D121" s="147">
        <v>0</v>
      </c>
      <c r="E121" s="147">
        <v>1</v>
      </c>
      <c r="F121" s="1">
        <v>10</v>
      </c>
      <c r="G121" s="269">
        <v>4</v>
      </c>
      <c r="H121" s="129">
        <v>95</v>
      </c>
      <c r="I121" s="1" t="s">
        <v>426</v>
      </c>
      <c r="J121" s="156"/>
      <c r="K121" s="266">
        <v>3324.92</v>
      </c>
      <c r="L121" s="269"/>
      <c r="M121" s="158"/>
      <c r="N121" s="267">
        <v>2810</v>
      </c>
      <c r="O121" s="159">
        <f t="shared" si="52"/>
        <v>0.8451331159847455</v>
      </c>
      <c r="P121" s="159">
        <f t="shared" si="64"/>
        <v>0.24513311598474552</v>
      </c>
      <c r="Q121" s="160">
        <f t="shared" si="53"/>
        <v>815.04800000000012</v>
      </c>
      <c r="R121" s="160">
        <f t="shared" si="65"/>
        <v>122.25720000000001</v>
      </c>
      <c r="S121" s="267">
        <v>842</v>
      </c>
      <c r="T121" s="136">
        <f t="shared" si="54"/>
        <v>843</v>
      </c>
      <c r="U121" s="4">
        <f t="shared" si="66"/>
        <v>4500.6772000000001</v>
      </c>
      <c r="V121" s="266">
        <v>1978320860.3299999</v>
      </c>
      <c r="W121" s="267">
        <v>27032</v>
      </c>
      <c r="X121" s="136">
        <f t="shared" si="55"/>
        <v>73184.41</v>
      </c>
      <c r="Y121" s="131">
        <f t="shared" si="56"/>
        <v>0.38012600000000002</v>
      </c>
      <c r="Z121" s="267">
        <v>39675</v>
      </c>
      <c r="AA121" s="131">
        <f t="shared" si="57"/>
        <v>0.32926899999999998</v>
      </c>
      <c r="AB121" s="131">
        <f t="shared" si="58"/>
        <v>0.635131</v>
      </c>
      <c r="AC121" s="161">
        <f t="shared" si="59"/>
        <v>0.635131</v>
      </c>
      <c r="AD121" s="162">
        <f t="shared" si="67"/>
        <v>0.06</v>
      </c>
      <c r="AE121" s="163">
        <f t="shared" si="68"/>
        <v>0.69513099999999994</v>
      </c>
      <c r="AF121" s="267">
        <v>0</v>
      </c>
      <c r="AG121" s="267">
        <v>0</v>
      </c>
      <c r="AH121" s="4">
        <f t="shared" si="69"/>
        <v>0</v>
      </c>
      <c r="AI121" s="135">
        <f t="shared" si="60"/>
        <v>0</v>
      </c>
      <c r="AJ121" s="135">
        <v>0</v>
      </c>
      <c r="AK121" s="135">
        <f t="shared" si="70"/>
        <v>0</v>
      </c>
      <c r="AL121" s="135">
        <f t="shared" si="71"/>
        <v>0</v>
      </c>
      <c r="AM121" s="135">
        <f t="shared" si="72"/>
        <v>0</v>
      </c>
      <c r="AN121" s="135">
        <f t="shared" si="73"/>
        <v>0</v>
      </c>
      <c r="AO121" s="135">
        <f t="shared" si="61"/>
        <v>36056657</v>
      </c>
      <c r="AP121" s="135">
        <f t="shared" si="74"/>
        <v>36056657</v>
      </c>
      <c r="AQ121" s="135">
        <f t="shared" si="75"/>
        <v>36056657</v>
      </c>
      <c r="AR121" s="160">
        <v>25806077</v>
      </c>
      <c r="AS121" s="135">
        <f t="shared" si="76"/>
        <v>10250580</v>
      </c>
      <c r="AT121" s="164" t="str">
        <f t="shared" si="77"/>
        <v>Yes</v>
      </c>
      <c r="AU121" s="267">
        <v>29721685.828000002</v>
      </c>
      <c r="AV121" s="160">
        <f t="shared" si="62"/>
        <v>1092711.828</v>
      </c>
      <c r="AW121" s="160">
        <f t="shared" si="78"/>
        <v>30814397.656000003</v>
      </c>
      <c r="AX121" s="160">
        <f t="shared" si="63"/>
        <v>30814397.656000003</v>
      </c>
      <c r="AY121" s="268">
        <f t="shared" si="79"/>
        <v>1092711.8280000016</v>
      </c>
      <c r="AZ121" s="160"/>
      <c r="BA121" s="160"/>
      <c r="BB121" s="165"/>
      <c r="BC121" s="160">
        <f t="shared" si="80"/>
        <v>31907109.484000005</v>
      </c>
      <c r="BD121" s="166">
        <f t="shared" si="91"/>
        <v>32999821.312000006</v>
      </c>
      <c r="BE121" s="166">
        <f t="shared" si="91"/>
        <v>34092533.140000008</v>
      </c>
      <c r="BF121" s="166">
        <f t="shared" si="91"/>
        <v>35185244.96800001</v>
      </c>
      <c r="BG121" s="166">
        <f t="shared" si="92"/>
        <v>36056657</v>
      </c>
      <c r="BH121" s="166">
        <f t="shared" si="92"/>
        <v>36056657</v>
      </c>
      <c r="BI121" s="166">
        <f t="shared" si="83"/>
        <v>36056657</v>
      </c>
      <c r="BK121" s="166">
        <f t="shared" si="84"/>
        <v>31907109.484000005</v>
      </c>
      <c r="BL121" s="166">
        <f t="shared" si="85"/>
        <v>32999821.312000006</v>
      </c>
      <c r="BM121" s="166">
        <f t="shared" si="86"/>
        <v>34092533.140000008</v>
      </c>
      <c r="BN121" s="166">
        <f t="shared" si="87"/>
        <v>35185244.96800001</v>
      </c>
      <c r="BO121" s="166">
        <f t="shared" si="88"/>
        <v>36056657</v>
      </c>
      <c r="BP121" s="166">
        <f t="shared" si="89"/>
        <v>36056657</v>
      </c>
      <c r="BQ121" s="166">
        <f t="shared" si="90"/>
        <v>36056657</v>
      </c>
    </row>
    <row r="122" spans="1:69" ht="15" x14ac:dyDescent="0.2">
      <c r="A122" s="129" t="s">
        <v>333</v>
      </c>
      <c r="B122" s="129"/>
      <c r="C122" s="147"/>
      <c r="D122" s="147"/>
      <c r="E122" s="147"/>
      <c r="F122" s="1">
        <v>5</v>
      </c>
      <c r="G122" s="265">
        <v>71</v>
      </c>
      <c r="H122" s="129">
        <v>96</v>
      </c>
      <c r="I122" s="1" t="s">
        <v>427</v>
      </c>
      <c r="J122" s="156"/>
      <c r="K122" s="266">
        <v>3665.1</v>
      </c>
      <c r="L122" s="265"/>
      <c r="M122" s="158"/>
      <c r="N122" s="267">
        <v>1374</v>
      </c>
      <c r="O122" s="159">
        <f t="shared" si="52"/>
        <v>0.37488745191127121</v>
      </c>
      <c r="P122" s="159">
        <f t="shared" si="64"/>
        <v>0</v>
      </c>
      <c r="Q122" s="160">
        <f t="shared" si="53"/>
        <v>0</v>
      </c>
      <c r="R122" s="160">
        <f t="shared" si="65"/>
        <v>0</v>
      </c>
      <c r="S122" s="267">
        <v>177</v>
      </c>
      <c r="T122" s="136">
        <f t="shared" si="54"/>
        <v>412.2</v>
      </c>
      <c r="U122" s="4">
        <f t="shared" si="66"/>
        <v>4121.5499999999993</v>
      </c>
      <c r="V122" s="266">
        <v>4349146162.6700001</v>
      </c>
      <c r="W122" s="267">
        <v>27196</v>
      </c>
      <c r="X122" s="136">
        <f t="shared" si="55"/>
        <v>159918.6</v>
      </c>
      <c r="Y122" s="131">
        <f t="shared" si="56"/>
        <v>0.83062999999999998</v>
      </c>
      <c r="Z122" s="267">
        <v>87188</v>
      </c>
      <c r="AA122" s="131">
        <f t="shared" si="57"/>
        <v>0.72358599999999995</v>
      </c>
      <c r="AB122" s="131">
        <f t="shared" si="58"/>
        <v>0.201483</v>
      </c>
      <c r="AC122" s="161">
        <f t="shared" si="59"/>
        <v>0.201483</v>
      </c>
      <c r="AD122" s="162">
        <f t="shared" si="67"/>
        <v>0</v>
      </c>
      <c r="AE122" s="163">
        <f t="shared" si="68"/>
        <v>0.201483</v>
      </c>
      <c r="AF122" s="267">
        <v>0</v>
      </c>
      <c r="AG122" s="267">
        <v>0</v>
      </c>
      <c r="AH122" s="4">
        <f t="shared" si="69"/>
        <v>0</v>
      </c>
      <c r="AI122" s="135">
        <f t="shared" si="60"/>
        <v>0</v>
      </c>
      <c r="AJ122" s="135">
        <v>0</v>
      </c>
      <c r="AK122" s="135">
        <f t="shared" si="70"/>
        <v>0</v>
      </c>
      <c r="AL122" s="135">
        <f t="shared" si="71"/>
        <v>0</v>
      </c>
      <c r="AM122" s="135">
        <f t="shared" si="72"/>
        <v>0</v>
      </c>
      <c r="AN122" s="135">
        <f t="shared" si="73"/>
        <v>0</v>
      </c>
      <c r="AO122" s="135">
        <f t="shared" si="61"/>
        <v>9570617</v>
      </c>
      <c r="AP122" s="135">
        <f t="shared" si="74"/>
        <v>9570617</v>
      </c>
      <c r="AQ122" s="135">
        <f t="shared" si="75"/>
        <v>9570617</v>
      </c>
      <c r="AR122" s="160">
        <v>11832806</v>
      </c>
      <c r="AS122" s="135">
        <f t="shared" si="76"/>
        <v>2262189</v>
      </c>
      <c r="AT122" s="164" t="str">
        <f t="shared" si="77"/>
        <v>No</v>
      </c>
      <c r="AU122" s="267">
        <v>11124188</v>
      </c>
      <c r="AV122" s="160">
        <f t="shared" si="62"/>
        <v>188440.3437</v>
      </c>
      <c r="AW122" s="160">
        <f t="shared" si="78"/>
        <v>11124188</v>
      </c>
      <c r="AX122" s="160">
        <f t="shared" si="63"/>
        <v>11124188</v>
      </c>
      <c r="AY122" s="268">
        <f t="shared" si="79"/>
        <v>0</v>
      </c>
      <c r="AZ122" s="160"/>
      <c r="BA122" s="160"/>
      <c r="BB122" s="165"/>
      <c r="BC122" s="160">
        <f t="shared" si="80"/>
        <v>10935747.656300001</v>
      </c>
      <c r="BD122" s="166">
        <f t="shared" si="91"/>
        <v>10747307.312600002</v>
      </c>
      <c r="BE122" s="166">
        <f t="shared" si="91"/>
        <v>10558866.968900003</v>
      </c>
      <c r="BF122" s="166">
        <f t="shared" si="91"/>
        <v>10370426.625200003</v>
      </c>
      <c r="BG122" s="166">
        <f t="shared" si="92"/>
        <v>10181986.281500004</v>
      </c>
      <c r="BH122" s="166">
        <f t="shared" si="92"/>
        <v>9993545.9378000051</v>
      </c>
      <c r="BI122" s="166">
        <f t="shared" si="83"/>
        <v>9570617</v>
      </c>
      <c r="BK122" s="166">
        <f t="shared" si="84"/>
        <v>10935747.656300001</v>
      </c>
      <c r="BL122" s="166">
        <f t="shared" si="85"/>
        <v>10747307.312600002</v>
      </c>
      <c r="BM122" s="166">
        <f t="shared" si="86"/>
        <v>10558866.968900003</v>
      </c>
      <c r="BN122" s="166">
        <f t="shared" si="87"/>
        <v>10370426.625200003</v>
      </c>
      <c r="BO122" s="166">
        <f t="shared" si="88"/>
        <v>10181986.281500004</v>
      </c>
      <c r="BP122" s="166">
        <f t="shared" si="89"/>
        <v>9993545.9378000051</v>
      </c>
      <c r="BQ122" s="166">
        <f t="shared" si="90"/>
        <v>9570617</v>
      </c>
    </row>
    <row r="123" spans="1:69" ht="15" x14ac:dyDescent="0.2">
      <c r="A123" s="129" t="s">
        <v>329</v>
      </c>
      <c r="B123" s="129"/>
      <c r="C123" s="147"/>
      <c r="D123" s="147"/>
      <c r="E123" s="147"/>
      <c r="F123" s="1">
        <v>3</v>
      </c>
      <c r="G123" s="265">
        <v>121</v>
      </c>
      <c r="H123" s="129">
        <v>97</v>
      </c>
      <c r="I123" s="1" t="s">
        <v>428</v>
      </c>
      <c r="J123" s="156"/>
      <c r="K123" s="266">
        <v>4034.62</v>
      </c>
      <c r="L123" s="265"/>
      <c r="M123" s="158"/>
      <c r="N123" s="267">
        <v>582</v>
      </c>
      <c r="O123" s="159">
        <f t="shared" si="52"/>
        <v>0.14425150323946245</v>
      </c>
      <c r="P123" s="159">
        <f t="shared" si="64"/>
        <v>0</v>
      </c>
      <c r="Q123" s="160">
        <f t="shared" si="53"/>
        <v>0</v>
      </c>
      <c r="R123" s="160">
        <f t="shared" si="65"/>
        <v>0</v>
      </c>
      <c r="S123" s="267">
        <v>21</v>
      </c>
      <c r="T123" s="136">
        <f t="shared" si="54"/>
        <v>174.6</v>
      </c>
      <c r="U123" s="4">
        <f t="shared" si="66"/>
        <v>4214.47</v>
      </c>
      <c r="V123" s="266">
        <v>4637865782</v>
      </c>
      <c r="W123" s="267">
        <v>27853</v>
      </c>
      <c r="X123" s="136">
        <f t="shared" si="55"/>
        <v>166512.25</v>
      </c>
      <c r="Y123" s="131">
        <f t="shared" si="56"/>
        <v>0.86487800000000004</v>
      </c>
      <c r="Z123" s="267">
        <v>123974</v>
      </c>
      <c r="AA123" s="131">
        <f t="shared" si="57"/>
        <v>1.0288790000000001</v>
      </c>
      <c r="AB123" s="131">
        <f t="shared" si="58"/>
        <v>8.5921999999999998E-2</v>
      </c>
      <c r="AC123" s="161">
        <f t="shared" si="59"/>
        <v>8.5921999999999998E-2</v>
      </c>
      <c r="AD123" s="162">
        <f t="shared" si="67"/>
        <v>0</v>
      </c>
      <c r="AE123" s="163">
        <f t="shared" si="68"/>
        <v>8.5921999999999998E-2</v>
      </c>
      <c r="AF123" s="267">
        <v>0</v>
      </c>
      <c r="AG123" s="267">
        <v>0</v>
      </c>
      <c r="AH123" s="4">
        <f t="shared" si="69"/>
        <v>0</v>
      </c>
      <c r="AI123" s="135">
        <f t="shared" si="60"/>
        <v>0</v>
      </c>
      <c r="AJ123" s="135">
        <v>0</v>
      </c>
      <c r="AK123" s="135">
        <f t="shared" si="70"/>
        <v>0</v>
      </c>
      <c r="AL123" s="135">
        <f t="shared" si="71"/>
        <v>0</v>
      </c>
      <c r="AM123" s="135">
        <f t="shared" si="72"/>
        <v>0</v>
      </c>
      <c r="AN123" s="135">
        <f t="shared" si="73"/>
        <v>0</v>
      </c>
      <c r="AO123" s="135">
        <f t="shared" si="61"/>
        <v>4173383</v>
      </c>
      <c r="AP123" s="135">
        <f t="shared" si="74"/>
        <v>4173383</v>
      </c>
      <c r="AQ123" s="135">
        <f t="shared" si="75"/>
        <v>4173383</v>
      </c>
      <c r="AR123" s="160">
        <v>4893944</v>
      </c>
      <c r="AS123" s="135">
        <f t="shared" si="76"/>
        <v>720561</v>
      </c>
      <c r="AT123" s="164" t="str">
        <f t="shared" si="77"/>
        <v>No</v>
      </c>
      <c r="AU123" s="267">
        <v>4495691</v>
      </c>
      <c r="AV123" s="160">
        <f t="shared" si="62"/>
        <v>60022.731299999999</v>
      </c>
      <c r="AW123" s="160">
        <f t="shared" si="78"/>
        <v>4495691</v>
      </c>
      <c r="AX123" s="160">
        <f t="shared" si="63"/>
        <v>4495691</v>
      </c>
      <c r="AY123" s="268">
        <f t="shared" si="79"/>
        <v>0</v>
      </c>
      <c r="AZ123" s="160"/>
      <c r="BA123" s="160"/>
      <c r="BB123" s="165"/>
      <c r="BC123" s="160">
        <f t="shared" si="80"/>
        <v>4435668.2686999999</v>
      </c>
      <c r="BD123" s="166">
        <f t="shared" si="91"/>
        <v>4375645.5373999998</v>
      </c>
      <c r="BE123" s="166">
        <f t="shared" si="91"/>
        <v>4315622.8060999997</v>
      </c>
      <c r="BF123" s="166">
        <f t="shared" si="91"/>
        <v>4255600.0747999996</v>
      </c>
      <c r="BG123" s="166">
        <f t="shared" si="92"/>
        <v>4195577.3434999995</v>
      </c>
      <c r="BH123" s="166">
        <f t="shared" si="92"/>
        <v>4135554.6121999994</v>
      </c>
      <c r="BI123" s="166">
        <f t="shared" si="83"/>
        <v>4173383</v>
      </c>
      <c r="BK123" s="166">
        <f t="shared" si="84"/>
        <v>4435668.2686999999</v>
      </c>
      <c r="BL123" s="166">
        <f t="shared" si="85"/>
        <v>4375645.5373999998</v>
      </c>
      <c r="BM123" s="166">
        <f t="shared" si="86"/>
        <v>4315622.8060999997</v>
      </c>
      <c r="BN123" s="166">
        <f t="shared" si="87"/>
        <v>4255600.0747999996</v>
      </c>
      <c r="BO123" s="166">
        <f t="shared" si="88"/>
        <v>4195577.3434999995</v>
      </c>
      <c r="BP123" s="166">
        <f t="shared" si="89"/>
        <v>4135554.6121999994</v>
      </c>
      <c r="BQ123" s="166">
        <f t="shared" si="90"/>
        <v>4173383</v>
      </c>
    </row>
    <row r="124" spans="1:69" ht="15" x14ac:dyDescent="0.2">
      <c r="A124" s="129" t="s">
        <v>327</v>
      </c>
      <c r="B124" s="129"/>
      <c r="C124" s="147"/>
      <c r="D124" s="147"/>
      <c r="E124" s="147"/>
      <c r="F124" s="1">
        <v>2</v>
      </c>
      <c r="G124" s="265">
        <v>136</v>
      </c>
      <c r="H124" s="129">
        <v>98</v>
      </c>
      <c r="I124" s="1" t="s">
        <v>429</v>
      </c>
      <c r="J124" s="156"/>
      <c r="K124" s="266">
        <v>152.94999999999999</v>
      </c>
      <c r="L124" s="265"/>
      <c r="M124" s="158"/>
      <c r="N124" s="267">
        <v>51</v>
      </c>
      <c r="O124" s="159">
        <f t="shared" si="52"/>
        <v>0.33344230140568815</v>
      </c>
      <c r="P124" s="159">
        <f t="shared" si="64"/>
        <v>0</v>
      </c>
      <c r="Q124" s="160">
        <f t="shared" si="53"/>
        <v>0</v>
      </c>
      <c r="R124" s="160">
        <f t="shared" si="65"/>
        <v>0</v>
      </c>
      <c r="S124" s="267">
        <v>2</v>
      </c>
      <c r="T124" s="136">
        <f t="shared" si="54"/>
        <v>15.3</v>
      </c>
      <c r="U124" s="4">
        <f t="shared" si="66"/>
        <v>168.75</v>
      </c>
      <c r="V124" s="266">
        <v>383304826.67000002</v>
      </c>
      <c r="W124" s="267">
        <v>1503</v>
      </c>
      <c r="X124" s="136">
        <f t="shared" si="55"/>
        <v>255026.5</v>
      </c>
      <c r="Y124" s="131">
        <f t="shared" si="56"/>
        <v>1.3246290000000001</v>
      </c>
      <c r="Z124" s="267">
        <v>75547</v>
      </c>
      <c r="AA124" s="131">
        <f t="shared" si="57"/>
        <v>0.62697599999999998</v>
      </c>
      <c r="AB124" s="131">
        <f t="shared" si="58"/>
        <v>-0.115333</v>
      </c>
      <c r="AC124" s="161">
        <f t="shared" si="59"/>
        <v>0.01</v>
      </c>
      <c r="AD124" s="162">
        <f t="shared" si="67"/>
        <v>0</v>
      </c>
      <c r="AE124" s="163">
        <f t="shared" si="68"/>
        <v>0.01</v>
      </c>
      <c r="AF124" s="267">
        <v>72</v>
      </c>
      <c r="AG124" s="267">
        <v>6</v>
      </c>
      <c r="AH124" s="4">
        <f t="shared" si="69"/>
        <v>600</v>
      </c>
      <c r="AI124" s="135">
        <f t="shared" si="60"/>
        <v>43200</v>
      </c>
      <c r="AJ124" s="135">
        <v>0</v>
      </c>
      <c r="AK124" s="135">
        <f t="shared" si="70"/>
        <v>0</v>
      </c>
      <c r="AL124" s="135">
        <f t="shared" si="71"/>
        <v>0</v>
      </c>
      <c r="AM124" s="135">
        <f t="shared" si="72"/>
        <v>0</v>
      </c>
      <c r="AN124" s="135">
        <f t="shared" si="73"/>
        <v>43200</v>
      </c>
      <c r="AO124" s="135">
        <f t="shared" si="61"/>
        <v>19448</v>
      </c>
      <c r="AP124" s="135">
        <f t="shared" si="74"/>
        <v>62648</v>
      </c>
      <c r="AQ124" s="135">
        <f t="shared" si="75"/>
        <v>62648</v>
      </c>
      <c r="AR124" s="160">
        <v>25815</v>
      </c>
      <c r="AS124" s="135">
        <f t="shared" si="76"/>
        <v>36833</v>
      </c>
      <c r="AT124" s="164" t="str">
        <f t="shared" si="77"/>
        <v>Yes</v>
      </c>
      <c r="AU124" s="267">
        <v>29866.397799999999</v>
      </c>
      <c r="AV124" s="160">
        <f t="shared" si="62"/>
        <v>3926.3978000000002</v>
      </c>
      <c r="AW124" s="160">
        <f t="shared" si="78"/>
        <v>33792.795599999998</v>
      </c>
      <c r="AX124" s="160">
        <f t="shared" si="63"/>
        <v>33792.795599999998</v>
      </c>
      <c r="AY124" s="268">
        <f t="shared" si="79"/>
        <v>3926.3977999999988</v>
      </c>
      <c r="AZ124" s="160"/>
      <c r="BA124" s="160"/>
      <c r="BB124" s="165"/>
      <c r="BC124" s="160">
        <f t="shared" si="80"/>
        <v>37719.193399999996</v>
      </c>
      <c r="BD124" s="166">
        <f t="shared" ref="BD124:BF139" si="93">IF($AT124="Yes",BC124+$AV124,BC124-$AV124)</f>
        <v>41645.591199999995</v>
      </c>
      <c r="BE124" s="166">
        <f t="shared" si="93"/>
        <v>45571.988999999994</v>
      </c>
      <c r="BF124" s="166">
        <f t="shared" si="93"/>
        <v>49498.386799999993</v>
      </c>
      <c r="BG124" s="166">
        <f t="shared" ref="BG124:BH139" si="94">IF($AT124="Yes",$AP124,BF124-$AV124)</f>
        <v>62648</v>
      </c>
      <c r="BH124" s="166">
        <f t="shared" si="94"/>
        <v>62648</v>
      </c>
      <c r="BI124" s="166">
        <f t="shared" si="83"/>
        <v>62648</v>
      </c>
      <c r="BK124" s="166">
        <f t="shared" si="84"/>
        <v>37719.193399999996</v>
      </c>
      <c r="BL124" s="166">
        <f t="shared" si="85"/>
        <v>41645.591199999995</v>
      </c>
      <c r="BM124" s="166">
        <f t="shared" si="86"/>
        <v>45571.988999999994</v>
      </c>
      <c r="BN124" s="166">
        <f t="shared" si="87"/>
        <v>49498.386799999993</v>
      </c>
      <c r="BO124" s="166">
        <f t="shared" si="88"/>
        <v>62648</v>
      </c>
      <c r="BP124" s="166">
        <f t="shared" si="89"/>
        <v>62648</v>
      </c>
      <c r="BQ124" s="166">
        <f t="shared" si="90"/>
        <v>62648</v>
      </c>
    </row>
    <row r="125" spans="1:69" ht="15" x14ac:dyDescent="0.2">
      <c r="A125" s="129" t="s">
        <v>327</v>
      </c>
      <c r="B125" s="129"/>
      <c r="C125" s="147"/>
      <c r="D125" s="147"/>
      <c r="E125" s="147"/>
      <c r="F125" s="1">
        <v>6</v>
      </c>
      <c r="G125" s="265">
        <v>74</v>
      </c>
      <c r="H125" s="129">
        <v>99</v>
      </c>
      <c r="I125" s="1" t="s">
        <v>430</v>
      </c>
      <c r="J125" s="156"/>
      <c r="K125" s="266">
        <v>1665.65</v>
      </c>
      <c r="L125" s="265"/>
      <c r="M125" s="158"/>
      <c r="N125" s="267">
        <v>392</v>
      </c>
      <c r="O125" s="159">
        <f t="shared" si="52"/>
        <v>0.23534355957133851</v>
      </c>
      <c r="P125" s="159">
        <f t="shared" si="64"/>
        <v>0</v>
      </c>
      <c r="Q125" s="160">
        <f t="shared" si="53"/>
        <v>0</v>
      </c>
      <c r="R125" s="160">
        <f t="shared" si="65"/>
        <v>0</v>
      </c>
      <c r="S125" s="267">
        <v>17</v>
      </c>
      <c r="T125" s="136">
        <f t="shared" si="54"/>
        <v>117.6</v>
      </c>
      <c r="U125" s="4">
        <f t="shared" si="66"/>
        <v>1787.5</v>
      </c>
      <c r="V125" s="266">
        <v>1854366817</v>
      </c>
      <c r="W125" s="267">
        <v>14208</v>
      </c>
      <c r="X125" s="136">
        <f t="shared" si="55"/>
        <v>130515.68</v>
      </c>
      <c r="Y125" s="131">
        <f t="shared" si="56"/>
        <v>0.67790899999999998</v>
      </c>
      <c r="Z125" s="267">
        <v>86087</v>
      </c>
      <c r="AA125" s="131">
        <f t="shared" si="57"/>
        <v>0.714449</v>
      </c>
      <c r="AB125" s="131">
        <f t="shared" si="58"/>
        <v>0.31112899999999999</v>
      </c>
      <c r="AC125" s="161">
        <f t="shared" si="59"/>
        <v>0.31112899999999999</v>
      </c>
      <c r="AD125" s="162">
        <f t="shared" si="67"/>
        <v>0</v>
      </c>
      <c r="AE125" s="163">
        <f t="shared" si="68"/>
        <v>0.31112899999999999</v>
      </c>
      <c r="AF125" s="267">
        <v>0</v>
      </c>
      <c r="AG125" s="267">
        <v>0</v>
      </c>
      <c r="AH125" s="4">
        <f t="shared" si="69"/>
        <v>0</v>
      </c>
      <c r="AI125" s="135">
        <f t="shared" si="60"/>
        <v>0</v>
      </c>
      <c r="AJ125" s="135">
        <v>0</v>
      </c>
      <c r="AK125" s="135">
        <f t="shared" si="70"/>
        <v>0</v>
      </c>
      <c r="AL125" s="135">
        <f t="shared" si="71"/>
        <v>0</v>
      </c>
      <c r="AM125" s="135">
        <f t="shared" si="72"/>
        <v>0</v>
      </c>
      <c r="AN125" s="135">
        <f t="shared" si="73"/>
        <v>0</v>
      </c>
      <c r="AO125" s="135">
        <f t="shared" si="61"/>
        <v>6409549</v>
      </c>
      <c r="AP125" s="135">
        <f t="shared" si="74"/>
        <v>6409549</v>
      </c>
      <c r="AQ125" s="135">
        <f t="shared" si="75"/>
        <v>6409549</v>
      </c>
      <c r="AR125" s="160">
        <v>8076776</v>
      </c>
      <c r="AS125" s="135">
        <f t="shared" si="76"/>
        <v>1667227</v>
      </c>
      <c r="AT125" s="164" t="str">
        <f t="shared" si="77"/>
        <v>No</v>
      </c>
      <c r="AU125" s="267">
        <v>7331325</v>
      </c>
      <c r="AV125" s="160">
        <f t="shared" si="62"/>
        <v>138880.0091</v>
      </c>
      <c r="AW125" s="160">
        <f t="shared" si="78"/>
        <v>7331325</v>
      </c>
      <c r="AX125" s="160">
        <f t="shared" si="63"/>
        <v>7331325</v>
      </c>
      <c r="AY125" s="268">
        <f t="shared" si="79"/>
        <v>0</v>
      </c>
      <c r="AZ125" s="160"/>
      <c r="BA125" s="160"/>
      <c r="BB125" s="165"/>
      <c r="BC125" s="160">
        <f t="shared" si="80"/>
        <v>7192444.9908999996</v>
      </c>
      <c r="BD125" s="166">
        <f t="shared" si="93"/>
        <v>7053564.9817999993</v>
      </c>
      <c r="BE125" s="166">
        <f t="shared" si="93"/>
        <v>6914684.9726999989</v>
      </c>
      <c r="BF125" s="166">
        <f t="shared" si="93"/>
        <v>6775804.9635999985</v>
      </c>
      <c r="BG125" s="166">
        <f t="shared" si="94"/>
        <v>6636924.9544999981</v>
      </c>
      <c r="BH125" s="166">
        <f t="shared" si="94"/>
        <v>6498044.9453999978</v>
      </c>
      <c r="BI125" s="166">
        <f t="shared" si="83"/>
        <v>6409549</v>
      </c>
      <c r="BK125" s="166">
        <f t="shared" si="84"/>
        <v>7192444.9908999996</v>
      </c>
      <c r="BL125" s="166">
        <f t="shared" si="85"/>
        <v>7053564.9817999993</v>
      </c>
      <c r="BM125" s="166">
        <f t="shared" si="86"/>
        <v>6914684.9726999989</v>
      </c>
      <c r="BN125" s="166">
        <f t="shared" si="87"/>
        <v>6775804.9635999985</v>
      </c>
      <c r="BO125" s="166">
        <f t="shared" si="88"/>
        <v>6636924.9544999981</v>
      </c>
      <c r="BP125" s="166">
        <f t="shared" si="89"/>
        <v>6498044.9453999978</v>
      </c>
      <c r="BQ125" s="166">
        <f t="shared" si="90"/>
        <v>6409549</v>
      </c>
    </row>
    <row r="126" spans="1:69" ht="15" x14ac:dyDescent="0.2">
      <c r="A126" s="129" t="s">
        <v>351</v>
      </c>
      <c r="B126" s="129"/>
      <c r="C126" s="147"/>
      <c r="D126" s="147"/>
      <c r="E126" s="147"/>
      <c r="F126" s="1">
        <v>8</v>
      </c>
      <c r="G126" s="265">
        <v>67</v>
      </c>
      <c r="H126" s="129">
        <v>100</v>
      </c>
      <c r="I126" s="1" t="s">
        <v>431</v>
      </c>
      <c r="J126" s="156"/>
      <c r="K126" s="266">
        <v>352.41</v>
      </c>
      <c r="L126" s="265"/>
      <c r="M126" s="158"/>
      <c r="N126" s="267">
        <v>176</v>
      </c>
      <c r="O126" s="159">
        <f t="shared" si="52"/>
        <v>0.49941829119491499</v>
      </c>
      <c r="P126" s="159">
        <f t="shared" si="64"/>
        <v>0</v>
      </c>
      <c r="Q126" s="160">
        <f t="shared" si="53"/>
        <v>0</v>
      </c>
      <c r="R126" s="160">
        <f t="shared" si="65"/>
        <v>0</v>
      </c>
      <c r="S126" s="267">
        <v>12</v>
      </c>
      <c r="T126" s="136">
        <f t="shared" si="54"/>
        <v>52.8</v>
      </c>
      <c r="U126" s="4">
        <f t="shared" si="66"/>
        <v>408.21000000000004</v>
      </c>
      <c r="V126" s="266">
        <v>433160796.32999998</v>
      </c>
      <c r="W126" s="267">
        <v>3302</v>
      </c>
      <c r="X126" s="136">
        <f t="shared" si="55"/>
        <v>131181.34</v>
      </c>
      <c r="Y126" s="131">
        <f t="shared" si="56"/>
        <v>0.68136699999999994</v>
      </c>
      <c r="Z126" s="267">
        <v>68438</v>
      </c>
      <c r="AA126" s="131">
        <f t="shared" si="57"/>
        <v>0.56797699999999995</v>
      </c>
      <c r="AB126" s="131">
        <f t="shared" si="58"/>
        <v>0.35265000000000002</v>
      </c>
      <c r="AC126" s="161">
        <f t="shared" si="59"/>
        <v>0.35265000000000002</v>
      </c>
      <c r="AD126" s="162">
        <f t="shared" si="67"/>
        <v>0</v>
      </c>
      <c r="AE126" s="163">
        <f t="shared" si="68"/>
        <v>0.35265000000000002</v>
      </c>
      <c r="AF126" s="267">
        <v>106</v>
      </c>
      <c r="AG126" s="267">
        <v>4</v>
      </c>
      <c r="AH126" s="4">
        <f t="shared" si="69"/>
        <v>400</v>
      </c>
      <c r="AI126" s="135">
        <f t="shared" si="60"/>
        <v>42400</v>
      </c>
      <c r="AJ126" s="135">
        <v>0</v>
      </c>
      <c r="AK126" s="135">
        <f t="shared" si="70"/>
        <v>0</v>
      </c>
      <c r="AL126" s="135">
        <f t="shared" si="71"/>
        <v>0</v>
      </c>
      <c r="AM126" s="135">
        <f t="shared" si="72"/>
        <v>0</v>
      </c>
      <c r="AN126" s="135">
        <f t="shared" si="73"/>
        <v>42400</v>
      </c>
      <c r="AO126" s="135">
        <f t="shared" si="61"/>
        <v>1659084</v>
      </c>
      <c r="AP126" s="135">
        <f t="shared" si="74"/>
        <v>1701484</v>
      </c>
      <c r="AQ126" s="135">
        <f t="shared" si="75"/>
        <v>1701484</v>
      </c>
      <c r="AR126" s="160">
        <v>2044243</v>
      </c>
      <c r="AS126" s="135">
        <f t="shared" si="76"/>
        <v>342759</v>
      </c>
      <c r="AT126" s="164" t="str">
        <f t="shared" si="77"/>
        <v>No</v>
      </c>
      <c r="AU126" s="267">
        <v>1781954</v>
      </c>
      <c r="AV126" s="160">
        <f t="shared" si="62"/>
        <v>28551.824700000001</v>
      </c>
      <c r="AW126" s="160">
        <f t="shared" si="78"/>
        <v>1781954</v>
      </c>
      <c r="AX126" s="160">
        <f t="shared" si="63"/>
        <v>1781954</v>
      </c>
      <c r="AY126" s="268">
        <f t="shared" si="79"/>
        <v>0</v>
      </c>
      <c r="AZ126" s="160"/>
      <c r="BA126" s="160"/>
      <c r="BB126" s="165"/>
      <c r="BC126" s="160">
        <f t="shared" si="80"/>
        <v>1753402.1753</v>
      </c>
      <c r="BD126" s="166">
        <f t="shared" si="93"/>
        <v>1724850.3506</v>
      </c>
      <c r="BE126" s="166">
        <f t="shared" si="93"/>
        <v>1696298.5259</v>
      </c>
      <c r="BF126" s="166">
        <f t="shared" si="93"/>
        <v>1667746.7012</v>
      </c>
      <c r="BG126" s="166">
        <f t="shared" si="94"/>
        <v>1639194.8765</v>
      </c>
      <c r="BH126" s="166">
        <f t="shared" si="94"/>
        <v>1610643.0518</v>
      </c>
      <c r="BI126" s="166">
        <f t="shared" si="83"/>
        <v>1701484</v>
      </c>
      <c r="BK126" s="166">
        <f t="shared" si="84"/>
        <v>1753402.1753</v>
      </c>
      <c r="BL126" s="166">
        <f t="shared" si="85"/>
        <v>1724850.3506</v>
      </c>
      <c r="BM126" s="166">
        <f t="shared" si="86"/>
        <v>1696298.5259</v>
      </c>
      <c r="BN126" s="166">
        <f t="shared" si="87"/>
        <v>1667746.7012</v>
      </c>
      <c r="BO126" s="166">
        <f t="shared" si="88"/>
        <v>1639194.8765</v>
      </c>
      <c r="BP126" s="166">
        <f t="shared" si="89"/>
        <v>1610643.0518</v>
      </c>
      <c r="BQ126" s="166">
        <f t="shared" si="90"/>
        <v>1701484</v>
      </c>
    </row>
    <row r="127" spans="1:69" ht="15" x14ac:dyDescent="0.2">
      <c r="A127" s="129" t="s">
        <v>333</v>
      </c>
      <c r="B127" s="129"/>
      <c r="C127" s="147"/>
      <c r="D127" s="147"/>
      <c r="E127" s="147"/>
      <c r="F127" s="1">
        <v>4</v>
      </c>
      <c r="G127" s="265">
        <v>93</v>
      </c>
      <c r="H127" s="129">
        <v>101</v>
      </c>
      <c r="I127" s="1" t="s">
        <v>432</v>
      </c>
      <c r="J127" s="156"/>
      <c r="K127" s="266">
        <v>3126.45</v>
      </c>
      <c r="L127" s="265"/>
      <c r="M127" s="158"/>
      <c r="N127" s="267">
        <v>639</v>
      </c>
      <c r="O127" s="159">
        <f t="shared" si="52"/>
        <v>0.20438516528330855</v>
      </c>
      <c r="P127" s="159">
        <f t="shared" si="64"/>
        <v>0</v>
      </c>
      <c r="Q127" s="160">
        <f t="shared" si="53"/>
        <v>0</v>
      </c>
      <c r="R127" s="160">
        <f t="shared" si="65"/>
        <v>0</v>
      </c>
      <c r="S127" s="267">
        <v>105</v>
      </c>
      <c r="T127" s="136">
        <f t="shared" si="54"/>
        <v>191.7</v>
      </c>
      <c r="U127" s="4">
        <f t="shared" si="66"/>
        <v>3344.3999999999996</v>
      </c>
      <c r="V127" s="266">
        <v>4261260702.6700001</v>
      </c>
      <c r="W127" s="267">
        <v>23786</v>
      </c>
      <c r="X127" s="136">
        <f t="shared" si="55"/>
        <v>179149.95</v>
      </c>
      <c r="Y127" s="131">
        <f t="shared" si="56"/>
        <v>0.93052000000000001</v>
      </c>
      <c r="Z127" s="267">
        <v>99094</v>
      </c>
      <c r="AA127" s="131">
        <f t="shared" si="57"/>
        <v>0.82239600000000002</v>
      </c>
      <c r="AB127" s="131">
        <f t="shared" si="58"/>
        <v>0.10191699999999999</v>
      </c>
      <c r="AC127" s="161">
        <f t="shared" si="59"/>
        <v>0.10191699999999999</v>
      </c>
      <c r="AD127" s="162">
        <f t="shared" si="67"/>
        <v>0</v>
      </c>
      <c r="AE127" s="163">
        <f t="shared" si="68"/>
        <v>0.10191699999999999</v>
      </c>
      <c r="AF127" s="267">
        <v>0</v>
      </c>
      <c r="AG127" s="267">
        <v>0</v>
      </c>
      <c r="AH127" s="4">
        <f t="shared" si="69"/>
        <v>0</v>
      </c>
      <c r="AI127" s="135">
        <f t="shared" si="60"/>
        <v>0</v>
      </c>
      <c r="AJ127" s="135">
        <v>0</v>
      </c>
      <c r="AK127" s="135">
        <f t="shared" si="70"/>
        <v>0</v>
      </c>
      <c r="AL127" s="135">
        <f t="shared" si="71"/>
        <v>0</v>
      </c>
      <c r="AM127" s="135">
        <f t="shared" si="72"/>
        <v>0</v>
      </c>
      <c r="AN127" s="135">
        <f t="shared" si="73"/>
        <v>0</v>
      </c>
      <c r="AO127" s="135">
        <f t="shared" si="61"/>
        <v>3928310</v>
      </c>
      <c r="AP127" s="135">
        <f t="shared" si="74"/>
        <v>3928310</v>
      </c>
      <c r="AQ127" s="135">
        <f t="shared" si="75"/>
        <v>3928310</v>
      </c>
      <c r="AR127" s="160">
        <v>3842088</v>
      </c>
      <c r="AS127" s="135">
        <f t="shared" si="76"/>
        <v>86222</v>
      </c>
      <c r="AT127" s="164" t="str">
        <f t="shared" si="77"/>
        <v>Yes</v>
      </c>
      <c r="AU127" s="267">
        <v>3860551.2651999998</v>
      </c>
      <c r="AV127" s="160">
        <f t="shared" si="62"/>
        <v>9191.2651999999998</v>
      </c>
      <c r="AW127" s="160">
        <f t="shared" si="78"/>
        <v>3869742.5303999996</v>
      </c>
      <c r="AX127" s="160">
        <f t="shared" si="63"/>
        <v>3869742.5303999996</v>
      </c>
      <c r="AY127" s="268">
        <f t="shared" si="79"/>
        <v>9191.2651999997906</v>
      </c>
      <c r="AZ127" s="160"/>
      <c r="BA127" s="160"/>
      <c r="BB127" s="165"/>
      <c r="BC127" s="160">
        <f t="shared" si="80"/>
        <v>3878933.7955999994</v>
      </c>
      <c r="BD127" s="166">
        <f t="shared" si="93"/>
        <v>3888125.0607999992</v>
      </c>
      <c r="BE127" s="166">
        <f t="shared" si="93"/>
        <v>3897316.325999999</v>
      </c>
      <c r="BF127" s="166">
        <f t="shared" si="93"/>
        <v>3906507.5911999987</v>
      </c>
      <c r="BG127" s="166">
        <f t="shared" si="94"/>
        <v>3928310</v>
      </c>
      <c r="BH127" s="166">
        <f t="shared" si="94"/>
        <v>3928310</v>
      </c>
      <c r="BI127" s="166">
        <f t="shared" si="83"/>
        <v>3928310</v>
      </c>
      <c r="BK127" s="166">
        <f t="shared" si="84"/>
        <v>3878933.7955999994</v>
      </c>
      <c r="BL127" s="166">
        <f t="shared" si="85"/>
        <v>3888125.0607999992</v>
      </c>
      <c r="BM127" s="166">
        <f t="shared" si="86"/>
        <v>3897316.325999999</v>
      </c>
      <c r="BN127" s="166">
        <f t="shared" si="87"/>
        <v>3906507.5911999987</v>
      </c>
      <c r="BO127" s="166">
        <f t="shared" si="88"/>
        <v>3928310</v>
      </c>
      <c r="BP127" s="166">
        <f t="shared" si="89"/>
        <v>3928310</v>
      </c>
      <c r="BQ127" s="166">
        <f t="shared" si="90"/>
        <v>3928310</v>
      </c>
    </row>
    <row r="128" spans="1:69" ht="15" x14ac:dyDescent="0.2">
      <c r="A128" s="129" t="s">
        <v>327</v>
      </c>
      <c r="B128" s="129"/>
      <c r="C128" s="147"/>
      <c r="D128" s="147"/>
      <c r="E128" s="147"/>
      <c r="F128" s="1">
        <v>4</v>
      </c>
      <c r="G128" s="265">
        <v>81</v>
      </c>
      <c r="H128" s="129">
        <v>102</v>
      </c>
      <c r="I128" s="1" t="s">
        <v>433</v>
      </c>
      <c r="J128" s="156"/>
      <c r="K128" s="266">
        <v>709.57</v>
      </c>
      <c r="L128" s="265"/>
      <c r="M128" s="158"/>
      <c r="N128" s="267">
        <v>156</v>
      </c>
      <c r="O128" s="159">
        <f t="shared" si="52"/>
        <v>0.21985145933452652</v>
      </c>
      <c r="P128" s="159">
        <f t="shared" si="64"/>
        <v>0</v>
      </c>
      <c r="Q128" s="160">
        <f t="shared" si="53"/>
        <v>0</v>
      </c>
      <c r="R128" s="160">
        <f t="shared" si="65"/>
        <v>0</v>
      </c>
      <c r="S128" s="267">
        <v>0</v>
      </c>
      <c r="T128" s="136">
        <f t="shared" si="54"/>
        <v>46.8</v>
      </c>
      <c r="U128" s="4">
        <f t="shared" si="66"/>
        <v>756.37</v>
      </c>
      <c r="V128" s="266">
        <v>829466418.33000004</v>
      </c>
      <c r="W128" s="267">
        <v>5242</v>
      </c>
      <c r="X128" s="136">
        <f t="shared" si="55"/>
        <v>158234.72</v>
      </c>
      <c r="Y128" s="131">
        <f t="shared" si="56"/>
        <v>0.82188399999999995</v>
      </c>
      <c r="Z128" s="267">
        <v>76985</v>
      </c>
      <c r="AA128" s="131">
        <f t="shared" si="57"/>
        <v>0.63890999999999998</v>
      </c>
      <c r="AB128" s="131">
        <f t="shared" si="58"/>
        <v>0.23300799999999999</v>
      </c>
      <c r="AC128" s="161">
        <f t="shared" si="59"/>
        <v>0.23300799999999999</v>
      </c>
      <c r="AD128" s="162">
        <f t="shared" si="67"/>
        <v>0</v>
      </c>
      <c r="AE128" s="163">
        <f t="shared" si="68"/>
        <v>0.23300799999999999</v>
      </c>
      <c r="AF128" s="267">
        <v>0</v>
      </c>
      <c r="AG128" s="267">
        <v>0</v>
      </c>
      <c r="AH128" s="4">
        <f t="shared" si="69"/>
        <v>0</v>
      </c>
      <c r="AI128" s="135">
        <f t="shared" si="60"/>
        <v>0</v>
      </c>
      <c r="AJ128" s="135">
        <v>0</v>
      </c>
      <c r="AK128" s="135">
        <f t="shared" si="70"/>
        <v>0</v>
      </c>
      <c r="AL128" s="135">
        <f t="shared" si="71"/>
        <v>0</v>
      </c>
      <c r="AM128" s="135">
        <f t="shared" si="72"/>
        <v>0</v>
      </c>
      <c r="AN128" s="135">
        <f t="shared" si="73"/>
        <v>0</v>
      </c>
      <c r="AO128" s="135">
        <f t="shared" si="61"/>
        <v>2031169</v>
      </c>
      <c r="AP128" s="135">
        <f t="shared" si="74"/>
        <v>2031169</v>
      </c>
      <c r="AQ128" s="135">
        <f t="shared" si="75"/>
        <v>2031169</v>
      </c>
      <c r="AR128" s="160">
        <v>2834470</v>
      </c>
      <c r="AS128" s="135">
        <f t="shared" si="76"/>
        <v>803301</v>
      </c>
      <c r="AT128" s="164" t="str">
        <f t="shared" si="77"/>
        <v>No</v>
      </c>
      <c r="AU128" s="267">
        <v>2584204</v>
      </c>
      <c r="AV128" s="160">
        <f t="shared" si="62"/>
        <v>66914.973299999998</v>
      </c>
      <c r="AW128" s="160">
        <f t="shared" si="78"/>
        <v>2584204</v>
      </c>
      <c r="AX128" s="160">
        <f t="shared" si="63"/>
        <v>2584204</v>
      </c>
      <c r="AY128" s="268">
        <f t="shared" si="79"/>
        <v>0</v>
      </c>
      <c r="AZ128" s="160"/>
      <c r="BA128" s="160"/>
      <c r="BB128" s="165"/>
      <c r="BC128" s="160">
        <f t="shared" si="80"/>
        <v>2517289.0266999998</v>
      </c>
      <c r="BD128" s="166">
        <f t="shared" si="93"/>
        <v>2450374.0533999996</v>
      </c>
      <c r="BE128" s="166">
        <f t="shared" si="93"/>
        <v>2383459.0800999994</v>
      </c>
      <c r="BF128" s="166">
        <f t="shared" si="93"/>
        <v>2316544.1067999993</v>
      </c>
      <c r="BG128" s="166">
        <f t="shared" si="94"/>
        <v>2249629.1334999991</v>
      </c>
      <c r="BH128" s="166">
        <f t="shared" si="94"/>
        <v>2182714.1601999989</v>
      </c>
      <c r="BI128" s="166">
        <f t="shared" si="83"/>
        <v>2031169</v>
      </c>
      <c r="BK128" s="166">
        <f t="shared" si="84"/>
        <v>2517289.0266999998</v>
      </c>
      <c r="BL128" s="166">
        <f t="shared" si="85"/>
        <v>2450374.0533999996</v>
      </c>
      <c r="BM128" s="166">
        <f t="shared" si="86"/>
        <v>2383459.0800999994</v>
      </c>
      <c r="BN128" s="166">
        <f t="shared" si="87"/>
        <v>2316544.1067999993</v>
      </c>
      <c r="BO128" s="166">
        <f t="shared" si="88"/>
        <v>2249629.1334999991</v>
      </c>
      <c r="BP128" s="166">
        <f t="shared" si="89"/>
        <v>2182714.1601999989</v>
      </c>
      <c r="BQ128" s="166">
        <f t="shared" si="90"/>
        <v>2031169</v>
      </c>
    </row>
    <row r="129" spans="1:69" ht="15" x14ac:dyDescent="0.2">
      <c r="A129" s="129" t="s">
        <v>325</v>
      </c>
      <c r="B129" s="129">
        <v>1</v>
      </c>
      <c r="C129" s="147">
        <v>1</v>
      </c>
      <c r="D129" s="147">
        <v>1</v>
      </c>
      <c r="E129" s="147"/>
      <c r="F129" s="1">
        <v>3</v>
      </c>
      <c r="G129" s="265">
        <v>96</v>
      </c>
      <c r="H129" s="129">
        <v>103</v>
      </c>
      <c r="I129" s="1" t="s">
        <v>434</v>
      </c>
      <c r="J129" s="156"/>
      <c r="K129" s="266">
        <v>11932.34</v>
      </c>
      <c r="L129" s="265"/>
      <c r="M129" s="158"/>
      <c r="N129" s="267">
        <v>7064</v>
      </c>
      <c r="O129" s="159">
        <f t="shared" si="52"/>
        <v>0.59200458585658811</v>
      </c>
      <c r="P129" s="159">
        <f t="shared" si="64"/>
        <v>0</v>
      </c>
      <c r="Q129" s="160">
        <f t="shared" si="53"/>
        <v>0</v>
      </c>
      <c r="R129" s="160">
        <f t="shared" si="65"/>
        <v>0</v>
      </c>
      <c r="S129" s="267">
        <v>1972</v>
      </c>
      <c r="T129" s="136">
        <f t="shared" si="54"/>
        <v>2119.1999999999998</v>
      </c>
      <c r="U129" s="4">
        <f t="shared" si="66"/>
        <v>14544.54</v>
      </c>
      <c r="V129" s="266">
        <v>19622013158.669998</v>
      </c>
      <c r="W129" s="267">
        <v>88436</v>
      </c>
      <c r="X129" s="136">
        <f t="shared" si="55"/>
        <v>221878.12</v>
      </c>
      <c r="Y129" s="131">
        <f t="shared" si="56"/>
        <v>1.1524529999999999</v>
      </c>
      <c r="Z129" s="267">
        <v>82474</v>
      </c>
      <c r="AA129" s="131">
        <f t="shared" si="57"/>
        <v>0.68446399999999996</v>
      </c>
      <c r="AB129" s="131">
        <f t="shared" si="58"/>
        <v>-1.2056000000000001E-2</v>
      </c>
      <c r="AC129" s="161">
        <f t="shared" si="59"/>
        <v>0.1</v>
      </c>
      <c r="AD129" s="162">
        <f t="shared" si="67"/>
        <v>0</v>
      </c>
      <c r="AE129" s="163">
        <f t="shared" si="68"/>
        <v>0.1</v>
      </c>
      <c r="AF129" s="267">
        <v>0</v>
      </c>
      <c r="AG129" s="267">
        <v>0</v>
      </c>
      <c r="AH129" s="4">
        <f t="shared" si="69"/>
        <v>0</v>
      </c>
      <c r="AI129" s="135">
        <f t="shared" si="60"/>
        <v>0</v>
      </c>
      <c r="AJ129" s="135">
        <v>0</v>
      </c>
      <c r="AK129" s="135">
        <f t="shared" si="70"/>
        <v>0</v>
      </c>
      <c r="AL129" s="135">
        <f t="shared" si="71"/>
        <v>0</v>
      </c>
      <c r="AM129" s="135">
        <f t="shared" si="72"/>
        <v>0</v>
      </c>
      <c r="AN129" s="135">
        <f t="shared" si="73"/>
        <v>0</v>
      </c>
      <c r="AO129" s="135">
        <f t="shared" si="61"/>
        <v>16762582</v>
      </c>
      <c r="AP129" s="135">
        <f t="shared" si="74"/>
        <v>16762582</v>
      </c>
      <c r="AQ129" s="135">
        <f t="shared" si="75"/>
        <v>16762582</v>
      </c>
      <c r="AR129" s="160">
        <v>11243340</v>
      </c>
      <c r="AS129" s="135">
        <f t="shared" si="76"/>
        <v>5519242</v>
      </c>
      <c r="AT129" s="164" t="str">
        <f t="shared" si="77"/>
        <v>Yes</v>
      </c>
      <c r="AU129" s="267">
        <v>13178830.1972</v>
      </c>
      <c r="AV129" s="160">
        <f t="shared" si="62"/>
        <v>588351.19720000005</v>
      </c>
      <c r="AW129" s="160">
        <f t="shared" si="78"/>
        <v>13767181.394400001</v>
      </c>
      <c r="AX129" s="160">
        <f t="shared" si="63"/>
        <v>13767181.394400001</v>
      </c>
      <c r="AY129" s="268">
        <f t="shared" si="79"/>
        <v>588351.19720000029</v>
      </c>
      <c r="AZ129" s="160"/>
      <c r="BA129" s="160"/>
      <c r="BB129" s="165"/>
      <c r="BC129" s="160">
        <f t="shared" si="80"/>
        <v>14355532.591600001</v>
      </c>
      <c r="BD129" s="166">
        <f t="shared" si="93"/>
        <v>14943883.788800001</v>
      </c>
      <c r="BE129" s="166">
        <f t="shared" si="93"/>
        <v>15532234.986000001</v>
      </c>
      <c r="BF129" s="166">
        <f t="shared" si="93"/>
        <v>16120586.183200002</v>
      </c>
      <c r="BG129" s="166">
        <f t="shared" si="94"/>
        <v>16762582</v>
      </c>
      <c r="BH129" s="166">
        <f t="shared" si="94"/>
        <v>16762582</v>
      </c>
      <c r="BI129" s="166">
        <f t="shared" si="83"/>
        <v>16762582</v>
      </c>
      <c r="BK129" s="166">
        <f t="shared" si="84"/>
        <v>14355532.591600001</v>
      </c>
      <c r="BL129" s="166">
        <f t="shared" si="85"/>
        <v>14943883.788800001</v>
      </c>
      <c r="BM129" s="166">
        <f t="shared" si="86"/>
        <v>15532234.986000001</v>
      </c>
      <c r="BN129" s="166">
        <f t="shared" si="87"/>
        <v>16120586.183200002</v>
      </c>
      <c r="BO129" s="166">
        <f t="shared" si="88"/>
        <v>16762582</v>
      </c>
      <c r="BP129" s="166">
        <f t="shared" si="89"/>
        <v>16762582</v>
      </c>
      <c r="BQ129" s="166">
        <f t="shared" si="90"/>
        <v>16762582</v>
      </c>
    </row>
    <row r="130" spans="1:69" ht="15" x14ac:dyDescent="0.2">
      <c r="A130" s="129" t="s">
        <v>325</v>
      </c>
      <c r="B130" s="129">
        <v>1</v>
      </c>
      <c r="C130" s="147">
        <v>1</v>
      </c>
      <c r="D130" s="147">
        <v>0</v>
      </c>
      <c r="E130" s="147">
        <v>1</v>
      </c>
      <c r="F130" s="1">
        <v>10</v>
      </c>
      <c r="G130" s="269">
        <v>7</v>
      </c>
      <c r="H130" s="129">
        <v>104</v>
      </c>
      <c r="I130" s="1" t="s">
        <v>435</v>
      </c>
      <c r="J130" s="156"/>
      <c r="K130" s="266">
        <v>5078.3100000000004</v>
      </c>
      <c r="L130" s="269"/>
      <c r="M130" s="158"/>
      <c r="N130" s="267">
        <v>3373</v>
      </c>
      <c r="O130" s="159">
        <f t="shared" si="52"/>
        <v>0.664197341241476</v>
      </c>
      <c r="P130" s="159">
        <f t="shared" si="64"/>
        <v>6.4197341241476025E-2</v>
      </c>
      <c r="Q130" s="160">
        <f t="shared" si="53"/>
        <v>326.01400000000012</v>
      </c>
      <c r="R130" s="160">
        <f t="shared" si="65"/>
        <v>48.902100000000019</v>
      </c>
      <c r="S130" s="267">
        <v>815</v>
      </c>
      <c r="T130" s="136">
        <f t="shared" si="54"/>
        <v>1011.9</v>
      </c>
      <c r="U130" s="4">
        <f t="shared" si="66"/>
        <v>6342.8621000000003</v>
      </c>
      <c r="V130" s="266">
        <v>2784442113.6700001</v>
      </c>
      <c r="W130" s="267">
        <v>39567</v>
      </c>
      <c r="X130" s="136">
        <f t="shared" si="55"/>
        <v>70372.84</v>
      </c>
      <c r="Y130" s="131">
        <f t="shared" si="56"/>
        <v>0.36552200000000001</v>
      </c>
      <c r="Z130" s="267">
        <v>55391</v>
      </c>
      <c r="AA130" s="131">
        <f t="shared" si="57"/>
        <v>0.459698</v>
      </c>
      <c r="AB130" s="131">
        <f t="shared" si="58"/>
        <v>0.60622500000000001</v>
      </c>
      <c r="AC130" s="161">
        <f t="shared" si="59"/>
        <v>0.60622500000000001</v>
      </c>
      <c r="AD130" s="162">
        <f t="shared" si="67"/>
        <v>0.05</v>
      </c>
      <c r="AE130" s="163">
        <f t="shared" si="68"/>
        <v>0.65622500000000006</v>
      </c>
      <c r="AF130" s="267">
        <v>0</v>
      </c>
      <c r="AG130" s="267">
        <v>0</v>
      </c>
      <c r="AH130" s="4">
        <f t="shared" si="69"/>
        <v>0</v>
      </c>
      <c r="AI130" s="135">
        <f t="shared" si="60"/>
        <v>0</v>
      </c>
      <c r="AJ130" s="135">
        <v>1462</v>
      </c>
      <c r="AK130" s="135">
        <f t="shared" si="70"/>
        <v>4</v>
      </c>
      <c r="AL130" s="135">
        <f t="shared" si="71"/>
        <v>400</v>
      </c>
      <c r="AM130" s="135">
        <f t="shared" si="72"/>
        <v>584800</v>
      </c>
      <c r="AN130" s="135">
        <f t="shared" si="73"/>
        <v>584800</v>
      </c>
      <c r="AO130" s="135">
        <f t="shared" si="61"/>
        <v>47971022</v>
      </c>
      <c r="AP130" s="135">
        <f t="shared" si="74"/>
        <v>48555822</v>
      </c>
      <c r="AQ130" s="135">
        <f t="shared" si="75"/>
        <v>48555822</v>
      </c>
      <c r="AR130" s="160">
        <v>36209664</v>
      </c>
      <c r="AS130" s="135">
        <f t="shared" si="76"/>
        <v>12346158</v>
      </c>
      <c r="AT130" s="164" t="str">
        <f t="shared" si="77"/>
        <v>Yes</v>
      </c>
      <c r="AU130" s="267">
        <v>40544338.4428</v>
      </c>
      <c r="AV130" s="160">
        <f t="shared" si="62"/>
        <v>1316100.4428000001</v>
      </c>
      <c r="AW130" s="160">
        <f t="shared" si="78"/>
        <v>41860438.885600001</v>
      </c>
      <c r="AX130" s="160">
        <f t="shared" si="63"/>
        <v>41860438.885600001</v>
      </c>
      <c r="AY130" s="268">
        <f t="shared" si="79"/>
        <v>1316100.4428000003</v>
      </c>
      <c r="AZ130" s="160"/>
      <c r="BA130" s="160"/>
      <c r="BB130" s="165"/>
      <c r="BC130" s="160">
        <f t="shared" si="80"/>
        <v>43176539.328400001</v>
      </c>
      <c r="BD130" s="166">
        <f t="shared" si="93"/>
        <v>44492639.771200001</v>
      </c>
      <c r="BE130" s="166">
        <f t="shared" si="93"/>
        <v>45808740.214000002</v>
      </c>
      <c r="BF130" s="166">
        <f t="shared" si="93"/>
        <v>47124840.656800002</v>
      </c>
      <c r="BG130" s="166">
        <f t="shared" si="94"/>
        <v>48555822</v>
      </c>
      <c r="BH130" s="166">
        <f t="shared" si="94"/>
        <v>48555822</v>
      </c>
      <c r="BI130" s="166">
        <f t="shared" si="83"/>
        <v>48555822</v>
      </c>
      <c r="BK130" s="166">
        <f t="shared" si="84"/>
        <v>43176539.328400001</v>
      </c>
      <c r="BL130" s="166">
        <f t="shared" si="85"/>
        <v>44492639.771200001</v>
      </c>
      <c r="BM130" s="166">
        <f t="shared" si="86"/>
        <v>45808740.214000002</v>
      </c>
      <c r="BN130" s="166">
        <f t="shared" si="87"/>
        <v>47124840.656800002</v>
      </c>
      <c r="BO130" s="166">
        <f t="shared" si="88"/>
        <v>48555822</v>
      </c>
      <c r="BP130" s="166">
        <f t="shared" si="89"/>
        <v>48555822</v>
      </c>
      <c r="BQ130" s="166">
        <f t="shared" si="90"/>
        <v>48555822</v>
      </c>
    </row>
    <row r="131" spans="1:69" ht="15" x14ac:dyDescent="0.2">
      <c r="A131" s="129" t="s">
        <v>323</v>
      </c>
      <c r="B131" s="129"/>
      <c r="C131" s="147"/>
      <c r="D131" s="147"/>
      <c r="E131" s="147"/>
      <c r="F131" s="1">
        <v>2</v>
      </c>
      <c r="G131" s="265">
        <v>144</v>
      </c>
      <c r="H131" s="129">
        <v>105</v>
      </c>
      <c r="I131" s="1" t="s">
        <v>436</v>
      </c>
      <c r="J131" s="156"/>
      <c r="K131" s="266">
        <v>1045.92</v>
      </c>
      <c r="L131" s="265"/>
      <c r="M131" s="158"/>
      <c r="N131" s="267">
        <v>197</v>
      </c>
      <c r="O131" s="159">
        <f t="shared" si="52"/>
        <v>0.18835092550099433</v>
      </c>
      <c r="P131" s="159">
        <f t="shared" si="64"/>
        <v>0</v>
      </c>
      <c r="Q131" s="160">
        <f t="shared" si="53"/>
        <v>0</v>
      </c>
      <c r="R131" s="160">
        <f t="shared" si="65"/>
        <v>0</v>
      </c>
      <c r="S131" s="267">
        <v>24</v>
      </c>
      <c r="T131" s="136">
        <f t="shared" si="54"/>
        <v>59.1</v>
      </c>
      <c r="U131" s="4">
        <f t="shared" si="66"/>
        <v>1111.02</v>
      </c>
      <c r="V131" s="266">
        <v>2305620831.6700001</v>
      </c>
      <c r="W131" s="267">
        <v>7431</v>
      </c>
      <c r="X131" s="136">
        <f t="shared" si="55"/>
        <v>310270.59999999998</v>
      </c>
      <c r="Y131" s="131">
        <f t="shared" si="56"/>
        <v>1.6115710000000001</v>
      </c>
      <c r="Z131" s="267">
        <v>92383</v>
      </c>
      <c r="AA131" s="131">
        <f t="shared" si="57"/>
        <v>0.76670000000000005</v>
      </c>
      <c r="AB131" s="131">
        <f t="shared" si="58"/>
        <v>-0.35810999999999998</v>
      </c>
      <c r="AC131" s="161">
        <f t="shared" si="59"/>
        <v>0.01</v>
      </c>
      <c r="AD131" s="162">
        <f t="shared" si="67"/>
        <v>0</v>
      </c>
      <c r="AE131" s="163">
        <f t="shared" si="68"/>
        <v>0.01</v>
      </c>
      <c r="AF131" s="267">
        <v>1044</v>
      </c>
      <c r="AG131" s="267">
        <v>13</v>
      </c>
      <c r="AH131" s="4">
        <f t="shared" si="69"/>
        <v>1300</v>
      </c>
      <c r="AI131" s="135">
        <f t="shared" si="60"/>
        <v>1357200</v>
      </c>
      <c r="AJ131" s="135">
        <v>0</v>
      </c>
      <c r="AK131" s="135">
        <f t="shared" si="70"/>
        <v>0</v>
      </c>
      <c r="AL131" s="135">
        <f t="shared" si="71"/>
        <v>0</v>
      </c>
      <c r="AM131" s="135">
        <f t="shared" si="72"/>
        <v>0</v>
      </c>
      <c r="AN131" s="135">
        <f t="shared" si="73"/>
        <v>1357200</v>
      </c>
      <c r="AO131" s="135">
        <f t="shared" si="61"/>
        <v>128045</v>
      </c>
      <c r="AP131" s="135">
        <f t="shared" si="74"/>
        <v>1485245</v>
      </c>
      <c r="AQ131" s="135">
        <f t="shared" si="75"/>
        <v>1485245</v>
      </c>
      <c r="AR131" s="160">
        <v>247462</v>
      </c>
      <c r="AS131" s="135">
        <f t="shared" si="76"/>
        <v>1237783</v>
      </c>
      <c r="AT131" s="164" t="str">
        <f t="shared" si="77"/>
        <v>Yes</v>
      </c>
      <c r="AU131" s="267">
        <v>370530.6678</v>
      </c>
      <c r="AV131" s="160">
        <f t="shared" si="62"/>
        <v>131947.6678</v>
      </c>
      <c r="AW131" s="160">
        <f t="shared" si="78"/>
        <v>502478.33559999999</v>
      </c>
      <c r="AX131" s="160">
        <f t="shared" si="63"/>
        <v>502478.33559999999</v>
      </c>
      <c r="AY131" s="268">
        <f t="shared" si="79"/>
        <v>131947.6678</v>
      </c>
      <c r="AZ131" s="160"/>
      <c r="BA131" s="160"/>
      <c r="BB131" s="165"/>
      <c r="BC131" s="160">
        <f t="shared" si="80"/>
        <v>634426.00340000005</v>
      </c>
      <c r="BD131" s="166">
        <f t="shared" si="93"/>
        <v>766373.67119999998</v>
      </c>
      <c r="BE131" s="166">
        <f t="shared" si="93"/>
        <v>898321.33899999992</v>
      </c>
      <c r="BF131" s="166">
        <f t="shared" si="93"/>
        <v>1030269.0067999999</v>
      </c>
      <c r="BG131" s="166">
        <f t="shared" si="94"/>
        <v>1485245</v>
      </c>
      <c r="BH131" s="166">
        <f t="shared" si="94"/>
        <v>1485245</v>
      </c>
      <c r="BI131" s="166">
        <f t="shared" si="83"/>
        <v>1485245</v>
      </c>
      <c r="BK131" s="166">
        <f t="shared" si="84"/>
        <v>634426.00340000005</v>
      </c>
      <c r="BL131" s="166">
        <f t="shared" si="85"/>
        <v>766373.67119999998</v>
      </c>
      <c r="BM131" s="166">
        <f t="shared" si="86"/>
        <v>898321.33899999992</v>
      </c>
      <c r="BN131" s="166">
        <f t="shared" si="87"/>
        <v>1030269.0067999999</v>
      </c>
      <c r="BO131" s="166">
        <f t="shared" si="88"/>
        <v>1485245</v>
      </c>
      <c r="BP131" s="166">
        <f t="shared" si="89"/>
        <v>1485245</v>
      </c>
      <c r="BQ131" s="166">
        <f t="shared" si="90"/>
        <v>1485245</v>
      </c>
    </row>
    <row r="132" spans="1:69" ht="15" x14ac:dyDescent="0.2">
      <c r="A132" s="129" t="s">
        <v>333</v>
      </c>
      <c r="B132" s="129"/>
      <c r="C132" s="147"/>
      <c r="D132" s="147"/>
      <c r="E132" s="147"/>
      <c r="F132" s="1">
        <v>2</v>
      </c>
      <c r="G132" s="265">
        <v>139</v>
      </c>
      <c r="H132" s="129">
        <v>106</v>
      </c>
      <c r="I132" s="1" t="s">
        <v>437</v>
      </c>
      <c r="J132" s="156"/>
      <c r="K132" s="266">
        <v>1052.2</v>
      </c>
      <c r="L132" s="265"/>
      <c r="M132" s="158"/>
      <c r="N132" s="267">
        <v>280</v>
      </c>
      <c r="O132" s="159">
        <f t="shared" si="52"/>
        <v>0.26610910473294047</v>
      </c>
      <c r="P132" s="159">
        <f t="shared" si="64"/>
        <v>0</v>
      </c>
      <c r="Q132" s="160">
        <f t="shared" si="53"/>
        <v>0</v>
      </c>
      <c r="R132" s="160">
        <f t="shared" si="65"/>
        <v>0</v>
      </c>
      <c r="S132" s="267">
        <v>69</v>
      </c>
      <c r="T132" s="136">
        <f t="shared" si="54"/>
        <v>84</v>
      </c>
      <c r="U132" s="4">
        <f t="shared" si="66"/>
        <v>1153.45</v>
      </c>
      <c r="V132" s="266">
        <v>3245522279</v>
      </c>
      <c r="W132" s="267">
        <v>10118</v>
      </c>
      <c r="X132" s="136">
        <f t="shared" si="55"/>
        <v>320767.18</v>
      </c>
      <c r="Y132" s="131">
        <f t="shared" si="56"/>
        <v>1.666091</v>
      </c>
      <c r="Z132" s="267">
        <v>81411</v>
      </c>
      <c r="AA132" s="131">
        <f t="shared" si="57"/>
        <v>0.67564199999999996</v>
      </c>
      <c r="AB132" s="131">
        <f t="shared" si="58"/>
        <v>-0.36895600000000001</v>
      </c>
      <c r="AC132" s="161">
        <f t="shared" si="59"/>
        <v>0.01</v>
      </c>
      <c r="AD132" s="162">
        <f t="shared" si="67"/>
        <v>0</v>
      </c>
      <c r="AE132" s="163">
        <f t="shared" si="68"/>
        <v>0.01</v>
      </c>
      <c r="AF132" s="267">
        <v>0</v>
      </c>
      <c r="AG132" s="267">
        <v>0</v>
      </c>
      <c r="AH132" s="4">
        <f t="shared" si="69"/>
        <v>0</v>
      </c>
      <c r="AI132" s="135">
        <f t="shared" si="60"/>
        <v>0</v>
      </c>
      <c r="AJ132" s="135">
        <v>0</v>
      </c>
      <c r="AK132" s="135">
        <f t="shared" si="70"/>
        <v>0</v>
      </c>
      <c r="AL132" s="135">
        <f t="shared" si="71"/>
        <v>0</v>
      </c>
      <c r="AM132" s="135">
        <f t="shared" si="72"/>
        <v>0</v>
      </c>
      <c r="AN132" s="135">
        <f t="shared" si="73"/>
        <v>0</v>
      </c>
      <c r="AO132" s="135">
        <f t="shared" si="61"/>
        <v>132935</v>
      </c>
      <c r="AP132" s="135">
        <f t="shared" si="74"/>
        <v>132935</v>
      </c>
      <c r="AQ132" s="135">
        <f t="shared" si="75"/>
        <v>132935</v>
      </c>
      <c r="AR132" s="160">
        <v>122907</v>
      </c>
      <c r="AS132" s="135">
        <f t="shared" si="76"/>
        <v>10028</v>
      </c>
      <c r="AT132" s="164" t="str">
        <f t="shared" si="77"/>
        <v>Yes</v>
      </c>
      <c r="AU132" s="267">
        <v>130782.98480000001</v>
      </c>
      <c r="AV132" s="160">
        <f t="shared" si="62"/>
        <v>1068.9848</v>
      </c>
      <c r="AW132" s="160">
        <f t="shared" si="78"/>
        <v>131851.96960000001</v>
      </c>
      <c r="AX132" s="160">
        <f t="shared" si="63"/>
        <v>131851.96960000001</v>
      </c>
      <c r="AY132" s="268">
        <f t="shared" si="79"/>
        <v>1068.9848000000056</v>
      </c>
      <c r="AZ132" s="160"/>
      <c r="BA132" s="160"/>
      <c r="BB132" s="165"/>
      <c r="BC132" s="160">
        <f t="shared" si="80"/>
        <v>132920.95440000002</v>
      </c>
      <c r="BD132" s="166">
        <f t="shared" si="93"/>
        <v>133989.93920000002</v>
      </c>
      <c r="BE132" s="166">
        <f t="shared" si="93"/>
        <v>135058.92400000003</v>
      </c>
      <c r="BF132" s="166">
        <f t="shared" si="93"/>
        <v>136127.90880000003</v>
      </c>
      <c r="BG132" s="166">
        <f t="shared" si="94"/>
        <v>132935</v>
      </c>
      <c r="BH132" s="166">
        <f t="shared" si="94"/>
        <v>132935</v>
      </c>
      <c r="BI132" s="166">
        <f t="shared" si="83"/>
        <v>132935</v>
      </c>
      <c r="BK132" s="166">
        <f t="shared" si="84"/>
        <v>132920.95440000002</v>
      </c>
      <c r="BL132" s="166">
        <f t="shared" si="85"/>
        <v>133989.93920000002</v>
      </c>
      <c r="BM132" s="166">
        <f t="shared" si="86"/>
        <v>135058.92400000003</v>
      </c>
      <c r="BN132" s="166">
        <f t="shared" si="87"/>
        <v>136127.90880000003</v>
      </c>
      <c r="BO132" s="166">
        <f t="shared" si="88"/>
        <v>132935</v>
      </c>
      <c r="BP132" s="166">
        <f t="shared" si="89"/>
        <v>132935</v>
      </c>
      <c r="BQ132" s="166">
        <f t="shared" si="90"/>
        <v>132935</v>
      </c>
    </row>
    <row r="133" spans="1:69" ht="15" x14ac:dyDescent="0.2">
      <c r="A133" s="129" t="s">
        <v>329</v>
      </c>
      <c r="B133" s="129"/>
      <c r="C133" s="147"/>
      <c r="D133" s="147"/>
      <c r="E133" s="147"/>
      <c r="F133" s="1">
        <v>3</v>
      </c>
      <c r="G133" s="265">
        <v>131</v>
      </c>
      <c r="H133" s="129">
        <v>107</v>
      </c>
      <c r="I133" s="1" t="s">
        <v>438</v>
      </c>
      <c r="J133" s="156"/>
      <c r="K133" s="266">
        <v>2310.44</v>
      </c>
      <c r="L133" s="265"/>
      <c r="M133" s="158"/>
      <c r="N133" s="267">
        <v>316</v>
      </c>
      <c r="O133" s="159">
        <f t="shared" si="52"/>
        <v>0.13677048527553193</v>
      </c>
      <c r="P133" s="159">
        <f t="shared" si="64"/>
        <v>0</v>
      </c>
      <c r="Q133" s="160">
        <f t="shared" si="53"/>
        <v>0</v>
      </c>
      <c r="R133" s="160">
        <f t="shared" si="65"/>
        <v>0</v>
      </c>
      <c r="S133" s="267">
        <v>72</v>
      </c>
      <c r="T133" s="136">
        <f t="shared" si="54"/>
        <v>94.8</v>
      </c>
      <c r="U133" s="4">
        <f t="shared" si="66"/>
        <v>2423.2400000000002</v>
      </c>
      <c r="V133" s="266">
        <v>3050518712</v>
      </c>
      <c r="W133" s="267">
        <v>13937</v>
      </c>
      <c r="X133" s="136">
        <f t="shared" si="55"/>
        <v>218879.15</v>
      </c>
      <c r="Y133" s="131">
        <f t="shared" si="56"/>
        <v>1.136876</v>
      </c>
      <c r="Z133" s="267">
        <v>117215</v>
      </c>
      <c r="AA133" s="131">
        <f t="shared" si="57"/>
        <v>0.97278500000000001</v>
      </c>
      <c r="AB133" s="131">
        <f t="shared" si="58"/>
        <v>-8.7649000000000005E-2</v>
      </c>
      <c r="AC133" s="161">
        <f t="shared" si="59"/>
        <v>0.01</v>
      </c>
      <c r="AD133" s="162">
        <f t="shared" si="67"/>
        <v>0</v>
      </c>
      <c r="AE133" s="163">
        <f t="shared" si="68"/>
        <v>0.01</v>
      </c>
      <c r="AF133" s="267">
        <v>1095</v>
      </c>
      <c r="AG133" s="267">
        <v>6</v>
      </c>
      <c r="AH133" s="4">
        <f t="shared" si="69"/>
        <v>600</v>
      </c>
      <c r="AI133" s="135">
        <f t="shared" si="60"/>
        <v>657000</v>
      </c>
      <c r="AJ133" s="135">
        <v>0</v>
      </c>
      <c r="AK133" s="135">
        <f t="shared" si="70"/>
        <v>0</v>
      </c>
      <c r="AL133" s="135">
        <f t="shared" si="71"/>
        <v>0</v>
      </c>
      <c r="AM133" s="135">
        <f t="shared" si="72"/>
        <v>0</v>
      </c>
      <c r="AN133" s="135">
        <f t="shared" si="73"/>
        <v>657000</v>
      </c>
      <c r="AO133" s="135">
        <f t="shared" si="61"/>
        <v>279278</v>
      </c>
      <c r="AP133" s="135">
        <f t="shared" si="74"/>
        <v>936278</v>
      </c>
      <c r="AQ133" s="135">
        <f t="shared" si="75"/>
        <v>936278</v>
      </c>
      <c r="AR133" s="160">
        <v>1509226</v>
      </c>
      <c r="AS133" s="135">
        <f t="shared" si="76"/>
        <v>572948</v>
      </c>
      <c r="AT133" s="164" t="str">
        <f t="shared" si="77"/>
        <v>No</v>
      </c>
      <c r="AU133" s="267">
        <v>1015498</v>
      </c>
      <c r="AV133" s="160">
        <f t="shared" si="62"/>
        <v>47726.568399999996</v>
      </c>
      <c r="AW133" s="160">
        <f t="shared" si="78"/>
        <v>1015498</v>
      </c>
      <c r="AX133" s="160">
        <f t="shared" si="63"/>
        <v>1015498</v>
      </c>
      <c r="AY133" s="268">
        <f t="shared" si="79"/>
        <v>0</v>
      </c>
      <c r="AZ133" s="160"/>
      <c r="BA133" s="160"/>
      <c r="BB133" s="165"/>
      <c r="BC133" s="160">
        <f t="shared" si="80"/>
        <v>967771.43160000001</v>
      </c>
      <c r="BD133" s="166">
        <f t="shared" si="93"/>
        <v>920044.86320000002</v>
      </c>
      <c r="BE133" s="166">
        <f t="shared" si="93"/>
        <v>872318.29480000003</v>
      </c>
      <c r="BF133" s="166">
        <f t="shared" si="93"/>
        <v>824591.72640000004</v>
      </c>
      <c r="BG133" s="166">
        <f t="shared" si="94"/>
        <v>776865.15800000005</v>
      </c>
      <c r="BH133" s="166">
        <f t="shared" si="94"/>
        <v>729138.58960000006</v>
      </c>
      <c r="BI133" s="166">
        <f t="shared" si="83"/>
        <v>936278</v>
      </c>
      <c r="BK133" s="166">
        <f t="shared" si="84"/>
        <v>967771.43160000001</v>
      </c>
      <c r="BL133" s="166">
        <f t="shared" si="85"/>
        <v>920044.86320000002</v>
      </c>
      <c r="BM133" s="166">
        <f t="shared" si="86"/>
        <v>872318.29480000003</v>
      </c>
      <c r="BN133" s="166">
        <f t="shared" si="87"/>
        <v>824591.72640000004</v>
      </c>
      <c r="BO133" s="166">
        <f t="shared" si="88"/>
        <v>776865.15800000005</v>
      </c>
      <c r="BP133" s="166">
        <f t="shared" si="89"/>
        <v>729138.58960000006</v>
      </c>
      <c r="BQ133" s="166">
        <f t="shared" si="90"/>
        <v>936278</v>
      </c>
    </row>
    <row r="134" spans="1:69" ht="15" x14ac:dyDescent="0.2">
      <c r="A134" s="129" t="s">
        <v>323</v>
      </c>
      <c r="B134" s="129"/>
      <c r="C134" s="147"/>
      <c r="D134" s="147"/>
      <c r="E134" s="147"/>
      <c r="F134" s="1">
        <v>3</v>
      </c>
      <c r="G134" s="265">
        <v>126</v>
      </c>
      <c r="H134" s="129">
        <v>108</v>
      </c>
      <c r="I134" s="1" t="s">
        <v>439</v>
      </c>
      <c r="J134" s="156"/>
      <c r="K134" s="266">
        <v>1681.03</v>
      </c>
      <c r="L134" s="265"/>
      <c r="M134" s="158"/>
      <c r="N134" s="267">
        <v>224</v>
      </c>
      <c r="O134" s="159">
        <f t="shared" si="52"/>
        <v>0.13325163738898177</v>
      </c>
      <c r="P134" s="159">
        <f t="shared" si="64"/>
        <v>0</v>
      </c>
      <c r="Q134" s="160">
        <f t="shared" si="53"/>
        <v>0</v>
      </c>
      <c r="R134" s="160">
        <f t="shared" si="65"/>
        <v>0</v>
      </c>
      <c r="S134" s="267">
        <v>39</v>
      </c>
      <c r="T134" s="136">
        <f t="shared" si="54"/>
        <v>67.2</v>
      </c>
      <c r="U134" s="4">
        <f t="shared" si="66"/>
        <v>1757.98</v>
      </c>
      <c r="V134" s="266">
        <v>2275743653.6700001</v>
      </c>
      <c r="W134" s="267">
        <v>13022</v>
      </c>
      <c r="X134" s="136">
        <f t="shared" si="55"/>
        <v>174761.45</v>
      </c>
      <c r="Y134" s="131">
        <f t="shared" si="56"/>
        <v>0.907725</v>
      </c>
      <c r="Z134" s="267">
        <v>106047</v>
      </c>
      <c r="AA134" s="131">
        <f t="shared" si="57"/>
        <v>0.88009999999999999</v>
      </c>
      <c r="AB134" s="131">
        <f t="shared" si="58"/>
        <v>0.100563</v>
      </c>
      <c r="AC134" s="161">
        <f t="shared" si="59"/>
        <v>0.100563</v>
      </c>
      <c r="AD134" s="162">
        <f t="shared" si="67"/>
        <v>0</v>
      </c>
      <c r="AE134" s="163">
        <f t="shared" si="68"/>
        <v>0.100563</v>
      </c>
      <c r="AF134" s="267">
        <v>0</v>
      </c>
      <c r="AG134" s="267">
        <v>0</v>
      </c>
      <c r="AH134" s="4">
        <f t="shared" si="69"/>
        <v>0</v>
      </c>
      <c r="AI134" s="135">
        <f t="shared" si="60"/>
        <v>0</v>
      </c>
      <c r="AJ134" s="135">
        <v>0</v>
      </c>
      <c r="AK134" s="135">
        <f t="shared" si="70"/>
        <v>0</v>
      </c>
      <c r="AL134" s="135">
        <f t="shared" si="71"/>
        <v>0</v>
      </c>
      <c r="AM134" s="135">
        <f t="shared" si="72"/>
        <v>0</v>
      </c>
      <c r="AN134" s="135">
        <f t="shared" si="73"/>
        <v>0</v>
      </c>
      <c r="AO134" s="135">
        <f t="shared" si="61"/>
        <v>2037479</v>
      </c>
      <c r="AP134" s="135">
        <f t="shared" si="74"/>
        <v>2037479</v>
      </c>
      <c r="AQ134" s="135">
        <f t="shared" si="75"/>
        <v>2037479</v>
      </c>
      <c r="AR134" s="160">
        <v>4528763</v>
      </c>
      <c r="AS134" s="135">
        <f t="shared" si="76"/>
        <v>2491284</v>
      </c>
      <c r="AT134" s="164" t="str">
        <f t="shared" si="77"/>
        <v>No</v>
      </c>
      <c r="AU134" s="267">
        <v>3677011</v>
      </c>
      <c r="AV134" s="160">
        <f t="shared" si="62"/>
        <v>207523.9572</v>
      </c>
      <c r="AW134" s="160">
        <f t="shared" si="78"/>
        <v>3677011</v>
      </c>
      <c r="AX134" s="160">
        <f t="shared" si="63"/>
        <v>3677011</v>
      </c>
      <c r="AY134" s="268">
        <f t="shared" si="79"/>
        <v>0</v>
      </c>
      <c r="AZ134" s="160"/>
      <c r="BA134" s="160"/>
      <c r="BB134" s="165"/>
      <c r="BC134" s="160">
        <f t="shared" si="80"/>
        <v>3469487.0427999999</v>
      </c>
      <c r="BD134" s="166">
        <f t="shared" si="93"/>
        <v>3261963.0855999999</v>
      </c>
      <c r="BE134" s="166">
        <f t="shared" si="93"/>
        <v>3054439.1283999998</v>
      </c>
      <c r="BF134" s="166">
        <f t="shared" si="93"/>
        <v>2846915.1711999997</v>
      </c>
      <c r="BG134" s="166">
        <f t="shared" si="94"/>
        <v>2639391.2139999997</v>
      </c>
      <c r="BH134" s="166">
        <f t="shared" si="94"/>
        <v>2431867.2567999996</v>
      </c>
      <c r="BI134" s="166">
        <f t="shared" si="83"/>
        <v>2037479</v>
      </c>
      <c r="BK134" s="166">
        <f t="shared" si="84"/>
        <v>3469487.0427999999</v>
      </c>
      <c r="BL134" s="166">
        <f t="shared" si="85"/>
        <v>3261963.0855999999</v>
      </c>
      <c r="BM134" s="166">
        <f t="shared" si="86"/>
        <v>3054439.1283999998</v>
      </c>
      <c r="BN134" s="166">
        <f t="shared" si="87"/>
        <v>2846915.1711999997</v>
      </c>
      <c r="BO134" s="166">
        <f t="shared" si="88"/>
        <v>2639391.2139999997</v>
      </c>
      <c r="BP134" s="166">
        <f t="shared" si="89"/>
        <v>2431867.2567999996</v>
      </c>
      <c r="BQ134" s="166">
        <f t="shared" si="90"/>
        <v>2037479</v>
      </c>
    </row>
    <row r="135" spans="1:69" ht="15" x14ac:dyDescent="0.2">
      <c r="A135" s="129" t="s">
        <v>338</v>
      </c>
      <c r="B135" s="129"/>
      <c r="C135" s="147"/>
      <c r="D135" s="147"/>
      <c r="E135" s="147"/>
      <c r="F135" s="1">
        <v>9</v>
      </c>
      <c r="G135" s="269">
        <v>23</v>
      </c>
      <c r="H135" s="129">
        <v>109</v>
      </c>
      <c r="I135" s="1" t="s">
        <v>440</v>
      </c>
      <c r="J135" s="156"/>
      <c r="K135" s="266">
        <v>2006</v>
      </c>
      <c r="L135" s="269"/>
      <c r="M135" s="158"/>
      <c r="N135" s="267">
        <v>1148</v>
      </c>
      <c r="O135" s="159">
        <f t="shared" si="52"/>
        <v>0.57228315054835488</v>
      </c>
      <c r="P135" s="159">
        <f t="shared" si="64"/>
        <v>0</v>
      </c>
      <c r="Q135" s="160">
        <f t="shared" si="53"/>
        <v>0</v>
      </c>
      <c r="R135" s="160">
        <f t="shared" si="65"/>
        <v>0</v>
      </c>
      <c r="S135" s="267">
        <v>37</v>
      </c>
      <c r="T135" s="136">
        <f t="shared" si="54"/>
        <v>344.4</v>
      </c>
      <c r="U135" s="4">
        <f t="shared" si="66"/>
        <v>2359.65</v>
      </c>
      <c r="V135" s="266">
        <v>1489193576.3299999</v>
      </c>
      <c r="W135" s="267">
        <v>15114</v>
      </c>
      <c r="X135" s="136">
        <f t="shared" si="55"/>
        <v>98530.74</v>
      </c>
      <c r="Y135" s="131">
        <f t="shared" si="56"/>
        <v>0.51177700000000004</v>
      </c>
      <c r="Z135" s="267">
        <v>67551</v>
      </c>
      <c r="AA135" s="131">
        <f t="shared" si="57"/>
        <v>0.560616</v>
      </c>
      <c r="AB135" s="131">
        <f t="shared" si="58"/>
        <v>0.47357100000000002</v>
      </c>
      <c r="AC135" s="161">
        <f t="shared" si="59"/>
        <v>0.47357100000000002</v>
      </c>
      <c r="AD135" s="162">
        <f t="shared" si="67"/>
        <v>0</v>
      </c>
      <c r="AE135" s="163">
        <f t="shared" si="68"/>
        <v>0.47357100000000002</v>
      </c>
      <c r="AF135" s="267">
        <v>0</v>
      </c>
      <c r="AG135" s="267">
        <v>0</v>
      </c>
      <c r="AH135" s="4">
        <f t="shared" si="69"/>
        <v>0</v>
      </c>
      <c r="AI135" s="135">
        <f t="shared" si="60"/>
        <v>0</v>
      </c>
      <c r="AJ135" s="135">
        <v>0</v>
      </c>
      <c r="AK135" s="135">
        <f t="shared" si="70"/>
        <v>0</v>
      </c>
      <c r="AL135" s="135">
        <f t="shared" si="71"/>
        <v>0</v>
      </c>
      <c r="AM135" s="135">
        <f t="shared" si="72"/>
        <v>0</v>
      </c>
      <c r="AN135" s="135">
        <f t="shared" si="73"/>
        <v>0</v>
      </c>
      <c r="AO135" s="135">
        <f t="shared" si="61"/>
        <v>12878747</v>
      </c>
      <c r="AP135" s="135">
        <f t="shared" si="74"/>
        <v>12878747</v>
      </c>
      <c r="AQ135" s="135">
        <f t="shared" si="75"/>
        <v>12878747</v>
      </c>
      <c r="AR135" s="160">
        <v>15364444</v>
      </c>
      <c r="AS135" s="135">
        <f t="shared" si="76"/>
        <v>2485697</v>
      </c>
      <c r="AT135" s="164" t="str">
        <f t="shared" si="77"/>
        <v>No</v>
      </c>
      <c r="AU135" s="267">
        <v>14990047</v>
      </c>
      <c r="AV135" s="160">
        <f t="shared" si="62"/>
        <v>207058.5601</v>
      </c>
      <c r="AW135" s="160">
        <f t="shared" si="78"/>
        <v>14990047</v>
      </c>
      <c r="AX135" s="160">
        <f t="shared" si="63"/>
        <v>14990047</v>
      </c>
      <c r="AY135" s="268">
        <f t="shared" si="79"/>
        <v>0</v>
      </c>
      <c r="AZ135" s="160"/>
      <c r="BA135" s="160"/>
      <c r="BB135" s="165"/>
      <c r="BC135" s="160">
        <f t="shared" si="80"/>
        <v>14782988.4399</v>
      </c>
      <c r="BD135" s="166">
        <f t="shared" si="93"/>
        <v>14575929.879799999</v>
      </c>
      <c r="BE135" s="166">
        <f t="shared" si="93"/>
        <v>14368871.319699999</v>
      </c>
      <c r="BF135" s="166">
        <f t="shared" si="93"/>
        <v>14161812.759599999</v>
      </c>
      <c r="BG135" s="166">
        <f t="shared" si="94"/>
        <v>13954754.199499998</v>
      </c>
      <c r="BH135" s="166">
        <f t="shared" si="94"/>
        <v>13747695.639399998</v>
      </c>
      <c r="BI135" s="166">
        <f t="shared" si="83"/>
        <v>12878747</v>
      </c>
      <c r="BK135" s="166">
        <f t="shared" si="84"/>
        <v>14782988.4399</v>
      </c>
      <c r="BL135" s="166">
        <f t="shared" si="85"/>
        <v>14575929.879799999</v>
      </c>
      <c r="BM135" s="166">
        <f t="shared" si="86"/>
        <v>14368871.319699999</v>
      </c>
      <c r="BN135" s="166">
        <f t="shared" si="87"/>
        <v>14161812.759599999</v>
      </c>
      <c r="BO135" s="166">
        <f t="shared" si="88"/>
        <v>13954754.199499998</v>
      </c>
      <c r="BP135" s="166">
        <f t="shared" si="89"/>
        <v>13747695.639399998</v>
      </c>
      <c r="BQ135" s="166">
        <f t="shared" si="90"/>
        <v>12878747</v>
      </c>
    </row>
    <row r="136" spans="1:69" ht="15" x14ac:dyDescent="0.2">
      <c r="A136" s="129" t="s">
        <v>351</v>
      </c>
      <c r="B136" s="129"/>
      <c r="C136" s="147"/>
      <c r="D136" s="147"/>
      <c r="E136" s="147"/>
      <c r="F136" s="1">
        <v>8</v>
      </c>
      <c r="G136" s="269">
        <v>40</v>
      </c>
      <c r="H136" s="129">
        <v>110</v>
      </c>
      <c r="I136" s="1" t="s">
        <v>441</v>
      </c>
      <c r="J136" s="156"/>
      <c r="K136" s="266">
        <v>2217.0300000000002</v>
      </c>
      <c r="L136" s="269"/>
      <c r="M136" s="158"/>
      <c r="N136" s="267">
        <v>854</v>
      </c>
      <c r="O136" s="159">
        <f t="shared" si="52"/>
        <v>0.38520001984637103</v>
      </c>
      <c r="P136" s="159">
        <f t="shared" si="64"/>
        <v>0</v>
      </c>
      <c r="Q136" s="160">
        <f t="shared" si="53"/>
        <v>0</v>
      </c>
      <c r="R136" s="160">
        <f t="shared" si="65"/>
        <v>0</v>
      </c>
      <c r="S136" s="267">
        <v>162</v>
      </c>
      <c r="T136" s="136">
        <f t="shared" si="54"/>
        <v>256.2</v>
      </c>
      <c r="U136" s="4">
        <f t="shared" si="66"/>
        <v>2513.73</v>
      </c>
      <c r="V136" s="266">
        <v>2046165809.3299999</v>
      </c>
      <c r="W136" s="267">
        <v>17720</v>
      </c>
      <c r="X136" s="136">
        <f t="shared" si="55"/>
        <v>115472.11</v>
      </c>
      <c r="Y136" s="131">
        <f t="shared" si="56"/>
        <v>0.59977199999999997</v>
      </c>
      <c r="Z136" s="267">
        <v>65553</v>
      </c>
      <c r="AA136" s="131">
        <f t="shared" si="57"/>
        <v>0.54403400000000002</v>
      </c>
      <c r="AB136" s="131">
        <f t="shared" si="58"/>
        <v>0.41694900000000001</v>
      </c>
      <c r="AC136" s="161">
        <f t="shared" si="59"/>
        <v>0.41694900000000001</v>
      </c>
      <c r="AD136" s="162">
        <f t="shared" si="67"/>
        <v>0</v>
      </c>
      <c r="AE136" s="163">
        <f t="shared" si="68"/>
        <v>0.41694900000000001</v>
      </c>
      <c r="AF136" s="267">
        <v>0</v>
      </c>
      <c r="AG136" s="267">
        <v>0</v>
      </c>
      <c r="AH136" s="4">
        <f t="shared" si="69"/>
        <v>0</v>
      </c>
      <c r="AI136" s="135">
        <f t="shared" si="60"/>
        <v>0</v>
      </c>
      <c r="AJ136" s="135">
        <v>0</v>
      </c>
      <c r="AK136" s="135">
        <f t="shared" si="70"/>
        <v>0</v>
      </c>
      <c r="AL136" s="135">
        <f t="shared" si="71"/>
        <v>0</v>
      </c>
      <c r="AM136" s="135">
        <f t="shared" si="72"/>
        <v>0</v>
      </c>
      <c r="AN136" s="135">
        <f t="shared" si="73"/>
        <v>0</v>
      </c>
      <c r="AO136" s="135">
        <f t="shared" si="61"/>
        <v>12079320</v>
      </c>
      <c r="AP136" s="135">
        <f t="shared" si="74"/>
        <v>12079320</v>
      </c>
      <c r="AQ136" s="135">
        <f t="shared" si="75"/>
        <v>12079320</v>
      </c>
      <c r="AR136" s="160">
        <v>10272197</v>
      </c>
      <c r="AS136" s="135">
        <f t="shared" si="76"/>
        <v>1807123</v>
      </c>
      <c r="AT136" s="164" t="str">
        <f t="shared" si="77"/>
        <v>Yes</v>
      </c>
      <c r="AU136" s="267">
        <v>11004705.311799999</v>
      </c>
      <c r="AV136" s="160">
        <f t="shared" si="62"/>
        <v>192639.3118</v>
      </c>
      <c r="AW136" s="160">
        <f t="shared" si="78"/>
        <v>11197344.623599999</v>
      </c>
      <c r="AX136" s="160">
        <f t="shared" si="63"/>
        <v>11197344.623599999</v>
      </c>
      <c r="AY136" s="268">
        <f t="shared" si="79"/>
        <v>192639.31179999933</v>
      </c>
      <c r="AZ136" s="160"/>
      <c r="BA136" s="160"/>
      <c r="BB136" s="165"/>
      <c r="BC136" s="160">
        <f t="shared" si="80"/>
        <v>11389983.935399998</v>
      </c>
      <c r="BD136" s="166">
        <f t="shared" si="93"/>
        <v>11582623.247199997</v>
      </c>
      <c r="BE136" s="166">
        <f t="shared" si="93"/>
        <v>11775262.558999997</v>
      </c>
      <c r="BF136" s="166">
        <f t="shared" si="93"/>
        <v>11967901.870799996</v>
      </c>
      <c r="BG136" s="166">
        <f t="shared" si="94"/>
        <v>12079320</v>
      </c>
      <c r="BH136" s="166">
        <f t="shared" si="94"/>
        <v>12079320</v>
      </c>
      <c r="BI136" s="166">
        <f t="shared" si="83"/>
        <v>12079320</v>
      </c>
      <c r="BK136" s="166">
        <f t="shared" si="84"/>
        <v>11389983.935399998</v>
      </c>
      <c r="BL136" s="166">
        <f t="shared" si="85"/>
        <v>11582623.247199997</v>
      </c>
      <c r="BM136" s="166">
        <f t="shared" si="86"/>
        <v>11775262.558999997</v>
      </c>
      <c r="BN136" s="166">
        <f t="shared" si="87"/>
        <v>11967901.870799996</v>
      </c>
      <c r="BO136" s="166">
        <f t="shared" si="88"/>
        <v>12079320</v>
      </c>
      <c r="BP136" s="166">
        <f t="shared" si="89"/>
        <v>12079320</v>
      </c>
      <c r="BQ136" s="166">
        <f t="shared" si="90"/>
        <v>12079320</v>
      </c>
    </row>
    <row r="137" spans="1:69" ht="15" x14ac:dyDescent="0.2">
      <c r="A137" s="129" t="s">
        <v>351</v>
      </c>
      <c r="B137" s="129"/>
      <c r="C137" s="147"/>
      <c r="D137" s="147"/>
      <c r="E137" s="147"/>
      <c r="F137" s="1">
        <v>8</v>
      </c>
      <c r="G137" s="269">
        <v>17</v>
      </c>
      <c r="H137" s="129">
        <v>111</v>
      </c>
      <c r="I137" s="1" t="s">
        <v>442</v>
      </c>
      <c r="J137" s="156"/>
      <c r="K137" s="266">
        <v>1424.63</v>
      </c>
      <c r="L137" s="269"/>
      <c r="M137" s="158"/>
      <c r="N137" s="267">
        <v>637</v>
      </c>
      <c r="O137" s="159">
        <f t="shared" si="52"/>
        <v>0.44713364171749853</v>
      </c>
      <c r="P137" s="159">
        <f t="shared" si="64"/>
        <v>0</v>
      </c>
      <c r="Q137" s="160">
        <f t="shared" si="53"/>
        <v>0</v>
      </c>
      <c r="R137" s="160">
        <f t="shared" si="65"/>
        <v>0</v>
      </c>
      <c r="S137" s="267">
        <v>26</v>
      </c>
      <c r="T137" s="136">
        <f t="shared" si="54"/>
        <v>191.1</v>
      </c>
      <c r="U137" s="4">
        <f t="shared" si="66"/>
        <v>1622.23</v>
      </c>
      <c r="V137" s="266">
        <v>1120792865</v>
      </c>
      <c r="W137" s="267">
        <v>11782</v>
      </c>
      <c r="X137" s="136">
        <f t="shared" si="55"/>
        <v>95127.56</v>
      </c>
      <c r="Y137" s="131">
        <f t="shared" si="56"/>
        <v>0.49409999999999998</v>
      </c>
      <c r="Z137" s="267">
        <v>80750</v>
      </c>
      <c r="AA137" s="131">
        <f t="shared" si="57"/>
        <v>0.67015599999999997</v>
      </c>
      <c r="AB137" s="131">
        <f t="shared" si="58"/>
        <v>0.45308300000000001</v>
      </c>
      <c r="AC137" s="161">
        <f t="shared" si="59"/>
        <v>0.45308300000000001</v>
      </c>
      <c r="AD137" s="162">
        <f t="shared" si="67"/>
        <v>0.03</v>
      </c>
      <c r="AE137" s="163">
        <f t="shared" si="68"/>
        <v>0.48308300000000004</v>
      </c>
      <c r="AF137" s="267">
        <v>0</v>
      </c>
      <c r="AG137" s="267">
        <v>0</v>
      </c>
      <c r="AH137" s="4">
        <f t="shared" si="69"/>
        <v>0</v>
      </c>
      <c r="AI137" s="135">
        <f t="shared" si="60"/>
        <v>0</v>
      </c>
      <c r="AJ137" s="135">
        <v>0</v>
      </c>
      <c r="AK137" s="135">
        <f t="shared" si="70"/>
        <v>0</v>
      </c>
      <c r="AL137" s="135">
        <f t="shared" si="71"/>
        <v>0</v>
      </c>
      <c r="AM137" s="135">
        <f t="shared" si="72"/>
        <v>0</v>
      </c>
      <c r="AN137" s="135">
        <f t="shared" si="73"/>
        <v>0</v>
      </c>
      <c r="AO137" s="135">
        <f t="shared" si="61"/>
        <v>9031817</v>
      </c>
      <c r="AP137" s="135">
        <f t="shared" si="74"/>
        <v>9031817</v>
      </c>
      <c r="AQ137" s="135">
        <f t="shared" si="75"/>
        <v>9031817</v>
      </c>
      <c r="AR137" s="160">
        <v>9761632</v>
      </c>
      <c r="AS137" s="135">
        <f t="shared" si="76"/>
        <v>729815</v>
      </c>
      <c r="AT137" s="164" t="str">
        <f t="shared" si="77"/>
        <v>No</v>
      </c>
      <c r="AU137" s="267">
        <v>9802121</v>
      </c>
      <c r="AV137" s="160">
        <f t="shared" si="62"/>
        <v>60793.589500000002</v>
      </c>
      <c r="AW137" s="160">
        <f t="shared" si="78"/>
        <v>9802121</v>
      </c>
      <c r="AX137" s="160">
        <f t="shared" si="63"/>
        <v>9802121</v>
      </c>
      <c r="AY137" s="268">
        <f t="shared" si="79"/>
        <v>0</v>
      </c>
      <c r="AZ137" s="160"/>
      <c r="BA137" s="160"/>
      <c r="BB137" s="165"/>
      <c r="BC137" s="160">
        <f t="shared" si="80"/>
        <v>9741327.4104999993</v>
      </c>
      <c r="BD137" s="166">
        <f t="shared" si="93"/>
        <v>9680533.8209999986</v>
      </c>
      <c r="BE137" s="166">
        <f t="shared" si="93"/>
        <v>9619740.2314999979</v>
      </c>
      <c r="BF137" s="166">
        <f t="shared" si="93"/>
        <v>9558946.6419999972</v>
      </c>
      <c r="BG137" s="166">
        <f t="shared" si="94"/>
        <v>9498153.0524999965</v>
      </c>
      <c r="BH137" s="166">
        <f t="shared" si="94"/>
        <v>9437359.4629999958</v>
      </c>
      <c r="BI137" s="166">
        <f t="shared" si="83"/>
        <v>9031817</v>
      </c>
      <c r="BK137" s="166">
        <f t="shared" si="84"/>
        <v>9741327.4104999993</v>
      </c>
      <c r="BL137" s="166">
        <f t="shared" si="85"/>
        <v>9680533.8209999986</v>
      </c>
      <c r="BM137" s="166">
        <f t="shared" si="86"/>
        <v>9619740.2314999979</v>
      </c>
      <c r="BN137" s="166">
        <f t="shared" si="87"/>
        <v>9558946.6419999972</v>
      </c>
      <c r="BO137" s="166">
        <f t="shared" si="88"/>
        <v>9498153.0524999965</v>
      </c>
      <c r="BP137" s="166">
        <f t="shared" si="89"/>
        <v>9437359.4629999958</v>
      </c>
      <c r="BQ137" s="166">
        <f t="shared" si="90"/>
        <v>9031817</v>
      </c>
    </row>
    <row r="138" spans="1:69" ht="15" x14ac:dyDescent="0.2">
      <c r="A138" s="129" t="s">
        <v>323</v>
      </c>
      <c r="B138" s="129"/>
      <c r="C138" s="147"/>
      <c r="D138" s="147"/>
      <c r="E138" s="147"/>
      <c r="F138" s="1">
        <v>8</v>
      </c>
      <c r="G138" s="265">
        <v>134</v>
      </c>
      <c r="H138" s="129">
        <v>112</v>
      </c>
      <c r="I138" s="1" t="s">
        <v>443</v>
      </c>
      <c r="J138" s="156"/>
      <c r="K138" s="266">
        <v>521</v>
      </c>
      <c r="L138" s="265"/>
      <c r="M138" s="158"/>
      <c r="N138" s="267">
        <v>92</v>
      </c>
      <c r="O138" s="159">
        <f t="shared" si="52"/>
        <v>0.1765834932821497</v>
      </c>
      <c r="P138" s="159">
        <f t="shared" si="64"/>
        <v>0</v>
      </c>
      <c r="Q138" s="160">
        <f t="shared" si="53"/>
        <v>0</v>
      </c>
      <c r="R138" s="160">
        <f t="shared" si="65"/>
        <v>0</v>
      </c>
      <c r="S138" s="267">
        <v>0</v>
      </c>
      <c r="T138" s="136">
        <f t="shared" si="54"/>
        <v>27.6</v>
      </c>
      <c r="U138" s="4">
        <f t="shared" si="66"/>
        <v>548.6</v>
      </c>
      <c r="V138" s="266">
        <v>553530573.33000004</v>
      </c>
      <c r="W138" s="267">
        <v>4173</v>
      </c>
      <c r="X138" s="136">
        <f t="shared" si="55"/>
        <v>132645.72</v>
      </c>
      <c r="Y138" s="131">
        <f t="shared" si="56"/>
        <v>0.68897299999999995</v>
      </c>
      <c r="Z138" s="267">
        <v>78958</v>
      </c>
      <c r="AA138" s="131">
        <f t="shared" si="57"/>
        <v>0.65528399999999998</v>
      </c>
      <c r="AB138" s="131">
        <f t="shared" si="58"/>
        <v>0.32113399999999998</v>
      </c>
      <c r="AC138" s="161">
        <f t="shared" si="59"/>
        <v>0.32113399999999998</v>
      </c>
      <c r="AD138" s="162">
        <f t="shared" si="67"/>
        <v>0</v>
      </c>
      <c r="AE138" s="163">
        <f t="shared" si="68"/>
        <v>0.32113399999999998</v>
      </c>
      <c r="AF138" s="267">
        <v>0</v>
      </c>
      <c r="AG138" s="267">
        <v>0</v>
      </c>
      <c r="AH138" s="4">
        <f t="shared" si="69"/>
        <v>0</v>
      </c>
      <c r="AI138" s="135">
        <f t="shared" si="60"/>
        <v>0</v>
      </c>
      <c r="AJ138" s="135">
        <v>157</v>
      </c>
      <c r="AK138" s="135">
        <f t="shared" si="70"/>
        <v>4</v>
      </c>
      <c r="AL138" s="135">
        <f t="shared" si="71"/>
        <v>400</v>
      </c>
      <c r="AM138" s="135">
        <f t="shared" si="72"/>
        <v>62800</v>
      </c>
      <c r="AN138" s="135">
        <f t="shared" si="73"/>
        <v>62800</v>
      </c>
      <c r="AO138" s="135">
        <f t="shared" si="61"/>
        <v>2030407</v>
      </c>
      <c r="AP138" s="135">
        <f t="shared" si="74"/>
        <v>2093207</v>
      </c>
      <c r="AQ138" s="135">
        <f t="shared" si="75"/>
        <v>2093207</v>
      </c>
      <c r="AR138" s="160">
        <v>3073015</v>
      </c>
      <c r="AS138" s="135">
        <f t="shared" si="76"/>
        <v>979808</v>
      </c>
      <c r="AT138" s="164" t="str">
        <f t="shared" si="77"/>
        <v>No</v>
      </c>
      <c r="AU138" s="267">
        <v>2670987</v>
      </c>
      <c r="AV138" s="160">
        <f t="shared" si="62"/>
        <v>81618.006399999998</v>
      </c>
      <c r="AW138" s="160">
        <f t="shared" si="78"/>
        <v>2670987</v>
      </c>
      <c r="AX138" s="160">
        <f t="shared" si="63"/>
        <v>2670987</v>
      </c>
      <c r="AY138" s="268">
        <f t="shared" si="79"/>
        <v>0</v>
      </c>
      <c r="AZ138" s="160"/>
      <c r="BA138" s="160"/>
      <c r="BB138" s="165"/>
      <c r="BC138" s="160">
        <f t="shared" si="80"/>
        <v>2589368.9936000002</v>
      </c>
      <c r="BD138" s="166">
        <f t="shared" si="93"/>
        <v>2507750.9872000003</v>
      </c>
      <c r="BE138" s="166">
        <f t="shared" si="93"/>
        <v>2426132.9808000005</v>
      </c>
      <c r="BF138" s="166">
        <f t="shared" si="93"/>
        <v>2344514.9744000006</v>
      </c>
      <c r="BG138" s="166">
        <f t="shared" si="94"/>
        <v>2262896.9680000008</v>
      </c>
      <c r="BH138" s="166">
        <f t="shared" si="94"/>
        <v>2181278.961600001</v>
      </c>
      <c r="BI138" s="166">
        <f t="shared" si="83"/>
        <v>2093207</v>
      </c>
      <c r="BK138" s="166">
        <f t="shared" si="84"/>
        <v>2589368.9936000002</v>
      </c>
      <c r="BL138" s="166">
        <f t="shared" si="85"/>
        <v>2507750.9872000003</v>
      </c>
      <c r="BM138" s="166">
        <f t="shared" si="86"/>
        <v>2426132.9808000005</v>
      </c>
      <c r="BN138" s="166">
        <f t="shared" si="87"/>
        <v>2344514.9744000006</v>
      </c>
      <c r="BO138" s="166">
        <f t="shared" si="88"/>
        <v>2262896.9680000008</v>
      </c>
      <c r="BP138" s="166">
        <f t="shared" si="89"/>
        <v>2181278.961600001</v>
      </c>
      <c r="BQ138" s="166">
        <f t="shared" si="90"/>
        <v>2093207</v>
      </c>
    </row>
    <row r="139" spans="1:69" ht="15" x14ac:dyDescent="0.2">
      <c r="A139" s="129" t="s">
        <v>327</v>
      </c>
      <c r="B139" s="129"/>
      <c r="C139" s="147"/>
      <c r="D139" s="147"/>
      <c r="E139" s="147"/>
      <c r="F139" s="1">
        <v>6</v>
      </c>
      <c r="G139" s="265">
        <v>69</v>
      </c>
      <c r="H139" s="129">
        <v>113</v>
      </c>
      <c r="I139" s="1" t="s">
        <v>444</v>
      </c>
      <c r="J139" s="156"/>
      <c r="K139" s="266">
        <v>1288.2</v>
      </c>
      <c r="L139" s="265"/>
      <c r="M139" s="158"/>
      <c r="N139" s="267">
        <v>336</v>
      </c>
      <c r="O139" s="159">
        <f t="shared" si="52"/>
        <v>0.2608290638099674</v>
      </c>
      <c r="P139" s="159">
        <f t="shared" si="64"/>
        <v>0</v>
      </c>
      <c r="Q139" s="160">
        <f t="shared" si="53"/>
        <v>0</v>
      </c>
      <c r="R139" s="160">
        <f t="shared" si="65"/>
        <v>0</v>
      </c>
      <c r="S139" s="267">
        <v>34</v>
      </c>
      <c r="T139" s="136">
        <f t="shared" si="54"/>
        <v>100.8</v>
      </c>
      <c r="U139" s="4">
        <f t="shared" si="66"/>
        <v>1397.5</v>
      </c>
      <c r="V139" s="266">
        <v>1215427411.3299999</v>
      </c>
      <c r="W139" s="267">
        <v>9362</v>
      </c>
      <c r="X139" s="136">
        <f t="shared" si="55"/>
        <v>129825.62</v>
      </c>
      <c r="Y139" s="131">
        <f t="shared" si="56"/>
        <v>0.67432499999999995</v>
      </c>
      <c r="Z139" s="267">
        <v>91295</v>
      </c>
      <c r="AA139" s="131">
        <f t="shared" si="57"/>
        <v>0.75767099999999998</v>
      </c>
      <c r="AB139" s="131">
        <f t="shared" si="58"/>
        <v>0.30067100000000002</v>
      </c>
      <c r="AC139" s="161">
        <f t="shared" si="59"/>
        <v>0.30067100000000002</v>
      </c>
      <c r="AD139" s="162">
        <f t="shared" si="67"/>
        <v>0</v>
      </c>
      <c r="AE139" s="163">
        <f t="shared" si="68"/>
        <v>0.30067100000000002</v>
      </c>
      <c r="AF139" s="267">
        <v>0</v>
      </c>
      <c r="AG139" s="267">
        <v>0</v>
      </c>
      <c r="AH139" s="4">
        <f t="shared" si="69"/>
        <v>0</v>
      </c>
      <c r="AI139" s="135">
        <f t="shared" si="60"/>
        <v>0</v>
      </c>
      <c r="AJ139" s="135">
        <v>0</v>
      </c>
      <c r="AK139" s="135">
        <f t="shared" si="70"/>
        <v>0</v>
      </c>
      <c r="AL139" s="135">
        <f t="shared" si="71"/>
        <v>0</v>
      </c>
      <c r="AM139" s="135">
        <f t="shared" si="72"/>
        <v>0</v>
      </c>
      <c r="AN139" s="135">
        <f t="shared" si="73"/>
        <v>0</v>
      </c>
      <c r="AO139" s="135">
        <f t="shared" si="61"/>
        <v>4842664</v>
      </c>
      <c r="AP139" s="135">
        <f t="shared" si="74"/>
        <v>4842664</v>
      </c>
      <c r="AQ139" s="135">
        <f t="shared" si="75"/>
        <v>4842664</v>
      </c>
      <c r="AR139" s="160">
        <v>4363751</v>
      </c>
      <c r="AS139" s="135">
        <f t="shared" si="76"/>
        <v>478913</v>
      </c>
      <c r="AT139" s="164" t="str">
        <f t="shared" si="77"/>
        <v>Yes</v>
      </c>
      <c r="AU139" s="267">
        <v>4544357.1257999996</v>
      </c>
      <c r="AV139" s="160">
        <f t="shared" si="62"/>
        <v>51052.125800000002</v>
      </c>
      <c r="AW139" s="160">
        <f t="shared" si="78"/>
        <v>4595409.2515999991</v>
      </c>
      <c r="AX139" s="160">
        <f t="shared" si="63"/>
        <v>4595409.2515999991</v>
      </c>
      <c r="AY139" s="268">
        <f t="shared" si="79"/>
        <v>51052.125799999572</v>
      </c>
      <c r="AZ139" s="160"/>
      <c r="BA139" s="160"/>
      <c r="BB139" s="165"/>
      <c r="BC139" s="160">
        <f t="shared" si="80"/>
        <v>4646461.3773999987</v>
      </c>
      <c r="BD139" s="166">
        <f t="shared" si="93"/>
        <v>4697513.5031999983</v>
      </c>
      <c r="BE139" s="166">
        <f t="shared" si="93"/>
        <v>4748565.6289999979</v>
      </c>
      <c r="BF139" s="166">
        <f t="shared" si="93"/>
        <v>4799617.7547999974</v>
      </c>
      <c r="BG139" s="166">
        <f t="shared" si="94"/>
        <v>4842664</v>
      </c>
      <c r="BH139" s="166">
        <f t="shared" si="94"/>
        <v>4842664</v>
      </c>
      <c r="BI139" s="166">
        <f t="shared" si="83"/>
        <v>4842664</v>
      </c>
      <c r="BK139" s="166">
        <f t="shared" si="84"/>
        <v>4646461.3773999987</v>
      </c>
      <c r="BL139" s="166">
        <f t="shared" si="85"/>
        <v>4697513.5031999983</v>
      </c>
      <c r="BM139" s="166">
        <f t="shared" si="86"/>
        <v>4748565.6289999979</v>
      </c>
      <c r="BN139" s="166">
        <f t="shared" si="87"/>
        <v>4799617.7547999974</v>
      </c>
      <c r="BO139" s="166">
        <f t="shared" si="88"/>
        <v>4842664</v>
      </c>
      <c r="BP139" s="166">
        <f t="shared" si="89"/>
        <v>4842664</v>
      </c>
      <c r="BQ139" s="166">
        <f t="shared" si="90"/>
        <v>4842664</v>
      </c>
    </row>
    <row r="140" spans="1:69" ht="15" x14ac:dyDescent="0.2">
      <c r="A140" s="129" t="s">
        <v>327</v>
      </c>
      <c r="B140" s="129"/>
      <c r="C140" s="147"/>
      <c r="D140" s="147"/>
      <c r="E140" s="147"/>
      <c r="F140" s="1">
        <v>7</v>
      </c>
      <c r="G140" s="269">
        <v>41</v>
      </c>
      <c r="H140" s="129">
        <v>114</v>
      </c>
      <c r="I140" s="1" t="s">
        <v>445</v>
      </c>
      <c r="J140" s="156"/>
      <c r="K140" s="266">
        <v>588.26</v>
      </c>
      <c r="L140" s="269"/>
      <c r="M140" s="158"/>
      <c r="N140" s="267">
        <v>156</v>
      </c>
      <c r="O140" s="159">
        <f t="shared" si="52"/>
        <v>0.26518886206779313</v>
      </c>
      <c r="P140" s="159">
        <f t="shared" si="64"/>
        <v>0</v>
      </c>
      <c r="Q140" s="160">
        <f t="shared" si="53"/>
        <v>0</v>
      </c>
      <c r="R140" s="160">
        <f t="shared" si="65"/>
        <v>0</v>
      </c>
      <c r="S140" s="267">
        <v>8</v>
      </c>
      <c r="T140" s="136">
        <f t="shared" si="54"/>
        <v>46.8</v>
      </c>
      <c r="U140" s="4">
        <f t="shared" si="66"/>
        <v>637.05999999999995</v>
      </c>
      <c r="V140" s="266">
        <v>652410182.66999996</v>
      </c>
      <c r="W140" s="267">
        <v>4666</v>
      </c>
      <c r="X140" s="136">
        <f t="shared" si="55"/>
        <v>139822.16</v>
      </c>
      <c r="Y140" s="131">
        <f t="shared" si="56"/>
        <v>0.726248</v>
      </c>
      <c r="Z140" s="267">
        <v>75568</v>
      </c>
      <c r="AA140" s="131">
        <f t="shared" si="57"/>
        <v>0.62714999999999999</v>
      </c>
      <c r="AB140" s="131">
        <f t="shared" si="58"/>
        <v>0.303481</v>
      </c>
      <c r="AC140" s="161">
        <f t="shared" si="59"/>
        <v>0.303481</v>
      </c>
      <c r="AD140" s="162">
        <f t="shared" si="67"/>
        <v>0</v>
      </c>
      <c r="AE140" s="163">
        <f t="shared" si="68"/>
        <v>0.303481</v>
      </c>
      <c r="AF140" s="267">
        <v>0</v>
      </c>
      <c r="AG140" s="267">
        <v>0</v>
      </c>
      <c r="AH140" s="4">
        <f t="shared" si="69"/>
        <v>0</v>
      </c>
      <c r="AI140" s="135">
        <f t="shared" si="60"/>
        <v>0</v>
      </c>
      <c r="AJ140" s="135">
        <v>158</v>
      </c>
      <c r="AK140" s="135">
        <f t="shared" si="70"/>
        <v>4</v>
      </c>
      <c r="AL140" s="135">
        <f t="shared" si="71"/>
        <v>400</v>
      </c>
      <c r="AM140" s="135">
        <f t="shared" si="72"/>
        <v>63200</v>
      </c>
      <c r="AN140" s="135">
        <f t="shared" si="73"/>
        <v>63200</v>
      </c>
      <c r="AO140" s="135">
        <f t="shared" si="61"/>
        <v>2228193</v>
      </c>
      <c r="AP140" s="135">
        <f t="shared" si="74"/>
        <v>2291393</v>
      </c>
      <c r="AQ140" s="135">
        <f t="shared" si="75"/>
        <v>2291393</v>
      </c>
      <c r="AR140" s="160">
        <v>3012017</v>
      </c>
      <c r="AS140" s="135">
        <f t="shared" si="76"/>
        <v>720624</v>
      </c>
      <c r="AT140" s="164" t="str">
        <f t="shared" si="77"/>
        <v>No</v>
      </c>
      <c r="AU140" s="267">
        <v>2952496</v>
      </c>
      <c r="AV140" s="160">
        <f t="shared" si="62"/>
        <v>60027.979200000002</v>
      </c>
      <c r="AW140" s="160">
        <f t="shared" si="78"/>
        <v>2952496</v>
      </c>
      <c r="AX140" s="160">
        <f t="shared" si="63"/>
        <v>2952496</v>
      </c>
      <c r="AY140" s="268">
        <f t="shared" si="79"/>
        <v>0</v>
      </c>
      <c r="AZ140" s="160"/>
      <c r="BA140" s="160"/>
      <c r="BB140" s="165"/>
      <c r="BC140" s="160">
        <f t="shared" si="80"/>
        <v>2892468.0208000001</v>
      </c>
      <c r="BD140" s="166">
        <f t="shared" ref="BD140:BF155" si="95">IF($AT140="Yes",BC140+$AV140,BC140-$AV140)</f>
        <v>2832440.0416000001</v>
      </c>
      <c r="BE140" s="166">
        <f t="shared" si="95"/>
        <v>2772412.0624000002</v>
      </c>
      <c r="BF140" s="166">
        <f t="shared" si="95"/>
        <v>2712384.0832000002</v>
      </c>
      <c r="BG140" s="166">
        <f t="shared" ref="BG140:BH155" si="96">IF($AT140="Yes",$AP140,BF140-$AV140)</f>
        <v>2652356.1040000003</v>
      </c>
      <c r="BH140" s="166">
        <f t="shared" si="96"/>
        <v>2592328.1248000003</v>
      </c>
      <c r="BI140" s="166">
        <f t="shared" si="83"/>
        <v>2291393</v>
      </c>
      <c r="BK140" s="166">
        <f t="shared" si="84"/>
        <v>2892468.0208000001</v>
      </c>
      <c r="BL140" s="166">
        <f t="shared" si="85"/>
        <v>2832440.0416000001</v>
      </c>
      <c r="BM140" s="166">
        <f t="shared" si="86"/>
        <v>2772412.0624000002</v>
      </c>
      <c r="BN140" s="166">
        <f t="shared" si="87"/>
        <v>2712384.0832000002</v>
      </c>
      <c r="BO140" s="166">
        <f t="shared" si="88"/>
        <v>2652356.1040000003</v>
      </c>
      <c r="BP140" s="166">
        <f t="shared" si="89"/>
        <v>2592328.1248000003</v>
      </c>
      <c r="BQ140" s="166">
        <f t="shared" si="90"/>
        <v>2291393</v>
      </c>
    </row>
    <row r="141" spans="1:69" ht="15" x14ac:dyDescent="0.2">
      <c r="A141" s="129" t="s">
        <v>327</v>
      </c>
      <c r="B141" s="129"/>
      <c r="C141" s="147"/>
      <c r="D141" s="147"/>
      <c r="E141" s="147"/>
      <c r="F141" s="1">
        <v>6</v>
      </c>
      <c r="G141" s="265">
        <v>70</v>
      </c>
      <c r="H141" s="129">
        <v>115</v>
      </c>
      <c r="I141" s="1" t="s">
        <v>446</v>
      </c>
      <c r="J141" s="156"/>
      <c r="K141" s="266">
        <v>1311.37</v>
      </c>
      <c r="L141" s="265"/>
      <c r="M141" s="158"/>
      <c r="N141" s="267">
        <v>267</v>
      </c>
      <c r="O141" s="159">
        <f t="shared" si="52"/>
        <v>0.20360386466062211</v>
      </c>
      <c r="P141" s="159">
        <f t="shared" si="64"/>
        <v>0</v>
      </c>
      <c r="Q141" s="160">
        <f t="shared" si="53"/>
        <v>0</v>
      </c>
      <c r="R141" s="160">
        <f t="shared" si="65"/>
        <v>0</v>
      </c>
      <c r="S141" s="267">
        <v>28</v>
      </c>
      <c r="T141" s="136">
        <f t="shared" si="54"/>
        <v>80.099999999999994</v>
      </c>
      <c r="U141" s="4">
        <f t="shared" si="66"/>
        <v>1398.4699999999998</v>
      </c>
      <c r="V141" s="266">
        <v>1272039799.3299999</v>
      </c>
      <c r="W141" s="267">
        <v>9736</v>
      </c>
      <c r="X141" s="136">
        <f t="shared" si="55"/>
        <v>130653.23</v>
      </c>
      <c r="Y141" s="131">
        <f t="shared" si="56"/>
        <v>0.678624</v>
      </c>
      <c r="Z141" s="267">
        <v>100524</v>
      </c>
      <c r="AA141" s="131">
        <f t="shared" si="57"/>
        <v>0.83426400000000001</v>
      </c>
      <c r="AB141" s="131">
        <f t="shared" si="58"/>
        <v>0.27468399999999998</v>
      </c>
      <c r="AC141" s="161">
        <f t="shared" si="59"/>
        <v>0.27468399999999998</v>
      </c>
      <c r="AD141" s="162">
        <f t="shared" si="67"/>
        <v>0</v>
      </c>
      <c r="AE141" s="163">
        <f t="shared" si="68"/>
        <v>0.27468399999999998</v>
      </c>
      <c r="AF141" s="267">
        <v>1312</v>
      </c>
      <c r="AG141" s="267">
        <v>13</v>
      </c>
      <c r="AH141" s="4">
        <f t="shared" si="69"/>
        <v>1300</v>
      </c>
      <c r="AI141" s="135">
        <f t="shared" si="60"/>
        <v>1705600</v>
      </c>
      <c r="AJ141" s="135">
        <v>0</v>
      </c>
      <c r="AK141" s="135">
        <f t="shared" si="70"/>
        <v>0</v>
      </c>
      <c r="AL141" s="135">
        <f t="shared" si="71"/>
        <v>0</v>
      </c>
      <c r="AM141" s="135">
        <f t="shared" si="72"/>
        <v>0</v>
      </c>
      <c r="AN141" s="135">
        <f t="shared" si="73"/>
        <v>1705600</v>
      </c>
      <c r="AO141" s="135">
        <f t="shared" si="61"/>
        <v>4427183</v>
      </c>
      <c r="AP141" s="135">
        <f t="shared" si="74"/>
        <v>6132783</v>
      </c>
      <c r="AQ141" s="135">
        <f t="shared" si="75"/>
        <v>6132783</v>
      </c>
      <c r="AR141" s="160">
        <v>5297609</v>
      </c>
      <c r="AS141" s="135">
        <f t="shared" si="76"/>
        <v>835174</v>
      </c>
      <c r="AT141" s="164" t="str">
        <f t="shared" si="77"/>
        <v>Yes</v>
      </c>
      <c r="AU141" s="267">
        <v>4951152.5483999997</v>
      </c>
      <c r="AV141" s="160">
        <f t="shared" si="62"/>
        <v>89029.5484</v>
      </c>
      <c r="AW141" s="160">
        <f t="shared" si="78"/>
        <v>5040182.0967999995</v>
      </c>
      <c r="AX141" s="160">
        <f t="shared" si="63"/>
        <v>5040182.0967999995</v>
      </c>
      <c r="AY141" s="268">
        <f t="shared" si="79"/>
        <v>89029.548399999738</v>
      </c>
      <c r="AZ141" s="160"/>
      <c r="BA141" s="160"/>
      <c r="BB141" s="165"/>
      <c r="BC141" s="160">
        <f t="shared" si="80"/>
        <v>5129211.6451999992</v>
      </c>
      <c r="BD141" s="166">
        <f t="shared" si="95"/>
        <v>5218241.193599999</v>
      </c>
      <c r="BE141" s="166">
        <f t="shared" si="95"/>
        <v>5307270.7419999987</v>
      </c>
      <c r="BF141" s="166">
        <f t="shared" si="95"/>
        <v>5396300.2903999984</v>
      </c>
      <c r="BG141" s="166">
        <f t="shared" si="96"/>
        <v>6132783</v>
      </c>
      <c r="BH141" s="166">
        <f t="shared" si="96"/>
        <v>6132783</v>
      </c>
      <c r="BI141" s="166">
        <f t="shared" si="83"/>
        <v>6132783</v>
      </c>
      <c r="BK141" s="166">
        <f t="shared" si="84"/>
        <v>5129211.6451999992</v>
      </c>
      <c r="BL141" s="166">
        <f t="shared" si="85"/>
        <v>5218241.193599999</v>
      </c>
      <c r="BM141" s="166">
        <f t="shared" si="86"/>
        <v>5307270.7419999987</v>
      </c>
      <c r="BN141" s="166">
        <f t="shared" si="87"/>
        <v>5396300.2903999984</v>
      </c>
      <c r="BO141" s="166">
        <f t="shared" si="88"/>
        <v>6132783</v>
      </c>
      <c r="BP141" s="166">
        <f t="shared" si="89"/>
        <v>6132783</v>
      </c>
      <c r="BQ141" s="166">
        <f t="shared" si="90"/>
        <v>6132783</v>
      </c>
    </row>
    <row r="142" spans="1:69" ht="15" x14ac:dyDescent="0.2">
      <c r="A142" s="129" t="s">
        <v>338</v>
      </c>
      <c r="B142" s="167"/>
      <c r="C142" s="147">
        <v>1</v>
      </c>
      <c r="D142" s="147">
        <v>1</v>
      </c>
      <c r="E142" s="147"/>
      <c r="F142" s="1">
        <v>10</v>
      </c>
      <c r="G142" s="269">
        <v>33</v>
      </c>
      <c r="H142" s="129">
        <v>116</v>
      </c>
      <c r="I142" s="1" t="s">
        <v>447</v>
      </c>
      <c r="J142" s="156"/>
      <c r="K142" s="266">
        <v>1059.3499999999999</v>
      </c>
      <c r="L142" s="269"/>
      <c r="M142" s="158"/>
      <c r="N142" s="267">
        <v>689</v>
      </c>
      <c r="O142" s="159">
        <f t="shared" si="52"/>
        <v>0.650398829470902</v>
      </c>
      <c r="P142" s="159">
        <f t="shared" si="64"/>
        <v>5.0398829470902018E-2</v>
      </c>
      <c r="Q142" s="160">
        <f t="shared" si="53"/>
        <v>53.39000000000005</v>
      </c>
      <c r="R142" s="160">
        <f t="shared" si="65"/>
        <v>8.0085000000000068</v>
      </c>
      <c r="S142" s="267">
        <v>40</v>
      </c>
      <c r="T142" s="136">
        <f t="shared" si="54"/>
        <v>206.7</v>
      </c>
      <c r="U142" s="4">
        <f t="shared" si="66"/>
        <v>1284.0584999999999</v>
      </c>
      <c r="V142" s="266">
        <v>1007105663.33</v>
      </c>
      <c r="W142" s="267">
        <v>9360</v>
      </c>
      <c r="X142" s="136">
        <f t="shared" si="55"/>
        <v>107596.76</v>
      </c>
      <c r="Y142" s="131">
        <f t="shared" si="56"/>
        <v>0.55886599999999997</v>
      </c>
      <c r="Z142" s="267">
        <v>59753</v>
      </c>
      <c r="AA142" s="131">
        <f t="shared" si="57"/>
        <v>0.49589899999999998</v>
      </c>
      <c r="AB142" s="131">
        <f t="shared" si="58"/>
        <v>0.46002399999999999</v>
      </c>
      <c r="AC142" s="161">
        <f t="shared" si="59"/>
        <v>0.46002399999999999</v>
      </c>
      <c r="AD142" s="162">
        <f t="shared" si="67"/>
        <v>0</v>
      </c>
      <c r="AE142" s="163">
        <f t="shared" si="68"/>
        <v>0.46002399999999999</v>
      </c>
      <c r="AF142" s="267">
        <v>0</v>
      </c>
      <c r="AG142" s="267">
        <v>0</v>
      </c>
      <c r="AH142" s="4">
        <f t="shared" si="69"/>
        <v>0</v>
      </c>
      <c r="AI142" s="135">
        <f t="shared" si="60"/>
        <v>0</v>
      </c>
      <c r="AJ142" s="135">
        <v>0</v>
      </c>
      <c r="AK142" s="135">
        <f t="shared" si="70"/>
        <v>0</v>
      </c>
      <c r="AL142" s="135">
        <f t="shared" si="71"/>
        <v>0</v>
      </c>
      <c r="AM142" s="135">
        <f t="shared" si="72"/>
        <v>0</v>
      </c>
      <c r="AN142" s="135">
        <f t="shared" si="73"/>
        <v>0</v>
      </c>
      <c r="AO142" s="135">
        <f t="shared" si="61"/>
        <v>6807791</v>
      </c>
      <c r="AP142" s="135">
        <f t="shared" si="74"/>
        <v>6807791</v>
      </c>
      <c r="AQ142" s="135">
        <f t="shared" si="75"/>
        <v>8340282</v>
      </c>
      <c r="AR142" s="160">
        <v>8340282</v>
      </c>
      <c r="AS142" s="135">
        <f t="shared" si="76"/>
        <v>1532491</v>
      </c>
      <c r="AT142" s="164" t="str">
        <f t="shared" si="77"/>
        <v>No</v>
      </c>
      <c r="AU142" s="267">
        <v>8340282</v>
      </c>
      <c r="AV142" s="160">
        <f t="shared" si="62"/>
        <v>127656.5003</v>
      </c>
      <c r="AW142" s="160">
        <f t="shared" si="78"/>
        <v>8340282</v>
      </c>
      <c r="AX142" s="160">
        <f t="shared" si="63"/>
        <v>8340282</v>
      </c>
      <c r="AY142" s="268">
        <f t="shared" si="79"/>
        <v>0</v>
      </c>
      <c r="AZ142" s="160"/>
      <c r="BA142" s="160"/>
      <c r="BB142" s="165"/>
      <c r="BC142" s="160">
        <f t="shared" si="80"/>
        <v>8212625.4996999996</v>
      </c>
      <c r="BD142" s="166">
        <f t="shared" si="95"/>
        <v>8084968.9993999992</v>
      </c>
      <c r="BE142" s="166">
        <f t="shared" si="95"/>
        <v>7957312.4990999987</v>
      </c>
      <c r="BF142" s="166">
        <f t="shared" si="95"/>
        <v>7829655.9987999983</v>
      </c>
      <c r="BG142" s="166">
        <f t="shared" si="96"/>
        <v>7701999.4984999979</v>
      </c>
      <c r="BH142" s="166">
        <f t="shared" si="96"/>
        <v>7574342.9981999975</v>
      </c>
      <c r="BI142" s="166">
        <f t="shared" si="83"/>
        <v>6807791</v>
      </c>
      <c r="BK142" s="166">
        <f t="shared" si="84"/>
        <v>8340282</v>
      </c>
      <c r="BL142" s="166">
        <f t="shared" si="85"/>
        <v>8340282</v>
      </c>
      <c r="BM142" s="166">
        <f t="shared" si="86"/>
        <v>8340282</v>
      </c>
      <c r="BN142" s="166">
        <f t="shared" si="87"/>
        <v>8340282</v>
      </c>
      <c r="BO142" s="166">
        <f t="shared" si="88"/>
        <v>8340282</v>
      </c>
      <c r="BP142" s="166">
        <f t="shared" si="89"/>
        <v>8340282</v>
      </c>
      <c r="BQ142" s="166">
        <f t="shared" si="90"/>
        <v>8340282</v>
      </c>
    </row>
    <row r="143" spans="1:69" ht="15" x14ac:dyDescent="0.2">
      <c r="A143" s="129" t="s">
        <v>365</v>
      </c>
      <c r="B143" s="129"/>
      <c r="C143" s="147"/>
      <c r="D143" s="147"/>
      <c r="E143" s="147"/>
      <c r="F143" s="1">
        <v>1</v>
      </c>
      <c r="G143" s="265">
        <v>151</v>
      </c>
      <c r="H143" s="129">
        <v>117</v>
      </c>
      <c r="I143" s="1" t="s">
        <v>448</v>
      </c>
      <c r="J143" s="156"/>
      <c r="K143" s="266">
        <v>1228.08</v>
      </c>
      <c r="L143" s="265"/>
      <c r="M143" s="158"/>
      <c r="N143" s="267">
        <v>123</v>
      </c>
      <c r="O143" s="159">
        <f t="shared" si="52"/>
        <v>0.10015634160641002</v>
      </c>
      <c r="P143" s="159">
        <f t="shared" si="64"/>
        <v>0</v>
      </c>
      <c r="Q143" s="160">
        <f t="shared" si="53"/>
        <v>0</v>
      </c>
      <c r="R143" s="160">
        <f t="shared" si="65"/>
        <v>0</v>
      </c>
      <c r="S143" s="267">
        <v>12</v>
      </c>
      <c r="T143" s="136">
        <f t="shared" si="54"/>
        <v>36.9</v>
      </c>
      <c r="U143" s="4">
        <f t="shared" si="66"/>
        <v>1267.98</v>
      </c>
      <c r="V143" s="266">
        <v>2278467170.6700001</v>
      </c>
      <c r="W143" s="267">
        <v>9209</v>
      </c>
      <c r="X143" s="136">
        <f t="shared" si="55"/>
        <v>247417.44</v>
      </c>
      <c r="Y143" s="131">
        <f t="shared" si="56"/>
        <v>1.285107</v>
      </c>
      <c r="Z143" s="267">
        <v>128047</v>
      </c>
      <c r="AA143" s="131">
        <f t="shared" si="57"/>
        <v>1.062681</v>
      </c>
      <c r="AB143" s="131">
        <f t="shared" si="58"/>
        <v>-0.21837899999999999</v>
      </c>
      <c r="AC143" s="161">
        <f t="shared" si="59"/>
        <v>0.01</v>
      </c>
      <c r="AD143" s="162">
        <f t="shared" si="67"/>
        <v>0</v>
      </c>
      <c r="AE143" s="163">
        <f t="shared" si="68"/>
        <v>0.01</v>
      </c>
      <c r="AF143" s="267">
        <v>434</v>
      </c>
      <c r="AG143" s="267">
        <v>4</v>
      </c>
      <c r="AH143" s="4">
        <f t="shared" si="69"/>
        <v>400</v>
      </c>
      <c r="AI143" s="135">
        <f t="shared" si="60"/>
        <v>173600</v>
      </c>
      <c r="AJ143" s="135">
        <v>0</v>
      </c>
      <c r="AK143" s="135">
        <f t="shared" si="70"/>
        <v>0</v>
      </c>
      <c r="AL143" s="135">
        <f t="shared" si="71"/>
        <v>0</v>
      </c>
      <c r="AM143" s="135">
        <f t="shared" si="72"/>
        <v>0</v>
      </c>
      <c r="AN143" s="135">
        <f t="shared" si="73"/>
        <v>173600</v>
      </c>
      <c r="AO143" s="135">
        <f t="shared" si="61"/>
        <v>146135</v>
      </c>
      <c r="AP143" s="135">
        <f t="shared" si="74"/>
        <v>319735</v>
      </c>
      <c r="AQ143" s="135">
        <f t="shared" si="75"/>
        <v>319735</v>
      </c>
      <c r="AR143" s="160">
        <v>180135</v>
      </c>
      <c r="AS143" s="135">
        <f t="shared" si="76"/>
        <v>139600</v>
      </c>
      <c r="AT143" s="164" t="str">
        <f t="shared" si="77"/>
        <v>Yes</v>
      </c>
      <c r="AU143" s="267">
        <v>192921.36</v>
      </c>
      <c r="AV143" s="160">
        <f t="shared" si="62"/>
        <v>14881.36</v>
      </c>
      <c r="AW143" s="160">
        <f t="shared" si="78"/>
        <v>207802.71999999997</v>
      </c>
      <c r="AX143" s="160">
        <f t="shared" si="63"/>
        <v>207802.71999999997</v>
      </c>
      <c r="AY143" s="268">
        <f t="shared" si="79"/>
        <v>14881.359999999986</v>
      </c>
      <c r="AZ143" s="160"/>
      <c r="BA143" s="160"/>
      <c r="BB143" s="165"/>
      <c r="BC143" s="160">
        <f t="shared" si="80"/>
        <v>222684.07999999996</v>
      </c>
      <c r="BD143" s="166">
        <f t="shared" si="95"/>
        <v>237565.43999999994</v>
      </c>
      <c r="BE143" s="166">
        <f t="shared" si="95"/>
        <v>252446.79999999993</v>
      </c>
      <c r="BF143" s="166">
        <f t="shared" si="95"/>
        <v>267328.15999999992</v>
      </c>
      <c r="BG143" s="166">
        <f t="shared" si="96"/>
        <v>319735</v>
      </c>
      <c r="BH143" s="166">
        <f t="shared" si="96"/>
        <v>319735</v>
      </c>
      <c r="BI143" s="166">
        <f t="shared" si="83"/>
        <v>319735</v>
      </c>
      <c r="BK143" s="166">
        <f t="shared" si="84"/>
        <v>222684.07999999996</v>
      </c>
      <c r="BL143" s="166">
        <f t="shared" si="85"/>
        <v>237565.43999999994</v>
      </c>
      <c r="BM143" s="166">
        <f t="shared" si="86"/>
        <v>252446.79999999993</v>
      </c>
      <c r="BN143" s="166">
        <f t="shared" si="87"/>
        <v>267328.15999999992</v>
      </c>
      <c r="BO143" s="166">
        <f t="shared" si="88"/>
        <v>319735</v>
      </c>
      <c r="BP143" s="166">
        <f t="shared" si="89"/>
        <v>319735</v>
      </c>
      <c r="BQ143" s="166">
        <f t="shared" si="90"/>
        <v>319735</v>
      </c>
    </row>
    <row r="144" spans="1:69" ht="15" x14ac:dyDescent="0.2">
      <c r="A144" s="129" t="s">
        <v>365</v>
      </c>
      <c r="B144" s="129"/>
      <c r="C144" s="147"/>
      <c r="D144" s="147"/>
      <c r="E144" s="147"/>
      <c r="F144" s="1">
        <v>1</v>
      </c>
      <c r="G144" s="265">
        <v>158</v>
      </c>
      <c r="H144" s="129">
        <v>118</v>
      </c>
      <c r="I144" s="1" t="s">
        <v>449</v>
      </c>
      <c r="J144" s="156"/>
      <c r="K144" s="266">
        <v>4545.18</v>
      </c>
      <c r="L144" s="265"/>
      <c r="M144" s="158"/>
      <c r="N144" s="267">
        <v>250</v>
      </c>
      <c r="O144" s="159">
        <f t="shared" si="52"/>
        <v>5.5003322200660919E-2</v>
      </c>
      <c r="P144" s="159">
        <f t="shared" si="64"/>
        <v>0</v>
      </c>
      <c r="Q144" s="160">
        <f t="shared" si="53"/>
        <v>0</v>
      </c>
      <c r="R144" s="160">
        <f t="shared" si="65"/>
        <v>0</v>
      </c>
      <c r="S144" s="267">
        <v>50</v>
      </c>
      <c r="T144" s="136">
        <f t="shared" si="54"/>
        <v>75</v>
      </c>
      <c r="U144" s="4">
        <f t="shared" si="66"/>
        <v>4632.68</v>
      </c>
      <c r="V144" s="266">
        <v>7091462587</v>
      </c>
      <c r="W144" s="267">
        <v>25070</v>
      </c>
      <c r="X144" s="136">
        <f t="shared" si="55"/>
        <v>282866.48</v>
      </c>
      <c r="Y144" s="131">
        <f t="shared" si="56"/>
        <v>1.4692320000000001</v>
      </c>
      <c r="Z144" s="267">
        <v>158518</v>
      </c>
      <c r="AA144" s="131">
        <f t="shared" si="57"/>
        <v>1.3155650000000001</v>
      </c>
      <c r="AB144" s="131">
        <f t="shared" si="58"/>
        <v>-0.42313200000000001</v>
      </c>
      <c r="AC144" s="161">
        <f t="shared" si="59"/>
        <v>0.01</v>
      </c>
      <c r="AD144" s="162">
        <f t="shared" si="67"/>
        <v>0</v>
      </c>
      <c r="AE144" s="163">
        <f t="shared" si="68"/>
        <v>0.01</v>
      </c>
      <c r="AF144" s="267">
        <v>0</v>
      </c>
      <c r="AG144" s="267">
        <v>0</v>
      </c>
      <c r="AH144" s="4">
        <f t="shared" si="69"/>
        <v>0</v>
      </c>
      <c r="AI144" s="135">
        <f t="shared" si="60"/>
        <v>0</v>
      </c>
      <c r="AJ144" s="135">
        <v>0</v>
      </c>
      <c r="AK144" s="135">
        <f t="shared" si="70"/>
        <v>0</v>
      </c>
      <c r="AL144" s="135">
        <f t="shared" si="71"/>
        <v>0</v>
      </c>
      <c r="AM144" s="135">
        <f t="shared" si="72"/>
        <v>0</v>
      </c>
      <c r="AN144" s="135">
        <f t="shared" si="73"/>
        <v>0</v>
      </c>
      <c r="AO144" s="135">
        <f t="shared" si="61"/>
        <v>533916</v>
      </c>
      <c r="AP144" s="135">
        <f t="shared" si="74"/>
        <v>533916</v>
      </c>
      <c r="AQ144" s="135">
        <f t="shared" si="75"/>
        <v>533916</v>
      </c>
      <c r="AR144" s="160">
        <v>571648</v>
      </c>
      <c r="AS144" s="135">
        <f t="shared" si="76"/>
        <v>37732</v>
      </c>
      <c r="AT144" s="164" t="str">
        <f t="shared" si="77"/>
        <v>No</v>
      </c>
      <c r="AU144" s="267">
        <v>568700</v>
      </c>
      <c r="AV144" s="160">
        <f t="shared" si="62"/>
        <v>3143.0756000000001</v>
      </c>
      <c r="AW144" s="160">
        <f t="shared" si="78"/>
        <v>568700</v>
      </c>
      <c r="AX144" s="160">
        <f t="shared" si="63"/>
        <v>568700</v>
      </c>
      <c r="AY144" s="268">
        <f t="shared" si="79"/>
        <v>0</v>
      </c>
      <c r="AZ144" s="160"/>
      <c r="BA144" s="160"/>
      <c r="BB144" s="165"/>
      <c r="BC144" s="160">
        <f t="shared" si="80"/>
        <v>565556.92440000002</v>
      </c>
      <c r="BD144" s="166">
        <f t="shared" si="95"/>
        <v>562413.84880000004</v>
      </c>
      <c r="BE144" s="166">
        <f t="shared" si="95"/>
        <v>559270.77320000005</v>
      </c>
      <c r="BF144" s="166">
        <f t="shared" si="95"/>
        <v>556127.69760000007</v>
      </c>
      <c r="BG144" s="166">
        <f t="shared" si="96"/>
        <v>552984.62200000009</v>
      </c>
      <c r="BH144" s="166">
        <f t="shared" si="96"/>
        <v>549841.54640000011</v>
      </c>
      <c r="BI144" s="166">
        <f t="shared" si="83"/>
        <v>533916</v>
      </c>
      <c r="BK144" s="166">
        <f t="shared" si="84"/>
        <v>565556.92440000002</v>
      </c>
      <c r="BL144" s="166">
        <f t="shared" si="85"/>
        <v>562413.84880000004</v>
      </c>
      <c r="BM144" s="166">
        <f t="shared" si="86"/>
        <v>559270.77320000005</v>
      </c>
      <c r="BN144" s="166">
        <f t="shared" si="87"/>
        <v>556127.69760000007</v>
      </c>
      <c r="BO144" s="166">
        <f t="shared" si="88"/>
        <v>552984.62200000009</v>
      </c>
      <c r="BP144" s="166">
        <f t="shared" si="89"/>
        <v>549841.54640000011</v>
      </c>
      <c r="BQ144" s="166">
        <f t="shared" si="90"/>
        <v>533916</v>
      </c>
    </row>
    <row r="145" spans="1:69" ht="15" x14ac:dyDescent="0.2">
      <c r="A145" s="129" t="s">
        <v>333</v>
      </c>
      <c r="B145" s="129"/>
      <c r="C145" s="147"/>
      <c r="D145" s="147"/>
      <c r="E145" s="147"/>
      <c r="F145" s="1">
        <v>6</v>
      </c>
      <c r="G145" s="265">
        <v>110</v>
      </c>
      <c r="H145" s="129">
        <v>119</v>
      </c>
      <c r="I145" s="1" t="s">
        <v>450</v>
      </c>
      <c r="J145" s="156"/>
      <c r="K145" s="266">
        <v>2774.17</v>
      </c>
      <c r="L145" s="265"/>
      <c r="M145" s="158"/>
      <c r="N145" s="267">
        <v>506</v>
      </c>
      <c r="O145" s="159">
        <f t="shared" si="52"/>
        <v>0.18239689708994042</v>
      </c>
      <c r="P145" s="159">
        <f t="shared" si="64"/>
        <v>0</v>
      </c>
      <c r="Q145" s="160">
        <f t="shared" si="53"/>
        <v>0</v>
      </c>
      <c r="R145" s="160">
        <f t="shared" si="65"/>
        <v>0</v>
      </c>
      <c r="S145" s="267">
        <v>215</v>
      </c>
      <c r="T145" s="136">
        <f t="shared" si="54"/>
        <v>151.80000000000001</v>
      </c>
      <c r="U145" s="4">
        <f t="shared" si="66"/>
        <v>2979.7200000000003</v>
      </c>
      <c r="V145" s="266">
        <v>3097362568</v>
      </c>
      <c r="W145" s="267">
        <v>20137</v>
      </c>
      <c r="X145" s="136">
        <f t="shared" si="55"/>
        <v>153814.5</v>
      </c>
      <c r="Y145" s="131">
        <f t="shared" si="56"/>
        <v>0.798925</v>
      </c>
      <c r="Z145" s="267">
        <v>83100</v>
      </c>
      <c r="AA145" s="131">
        <f t="shared" si="57"/>
        <v>0.68965900000000002</v>
      </c>
      <c r="AB145" s="131">
        <f t="shared" si="58"/>
        <v>0.23385500000000001</v>
      </c>
      <c r="AC145" s="161">
        <f t="shared" si="59"/>
        <v>0.23385500000000001</v>
      </c>
      <c r="AD145" s="162">
        <f t="shared" si="67"/>
        <v>0</v>
      </c>
      <c r="AE145" s="163">
        <f t="shared" si="68"/>
        <v>0.23385500000000001</v>
      </c>
      <c r="AF145" s="267">
        <v>0</v>
      </c>
      <c r="AG145" s="267">
        <v>0</v>
      </c>
      <c r="AH145" s="4">
        <f t="shared" si="69"/>
        <v>0</v>
      </c>
      <c r="AI145" s="135">
        <f t="shared" si="60"/>
        <v>0</v>
      </c>
      <c r="AJ145" s="135">
        <v>0</v>
      </c>
      <c r="AK145" s="135">
        <f t="shared" si="70"/>
        <v>0</v>
      </c>
      <c r="AL145" s="135">
        <f t="shared" si="71"/>
        <v>0</v>
      </c>
      <c r="AM145" s="135">
        <f t="shared" si="72"/>
        <v>0</v>
      </c>
      <c r="AN145" s="135">
        <f t="shared" si="73"/>
        <v>0</v>
      </c>
      <c r="AO145" s="135">
        <f t="shared" si="61"/>
        <v>8030878</v>
      </c>
      <c r="AP145" s="135">
        <f t="shared" si="74"/>
        <v>8030878</v>
      </c>
      <c r="AQ145" s="135">
        <f t="shared" si="75"/>
        <v>8030878</v>
      </c>
      <c r="AR145" s="160">
        <v>4250230</v>
      </c>
      <c r="AS145" s="135">
        <f t="shared" si="76"/>
        <v>3780648</v>
      </c>
      <c r="AT145" s="164" t="str">
        <f t="shared" si="77"/>
        <v>Yes</v>
      </c>
      <c r="AU145" s="267">
        <v>5413831.0767999999</v>
      </c>
      <c r="AV145" s="160">
        <f t="shared" si="62"/>
        <v>403017.07679999998</v>
      </c>
      <c r="AW145" s="160">
        <f t="shared" si="78"/>
        <v>5816848.1535999998</v>
      </c>
      <c r="AX145" s="160">
        <f t="shared" si="63"/>
        <v>5816848.1535999998</v>
      </c>
      <c r="AY145" s="268">
        <f t="shared" si="79"/>
        <v>403017.07679999992</v>
      </c>
      <c r="AZ145" s="160"/>
      <c r="BA145" s="160"/>
      <c r="BB145" s="165"/>
      <c r="BC145" s="160">
        <f t="shared" si="80"/>
        <v>6219865.2303999998</v>
      </c>
      <c r="BD145" s="166">
        <f t="shared" si="95"/>
        <v>6622882.3071999997</v>
      </c>
      <c r="BE145" s="166">
        <f t="shared" si="95"/>
        <v>7025899.3839999996</v>
      </c>
      <c r="BF145" s="166">
        <f t="shared" si="95"/>
        <v>7428916.4607999995</v>
      </c>
      <c r="BG145" s="166">
        <f t="shared" si="96"/>
        <v>8030878</v>
      </c>
      <c r="BH145" s="166">
        <f t="shared" si="96"/>
        <v>8030878</v>
      </c>
      <c r="BI145" s="166">
        <f t="shared" si="83"/>
        <v>8030878</v>
      </c>
      <c r="BK145" s="166">
        <f t="shared" si="84"/>
        <v>6219865.2303999998</v>
      </c>
      <c r="BL145" s="166">
        <f t="shared" si="85"/>
        <v>6622882.3071999997</v>
      </c>
      <c r="BM145" s="166">
        <f t="shared" si="86"/>
        <v>7025899.3839999996</v>
      </c>
      <c r="BN145" s="166">
        <f t="shared" si="87"/>
        <v>7428916.4607999995</v>
      </c>
      <c r="BO145" s="166">
        <f t="shared" si="88"/>
        <v>8030878</v>
      </c>
      <c r="BP145" s="166">
        <f t="shared" si="89"/>
        <v>8030878</v>
      </c>
      <c r="BQ145" s="166">
        <f t="shared" si="90"/>
        <v>8030878</v>
      </c>
    </row>
    <row r="146" spans="1:69" ht="15" x14ac:dyDescent="0.2">
      <c r="A146" s="129" t="s">
        <v>323</v>
      </c>
      <c r="B146" s="129"/>
      <c r="C146" s="147"/>
      <c r="D146" s="147"/>
      <c r="E146" s="147"/>
      <c r="F146" s="1">
        <v>1</v>
      </c>
      <c r="G146" s="265">
        <v>165</v>
      </c>
      <c r="H146" s="129">
        <v>120</v>
      </c>
      <c r="I146" s="1" t="s">
        <v>451</v>
      </c>
      <c r="J146" s="156"/>
      <c r="K146" s="266">
        <v>192.02</v>
      </c>
      <c r="L146" s="265"/>
      <c r="M146" s="158"/>
      <c r="N146" s="267">
        <v>43</v>
      </c>
      <c r="O146" s="159">
        <f t="shared" si="52"/>
        <v>0.22393500677012809</v>
      </c>
      <c r="P146" s="159">
        <f t="shared" si="64"/>
        <v>0</v>
      </c>
      <c r="Q146" s="160">
        <f t="shared" si="53"/>
        <v>0</v>
      </c>
      <c r="R146" s="160">
        <f t="shared" si="65"/>
        <v>0</v>
      </c>
      <c r="S146" s="267">
        <v>2</v>
      </c>
      <c r="T146" s="136">
        <f t="shared" si="54"/>
        <v>12.9</v>
      </c>
      <c r="U146" s="4">
        <f t="shared" si="66"/>
        <v>205.42000000000002</v>
      </c>
      <c r="V146" s="266">
        <v>923272151.66999996</v>
      </c>
      <c r="W146" s="267">
        <v>2103</v>
      </c>
      <c r="X146" s="136">
        <f t="shared" si="55"/>
        <v>439026.23</v>
      </c>
      <c r="Y146" s="131">
        <f t="shared" si="56"/>
        <v>2.280338</v>
      </c>
      <c r="Z146" s="267">
        <v>137656</v>
      </c>
      <c r="AA146" s="131">
        <f t="shared" si="57"/>
        <v>1.142428</v>
      </c>
      <c r="AB146" s="131">
        <f t="shared" si="58"/>
        <v>-0.93896500000000005</v>
      </c>
      <c r="AC146" s="161">
        <f t="shared" si="59"/>
        <v>0.01</v>
      </c>
      <c r="AD146" s="162">
        <f t="shared" si="67"/>
        <v>0</v>
      </c>
      <c r="AE146" s="163">
        <f t="shared" si="68"/>
        <v>0.01</v>
      </c>
      <c r="AF146" s="267">
        <v>192</v>
      </c>
      <c r="AG146" s="267">
        <v>13</v>
      </c>
      <c r="AH146" s="4">
        <f t="shared" si="69"/>
        <v>1300</v>
      </c>
      <c r="AI146" s="135">
        <f t="shared" si="60"/>
        <v>249600</v>
      </c>
      <c r="AJ146" s="135">
        <v>0</v>
      </c>
      <c r="AK146" s="135">
        <f t="shared" si="70"/>
        <v>0</v>
      </c>
      <c r="AL146" s="135">
        <f t="shared" si="71"/>
        <v>0</v>
      </c>
      <c r="AM146" s="135">
        <f t="shared" si="72"/>
        <v>0</v>
      </c>
      <c r="AN146" s="135">
        <f t="shared" si="73"/>
        <v>249600</v>
      </c>
      <c r="AO146" s="135">
        <f t="shared" si="61"/>
        <v>23675</v>
      </c>
      <c r="AP146" s="135">
        <f t="shared" si="74"/>
        <v>273275</v>
      </c>
      <c r="AQ146" s="135">
        <f t="shared" si="75"/>
        <v>273275</v>
      </c>
      <c r="AR146" s="160">
        <v>33612</v>
      </c>
      <c r="AS146" s="135">
        <f t="shared" si="76"/>
        <v>239663</v>
      </c>
      <c r="AT146" s="164" t="str">
        <f t="shared" si="77"/>
        <v>Yes</v>
      </c>
      <c r="AU146" s="267">
        <v>61595.075799999999</v>
      </c>
      <c r="AV146" s="160">
        <f t="shared" si="62"/>
        <v>25548.075799999999</v>
      </c>
      <c r="AW146" s="160">
        <f t="shared" si="78"/>
        <v>87143.151599999997</v>
      </c>
      <c r="AX146" s="160">
        <f t="shared" si="63"/>
        <v>87143.151599999997</v>
      </c>
      <c r="AY146" s="268">
        <f t="shared" si="79"/>
        <v>25548.075799999999</v>
      </c>
      <c r="AZ146" s="160"/>
      <c r="BA146" s="160"/>
      <c r="BB146" s="165"/>
      <c r="BC146" s="160">
        <f t="shared" si="80"/>
        <v>112691.2274</v>
      </c>
      <c r="BD146" s="166">
        <f t="shared" si="95"/>
        <v>138239.30319999999</v>
      </c>
      <c r="BE146" s="166">
        <f t="shared" si="95"/>
        <v>163787.37899999999</v>
      </c>
      <c r="BF146" s="166">
        <f t="shared" si="95"/>
        <v>189335.45479999998</v>
      </c>
      <c r="BG146" s="166">
        <f t="shared" si="96"/>
        <v>273275</v>
      </c>
      <c r="BH146" s="166">
        <f t="shared" si="96"/>
        <v>273275</v>
      </c>
      <c r="BI146" s="166">
        <f t="shared" si="83"/>
        <v>273275</v>
      </c>
      <c r="BK146" s="166">
        <f t="shared" si="84"/>
        <v>112691.2274</v>
      </c>
      <c r="BL146" s="166">
        <f t="shared" si="85"/>
        <v>138239.30319999999</v>
      </c>
      <c r="BM146" s="166">
        <f t="shared" si="86"/>
        <v>163787.37899999999</v>
      </c>
      <c r="BN146" s="166">
        <f t="shared" si="87"/>
        <v>189335.45479999998</v>
      </c>
      <c r="BO146" s="166">
        <f t="shared" si="88"/>
        <v>273275</v>
      </c>
      <c r="BP146" s="166">
        <f t="shared" si="89"/>
        <v>273275</v>
      </c>
      <c r="BQ146" s="166">
        <f t="shared" si="90"/>
        <v>273275</v>
      </c>
    </row>
    <row r="147" spans="1:69" ht="15" x14ac:dyDescent="0.2">
      <c r="A147" s="129" t="s">
        <v>323</v>
      </c>
      <c r="B147" s="129"/>
      <c r="C147" s="147"/>
      <c r="D147" s="147"/>
      <c r="E147" s="147"/>
      <c r="F147" s="1">
        <v>5</v>
      </c>
      <c r="G147" s="265">
        <v>66</v>
      </c>
      <c r="H147" s="129">
        <v>121</v>
      </c>
      <c r="I147" s="1" t="s">
        <v>452</v>
      </c>
      <c r="J147" s="156"/>
      <c r="K147" s="266">
        <v>592.69000000000005</v>
      </c>
      <c r="L147" s="265"/>
      <c r="M147" s="158"/>
      <c r="N147" s="267">
        <v>134</v>
      </c>
      <c r="O147" s="159">
        <f t="shared" si="52"/>
        <v>0.22608783681182404</v>
      </c>
      <c r="P147" s="159">
        <f t="shared" si="64"/>
        <v>0</v>
      </c>
      <c r="Q147" s="160">
        <f t="shared" si="53"/>
        <v>0</v>
      </c>
      <c r="R147" s="160">
        <f t="shared" si="65"/>
        <v>0</v>
      </c>
      <c r="S147" s="267">
        <v>3</v>
      </c>
      <c r="T147" s="136">
        <f t="shared" si="54"/>
        <v>40.200000000000003</v>
      </c>
      <c r="U147" s="4">
        <f t="shared" si="66"/>
        <v>633.6400000000001</v>
      </c>
      <c r="V147" s="266">
        <v>551143124</v>
      </c>
      <c r="W147" s="267">
        <v>4126</v>
      </c>
      <c r="X147" s="136">
        <f t="shared" si="55"/>
        <v>133578.07</v>
      </c>
      <c r="Y147" s="131">
        <f t="shared" si="56"/>
        <v>0.69381499999999996</v>
      </c>
      <c r="Z147" s="267">
        <v>113000</v>
      </c>
      <c r="AA147" s="131">
        <f t="shared" si="57"/>
        <v>0.93780399999999997</v>
      </c>
      <c r="AB147" s="131">
        <f t="shared" si="58"/>
        <v>0.232988</v>
      </c>
      <c r="AC147" s="161">
        <f t="shared" si="59"/>
        <v>0.232988</v>
      </c>
      <c r="AD147" s="162">
        <f t="shared" si="67"/>
        <v>0</v>
      </c>
      <c r="AE147" s="163">
        <f t="shared" si="68"/>
        <v>0.232988</v>
      </c>
      <c r="AF147" s="267">
        <v>0</v>
      </c>
      <c r="AG147" s="267">
        <v>0</v>
      </c>
      <c r="AH147" s="4">
        <f t="shared" si="69"/>
        <v>0</v>
      </c>
      <c r="AI147" s="135">
        <f t="shared" si="60"/>
        <v>0</v>
      </c>
      <c r="AJ147" s="135">
        <v>0</v>
      </c>
      <c r="AK147" s="135">
        <f t="shared" si="70"/>
        <v>0</v>
      </c>
      <c r="AL147" s="135">
        <f t="shared" si="71"/>
        <v>0</v>
      </c>
      <c r="AM147" s="135">
        <f t="shared" si="72"/>
        <v>0</v>
      </c>
      <c r="AN147" s="135">
        <f t="shared" si="73"/>
        <v>0</v>
      </c>
      <c r="AO147" s="135">
        <f t="shared" si="61"/>
        <v>1701442</v>
      </c>
      <c r="AP147" s="135">
        <f t="shared" si="74"/>
        <v>1701442</v>
      </c>
      <c r="AQ147" s="135">
        <f t="shared" si="75"/>
        <v>1701442</v>
      </c>
      <c r="AR147" s="160">
        <v>3049314</v>
      </c>
      <c r="AS147" s="135">
        <f t="shared" si="76"/>
        <v>1347872</v>
      </c>
      <c r="AT147" s="164" t="str">
        <f t="shared" si="77"/>
        <v>No</v>
      </c>
      <c r="AU147" s="267">
        <v>2525078</v>
      </c>
      <c r="AV147" s="160">
        <f t="shared" si="62"/>
        <v>112277.73759999999</v>
      </c>
      <c r="AW147" s="160">
        <f t="shared" si="78"/>
        <v>2525078</v>
      </c>
      <c r="AX147" s="160">
        <f t="shared" si="63"/>
        <v>2525078</v>
      </c>
      <c r="AY147" s="268">
        <f t="shared" si="79"/>
        <v>0</v>
      </c>
      <c r="AZ147" s="160"/>
      <c r="BA147" s="160"/>
      <c r="BB147" s="165"/>
      <c r="BC147" s="160">
        <f t="shared" si="80"/>
        <v>2412800.2623999999</v>
      </c>
      <c r="BD147" s="166">
        <f t="shared" si="95"/>
        <v>2300522.5247999998</v>
      </c>
      <c r="BE147" s="166">
        <f t="shared" si="95"/>
        <v>2188244.7871999997</v>
      </c>
      <c r="BF147" s="166">
        <f t="shared" si="95"/>
        <v>2075967.0495999996</v>
      </c>
      <c r="BG147" s="166">
        <f t="shared" si="96"/>
        <v>1963689.3119999995</v>
      </c>
      <c r="BH147" s="166">
        <f t="shared" si="96"/>
        <v>1851411.5743999993</v>
      </c>
      <c r="BI147" s="166">
        <f t="shared" si="83"/>
        <v>1701442</v>
      </c>
      <c r="BK147" s="166">
        <f t="shared" si="84"/>
        <v>2412800.2623999999</v>
      </c>
      <c r="BL147" s="166">
        <f t="shared" si="85"/>
        <v>2300522.5247999998</v>
      </c>
      <c r="BM147" s="166">
        <f t="shared" si="86"/>
        <v>2188244.7871999997</v>
      </c>
      <c r="BN147" s="166">
        <f t="shared" si="87"/>
        <v>2075967.0495999996</v>
      </c>
      <c r="BO147" s="166">
        <f t="shared" si="88"/>
        <v>1963689.3119999995</v>
      </c>
      <c r="BP147" s="166">
        <f t="shared" si="89"/>
        <v>1851411.5743999993</v>
      </c>
      <c r="BQ147" s="166">
        <f t="shared" si="90"/>
        <v>1701442</v>
      </c>
    </row>
    <row r="148" spans="1:69" ht="15" x14ac:dyDescent="0.2">
      <c r="A148" s="129" t="s">
        <v>327</v>
      </c>
      <c r="B148" s="129"/>
      <c r="C148" s="147"/>
      <c r="D148" s="147"/>
      <c r="E148" s="147"/>
      <c r="F148" s="1">
        <v>1</v>
      </c>
      <c r="G148" s="265">
        <v>162</v>
      </c>
      <c r="H148" s="129">
        <v>122</v>
      </c>
      <c r="I148" s="1" t="s">
        <v>453</v>
      </c>
      <c r="J148" s="156"/>
      <c r="K148" s="266">
        <v>350.29</v>
      </c>
      <c r="L148" s="265"/>
      <c r="M148" s="158"/>
      <c r="N148" s="267">
        <v>78</v>
      </c>
      <c r="O148" s="159">
        <f t="shared" si="52"/>
        <v>0.22267264266750406</v>
      </c>
      <c r="P148" s="159">
        <f t="shared" si="64"/>
        <v>0</v>
      </c>
      <c r="Q148" s="160">
        <f t="shared" si="53"/>
        <v>0</v>
      </c>
      <c r="R148" s="160">
        <f t="shared" si="65"/>
        <v>0</v>
      </c>
      <c r="S148" s="267">
        <v>8</v>
      </c>
      <c r="T148" s="136">
        <f t="shared" si="54"/>
        <v>23.4</v>
      </c>
      <c r="U148" s="4">
        <f t="shared" si="66"/>
        <v>375.69</v>
      </c>
      <c r="V148" s="266">
        <v>1788111355</v>
      </c>
      <c r="W148" s="267">
        <v>3631</v>
      </c>
      <c r="X148" s="136">
        <f t="shared" si="55"/>
        <v>492457</v>
      </c>
      <c r="Y148" s="131">
        <f t="shared" si="56"/>
        <v>2.5578620000000001</v>
      </c>
      <c r="Z148" s="267">
        <v>83698</v>
      </c>
      <c r="AA148" s="131">
        <f t="shared" si="57"/>
        <v>0.69462199999999996</v>
      </c>
      <c r="AB148" s="131">
        <f t="shared" si="58"/>
        <v>-0.99888999999999994</v>
      </c>
      <c r="AC148" s="161">
        <f t="shared" si="59"/>
        <v>0.01</v>
      </c>
      <c r="AD148" s="162">
        <f t="shared" si="67"/>
        <v>0</v>
      </c>
      <c r="AE148" s="163">
        <f t="shared" si="68"/>
        <v>0.01</v>
      </c>
      <c r="AF148" s="267">
        <v>59</v>
      </c>
      <c r="AG148" s="267">
        <v>4</v>
      </c>
      <c r="AH148" s="4">
        <f t="shared" si="69"/>
        <v>400</v>
      </c>
      <c r="AI148" s="135">
        <f t="shared" si="60"/>
        <v>23600</v>
      </c>
      <c r="AJ148" s="135">
        <v>0</v>
      </c>
      <c r="AK148" s="135">
        <f t="shared" si="70"/>
        <v>0</v>
      </c>
      <c r="AL148" s="135">
        <f t="shared" si="71"/>
        <v>0</v>
      </c>
      <c r="AM148" s="135">
        <f t="shared" si="72"/>
        <v>0</v>
      </c>
      <c r="AN148" s="135">
        <f t="shared" si="73"/>
        <v>23600</v>
      </c>
      <c r="AO148" s="135">
        <f t="shared" si="61"/>
        <v>43298</v>
      </c>
      <c r="AP148" s="135">
        <f t="shared" si="74"/>
        <v>66898</v>
      </c>
      <c r="AQ148" s="135">
        <f t="shared" si="75"/>
        <v>66898</v>
      </c>
      <c r="AR148" s="160">
        <v>10871</v>
      </c>
      <c r="AS148" s="135">
        <f t="shared" si="76"/>
        <v>56027</v>
      </c>
      <c r="AT148" s="164" t="str">
        <f t="shared" si="77"/>
        <v>Yes</v>
      </c>
      <c r="AU148" s="267">
        <v>25502.478200000001</v>
      </c>
      <c r="AV148" s="160">
        <f t="shared" si="62"/>
        <v>5972.4782000000005</v>
      </c>
      <c r="AW148" s="160">
        <f t="shared" si="78"/>
        <v>31474.956400000003</v>
      </c>
      <c r="AX148" s="160">
        <f t="shared" si="63"/>
        <v>31474.956400000003</v>
      </c>
      <c r="AY148" s="268">
        <f t="shared" si="79"/>
        <v>5972.4782000000014</v>
      </c>
      <c r="AZ148" s="160"/>
      <c r="BA148" s="160"/>
      <c r="BB148" s="165"/>
      <c r="BC148" s="160">
        <f t="shared" si="80"/>
        <v>37447.434600000001</v>
      </c>
      <c r="BD148" s="166">
        <f t="shared" si="95"/>
        <v>43419.912799999998</v>
      </c>
      <c r="BE148" s="166">
        <f t="shared" si="95"/>
        <v>49392.390999999996</v>
      </c>
      <c r="BF148" s="166">
        <f t="shared" si="95"/>
        <v>55364.869199999994</v>
      </c>
      <c r="BG148" s="166">
        <f t="shared" si="96"/>
        <v>66898</v>
      </c>
      <c r="BH148" s="166">
        <f t="shared" si="96"/>
        <v>66898</v>
      </c>
      <c r="BI148" s="166">
        <f t="shared" si="83"/>
        <v>66898</v>
      </c>
      <c r="BK148" s="166">
        <f t="shared" si="84"/>
        <v>37447.434600000001</v>
      </c>
      <c r="BL148" s="166">
        <f t="shared" si="85"/>
        <v>43419.912799999998</v>
      </c>
      <c r="BM148" s="166">
        <f t="shared" si="86"/>
        <v>49392.390999999996</v>
      </c>
      <c r="BN148" s="166">
        <f t="shared" si="87"/>
        <v>55364.869199999994</v>
      </c>
      <c r="BO148" s="166">
        <f t="shared" si="88"/>
        <v>66898</v>
      </c>
      <c r="BP148" s="166">
        <f t="shared" si="89"/>
        <v>66898</v>
      </c>
      <c r="BQ148" s="166">
        <f t="shared" si="90"/>
        <v>66898</v>
      </c>
    </row>
    <row r="149" spans="1:69" ht="15" x14ac:dyDescent="0.2">
      <c r="A149" s="129" t="s">
        <v>327</v>
      </c>
      <c r="B149" s="129"/>
      <c r="C149" s="147"/>
      <c r="D149" s="147"/>
      <c r="E149" s="147"/>
      <c r="F149" s="1">
        <v>8</v>
      </c>
      <c r="G149" s="269">
        <v>39</v>
      </c>
      <c r="H149" s="129">
        <v>123</v>
      </c>
      <c r="I149" s="1" t="s">
        <v>454</v>
      </c>
      <c r="J149" s="156"/>
      <c r="K149" s="266">
        <v>168.08</v>
      </c>
      <c r="L149" s="269"/>
      <c r="M149" s="158"/>
      <c r="N149" s="267">
        <v>60</v>
      </c>
      <c r="O149" s="159">
        <f t="shared" si="52"/>
        <v>0.35697287006187528</v>
      </c>
      <c r="P149" s="159">
        <f t="shared" si="64"/>
        <v>0</v>
      </c>
      <c r="Q149" s="160">
        <f t="shared" si="53"/>
        <v>0</v>
      </c>
      <c r="R149" s="160">
        <f t="shared" si="65"/>
        <v>0</v>
      </c>
      <c r="S149" s="267">
        <v>1</v>
      </c>
      <c r="T149" s="136">
        <f t="shared" si="54"/>
        <v>18</v>
      </c>
      <c r="U149" s="4">
        <f t="shared" si="66"/>
        <v>186.33</v>
      </c>
      <c r="V149" s="266">
        <v>166228460.33000001</v>
      </c>
      <c r="W149" s="267">
        <v>1653</v>
      </c>
      <c r="X149" s="136">
        <f t="shared" si="55"/>
        <v>100561.68</v>
      </c>
      <c r="Y149" s="131">
        <f t="shared" si="56"/>
        <v>0.52232599999999996</v>
      </c>
      <c r="Z149" s="267">
        <v>89000</v>
      </c>
      <c r="AA149" s="131">
        <f t="shared" si="57"/>
        <v>0.73862399999999995</v>
      </c>
      <c r="AB149" s="131">
        <f t="shared" si="58"/>
        <v>0.41278500000000001</v>
      </c>
      <c r="AC149" s="161">
        <f t="shared" si="59"/>
        <v>0.41278500000000001</v>
      </c>
      <c r="AD149" s="162">
        <f t="shared" si="67"/>
        <v>0</v>
      </c>
      <c r="AE149" s="163">
        <f t="shared" si="68"/>
        <v>0.41278500000000001</v>
      </c>
      <c r="AF149" s="267">
        <v>81</v>
      </c>
      <c r="AG149" s="267">
        <v>6</v>
      </c>
      <c r="AH149" s="4">
        <f t="shared" si="69"/>
        <v>600</v>
      </c>
      <c r="AI149" s="135">
        <f t="shared" si="60"/>
        <v>48600</v>
      </c>
      <c r="AJ149" s="135">
        <v>0</v>
      </c>
      <c r="AK149" s="135">
        <f t="shared" si="70"/>
        <v>0</v>
      </c>
      <c r="AL149" s="135">
        <f t="shared" si="71"/>
        <v>0</v>
      </c>
      <c r="AM149" s="135">
        <f t="shared" si="72"/>
        <v>0</v>
      </c>
      <c r="AN149" s="135">
        <f t="shared" si="73"/>
        <v>48600</v>
      </c>
      <c r="AO149" s="135">
        <f t="shared" si="61"/>
        <v>886436</v>
      </c>
      <c r="AP149" s="135">
        <f t="shared" si="74"/>
        <v>935036</v>
      </c>
      <c r="AQ149" s="135">
        <f t="shared" si="75"/>
        <v>935036</v>
      </c>
      <c r="AR149" s="160">
        <v>1423001</v>
      </c>
      <c r="AS149" s="135">
        <f t="shared" si="76"/>
        <v>487965</v>
      </c>
      <c r="AT149" s="164" t="str">
        <f t="shared" si="77"/>
        <v>No</v>
      </c>
      <c r="AU149" s="267">
        <v>1274671</v>
      </c>
      <c r="AV149" s="160">
        <f t="shared" si="62"/>
        <v>40647.484499999999</v>
      </c>
      <c r="AW149" s="160">
        <f t="shared" si="78"/>
        <v>1274671</v>
      </c>
      <c r="AX149" s="160">
        <f t="shared" si="63"/>
        <v>1274671</v>
      </c>
      <c r="AY149" s="268">
        <f t="shared" si="79"/>
        <v>0</v>
      </c>
      <c r="AZ149" s="160"/>
      <c r="BA149" s="160"/>
      <c r="BB149" s="165"/>
      <c r="BC149" s="160">
        <f t="shared" si="80"/>
        <v>1234023.5155</v>
      </c>
      <c r="BD149" s="166">
        <f t="shared" si="95"/>
        <v>1193376.031</v>
      </c>
      <c r="BE149" s="166">
        <f t="shared" si="95"/>
        <v>1152728.5464999999</v>
      </c>
      <c r="BF149" s="166">
        <f t="shared" si="95"/>
        <v>1112081.0619999999</v>
      </c>
      <c r="BG149" s="166">
        <f t="shared" si="96"/>
        <v>1071433.5774999999</v>
      </c>
      <c r="BH149" s="166">
        <f t="shared" si="96"/>
        <v>1030786.0929999999</v>
      </c>
      <c r="BI149" s="166">
        <f t="shared" si="83"/>
        <v>935036</v>
      </c>
      <c r="BK149" s="166">
        <f t="shared" si="84"/>
        <v>1234023.5155</v>
      </c>
      <c r="BL149" s="166">
        <f t="shared" si="85"/>
        <v>1193376.031</v>
      </c>
      <c r="BM149" s="166">
        <f t="shared" si="86"/>
        <v>1152728.5464999999</v>
      </c>
      <c r="BN149" s="166">
        <f t="shared" si="87"/>
        <v>1112081.0619999999</v>
      </c>
      <c r="BO149" s="166">
        <f t="shared" si="88"/>
        <v>1071433.5774999999</v>
      </c>
      <c r="BP149" s="166">
        <f t="shared" si="89"/>
        <v>1030786.0929999999</v>
      </c>
      <c r="BQ149" s="166">
        <f t="shared" si="90"/>
        <v>935036</v>
      </c>
    </row>
    <row r="150" spans="1:69" ht="15" x14ac:dyDescent="0.2">
      <c r="A150" s="129" t="s">
        <v>351</v>
      </c>
      <c r="B150" s="129"/>
      <c r="C150" s="147"/>
      <c r="D150" s="147"/>
      <c r="E150" s="147"/>
      <c r="F150" s="1">
        <v>8</v>
      </c>
      <c r="G150" s="269">
        <v>30</v>
      </c>
      <c r="H150" s="129">
        <v>124</v>
      </c>
      <c r="I150" s="1" t="s">
        <v>455</v>
      </c>
      <c r="J150" s="156"/>
      <c r="K150" s="266">
        <v>2185.5700000000002</v>
      </c>
      <c r="L150" s="269"/>
      <c r="M150" s="158"/>
      <c r="N150" s="267">
        <v>869</v>
      </c>
      <c r="O150" s="159">
        <f t="shared" si="52"/>
        <v>0.39760794666837479</v>
      </c>
      <c r="P150" s="159">
        <f t="shared" si="64"/>
        <v>0</v>
      </c>
      <c r="Q150" s="160">
        <f t="shared" si="53"/>
        <v>0</v>
      </c>
      <c r="R150" s="160">
        <f t="shared" si="65"/>
        <v>0</v>
      </c>
      <c r="S150" s="267">
        <v>88</v>
      </c>
      <c r="T150" s="136">
        <f t="shared" si="54"/>
        <v>260.7</v>
      </c>
      <c r="U150" s="4">
        <f t="shared" si="66"/>
        <v>2468.27</v>
      </c>
      <c r="V150" s="266">
        <v>1817138285</v>
      </c>
      <c r="W150" s="267">
        <v>16522</v>
      </c>
      <c r="X150" s="136">
        <f t="shared" si="55"/>
        <v>109982.95</v>
      </c>
      <c r="Y150" s="131">
        <f t="shared" si="56"/>
        <v>0.57125999999999999</v>
      </c>
      <c r="Z150" s="267">
        <v>70941</v>
      </c>
      <c r="AA150" s="131">
        <f t="shared" si="57"/>
        <v>0.58875</v>
      </c>
      <c r="AB150" s="131">
        <f t="shared" si="58"/>
        <v>0.42349300000000001</v>
      </c>
      <c r="AC150" s="161">
        <f t="shared" si="59"/>
        <v>0.42349300000000001</v>
      </c>
      <c r="AD150" s="162">
        <f t="shared" si="67"/>
        <v>0</v>
      </c>
      <c r="AE150" s="163">
        <f t="shared" si="68"/>
        <v>0.42349300000000001</v>
      </c>
      <c r="AF150" s="267">
        <v>0</v>
      </c>
      <c r="AG150" s="267">
        <v>0</v>
      </c>
      <c r="AH150" s="4">
        <f t="shared" si="69"/>
        <v>0</v>
      </c>
      <c r="AI150" s="135">
        <f t="shared" si="60"/>
        <v>0</v>
      </c>
      <c r="AJ150" s="135">
        <v>0</v>
      </c>
      <c r="AK150" s="135">
        <f t="shared" si="70"/>
        <v>0</v>
      </c>
      <c r="AL150" s="135">
        <f t="shared" si="71"/>
        <v>0</v>
      </c>
      <c r="AM150" s="135">
        <f t="shared" si="72"/>
        <v>0</v>
      </c>
      <c r="AN150" s="135">
        <f t="shared" si="73"/>
        <v>0</v>
      </c>
      <c r="AO150" s="135">
        <f t="shared" si="61"/>
        <v>12047026</v>
      </c>
      <c r="AP150" s="135">
        <f t="shared" si="74"/>
        <v>12047026</v>
      </c>
      <c r="AQ150" s="135">
        <f t="shared" si="75"/>
        <v>12047026</v>
      </c>
      <c r="AR150" s="160">
        <v>10040987</v>
      </c>
      <c r="AS150" s="135">
        <f t="shared" si="76"/>
        <v>2006039</v>
      </c>
      <c r="AT150" s="164" t="str">
        <f t="shared" si="77"/>
        <v>Yes</v>
      </c>
      <c r="AU150" s="267">
        <v>10636929.7574</v>
      </c>
      <c r="AV150" s="160">
        <f t="shared" si="62"/>
        <v>213843.7574</v>
      </c>
      <c r="AW150" s="160">
        <f t="shared" si="78"/>
        <v>10850773.514800001</v>
      </c>
      <c r="AX150" s="160">
        <f t="shared" si="63"/>
        <v>10850773.514800001</v>
      </c>
      <c r="AY150" s="268">
        <f t="shared" si="79"/>
        <v>213843.75740000047</v>
      </c>
      <c r="AZ150" s="160"/>
      <c r="BA150" s="160"/>
      <c r="BB150" s="165"/>
      <c r="BC150" s="160">
        <f t="shared" si="80"/>
        <v>11064617.272200001</v>
      </c>
      <c r="BD150" s="166">
        <f t="shared" si="95"/>
        <v>11278461.029600002</v>
      </c>
      <c r="BE150" s="166">
        <f t="shared" si="95"/>
        <v>11492304.787000002</v>
      </c>
      <c r="BF150" s="166">
        <f t="shared" si="95"/>
        <v>11706148.544400003</v>
      </c>
      <c r="BG150" s="166">
        <f t="shared" si="96"/>
        <v>12047026</v>
      </c>
      <c r="BH150" s="166">
        <f t="shared" si="96"/>
        <v>12047026</v>
      </c>
      <c r="BI150" s="166">
        <f t="shared" si="83"/>
        <v>12047026</v>
      </c>
      <c r="BK150" s="166">
        <f t="shared" si="84"/>
        <v>11064617.272200001</v>
      </c>
      <c r="BL150" s="166">
        <f t="shared" si="85"/>
        <v>11278461.029600002</v>
      </c>
      <c r="BM150" s="166">
        <f t="shared" si="86"/>
        <v>11492304.787000002</v>
      </c>
      <c r="BN150" s="166">
        <f t="shared" si="87"/>
        <v>11706148.544400003</v>
      </c>
      <c r="BO150" s="166">
        <f t="shared" si="88"/>
        <v>12047026</v>
      </c>
      <c r="BP150" s="166">
        <f t="shared" si="89"/>
        <v>12047026</v>
      </c>
      <c r="BQ150" s="166">
        <f t="shared" si="90"/>
        <v>12047026</v>
      </c>
    </row>
    <row r="151" spans="1:69" ht="15" x14ac:dyDescent="0.2">
      <c r="A151" s="129" t="s">
        <v>327</v>
      </c>
      <c r="B151" s="129"/>
      <c r="C151" s="147"/>
      <c r="D151" s="147"/>
      <c r="E151" s="147"/>
      <c r="F151" s="1">
        <v>1</v>
      </c>
      <c r="G151" s="265">
        <v>163</v>
      </c>
      <c r="H151" s="129">
        <v>125</v>
      </c>
      <c r="I151" s="1" t="s">
        <v>14</v>
      </c>
      <c r="J151" s="156"/>
      <c r="K151" s="266">
        <v>147.22</v>
      </c>
      <c r="L151" s="265"/>
      <c r="M151" s="158"/>
      <c r="N151" s="267">
        <v>50</v>
      </c>
      <c r="O151" s="159">
        <f t="shared" si="52"/>
        <v>0.33962776796630895</v>
      </c>
      <c r="P151" s="159">
        <f t="shared" si="64"/>
        <v>0</v>
      </c>
      <c r="Q151" s="160">
        <f t="shared" si="53"/>
        <v>0</v>
      </c>
      <c r="R151" s="160">
        <f t="shared" si="65"/>
        <v>0</v>
      </c>
      <c r="S151" s="267">
        <v>6</v>
      </c>
      <c r="T151" s="136">
        <f t="shared" si="54"/>
        <v>15</v>
      </c>
      <c r="U151" s="4">
        <f t="shared" si="66"/>
        <v>163.72</v>
      </c>
      <c r="V151" s="266">
        <v>1023813904.33</v>
      </c>
      <c r="W151" s="267">
        <v>2721</v>
      </c>
      <c r="X151" s="136">
        <f t="shared" si="55"/>
        <v>376263.84</v>
      </c>
      <c r="Y151" s="131">
        <f t="shared" si="56"/>
        <v>1.954345</v>
      </c>
      <c r="Z151" s="267">
        <v>78403</v>
      </c>
      <c r="AA151" s="131">
        <f t="shared" si="57"/>
        <v>0.65067799999999998</v>
      </c>
      <c r="AB151" s="131">
        <f t="shared" si="58"/>
        <v>-0.563245</v>
      </c>
      <c r="AC151" s="161">
        <f t="shared" si="59"/>
        <v>0.01</v>
      </c>
      <c r="AD151" s="162">
        <f t="shared" si="67"/>
        <v>0</v>
      </c>
      <c r="AE151" s="163">
        <f t="shared" si="68"/>
        <v>0.01</v>
      </c>
      <c r="AF151" s="267">
        <v>43</v>
      </c>
      <c r="AG151" s="267">
        <v>4</v>
      </c>
      <c r="AH151" s="4">
        <f t="shared" si="69"/>
        <v>400</v>
      </c>
      <c r="AI151" s="135">
        <f t="shared" si="60"/>
        <v>17200</v>
      </c>
      <c r="AJ151" s="135">
        <v>0</v>
      </c>
      <c r="AK151" s="135">
        <f t="shared" si="70"/>
        <v>0</v>
      </c>
      <c r="AL151" s="135">
        <f t="shared" si="71"/>
        <v>0</v>
      </c>
      <c r="AM151" s="135">
        <f t="shared" si="72"/>
        <v>0</v>
      </c>
      <c r="AN151" s="135">
        <f t="shared" si="73"/>
        <v>17200</v>
      </c>
      <c r="AO151" s="135">
        <f t="shared" si="61"/>
        <v>18869</v>
      </c>
      <c r="AP151" s="135">
        <f t="shared" si="74"/>
        <v>36069</v>
      </c>
      <c r="AQ151" s="135">
        <f t="shared" si="75"/>
        <v>36069</v>
      </c>
      <c r="AR151" s="160">
        <v>9960</v>
      </c>
      <c r="AS151" s="135">
        <f t="shared" si="76"/>
        <v>26109</v>
      </c>
      <c r="AT151" s="164" t="str">
        <f t="shared" si="77"/>
        <v>Yes</v>
      </c>
      <c r="AU151" s="267">
        <v>16220.2194</v>
      </c>
      <c r="AV151" s="160">
        <f t="shared" si="62"/>
        <v>2783.2194</v>
      </c>
      <c r="AW151" s="160">
        <f t="shared" si="78"/>
        <v>19003.4388</v>
      </c>
      <c r="AX151" s="160">
        <f t="shared" si="63"/>
        <v>19003.4388</v>
      </c>
      <c r="AY151" s="268">
        <f t="shared" si="79"/>
        <v>2783.2194</v>
      </c>
      <c r="AZ151" s="160"/>
      <c r="BA151" s="160"/>
      <c r="BB151" s="165"/>
      <c r="BC151" s="160">
        <f t="shared" si="80"/>
        <v>21786.658199999998</v>
      </c>
      <c r="BD151" s="166">
        <f t="shared" si="95"/>
        <v>24569.8776</v>
      </c>
      <c r="BE151" s="166">
        <f t="shared" si="95"/>
        <v>27353.097000000002</v>
      </c>
      <c r="BF151" s="166">
        <f t="shared" si="95"/>
        <v>30136.316400000003</v>
      </c>
      <c r="BG151" s="166">
        <f t="shared" si="96"/>
        <v>36069</v>
      </c>
      <c r="BH151" s="166">
        <f t="shared" si="96"/>
        <v>36069</v>
      </c>
      <c r="BI151" s="166">
        <f t="shared" si="83"/>
        <v>36069</v>
      </c>
      <c r="BK151" s="166">
        <f t="shared" si="84"/>
        <v>21786.658199999998</v>
      </c>
      <c r="BL151" s="166">
        <f t="shared" si="85"/>
        <v>24569.8776</v>
      </c>
      <c r="BM151" s="166">
        <f t="shared" si="86"/>
        <v>27353.097000000002</v>
      </c>
      <c r="BN151" s="166">
        <f t="shared" si="87"/>
        <v>30136.316400000003</v>
      </c>
      <c r="BO151" s="166">
        <f t="shared" si="88"/>
        <v>36069</v>
      </c>
      <c r="BP151" s="166">
        <f t="shared" si="89"/>
        <v>36069</v>
      </c>
      <c r="BQ151" s="166">
        <f t="shared" si="90"/>
        <v>36069</v>
      </c>
    </row>
    <row r="152" spans="1:69" ht="15" x14ac:dyDescent="0.2">
      <c r="A152" s="129" t="s">
        <v>333</v>
      </c>
      <c r="B152" s="129"/>
      <c r="C152" s="147"/>
      <c r="D152" s="147"/>
      <c r="E152" s="147"/>
      <c r="F152" s="1">
        <v>4</v>
      </c>
      <c r="G152" s="265">
        <v>90</v>
      </c>
      <c r="H152" s="129">
        <v>126</v>
      </c>
      <c r="I152" s="1" t="s">
        <v>456</v>
      </c>
      <c r="J152" s="156"/>
      <c r="K152" s="266">
        <v>4571.28</v>
      </c>
      <c r="L152" s="265"/>
      <c r="M152" s="158"/>
      <c r="N152" s="267">
        <v>1443</v>
      </c>
      <c r="O152" s="159">
        <f t="shared" si="52"/>
        <v>0.31566650916154776</v>
      </c>
      <c r="P152" s="159">
        <f t="shared" si="64"/>
        <v>0</v>
      </c>
      <c r="Q152" s="160">
        <f t="shared" si="53"/>
        <v>0</v>
      </c>
      <c r="R152" s="160">
        <f t="shared" si="65"/>
        <v>0</v>
      </c>
      <c r="S152" s="267">
        <v>269</v>
      </c>
      <c r="T152" s="136">
        <f t="shared" si="54"/>
        <v>432.9</v>
      </c>
      <c r="U152" s="4">
        <f t="shared" si="66"/>
        <v>5071.4299999999994</v>
      </c>
      <c r="V152" s="266">
        <v>7135462918</v>
      </c>
      <c r="W152" s="267">
        <v>41155</v>
      </c>
      <c r="X152" s="136">
        <f t="shared" si="55"/>
        <v>173380.22</v>
      </c>
      <c r="Y152" s="131">
        <f t="shared" si="56"/>
        <v>0.90055099999999999</v>
      </c>
      <c r="Z152" s="267">
        <v>94446</v>
      </c>
      <c r="AA152" s="131">
        <f t="shared" si="57"/>
        <v>0.78382200000000002</v>
      </c>
      <c r="AB152" s="131">
        <f t="shared" si="58"/>
        <v>0.134468</v>
      </c>
      <c r="AC152" s="161">
        <f t="shared" si="59"/>
        <v>0.134468</v>
      </c>
      <c r="AD152" s="162">
        <f t="shared" si="67"/>
        <v>0</v>
      </c>
      <c r="AE152" s="163">
        <f t="shared" si="68"/>
        <v>0.134468</v>
      </c>
      <c r="AF152" s="267">
        <v>0</v>
      </c>
      <c r="AG152" s="267">
        <v>0</v>
      </c>
      <c r="AH152" s="4">
        <f t="shared" si="69"/>
        <v>0</v>
      </c>
      <c r="AI152" s="135">
        <f t="shared" si="60"/>
        <v>0</v>
      </c>
      <c r="AJ152" s="135">
        <v>0</v>
      </c>
      <c r="AK152" s="135">
        <f t="shared" si="70"/>
        <v>0</v>
      </c>
      <c r="AL152" s="135">
        <f t="shared" si="71"/>
        <v>0</v>
      </c>
      <c r="AM152" s="135">
        <f t="shared" si="72"/>
        <v>0</v>
      </c>
      <c r="AN152" s="135">
        <f t="shared" si="73"/>
        <v>0</v>
      </c>
      <c r="AO152" s="135">
        <f t="shared" si="61"/>
        <v>7859417</v>
      </c>
      <c r="AP152" s="135">
        <f t="shared" si="74"/>
        <v>7859417</v>
      </c>
      <c r="AQ152" s="135">
        <f t="shared" si="75"/>
        <v>7859417</v>
      </c>
      <c r="AR152" s="160">
        <v>5893771</v>
      </c>
      <c r="AS152" s="135">
        <f t="shared" si="76"/>
        <v>1965646</v>
      </c>
      <c r="AT152" s="164" t="str">
        <f t="shared" si="77"/>
        <v>Yes</v>
      </c>
      <c r="AU152" s="267">
        <v>6851369.8635999998</v>
      </c>
      <c r="AV152" s="160">
        <f t="shared" si="62"/>
        <v>209537.86360000001</v>
      </c>
      <c r="AW152" s="160">
        <f t="shared" si="78"/>
        <v>7060907.7271999996</v>
      </c>
      <c r="AX152" s="160">
        <f t="shared" si="63"/>
        <v>7060907.7271999996</v>
      </c>
      <c r="AY152" s="268">
        <f t="shared" si="79"/>
        <v>209537.86359999981</v>
      </c>
      <c r="AZ152" s="160"/>
      <c r="BA152" s="160"/>
      <c r="BB152" s="165"/>
      <c r="BC152" s="160">
        <f t="shared" si="80"/>
        <v>7270445.5907999994</v>
      </c>
      <c r="BD152" s="166">
        <f t="shared" si="95"/>
        <v>7479983.4543999992</v>
      </c>
      <c r="BE152" s="166">
        <f t="shared" si="95"/>
        <v>7689521.317999999</v>
      </c>
      <c r="BF152" s="166">
        <f t="shared" si="95"/>
        <v>7899059.1815999988</v>
      </c>
      <c r="BG152" s="166">
        <f t="shared" si="96"/>
        <v>7859417</v>
      </c>
      <c r="BH152" s="166">
        <f t="shared" si="96"/>
        <v>7859417</v>
      </c>
      <c r="BI152" s="166">
        <f t="shared" si="83"/>
        <v>7859417</v>
      </c>
      <c r="BK152" s="166">
        <f t="shared" si="84"/>
        <v>7270445.5907999994</v>
      </c>
      <c r="BL152" s="166">
        <f t="shared" si="85"/>
        <v>7479983.4543999992</v>
      </c>
      <c r="BM152" s="166">
        <f t="shared" si="86"/>
        <v>7689521.317999999</v>
      </c>
      <c r="BN152" s="166">
        <f t="shared" si="87"/>
        <v>7899059.1815999988</v>
      </c>
      <c r="BO152" s="166">
        <f t="shared" si="88"/>
        <v>7859417</v>
      </c>
      <c r="BP152" s="166">
        <f t="shared" si="89"/>
        <v>7859417</v>
      </c>
      <c r="BQ152" s="166">
        <f t="shared" si="90"/>
        <v>7859417</v>
      </c>
    </row>
    <row r="153" spans="1:69" ht="15" x14ac:dyDescent="0.2">
      <c r="A153" s="129" t="s">
        <v>323</v>
      </c>
      <c r="B153" s="129"/>
      <c r="C153" s="147"/>
      <c r="D153" s="147"/>
      <c r="E153" s="147"/>
      <c r="F153" s="1">
        <v>2</v>
      </c>
      <c r="G153" s="265">
        <v>156</v>
      </c>
      <c r="H153" s="129">
        <v>127</v>
      </c>
      <c r="I153" s="1" t="s">
        <v>457</v>
      </c>
      <c r="J153" s="156"/>
      <c r="K153" s="266">
        <v>367.86</v>
      </c>
      <c r="L153" s="265"/>
      <c r="M153" s="158"/>
      <c r="N153" s="267">
        <v>24</v>
      </c>
      <c r="O153" s="159">
        <f t="shared" si="52"/>
        <v>6.5242211710976994E-2</v>
      </c>
      <c r="P153" s="159">
        <f t="shared" si="64"/>
        <v>0</v>
      </c>
      <c r="Q153" s="160">
        <f t="shared" si="53"/>
        <v>0</v>
      </c>
      <c r="R153" s="160">
        <f t="shared" si="65"/>
        <v>0</v>
      </c>
      <c r="S153" s="267">
        <v>1</v>
      </c>
      <c r="T153" s="136">
        <f t="shared" si="54"/>
        <v>7.2</v>
      </c>
      <c r="U153" s="4">
        <f t="shared" si="66"/>
        <v>375.31</v>
      </c>
      <c r="V153" s="266">
        <v>1006490231.67</v>
      </c>
      <c r="W153" s="267">
        <v>3641</v>
      </c>
      <c r="X153" s="136">
        <f t="shared" si="55"/>
        <v>276432.36</v>
      </c>
      <c r="Y153" s="131">
        <f t="shared" si="56"/>
        <v>1.4358120000000001</v>
      </c>
      <c r="Z153" s="267">
        <v>113506</v>
      </c>
      <c r="AA153" s="131">
        <f t="shared" si="57"/>
        <v>0.94200300000000003</v>
      </c>
      <c r="AB153" s="131">
        <f t="shared" si="58"/>
        <v>-0.28766900000000001</v>
      </c>
      <c r="AC153" s="161">
        <f t="shared" si="59"/>
        <v>0.01</v>
      </c>
      <c r="AD153" s="162">
        <f t="shared" si="67"/>
        <v>0</v>
      </c>
      <c r="AE153" s="163">
        <f t="shared" si="68"/>
        <v>0.01</v>
      </c>
      <c r="AF153" s="267">
        <v>0</v>
      </c>
      <c r="AG153" s="267">
        <v>0</v>
      </c>
      <c r="AH153" s="4">
        <f t="shared" si="69"/>
        <v>0</v>
      </c>
      <c r="AI153" s="135">
        <f t="shared" si="60"/>
        <v>0</v>
      </c>
      <c r="AJ153" s="135">
        <v>0</v>
      </c>
      <c r="AK153" s="135">
        <f t="shared" si="70"/>
        <v>0</v>
      </c>
      <c r="AL153" s="135">
        <f t="shared" si="71"/>
        <v>0</v>
      </c>
      <c r="AM153" s="135">
        <f t="shared" si="72"/>
        <v>0</v>
      </c>
      <c r="AN153" s="135">
        <f t="shared" si="73"/>
        <v>0</v>
      </c>
      <c r="AO153" s="135">
        <f t="shared" si="61"/>
        <v>43254</v>
      </c>
      <c r="AP153" s="135">
        <f t="shared" si="74"/>
        <v>43254</v>
      </c>
      <c r="AQ153" s="135">
        <f t="shared" si="75"/>
        <v>43254</v>
      </c>
      <c r="AR153" s="160">
        <v>46611</v>
      </c>
      <c r="AS153" s="135">
        <f t="shared" si="76"/>
        <v>3357</v>
      </c>
      <c r="AT153" s="164" t="str">
        <f t="shared" si="77"/>
        <v>No</v>
      </c>
      <c r="AU153" s="267">
        <v>46995</v>
      </c>
      <c r="AV153" s="160">
        <f t="shared" si="62"/>
        <v>279.63810000000001</v>
      </c>
      <c r="AW153" s="160">
        <f t="shared" si="78"/>
        <v>46995</v>
      </c>
      <c r="AX153" s="160">
        <f t="shared" si="63"/>
        <v>46995</v>
      </c>
      <c r="AY153" s="268">
        <f t="shared" si="79"/>
        <v>0</v>
      </c>
      <c r="AZ153" s="160"/>
      <c r="BA153" s="160"/>
      <c r="BB153" s="165"/>
      <c r="BC153" s="160">
        <f t="shared" si="80"/>
        <v>46715.361900000004</v>
      </c>
      <c r="BD153" s="166">
        <f t="shared" si="95"/>
        <v>46435.723800000007</v>
      </c>
      <c r="BE153" s="166">
        <f t="shared" si="95"/>
        <v>46156.085700000011</v>
      </c>
      <c r="BF153" s="166">
        <f t="shared" si="95"/>
        <v>45876.447600000014</v>
      </c>
      <c r="BG153" s="166">
        <f t="shared" si="96"/>
        <v>45596.809500000018</v>
      </c>
      <c r="BH153" s="166">
        <f t="shared" si="96"/>
        <v>45317.171400000021</v>
      </c>
      <c r="BI153" s="166">
        <f t="shared" si="83"/>
        <v>43254</v>
      </c>
      <c r="BK153" s="166">
        <f t="shared" si="84"/>
        <v>46715.361900000004</v>
      </c>
      <c r="BL153" s="166">
        <f t="shared" si="85"/>
        <v>46435.723800000007</v>
      </c>
      <c r="BM153" s="166">
        <f t="shared" si="86"/>
        <v>46156.085700000011</v>
      </c>
      <c r="BN153" s="166">
        <f t="shared" si="87"/>
        <v>45876.447600000014</v>
      </c>
      <c r="BO153" s="166">
        <f t="shared" si="88"/>
        <v>45596.809500000018</v>
      </c>
      <c r="BP153" s="166">
        <f t="shared" si="89"/>
        <v>45317.171400000021</v>
      </c>
      <c r="BQ153" s="166">
        <f t="shared" si="90"/>
        <v>43254</v>
      </c>
    </row>
    <row r="154" spans="1:69" ht="15" x14ac:dyDescent="0.2">
      <c r="A154" s="129" t="s">
        <v>329</v>
      </c>
      <c r="B154" s="129"/>
      <c r="C154" s="147"/>
      <c r="D154" s="147"/>
      <c r="E154" s="147"/>
      <c r="F154" s="1">
        <v>3</v>
      </c>
      <c r="G154" s="265">
        <v>137</v>
      </c>
      <c r="H154" s="129">
        <v>128</v>
      </c>
      <c r="I154" s="1" t="s">
        <v>458</v>
      </c>
      <c r="J154" s="156"/>
      <c r="K154" s="266">
        <v>4021.22</v>
      </c>
      <c r="L154" s="265"/>
      <c r="M154" s="158"/>
      <c r="N154" s="267">
        <v>526</v>
      </c>
      <c r="O154" s="159">
        <f t="shared" si="52"/>
        <v>0.13080607377860451</v>
      </c>
      <c r="P154" s="159">
        <f t="shared" si="64"/>
        <v>0</v>
      </c>
      <c r="Q154" s="160">
        <f t="shared" si="53"/>
        <v>0</v>
      </c>
      <c r="R154" s="160">
        <f t="shared" si="65"/>
        <v>0</v>
      </c>
      <c r="S154" s="267">
        <v>63</v>
      </c>
      <c r="T154" s="136">
        <f t="shared" si="54"/>
        <v>157.80000000000001</v>
      </c>
      <c r="U154" s="4">
        <f t="shared" si="66"/>
        <v>4194.7699999999995</v>
      </c>
      <c r="V154" s="266">
        <v>3607618431.6700001</v>
      </c>
      <c r="W154" s="267">
        <v>24519</v>
      </c>
      <c r="X154" s="136">
        <f t="shared" si="55"/>
        <v>147135.63</v>
      </c>
      <c r="Y154" s="131">
        <f t="shared" si="56"/>
        <v>0.764235</v>
      </c>
      <c r="Z154" s="267">
        <v>119588</v>
      </c>
      <c r="AA154" s="131">
        <f t="shared" si="57"/>
        <v>0.992479</v>
      </c>
      <c r="AB154" s="131">
        <f t="shared" si="58"/>
        <v>0.167292</v>
      </c>
      <c r="AC154" s="161">
        <f t="shared" si="59"/>
        <v>0.167292</v>
      </c>
      <c r="AD154" s="162">
        <f t="shared" si="67"/>
        <v>0</v>
      </c>
      <c r="AE154" s="163">
        <f t="shared" si="68"/>
        <v>0.167292</v>
      </c>
      <c r="AF154" s="267">
        <v>0</v>
      </c>
      <c r="AG154" s="267">
        <v>0</v>
      </c>
      <c r="AH154" s="4">
        <f t="shared" si="69"/>
        <v>0</v>
      </c>
      <c r="AI154" s="135">
        <f t="shared" si="60"/>
        <v>0</v>
      </c>
      <c r="AJ154" s="135">
        <v>0</v>
      </c>
      <c r="AK154" s="135">
        <f t="shared" si="70"/>
        <v>0</v>
      </c>
      <c r="AL154" s="135">
        <f t="shared" si="71"/>
        <v>0</v>
      </c>
      <c r="AM154" s="135">
        <f t="shared" si="72"/>
        <v>0</v>
      </c>
      <c r="AN154" s="135">
        <f t="shared" si="73"/>
        <v>0</v>
      </c>
      <c r="AO154" s="135">
        <f t="shared" si="61"/>
        <v>8087686</v>
      </c>
      <c r="AP154" s="135">
        <f t="shared" si="74"/>
        <v>8087686</v>
      </c>
      <c r="AQ154" s="135">
        <f t="shared" si="75"/>
        <v>8087686</v>
      </c>
      <c r="AR154" s="160">
        <v>6087799</v>
      </c>
      <c r="AS154" s="135">
        <f t="shared" si="76"/>
        <v>1999887</v>
      </c>
      <c r="AT154" s="164" t="str">
        <f t="shared" si="77"/>
        <v>Yes</v>
      </c>
      <c r="AU154" s="267">
        <v>6530197.9541999996</v>
      </c>
      <c r="AV154" s="160">
        <f t="shared" si="62"/>
        <v>213187.95420000001</v>
      </c>
      <c r="AW154" s="160">
        <f t="shared" si="78"/>
        <v>6743385.9083999991</v>
      </c>
      <c r="AX154" s="160">
        <f t="shared" si="63"/>
        <v>6743385.9083999991</v>
      </c>
      <c r="AY154" s="268">
        <f t="shared" si="79"/>
        <v>213187.95419999957</v>
      </c>
      <c r="AZ154" s="160"/>
      <c r="BA154" s="160"/>
      <c r="BB154" s="165"/>
      <c r="BC154" s="160">
        <f t="shared" si="80"/>
        <v>6956573.8625999987</v>
      </c>
      <c r="BD154" s="166">
        <f t="shared" si="95"/>
        <v>7169761.8167999983</v>
      </c>
      <c r="BE154" s="166">
        <f t="shared" si="95"/>
        <v>7382949.7709999979</v>
      </c>
      <c r="BF154" s="166">
        <f t="shared" si="95"/>
        <v>7596137.7251999974</v>
      </c>
      <c r="BG154" s="166">
        <f t="shared" si="96"/>
        <v>8087686</v>
      </c>
      <c r="BH154" s="166">
        <f t="shared" si="96"/>
        <v>8087686</v>
      </c>
      <c r="BI154" s="166">
        <f t="shared" si="83"/>
        <v>8087686</v>
      </c>
      <c r="BK154" s="166">
        <f t="shared" si="84"/>
        <v>6956573.8625999987</v>
      </c>
      <c r="BL154" s="166">
        <f t="shared" si="85"/>
        <v>7169761.8167999983</v>
      </c>
      <c r="BM154" s="166">
        <f t="shared" si="86"/>
        <v>7382949.7709999979</v>
      </c>
      <c r="BN154" s="166">
        <f t="shared" si="87"/>
        <v>7596137.7251999974</v>
      </c>
      <c r="BO154" s="166">
        <f t="shared" si="88"/>
        <v>8087686</v>
      </c>
      <c r="BP154" s="166">
        <f t="shared" si="89"/>
        <v>8087686</v>
      </c>
      <c r="BQ154" s="166">
        <f t="shared" si="90"/>
        <v>8087686</v>
      </c>
    </row>
    <row r="155" spans="1:69" ht="15" x14ac:dyDescent="0.2">
      <c r="A155" s="129" t="s">
        <v>323</v>
      </c>
      <c r="B155" s="129"/>
      <c r="C155" s="147"/>
      <c r="D155" s="147"/>
      <c r="E155" s="147"/>
      <c r="F155" s="1">
        <v>6</v>
      </c>
      <c r="G155" s="265">
        <v>85</v>
      </c>
      <c r="H155" s="129">
        <v>129</v>
      </c>
      <c r="I155" s="1" t="s">
        <v>459</v>
      </c>
      <c r="J155" s="156"/>
      <c r="K155" s="266">
        <v>1309.1300000000001</v>
      </c>
      <c r="L155" s="265"/>
      <c r="M155" s="158"/>
      <c r="N155" s="267">
        <v>61</v>
      </c>
      <c r="O155" s="159">
        <f t="shared" ref="O155:O195" si="97">N155/K155</f>
        <v>4.6595830818940823E-2</v>
      </c>
      <c r="P155" s="159">
        <f t="shared" si="64"/>
        <v>0</v>
      </c>
      <c r="Q155" s="160">
        <f t="shared" ref="Q155:Q195" si="98">P155*K155</f>
        <v>0</v>
      </c>
      <c r="R155" s="160">
        <f t="shared" si="65"/>
        <v>0</v>
      </c>
      <c r="S155" s="267">
        <v>5</v>
      </c>
      <c r="T155" s="136">
        <f t="shared" ref="T155:T195" si="99">ROUND(N155*$T$2,2)</f>
        <v>18.3</v>
      </c>
      <c r="U155" s="4">
        <f t="shared" si="66"/>
        <v>1328.68</v>
      </c>
      <c r="V155" s="266">
        <v>1303644831.6700001</v>
      </c>
      <c r="W155" s="267">
        <v>11137</v>
      </c>
      <c r="X155" s="136">
        <f t="shared" ref="X155:X195" si="100">ROUND(V155/W155,2)</f>
        <v>117055.3</v>
      </c>
      <c r="Y155" s="131">
        <f t="shared" ref="Y155:Y195" si="101">(ROUND(X155/$Y$21,6))</f>
        <v>0.60799499999999995</v>
      </c>
      <c r="Z155" s="267">
        <v>105164</v>
      </c>
      <c r="AA155" s="131">
        <f t="shared" ref="AA155:AA195" si="102">(ROUND(Z155/$AA$21,6))</f>
        <v>0.87277199999999999</v>
      </c>
      <c r="AB155" s="131">
        <f t="shared" ref="AB155:AB195" si="103">ROUND(1-((Y155*$T$4)+(AA155*$T$5)),6)</f>
        <v>0.31257200000000002</v>
      </c>
      <c r="AC155" s="161">
        <f t="shared" ref="AC155:AC195" si="104">IF(C155=1,MAX($T$7,AB155),MAX($T$6,AB155))</f>
        <v>0.31257200000000002</v>
      </c>
      <c r="AD155" s="162">
        <f t="shared" si="67"/>
        <v>0</v>
      </c>
      <c r="AE155" s="163">
        <f t="shared" si="68"/>
        <v>0.31257200000000002</v>
      </c>
      <c r="AF155" s="267">
        <v>0</v>
      </c>
      <c r="AG155" s="267">
        <v>0</v>
      </c>
      <c r="AH155" s="4">
        <f t="shared" si="69"/>
        <v>0</v>
      </c>
      <c r="AI155" s="135">
        <f t="shared" ref="AI155:AI195" si="105">ROUND(AF155*AH155,0)</f>
        <v>0</v>
      </c>
      <c r="AJ155" s="135">
        <v>0</v>
      </c>
      <c r="AK155" s="135">
        <f t="shared" si="70"/>
        <v>0</v>
      </c>
      <c r="AL155" s="135">
        <f t="shared" si="71"/>
        <v>0</v>
      </c>
      <c r="AM155" s="135">
        <f t="shared" si="72"/>
        <v>0</v>
      </c>
      <c r="AN155" s="135">
        <f t="shared" si="73"/>
        <v>0</v>
      </c>
      <c r="AO155" s="135">
        <f t="shared" ref="AO155:AO195" si="106">ROUND(U155*AE155*$AO$21,0)</f>
        <v>4786427</v>
      </c>
      <c r="AP155" s="135">
        <f t="shared" si="74"/>
        <v>4786427</v>
      </c>
      <c r="AQ155" s="135">
        <f t="shared" si="75"/>
        <v>4786427</v>
      </c>
      <c r="AR155" s="160">
        <v>5929453</v>
      </c>
      <c r="AS155" s="135">
        <f t="shared" si="76"/>
        <v>1143026</v>
      </c>
      <c r="AT155" s="164" t="str">
        <f t="shared" si="77"/>
        <v>No</v>
      </c>
      <c r="AU155" s="267">
        <v>5692630</v>
      </c>
      <c r="AV155" s="160">
        <f t="shared" ref="AV155:AV195" si="107">IF(AT155="Yes",+AS155*$L$9,+AS155*$L$10)</f>
        <v>95214.065799999997</v>
      </c>
      <c r="AW155" s="160">
        <f t="shared" si="78"/>
        <v>5692630</v>
      </c>
      <c r="AX155" s="160">
        <f t="shared" ref="AX155:AX195" si="108">IF(C155=1,MAX(AW155,AR155),AW155)</f>
        <v>5692630</v>
      </c>
      <c r="AY155" s="268">
        <f t="shared" si="79"/>
        <v>0</v>
      </c>
      <c r="AZ155" s="160"/>
      <c r="BA155" s="160"/>
      <c r="BB155" s="165"/>
      <c r="BC155" s="160">
        <f t="shared" si="80"/>
        <v>5597415.9342</v>
      </c>
      <c r="BD155" s="166">
        <f t="shared" si="95"/>
        <v>5502201.8684</v>
      </c>
      <c r="BE155" s="166">
        <f t="shared" si="95"/>
        <v>5406987.8026000001</v>
      </c>
      <c r="BF155" s="166">
        <f t="shared" si="95"/>
        <v>5311773.7368000001</v>
      </c>
      <c r="BG155" s="166">
        <f t="shared" si="96"/>
        <v>5216559.6710000001</v>
      </c>
      <c r="BH155" s="166">
        <f t="shared" si="96"/>
        <v>5121345.6052000001</v>
      </c>
      <c r="BI155" s="166">
        <f t="shared" si="83"/>
        <v>4786427</v>
      </c>
      <c r="BK155" s="166">
        <f t="shared" si="84"/>
        <v>5597415.9342</v>
      </c>
      <c r="BL155" s="166">
        <f t="shared" si="85"/>
        <v>5502201.8684</v>
      </c>
      <c r="BM155" s="166">
        <f t="shared" si="86"/>
        <v>5406987.8026000001</v>
      </c>
      <c r="BN155" s="166">
        <f t="shared" si="87"/>
        <v>5311773.7368000001</v>
      </c>
      <c r="BO155" s="166">
        <f t="shared" si="88"/>
        <v>5216559.6710000001</v>
      </c>
      <c r="BP155" s="166">
        <f t="shared" si="89"/>
        <v>5121345.6052000001</v>
      </c>
      <c r="BQ155" s="166">
        <f t="shared" si="90"/>
        <v>4786427</v>
      </c>
    </row>
    <row r="156" spans="1:69" ht="15" x14ac:dyDescent="0.2">
      <c r="A156" s="129" t="s">
        <v>329</v>
      </c>
      <c r="B156" s="129"/>
      <c r="C156" s="147"/>
      <c r="D156" s="147"/>
      <c r="E156" s="147"/>
      <c r="F156" s="1">
        <v>5</v>
      </c>
      <c r="G156" s="265">
        <v>98</v>
      </c>
      <c r="H156" s="129">
        <v>130</v>
      </c>
      <c r="I156" s="1" t="s">
        <v>460</v>
      </c>
      <c r="J156" s="156"/>
      <c r="K156" s="266">
        <v>2344.64</v>
      </c>
      <c r="L156" s="265"/>
      <c r="M156" s="158"/>
      <c r="N156" s="267">
        <v>290</v>
      </c>
      <c r="O156" s="159">
        <f t="shared" si="97"/>
        <v>0.1236863654974751</v>
      </c>
      <c r="P156" s="159">
        <f t="shared" ref="P156:P195" si="109">IF(O156&gt;0.6,+O156-0.6,0)</f>
        <v>0</v>
      </c>
      <c r="Q156" s="160">
        <f t="shared" si="98"/>
        <v>0</v>
      </c>
      <c r="R156" s="160">
        <f t="shared" ref="R156:R195" si="110">Q156*0.15</f>
        <v>0</v>
      </c>
      <c r="S156" s="267">
        <v>20</v>
      </c>
      <c r="T156" s="136">
        <f t="shared" si="99"/>
        <v>87</v>
      </c>
      <c r="U156" s="4">
        <f t="shared" ref="U156:U195" si="111">K156+T156+0.25*S156+0.15*Q156</f>
        <v>2436.64</v>
      </c>
      <c r="V156" s="266">
        <v>3166366217</v>
      </c>
      <c r="W156" s="267">
        <v>19754</v>
      </c>
      <c r="X156" s="136">
        <f t="shared" si="100"/>
        <v>160289.88</v>
      </c>
      <c r="Y156" s="131">
        <f t="shared" si="101"/>
        <v>0.83255900000000005</v>
      </c>
      <c r="Z156" s="267">
        <v>94176</v>
      </c>
      <c r="AA156" s="131">
        <f t="shared" si="102"/>
        <v>0.78158099999999997</v>
      </c>
      <c r="AB156" s="131">
        <f t="shared" si="103"/>
        <v>0.18273400000000001</v>
      </c>
      <c r="AC156" s="161">
        <f t="shared" si="104"/>
        <v>0.18273400000000001</v>
      </c>
      <c r="AD156" s="162">
        <f t="shared" ref="AD156:AD195" si="112">IF(G156&gt;=1,IF(G156&lt;=5,0.06,IF(G156&lt;=10,0.05,IF(G156&lt;=15,0.04,IF(G156&lt;=19,0.03,0)))),0)</f>
        <v>0</v>
      </c>
      <c r="AE156" s="163">
        <f t="shared" ref="AE156:AE195" si="113">+AD156+AC156</f>
        <v>0.18273400000000001</v>
      </c>
      <c r="AF156" s="267">
        <v>2359</v>
      </c>
      <c r="AG156" s="267">
        <v>13</v>
      </c>
      <c r="AH156" s="4">
        <f t="shared" ref="AH156:AH195" si="114">ROUND(AG156*100,2)</f>
        <v>1300</v>
      </c>
      <c r="AI156" s="135">
        <f t="shared" si="105"/>
        <v>3066700</v>
      </c>
      <c r="AJ156" s="135">
        <v>0</v>
      </c>
      <c r="AK156" s="135">
        <f t="shared" ref="AK156:AK195" si="115">IF(AJ156&gt;0,4,0)</f>
        <v>0</v>
      </c>
      <c r="AL156" s="135">
        <f t="shared" ref="AL156:AL195" si="116">ROUND(AK156*100,2)</f>
        <v>0</v>
      </c>
      <c r="AM156" s="135">
        <f t="shared" ref="AM156:AM195" si="117">ROUND(AJ156*AL156,0)</f>
        <v>0</v>
      </c>
      <c r="AN156" s="135">
        <f t="shared" ref="AN156:AN195" si="118">AI156+AM156</f>
        <v>3066700</v>
      </c>
      <c r="AO156" s="135">
        <f t="shared" si="106"/>
        <v>5131587</v>
      </c>
      <c r="AP156" s="135">
        <f t="shared" ref="AP156:AP195" si="119">IF(AO156=0, 0,AN156+AO156)</f>
        <v>8198287</v>
      </c>
      <c r="AQ156" s="135">
        <f t="shared" ref="AQ156:AQ195" si="120">IF(AND(C156=1,AP156&lt;AR156),AR156,AP156)</f>
        <v>8198287</v>
      </c>
      <c r="AR156" s="160">
        <v>3458266</v>
      </c>
      <c r="AS156" s="135">
        <f t="shared" ref="AS156:AS195" si="121">ABS(SUM(AR156,-AP156))</f>
        <v>4740021</v>
      </c>
      <c r="AT156" s="164" t="str">
        <f t="shared" ref="AT156:AT195" si="122">IF(AP156&gt;AR156,"Yes","No")</f>
        <v>Yes</v>
      </c>
      <c r="AU156" s="267">
        <v>4290927.2385999998</v>
      </c>
      <c r="AV156" s="160">
        <f t="shared" si="107"/>
        <v>505286.23859999998</v>
      </c>
      <c r="AW156" s="160">
        <f t="shared" ref="AW156:AW195" si="123">IF(AT156="Yes",+AU156+AV156,+AU156)</f>
        <v>4796213.4771999996</v>
      </c>
      <c r="AX156" s="160">
        <f t="shared" si="108"/>
        <v>4796213.4771999996</v>
      </c>
      <c r="AY156" s="268">
        <f t="shared" ref="AY156:AY195" si="124">AX156-AU156</f>
        <v>505286.23859999981</v>
      </c>
      <c r="AZ156" s="160"/>
      <c r="BA156" s="160"/>
      <c r="BB156" s="165"/>
      <c r="BC156" s="160">
        <f t="shared" ref="BC156:BC195" si="125">IF(AT156="Yes",AX156+AV156,AX156-AV156)</f>
        <v>5301499.7157999994</v>
      </c>
      <c r="BD156" s="166">
        <f t="shared" ref="BD156:BF171" si="126">IF($AT156="Yes",BC156+$AV156,BC156-$AV156)</f>
        <v>5806785.9543999992</v>
      </c>
      <c r="BE156" s="166">
        <f t="shared" si="126"/>
        <v>6312072.192999999</v>
      </c>
      <c r="BF156" s="166">
        <f t="shared" si="126"/>
        <v>6817358.4315999988</v>
      </c>
      <c r="BG156" s="166">
        <f t="shared" ref="BG156:BH171" si="127">IF($AT156="Yes",$AP156,BF156-$AV156)</f>
        <v>8198287</v>
      </c>
      <c r="BH156" s="166">
        <f t="shared" si="127"/>
        <v>8198287</v>
      </c>
      <c r="BI156" s="166">
        <f t="shared" ref="BI156:BI195" si="128">AP156</f>
        <v>8198287</v>
      </c>
      <c r="BK156" s="166">
        <f t="shared" ref="BK156:BK195" si="129">IF($C156=1,MAX(BC156,$AR156),BC156)</f>
        <v>5301499.7157999994</v>
      </c>
      <c r="BL156" s="166">
        <f t="shared" ref="BL156:BL195" si="130">IF($C156=1,MAX(BD156,$AR156),BD156)</f>
        <v>5806785.9543999992</v>
      </c>
      <c r="BM156" s="166">
        <f t="shared" ref="BM156:BM195" si="131">IF($C156=1,MAX(BE156,$AR156),BE156)</f>
        <v>6312072.192999999</v>
      </c>
      <c r="BN156" s="166">
        <f t="shared" ref="BN156:BN195" si="132">IF($C156=1,MAX(BF156,$AR156),BF156)</f>
        <v>6817358.4315999988</v>
      </c>
      <c r="BO156" s="166">
        <f t="shared" ref="BO156:BO195" si="133">IF($C156=1,MAX(BG156,$AR156),BG156)</f>
        <v>8198287</v>
      </c>
      <c r="BP156" s="166">
        <f t="shared" ref="BP156:BP195" si="134">IF($C156=1,MAX(BH156,$AR156),BH156)</f>
        <v>8198287</v>
      </c>
      <c r="BQ156" s="166">
        <f t="shared" ref="BQ156:BQ195" si="135">AQ156</f>
        <v>8198287</v>
      </c>
    </row>
    <row r="157" spans="1:69" ht="15" x14ac:dyDescent="0.2">
      <c r="A157" s="129" t="s">
        <v>333</v>
      </c>
      <c r="B157" s="129"/>
      <c r="C157" s="147"/>
      <c r="D157" s="147"/>
      <c r="E157" s="147"/>
      <c r="F157" s="1">
        <v>6</v>
      </c>
      <c r="G157" s="265">
        <v>83</v>
      </c>
      <c r="H157" s="129">
        <v>131</v>
      </c>
      <c r="I157" s="1" t="s">
        <v>461</v>
      </c>
      <c r="J157" s="156"/>
      <c r="K157" s="266">
        <v>6124.37</v>
      </c>
      <c r="L157" s="265"/>
      <c r="M157" s="158"/>
      <c r="N157" s="267">
        <v>1415</v>
      </c>
      <c r="O157" s="159">
        <f t="shared" si="97"/>
        <v>0.23104417270674371</v>
      </c>
      <c r="P157" s="159">
        <f t="shared" si="109"/>
        <v>0</v>
      </c>
      <c r="Q157" s="160">
        <f t="shared" si="98"/>
        <v>0</v>
      </c>
      <c r="R157" s="160">
        <f t="shared" si="110"/>
        <v>0</v>
      </c>
      <c r="S157" s="267">
        <v>139</v>
      </c>
      <c r="T157" s="136">
        <f t="shared" si="99"/>
        <v>424.5</v>
      </c>
      <c r="U157" s="4">
        <f t="shared" si="111"/>
        <v>6583.62</v>
      </c>
      <c r="V157" s="266">
        <v>6066041105</v>
      </c>
      <c r="W157" s="267">
        <v>43763</v>
      </c>
      <c r="X157" s="136">
        <f t="shared" si="100"/>
        <v>138611.18</v>
      </c>
      <c r="Y157" s="131">
        <f t="shared" si="101"/>
        <v>0.71995799999999999</v>
      </c>
      <c r="Z157" s="267">
        <v>92220</v>
      </c>
      <c r="AA157" s="131">
        <f t="shared" si="102"/>
        <v>0.76534800000000003</v>
      </c>
      <c r="AB157" s="131">
        <f t="shared" si="103"/>
        <v>0.26642500000000002</v>
      </c>
      <c r="AC157" s="161">
        <f t="shared" si="104"/>
        <v>0.26642500000000002</v>
      </c>
      <c r="AD157" s="162">
        <f t="shared" si="112"/>
        <v>0</v>
      </c>
      <c r="AE157" s="163">
        <f t="shared" si="113"/>
        <v>0.26642500000000002</v>
      </c>
      <c r="AF157" s="267">
        <v>0</v>
      </c>
      <c r="AG157" s="267">
        <v>0</v>
      </c>
      <c r="AH157" s="4">
        <f t="shared" si="114"/>
        <v>0</v>
      </c>
      <c r="AI157" s="135">
        <f t="shared" si="105"/>
        <v>0</v>
      </c>
      <c r="AJ157" s="135">
        <v>0</v>
      </c>
      <c r="AK157" s="135">
        <f t="shared" si="115"/>
        <v>0</v>
      </c>
      <c r="AL157" s="135">
        <f t="shared" si="116"/>
        <v>0</v>
      </c>
      <c r="AM157" s="135">
        <f t="shared" si="117"/>
        <v>0</v>
      </c>
      <c r="AN157" s="135">
        <f t="shared" si="118"/>
        <v>0</v>
      </c>
      <c r="AO157" s="135">
        <f t="shared" si="106"/>
        <v>20215322</v>
      </c>
      <c r="AP157" s="135">
        <f t="shared" si="119"/>
        <v>20215322</v>
      </c>
      <c r="AQ157" s="135">
        <f t="shared" si="120"/>
        <v>20215322</v>
      </c>
      <c r="AR157" s="160">
        <v>20268059</v>
      </c>
      <c r="AS157" s="135">
        <f t="shared" si="121"/>
        <v>52737</v>
      </c>
      <c r="AT157" s="164" t="str">
        <f t="shared" si="122"/>
        <v>No</v>
      </c>
      <c r="AU157" s="267">
        <v>20466417</v>
      </c>
      <c r="AV157" s="160">
        <f t="shared" si="107"/>
        <v>4392.9921000000004</v>
      </c>
      <c r="AW157" s="160">
        <f t="shared" si="123"/>
        <v>20466417</v>
      </c>
      <c r="AX157" s="160">
        <f t="shared" si="108"/>
        <v>20466417</v>
      </c>
      <c r="AY157" s="268">
        <f t="shared" si="124"/>
        <v>0</v>
      </c>
      <c r="AZ157" s="160"/>
      <c r="BA157" s="160"/>
      <c r="BB157" s="165"/>
      <c r="BC157" s="160">
        <f t="shared" si="125"/>
        <v>20462024.0079</v>
      </c>
      <c r="BD157" s="166">
        <f t="shared" si="126"/>
        <v>20457631.015799999</v>
      </c>
      <c r="BE157" s="166">
        <f t="shared" si="126"/>
        <v>20453238.023699999</v>
      </c>
      <c r="BF157" s="166">
        <f t="shared" si="126"/>
        <v>20448845.031599998</v>
      </c>
      <c r="BG157" s="166">
        <f t="shared" si="127"/>
        <v>20444452.039499998</v>
      </c>
      <c r="BH157" s="166">
        <f t="shared" si="127"/>
        <v>20440059.047399998</v>
      </c>
      <c r="BI157" s="166">
        <f t="shared" si="128"/>
        <v>20215322</v>
      </c>
      <c r="BK157" s="166">
        <f t="shared" si="129"/>
        <v>20462024.0079</v>
      </c>
      <c r="BL157" s="166">
        <f t="shared" si="130"/>
        <v>20457631.015799999</v>
      </c>
      <c r="BM157" s="166">
        <f t="shared" si="131"/>
        <v>20453238.023699999</v>
      </c>
      <c r="BN157" s="166">
        <f t="shared" si="132"/>
        <v>20448845.031599998</v>
      </c>
      <c r="BO157" s="166">
        <f t="shared" si="133"/>
        <v>20444452.039499998</v>
      </c>
      <c r="BP157" s="166">
        <f t="shared" si="134"/>
        <v>20440059.047399998</v>
      </c>
      <c r="BQ157" s="166">
        <f t="shared" si="135"/>
        <v>20215322</v>
      </c>
    </row>
    <row r="158" spans="1:69" ht="15" x14ac:dyDescent="0.2">
      <c r="A158" s="129" t="s">
        <v>329</v>
      </c>
      <c r="B158" s="129"/>
      <c r="C158" s="147"/>
      <c r="D158" s="147"/>
      <c r="E158" s="147"/>
      <c r="F158" s="1">
        <v>5</v>
      </c>
      <c r="G158" s="265">
        <v>78</v>
      </c>
      <c r="H158" s="129">
        <v>132</v>
      </c>
      <c r="I158" s="1" t="s">
        <v>462</v>
      </c>
      <c r="J158" s="156"/>
      <c r="K158" s="266">
        <v>4678.49</v>
      </c>
      <c r="L158" s="265"/>
      <c r="M158" s="158"/>
      <c r="N158" s="267">
        <v>757</v>
      </c>
      <c r="O158" s="159">
        <f t="shared" si="97"/>
        <v>0.16180434285421152</v>
      </c>
      <c r="P158" s="159">
        <f t="shared" si="109"/>
        <v>0</v>
      </c>
      <c r="Q158" s="160">
        <f t="shared" si="98"/>
        <v>0</v>
      </c>
      <c r="R158" s="160">
        <f t="shared" si="110"/>
        <v>0</v>
      </c>
      <c r="S158" s="267">
        <v>329</v>
      </c>
      <c r="T158" s="136">
        <f t="shared" si="99"/>
        <v>227.1</v>
      </c>
      <c r="U158" s="4">
        <f t="shared" si="111"/>
        <v>4987.84</v>
      </c>
      <c r="V158" s="266">
        <v>4036297127.6700001</v>
      </c>
      <c r="W158" s="267">
        <v>25823</v>
      </c>
      <c r="X158" s="136">
        <f t="shared" si="100"/>
        <v>156306.28</v>
      </c>
      <c r="Y158" s="131">
        <f t="shared" si="101"/>
        <v>0.81186800000000003</v>
      </c>
      <c r="Z158" s="267">
        <v>107088</v>
      </c>
      <c r="AA158" s="131">
        <f t="shared" si="102"/>
        <v>0.88873999999999997</v>
      </c>
      <c r="AB158" s="131">
        <f t="shared" si="103"/>
        <v>0.16506999999999999</v>
      </c>
      <c r="AC158" s="161">
        <f t="shared" si="104"/>
        <v>0.16506999999999999</v>
      </c>
      <c r="AD158" s="162">
        <f t="shared" si="112"/>
        <v>0</v>
      </c>
      <c r="AE158" s="163">
        <f t="shared" si="113"/>
        <v>0.16506999999999999</v>
      </c>
      <c r="AF158" s="267">
        <v>0</v>
      </c>
      <c r="AG158" s="267">
        <v>0</v>
      </c>
      <c r="AH158" s="4">
        <f t="shared" si="114"/>
        <v>0</v>
      </c>
      <c r="AI158" s="135">
        <f t="shared" si="105"/>
        <v>0</v>
      </c>
      <c r="AJ158" s="135">
        <v>0</v>
      </c>
      <c r="AK158" s="135">
        <f t="shared" si="115"/>
        <v>0</v>
      </c>
      <c r="AL158" s="135">
        <f t="shared" si="116"/>
        <v>0</v>
      </c>
      <c r="AM158" s="135">
        <f t="shared" si="117"/>
        <v>0</v>
      </c>
      <c r="AN158" s="135">
        <f t="shared" si="118"/>
        <v>0</v>
      </c>
      <c r="AO158" s="135">
        <f t="shared" si="106"/>
        <v>9489025</v>
      </c>
      <c r="AP158" s="135">
        <f t="shared" si="119"/>
        <v>9489025</v>
      </c>
      <c r="AQ158" s="135">
        <f t="shared" si="120"/>
        <v>9489025</v>
      </c>
      <c r="AR158" s="160">
        <v>12826469</v>
      </c>
      <c r="AS158" s="135">
        <f t="shared" si="121"/>
        <v>3337444</v>
      </c>
      <c r="AT158" s="164" t="str">
        <f t="shared" si="122"/>
        <v>No</v>
      </c>
      <c r="AU158" s="267">
        <v>11408078</v>
      </c>
      <c r="AV158" s="160">
        <f t="shared" si="107"/>
        <v>278009.08519999997</v>
      </c>
      <c r="AW158" s="160">
        <f t="shared" si="123"/>
        <v>11408078</v>
      </c>
      <c r="AX158" s="160">
        <f t="shared" si="108"/>
        <v>11408078</v>
      </c>
      <c r="AY158" s="268">
        <f t="shared" si="124"/>
        <v>0</v>
      </c>
      <c r="AZ158" s="160"/>
      <c r="BA158" s="160"/>
      <c r="BB158" s="165"/>
      <c r="BC158" s="160">
        <f t="shared" si="125"/>
        <v>11130068.914799999</v>
      </c>
      <c r="BD158" s="166">
        <f t="shared" si="126"/>
        <v>10852059.829599999</v>
      </c>
      <c r="BE158" s="166">
        <f t="shared" si="126"/>
        <v>10574050.744399998</v>
      </c>
      <c r="BF158" s="166">
        <f t="shared" si="126"/>
        <v>10296041.659199998</v>
      </c>
      <c r="BG158" s="166">
        <f t="shared" si="127"/>
        <v>10018032.573999997</v>
      </c>
      <c r="BH158" s="166">
        <f t="shared" si="127"/>
        <v>9740023.4887999967</v>
      </c>
      <c r="BI158" s="166">
        <f t="shared" si="128"/>
        <v>9489025</v>
      </c>
      <c r="BK158" s="166">
        <f t="shared" si="129"/>
        <v>11130068.914799999</v>
      </c>
      <c r="BL158" s="166">
        <f t="shared" si="130"/>
        <v>10852059.829599999</v>
      </c>
      <c r="BM158" s="166">
        <f t="shared" si="131"/>
        <v>10574050.744399998</v>
      </c>
      <c r="BN158" s="166">
        <f t="shared" si="132"/>
        <v>10296041.659199998</v>
      </c>
      <c r="BO158" s="166">
        <f t="shared" si="133"/>
        <v>10018032.573999997</v>
      </c>
      <c r="BP158" s="166">
        <f t="shared" si="134"/>
        <v>9740023.4887999967</v>
      </c>
      <c r="BQ158" s="166">
        <f t="shared" si="135"/>
        <v>9489025</v>
      </c>
    </row>
    <row r="159" spans="1:69" ht="15" x14ac:dyDescent="0.2">
      <c r="A159" s="129" t="s">
        <v>351</v>
      </c>
      <c r="B159" s="129"/>
      <c r="C159" s="147"/>
      <c r="D159" s="147"/>
      <c r="E159" s="147"/>
      <c r="F159" s="1">
        <v>9</v>
      </c>
      <c r="G159" s="269">
        <v>15</v>
      </c>
      <c r="H159" s="129">
        <v>133</v>
      </c>
      <c r="I159" s="1" t="s">
        <v>463</v>
      </c>
      <c r="J159" s="156"/>
      <c r="K159" s="266">
        <v>348</v>
      </c>
      <c r="L159" s="269"/>
      <c r="M159" s="158"/>
      <c r="N159" s="267">
        <v>207</v>
      </c>
      <c r="O159" s="159">
        <f t="shared" si="97"/>
        <v>0.59482758620689657</v>
      </c>
      <c r="P159" s="159">
        <f t="shared" si="109"/>
        <v>0</v>
      </c>
      <c r="Q159" s="160">
        <f t="shared" si="98"/>
        <v>0</v>
      </c>
      <c r="R159" s="160">
        <f t="shared" si="110"/>
        <v>0</v>
      </c>
      <c r="S159" s="267">
        <v>11</v>
      </c>
      <c r="T159" s="136">
        <f t="shared" si="99"/>
        <v>62.1</v>
      </c>
      <c r="U159" s="4">
        <f t="shared" si="111"/>
        <v>412.85</v>
      </c>
      <c r="V159" s="266">
        <v>257741030.66999999</v>
      </c>
      <c r="W159" s="267">
        <v>2929</v>
      </c>
      <c r="X159" s="136">
        <f t="shared" si="100"/>
        <v>87996.25</v>
      </c>
      <c r="Y159" s="131">
        <f t="shared" si="101"/>
        <v>0.45706000000000002</v>
      </c>
      <c r="Z159" s="267">
        <v>65688</v>
      </c>
      <c r="AA159" s="131">
        <f t="shared" si="102"/>
        <v>0.54515499999999995</v>
      </c>
      <c r="AB159" s="131">
        <f t="shared" si="103"/>
        <v>0.51651199999999997</v>
      </c>
      <c r="AC159" s="161">
        <f t="shared" si="104"/>
        <v>0.51651199999999997</v>
      </c>
      <c r="AD159" s="162">
        <f t="shared" si="112"/>
        <v>0.04</v>
      </c>
      <c r="AE159" s="163">
        <f t="shared" si="113"/>
        <v>0.55651200000000001</v>
      </c>
      <c r="AF159" s="267">
        <v>0</v>
      </c>
      <c r="AG159" s="267">
        <v>0</v>
      </c>
      <c r="AH159" s="4">
        <f t="shared" si="114"/>
        <v>0</v>
      </c>
      <c r="AI159" s="135">
        <f t="shared" si="105"/>
        <v>0</v>
      </c>
      <c r="AJ159" s="135">
        <v>79</v>
      </c>
      <c r="AK159" s="135">
        <f t="shared" si="115"/>
        <v>4</v>
      </c>
      <c r="AL159" s="135">
        <f t="shared" si="116"/>
        <v>400</v>
      </c>
      <c r="AM159" s="135">
        <f t="shared" si="117"/>
        <v>31600</v>
      </c>
      <c r="AN159" s="135">
        <f t="shared" si="118"/>
        <v>31600</v>
      </c>
      <c r="AO159" s="135">
        <f t="shared" si="106"/>
        <v>2647938</v>
      </c>
      <c r="AP159" s="135">
        <f t="shared" si="119"/>
        <v>2679538</v>
      </c>
      <c r="AQ159" s="135">
        <f t="shared" si="120"/>
        <v>2679538</v>
      </c>
      <c r="AR159" s="160">
        <v>2612273</v>
      </c>
      <c r="AS159" s="135">
        <f t="shared" si="121"/>
        <v>67265</v>
      </c>
      <c r="AT159" s="164" t="str">
        <f t="shared" si="122"/>
        <v>Yes</v>
      </c>
      <c r="AU159" s="267">
        <v>2675264.449</v>
      </c>
      <c r="AV159" s="160">
        <f t="shared" si="107"/>
        <v>7170.4489999999996</v>
      </c>
      <c r="AW159" s="160">
        <f t="shared" si="123"/>
        <v>2682434.898</v>
      </c>
      <c r="AX159" s="160">
        <f t="shared" si="108"/>
        <v>2682434.898</v>
      </c>
      <c r="AY159" s="268">
        <f t="shared" si="124"/>
        <v>7170.4490000000224</v>
      </c>
      <c r="AZ159" s="160"/>
      <c r="BA159" s="160"/>
      <c r="BB159" s="165"/>
      <c r="BC159" s="160">
        <f t="shared" si="125"/>
        <v>2689605.3470000001</v>
      </c>
      <c r="BD159" s="166">
        <f t="shared" si="126"/>
        <v>2696775.7960000001</v>
      </c>
      <c r="BE159" s="166">
        <f t="shared" si="126"/>
        <v>2703946.2450000001</v>
      </c>
      <c r="BF159" s="166">
        <f t="shared" si="126"/>
        <v>2711116.6940000001</v>
      </c>
      <c r="BG159" s="166">
        <f t="shared" si="127"/>
        <v>2679538</v>
      </c>
      <c r="BH159" s="166">
        <f t="shared" si="127"/>
        <v>2679538</v>
      </c>
      <c r="BI159" s="166">
        <f t="shared" si="128"/>
        <v>2679538</v>
      </c>
      <c r="BK159" s="166">
        <f t="shared" si="129"/>
        <v>2689605.3470000001</v>
      </c>
      <c r="BL159" s="166">
        <f t="shared" si="130"/>
        <v>2696775.7960000001</v>
      </c>
      <c r="BM159" s="166">
        <f t="shared" si="131"/>
        <v>2703946.2450000001</v>
      </c>
      <c r="BN159" s="166">
        <f t="shared" si="132"/>
        <v>2711116.6940000001</v>
      </c>
      <c r="BO159" s="166">
        <f t="shared" si="133"/>
        <v>2679538</v>
      </c>
      <c r="BP159" s="166">
        <f t="shared" si="134"/>
        <v>2679538</v>
      </c>
      <c r="BQ159" s="166">
        <f t="shared" si="135"/>
        <v>2679538</v>
      </c>
    </row>
    <row r="160" spans="1:69" ht="15" x14ac:dyDescent="0.2">
      <c r="A160" s="129" t="s">
        <v>351</v>
      </c>
      <c r="B160" s="129"/>
      <c r="C160" s="147"/>
      <c r="D160" s="147"/>
      <c r="E160" s="147"/>
      <c r="F160" s="1">
        <v>9</v>
      </c>
      <c r="G160" s="269">
        <v>42</v>
      </c>
      <c r="H160" s="129">
        <v>134</v>
      </c>
      <c r="I160" s="1" t="s">
        <v>464</v>
      </c>
      <c r="J160" s="156"/>
      <c r="K160" s="266">
        <v>1365.61</v>
      </c>
      <c r="L160" s="269"/>
      <c r="M160" s="158"/>
      <c r="N160" s="267">
        <v>563</v>
      </c>
      <c r="O160" s="159">
        <f t="shared" si="97"/>
        <v>0.41226997459010994</v>
      </c>
      <c r="P160" s="159">
        <f t="shared" si="109"/>
        <v>0</v>
      </c>
      <c r="Q160" s="160">
        <f t="shared" si="98"/>
        <v>0</v>
      </c>
      <c r="R160" s="160">
        <f t="shared" si="110"/>
        <v>0</v>
      </c>
      <c r="S160" s="267">
        <v>6</v>
      </c>
      <c r="T160" s="136">
        <f t="shared" si="99"/>
        <v>168.9</v>
      </c>
      <c r="U160" s="4">
        <f t="shared" si="111"/>
        <v>1536.01</v>
      </c>
      <c r="V160" s="266">
        <v>1165297456.6700001</v>
      </c>
      <c r="W160" s="267">
        <v>11890</v>
      </c>
      <c r="X160" s="136">
        <f t="shared" si="100"/>
        <v>98006.51</v>
      </c>
      <c r="Y160" s="131">
        <f t="shared" si="101"/>
        <v>0.50905400000000001</v>
      </c>
      <c r="Z160" s="267">
        <v>72806</v>
      </c>
      <c r="AA160" s="131">
        <f t="shared" si="102"/>
        <v>0.60422799999999999</v>
      </c>
      <c r="AB160" s="131">
        <f t="shared" si="103"/>
        <v>0.46239400000000003</v>
      </c>
      <c r="AC160" s="161">
        <f t="shared" si="104"/>
        <v>0.46239400000000003</v>
      </c>
      <c r="AD160" s="162">
        <f t="shared" si="112"/>
        <v>0</v>
      </c>
      <c r="AE160" s="163">
        <f t="shared" si="113"/>
        <v>0.46239400000000003</v>
      </c>
      <c r="AF160" s="267">
        <v>0</v>
      </c>
      <c r="AG160" s="267">
        <v>0</v>
      </c>
      <c r="AH160" s="4">
        <f t="shared" si="114"/>
        <v>0</v>
      </c>
      <c r="AI160" s="135">
        <f t="shared" si="105"/>
        <v>0</v>
      </c>
      <c r="AJ160" s="135">
        <v>0</v>
      </c>
      <c r="AK160" s="135">
        <f t="shared" si="115"/>
        <v>0</v>
      </c>
      <c r="AL160" s="135">
        <f t="shared" si="116"/>
        <v>0</v>
      </c>
      <c r="AM160" s="135">
        <f t="shared" si="117"/>
        <v>0</v>
      </c>
      <c r="AN160" s="135">
        <f t="shared" si="118"/>
        <v>0</v>
      </c>
      <c r="AO160" s="135">
        <f t="shared" si="106"/>
        <v>8185537</v>
      </c>
      <c r="AP160" s="135">
        <f t="shared" si="119"/>
        <v>8185537</v>
      </c>
      <c r="AQ160" s="135">
        <f t="shared" si="120"/>
        <v>8185537</v>
      </c>
      <c r="AR160" s="160">
        <v>9790490</v>
      </c>
      <c r="AS160" s="135">
        <f t="shared" si="121"/>
        <v>1604953</v>
      </c>
      <c r="AT160" s="164" t="str">
        <f t="shared" si="122"/>
        <v>No</v>
      </c>
      <c r="AU160" s="267">
        <v>9551487</v>
      </c>
      <c r="AV160" s="160">
        <f t="shared" si="107"/>
        <v>133692.58489999999</v>
      </c>
      <c r="AW160" s="160">
        <f t="shared" si="123"/>
        <v>9551487</v>
      </c>
      <c r="AX160" s="160">
        <f t="shared" si="108"/>
        <v>9551487</v>
      </c>
      <c r="AY160" s="268">
        <f t="shared" si="124"/>
        <v>0</v>
      </c>
      <c r="AZ160" s="160"/>
      <c r="BA160" s="160"/>
      <c r="BB160" s="165"/>
      <c r="BC160" s="160">
        <f t="shared" si="125"/>
        <v>9417794.4151000008</v>
      </c>
      <c r="BD160" s="166">
        <f t="shared" si="126"/>
        <v>9284101.8302000016</v>
      </c>
      <c r="BE160" s="166">
        <f t="shared" si="126"/>
        <v>9150409.2453000024</v>
      </c>
      <c r="BF160" s="166">
        <f t="shared" si="126"/>
        <v>9016716.6604000032</v>
      </c>
      <c r="BG160" s="166">
        <f t="shared" si="127"/>
        <v>8883024.075500004</v>
      </c>
      <c r="BH160" s="166">
        <f t="shared" si="127"/>
        <v>8749331.4906000048</v>
      </c>
      <c r="BI160" s="166">
        <f t="shared" si="128"/>
        <v>8185537</v>
      </c>
      <c r="BK160" s="166">
        <f t="shared" si="129"/>
        <v>9417794.4151000008</v>
      </c>
      <c r="BL160" s="166">
        <f t="shared" si="130"/>
        <v>9284101.8302000016</v>
      </c>
      <c r="BM160" s="166">
        <f t="shared" si="131"/>
        <v>9150409.2453000024</v>
      </c>
      <c r="BN160" s="166">
        <f t="shared" si="132"/>
        <v>9016716.6604000032</v>
      </c>
      <c r="BO160" s="166">
        <f t="shared" si="133"/>
        <v>8883024.075500004</v>
      </c>
      <c r="BP160" s="166">
        <f t="shared" si="134"/>
        <v>8749331.4906000048</v>
      </c>
      <c r="BQ160" s="166">
        <f t="shared" si="135"/>
        <v>8185537</v>
      </c>
    </row>
    <row r="161" spans="1:69" ht="15" x14ac:dyDescent="0.2">
      <c r="A161" s="129" t="s">
        <v>325</v>
      </c>
      <c r="B161" s="129">
        <v>1</v>
      </c>
      <c r="C161" s="147">
        <v>1</v>
      </c>
      <c r="D161" s="147">
        <v>1</v>
      </c>
      <c r="E161" s="147"/>
      <c r="F161" s="1">
        <v>2</v>
      </c>
      <c r="G161" s="265">
        <v>117</v>
      </c>
      <c r="H161" s="129">
        <v>135</v>
      </c>
      <c r="I161" s="1" t="s">
        <v>465</v>
      </c>
      <c r="J161" s="156"/>
      <c r="K161" s="266">
        <v>15732.61</v>
      </c>
      <c r="L161" s="265"/>
      <c r="M161" s="158"/>
      <c r="N161" s="267">
        <v>9272</v>
      </c>
      <c r="O161" s="159">
        <f t="shared" si="97"/>
        <v>0.58934912897478542</v>
      </c>
      <c r="P161" s="159">
        <f t="shared" si="109"/>
        <v>0</v>
      </c>
      <c r="Q161" s="160">
        <f t="shared" si="98"/>
        <v>0</v>
      </c>
      <c r="R161" s="160">
        <f t="shared" si="110"/>
        <v>0</v>
      </c>
      <c r="S161" s="267">
        <v>2168</v>
      </c>
      <c r="T161" s="136">
        <f t="shared" si="99"/>
        <v>2781.6</v>
      </c>
      <c r="U161" s="4">
        <f t="shared" si="111"/>
        <v>19056.21</v>
      </c>
      <c r="V161" s="266">
        <v>32280069005.330002</v>
      </c>
      <c r="W161" s="267">
        <v>129026</v>
      </c>
      <c r="X161" s="136">
        <f t="shared" si="100"/>
        <v>250182.67</v>
      </c>
      <c r="Y161" s="131">
        <f t="shared" si="101"/>
        <v>1.299469</v>
      </c>
      <c r="Z161" s="267">
        <v>89309</v>
      </c>
      <c r="AA161" s="131">
        <f t="shared" si="102"/>
        <v>0.74118899999999999</v>
      </c>
      <c r="AB161" s="131">
        <f t="shared" si="103"/>
        <v>-0.13198499999999999</v>
      </c>
      <c r="AC161" s="161">
        <f t="shared" si="104"/>
        <v>0.1</v>
      </c>
      <c r="AD161" s="162">
        <f t="shared" si="112"/>
        <v>0</v>
      </c>
      <c r="AE161" s="163">
        <f t="shared" si="113"/>
        <v>0.1</v>
      </c>
      <c r="AF161" s="267">
        <v>0</v>
      </c>
      <c r="AG161" s="267">
        <v>0</v>
      </c>
      <c r="AH161" s="4">
        <f t="shared" si="114"/>
        <v>0</v>
      </c>
      <c r="AI161" s="135">
        <f t="shared" si="105"/>
        <v>0</v>
      </c>
      <c r="AJ161" s="135">
        <v>0</v>
      </c>
      <c r="AK161" s="135">
        <f t="shared" si="115"/>
        <v>0</v>
      </c>
      <c r="AL161" s="135">
        <f t="shared" si="116"/>
        <v>0</v>
      </c>
      <c r="AM161" s="135">
        <f t="shared" si="117"/>
        <v>0</v>
      </c>
      <c r="AN161" s="135">
        <f t="shared" si="118"/>
        <v>0</v>
      </c>
      <c r="AO161" s="135">
        <f t="shared" si="106"/>
        <v>21962282</v>
      </c>
      <c r="AP161" s="135">
        <f t="shared" si="119"/>
        <v>21962282</v>
      </c>
      <c r="AQ161" s="135">
        <f t="shared" si="120"/>
        <v>21962282</v>
      </c>
      <c r="AR161" s="160">
        <v>10803759</v>
      </c>
      <c r="AS161" s="135">
        <f t="shared" si="121"/>
        <v>11158523</v>
      </c>
      <c r="AT161" s="164" t="str">
        <f t="shared" si="122"/>
        <v>Yes</v>
      </c>
      <c r="AU161" s="267">
        <v>14780083.5518</v>
      </c>
      <c r="AV161" s="160">
        <f t="shared" si="107"/>
        <v>1189498.5518</v>
      </c>
      <c r="AW161" s="160">
        <f t="shared" si="123"/>
        <v>15969582.103599999</v>
      </c>
      <c r="AX161" s="160">
        <f t="shared" si="108"/>
        <v>15969582.103599999</v>
      </c>
      <c r="AY161" s="268">
        <f t="shared" si="124"/>
        <v>1189498.5517999995</v>
      </c>
      <c r="AZ161" s="160"/>
      <c r="BA161" s="160"/>
      <c r="BB161" s="165"/>
      <c r="BC161" s="160">
        <f t="shared" si="125"/>
        <v>17159080.655400001</v>
      </c>
      <c r="BD161" s="166">
        <f t="shared" si="126"/>
        <v>18348579.207200002</v>
      </c>
      <c r="BE161" s="166">
        <f t="shared" si="126"/>
        <v>19538077.759000003</v>
      </c>
      <c r="BF161" s="166">
        <f t="shared" si="126"/>
        <v>20727576.310800005</v>
      </c>
      <c r="BG161" s="166">
        <f t="shared" si="127"/>
        <v>21962282</v>
      </c>
      <c r="BH161" s="166">
        <f t="shared" si="127"/>
        <v>21962282</v>
      </c>
      <c r="BI161" s="166">
        <f t="shared" si="128"/>
        <v>21962282</v>
      </c>
      <c r="BK161" s="166">
        <f t="shared" si="129"/>
        <v>17159080.655400001</v>
      </c>
      <c r="BL161" s="166">
        <f t="shared" si="130"/>
        <v>18348579.207200002</v>
      </c>
      <c r="BM161" s="166">
        <f t="shared" si="131"/>
        <v>19538077.759000003</v>
      </c>
      <c r="BN161" s="166">
        <f t="shared" si="132"/>
        <v>20727576.310800005</v>
      </c>
      <c r="BO161" s="166">
        <f t="shared" si="133"/>
        <v>21962282</v>
      </c>
      <c r="BP161" s="166">
        <f t="shared" si="134"/>
        <v>21962282</v>
      </c>
      <c r="BQ161" s="166">
        <f t="shared" si="135"/>
        <v>21962282</v>
      </c>
    </row>
    <row r="162" spans="1:69" ht="15" x14ac:dyDescent="0.2">
      <c r="A162" s="129" t="s">
        <v>351</v>
      </c>
      <c r="B162" s="129"/>
      <c r="C162" s="147"/>
      <c r="D162" s="147"/>
      <c r="E162" s="147"/>
      <c r="F162" s="1">
        <v>9</v>
      </c>
      <c r="G162" s="269">
        <v>27</v>
      </c>
      <c r="H162" s="129">
        <v>136</v>
      </c>
      <c r="I162" s="1" t="s">
        <v>466</v>
      </c>
      <c r="J162" s="156"/>
      <c r="K162" s="266">
        <v>428.64</v>
      </c>
      <c r="L162" s="269"/>
      <c r="M162" s="158"/>
      <c r="N162" s="267">
        <v>147</v>
      </c>
      <c r="O162" s="159">
        <f t="shared" si="97"/>
        <v>0.34294512877939531</v>
      </c>
      <c r="P162" s="159">
        <f t="shared" si="109"/>
        <v>0</v>
      </c>
      <c r="Q162" s="160">
        <f t="shared" si="98"/>
        <v>0</v>
      </c>
      <c r="R162" s="160">
        <f t="shared" si="110"/>
        <v>0</v>
      </c>
      <c r="S162" s="267">
        <v>0</v>
      </c>
      <c r="T162" s="136">
        <f t="shared" si="99"/>
        <v>44.1</v>
      </c>
      <c r="U162" s="4">
        <f t="shared" si="111"/>
        <v>472.74</v>
      </c>
      <c r="V162" s="266">
        <v>355883350.32999998</v>
      </c>
      <c r="W162" s="267">
        <v>3762</v>
      </c>
      <c r="X162" s="136">
        <f t="shared" si="100"/>
        <v>94599.51</v>
      </c>
      <c r="Y162" s="131">
        <f t="shared" si="101"/>
        <v>0.49135800000000002</v>
      </c>
      <c r="Z162" s="267">
        <v>77985</v>
      </c>
      <c r="AA162" s="131">
        <f t="shared" si="102"/>
        <v>0.64720900000000003</v>
      </c>
      <c r="AB162" s="131">
        <f t="shared" si="103"/>
        <v>0.46188699999999999</v>
      </c>
      <c r="AC162" s="161">
        <f t="shared" si="104"/>
        <v>0.46188699999999999</v>
      </c>
      <c r="AD162" s="162">
        <f t="shared" si="112"/>
        <v>0</v>
      </c>
      <c r="AE162" s="163">
        <f t="shared" si="113"/>
        <v>0.46188699999999999</v>
      </c>
      <c r="AF162" s="267">
        <v>0</v>
      </c>
      <c r="AG162" s="267">
        <v>0</v>
      </c>
      <c r="AH162" s="4">
        <f t="shared" si="114"/>
        <v>0</v>
      </c>
      <c r="AI162" s="135">
        <f t="shared" si="105"/>
        <v>0</v>
      </c>
      <c r="AJ162" s="135">
        <v>0</v>
      </c>
      <c r="AK162" s="135">
        <f t="shared" si="115"/>
        <v>0</v>
      </c>
      <c r="AL162" s="135">
        <f t="shared" si="116"/>
        <v>0</v>
      </c>
      <c r="AM162" s="135">
        <f t="shared" si="117"/>
        <v>0</v>
      </c>
      <c r="AN162" s="135">
        <f t="shared" si="118"/>
        <v>0</v>
      </c>
      <c r="AO162" s="135">
        <f t="shared" si="106"/>
        <v>2516512</v>
      </c>
      <c r="AP162" s="135">
        <f t="shared" si="119"/>
        <v>2516512</v>
      </c>
      <c r="AQ162" s="135">
        <f t="shared" si="120"/>
        <v>2516512</v>
      </c>
      <c r="AR162" s="160">
        <v>3196216</v>
      </c>
      <c r="AS162" s="135">
        <f t="shared" si="121"/>
        <v>679704</v>
      </c>
      <c r="AT162" s="164" t="str">
        <f t="shared" si="122"/>
        <v>No</v>
      </c>
      <c r="AU162" s="267">
        <v>3174585</v>
      </c>
      <c r="AV162" s="160">
        <f t="shared" si="107"/>
        <v>56619.343200000003</v>
      </c>
      <c r="AW162" s="160">
        <f t="shared" si="123"/>
        <v>3174585</v>
      </c>
      <c r="AX162" s="160">
        <f t="shared" si="108"/>
        <v>3174585</v>
      </c>
      <c r="AY162" s="268">
        <f t="shared" si="124"/>
        <v>0</v>
      </c>
      <c r="AZ162" s="160"/>
      <c r="BA162" s="160"/>
      <c r="BB162" s="165"/>
      <c r="BC162" s="160">
        <f t="shared" si="125"/>
        <v>3117965.6568</v>
      </c>
      <c r="BD162" s="166">
        <f t="shared" si="126"/>
        <v>3061346.3136</v>
      </c>
      <c r="BE162" s="166">
        <f t="shared" si="126"/>
        <v>3004726.9704</v>
      </c>
      <c r="BF162" s="166">
        <f t="shared" si="126"/>
        <v>2948107.6272</v>
      </c>
      <c r="BG162" s="166">
        <f t="shared" si="127"/>
        <v>2891488.284</v>
      </c>
      <c r="BH162" s="166">
        <f t="shared" si="127"/>
        <v>2834868.9408</v>
      </c>
      <c r="BI162" s="166">
        <f t="shared" si="128"/>
        <v>2516512</v>
      </c>
      <c r="BK162" s="166">
        <f t="shared" si="129"/>
        <v>3117965.6568</v>
      </c>
      <c r="BL162" s="166">
        <f t="shared" si="130"/>
        <v>3061346.3136</v>
      </c>
      <c r="BM162" s="166">
        <f t="shared" si="131"/>
        <v>3004726.9704</v>
      </c>
      <c r="BN162" s="166">
        <f t="shared" si="132"/>
        <v>2948107.6272</v>
      </c>
      <c r="BO162" s="166">
        <f t="shared" si="133"/>
        <v>2891488.284</v>
      </c>
      <c r="BP162" s="166">
        <f t="shared" si="134"/>
        <v>2834868.9408</v>
      </c>
      <c r="BQ162" s="166">
        <f t="shared" si="135"/>
        <v>2516512</v>
      </c>
    </row>
    <row r="163" spans="1:69" ht="15" x14ac:dyDescent="0.2">
      <c r="A163" s="129" t="s">
        <v>333</v>
      </c>
      <c r="B163" s="129"/>
      <c r="C163" s="147"/>
      <c r="D163" s="147"/>
      <c r="E163" s="147"/>
      <c r="F163" s="1">
        <v>3</v>
      </c>
      <c r="G163" s="265">
        <v>125</v>
      </c>
      <c r="H163" s="129">
        <v>137</v>
      </c>
      <c r="I163" s="1" t="s">
        <v>467</v>
      </c>
      <c r="J163" s="156"/>
      <c r="K163" s="266">
        <v>1956.72</v>
      </c>
      <c r="L163" s="265"/>
      <c r="M163" s="158"/>
      <c r="N163" s="267">
        <v>541</v>
      </c>
      <c r="O163" s="159">
        <f t="shared" si="97"/>
        <v>0.27648309415756983</v>
      </c>
      <c r="P163" s="159">
        <f t="shared" si="109"/>
        <v>0</v>
      </c>
      <c r="Q163" s="160">
        <f t="shared" si="98"/>
        <v>0</v>
      </c>
      <c r="R163" s="160">
        <f t="shared" si="110"/>
        <v>0</v>
      </c>
      <c r="S163" s="267">
        <v>10</v>
      </c>
      <c r="T163" s="136">
        <f t="shared" si="99"/>
        <v>162.30000000000001</v>
      </c>
      <c r="U163" s="4">
        <f t="shared" si="111"/>
        <v>2121.52</v>
      </c>
      <c r="V163" s="266">
        <v>4041442120.3299999</v>
      </c>
      <c r="W163" s="267">
        <v>18436</v>
      </c>
      <c r="X163" s="136">
        <f t="shared" si="100"/>
        <v>219214.7</v>
      </c>
      <c r="Y163" s="131">
        <f t="shared" si="101"/>
        <v>1.138619</v>
      </c>
      <c r="Z163" s="267">
        <v>79250</v>
      </c>
      <c r="AA163" s="131">
        <f t="shared" si="102"/>
        <v>0.65770799999999996</v>
      </c>
      <c r="AB163" s="131">
        <f t="shared" si="103"/>
        <v>5.6540000000000002E-3</v>
      </c>
      <c r="AC163" s="161">
        <f t="shared" si="104"/>
        <v>0.01</v>
      </c>
      <c r="AD163" s="162">
        <f t="shared" si="112"/>
        <v>0</v>
      </c>
      <c r="AE163" s="163">
        <f t="shared" si="113"/>
        <v>0.01</v>
      </c>
      <c r="AF163" s="267">
        <v>0</v>
      </c>
      <c r="AG163" s="267">
        <v>0</v>
      </c>
      <c r="AH163" s="4">
        <f t="shared" si="114"/>
        <v>0</v>
      </c>
      <c r="AI163" s="135">
        <f t="shared" si="105"/>
        <v>0</v>
      </c>
      <c r="AJ163" s="135">
        <v>0</v>
      </c>
      <c r="AK163" s="135">
        <f t="shared" si="115"/>
        <v>0</v>
      </c>
      <c r="AL163" s="135">
        <f t="shared" si="116"/>
        <v>0</v>
      </c>
      <c r="AM163" s="135">
        <f t="shared" si="117"/>
        <v>0</v>
      </c>
      <c r="AN163" s="135">
        <f t="shared" si="118"/>
        <v>0</v>
      </c>
      <c r="AO163" s="135">
        <f t="shared" si="106"/>
        <v>244505</v>
      </c>
      <c r="AP163" s="135">
        <f t="shared" si="119"/>
        <v>244505</v>
      </c>
      <c r="AQ163" s="135">
        <f t="shared" si="120"/>
        <v>244505</v>
      </c>
      <c r="AR163" s="160">
        <v>1649159</v>
      </c>
      <c r="AS163" s="135">
        <f t="shared" si="121"/>
        <v>1404654</v>
      </c>
      <c r="AT163" s="164" t="str">
        <f t="shared" si="122"/>
        <v>No</v>
      </c>
      <c r="AU163" s="267">
        <v>1073011</v>
      </c>
      <c r="AV163" s="160">
        <f t="shared" si="107"/>
        <v>117007.67819999999</v>
      </c>
      <c r="AW163" s="160">
        <f t="shared" si="123"/>
        <v>1073011</v>
      </c>
      <c r="AX163" s="160">
        <f t="shared" si="108"/>
        <v>1073011</v>
      </c>
      <c r="AY163" s="268">
        <f t="shared" si="124"/>
        <v>0</v>
      </c>
      <c r="AZ163" s="160"/>
      <c r="BA163" s="160"/>
      <c r="BB163" s="165"/>
      <c r="BC163" s="160">
        <f t="shared" si="125"/>
        <v>956003.32180000003</v>
      </c>
      <c r="BD163" s="166">
        <f t="shared" si="126"/>
        <v>838995.64360000007</v>
      </c>
      <c r="BE163" s="166">
        <f t="shared" si="126"/>
        <v>721987.9654000001</v>
      </c>
      <c r="BF163" s="166">
        <f t="shared" si="126"/>
        <v>604980.28720000014</v>
      </c>
      <c r="BG163" s="166">
        <f t="shared" si="127"/>
        <v>487972.60900000017</v>
      </c>
      <c r="BH163" s="166">
        <f t="shared" si="127"/>
        <v>370964.93080000021</v>
      </c>
      <c r="BI163" s="166">
        <f t="shared" si="128"/>
        <v>244505</v>
      </c>
      <c r="BK163" s="166">
        <f t="shared" si="129"/>
        <v>956003.32180000003</v>
      </c>
      <c r="BL163" s="166">
        <f t="shared" si="130"/>
        <v>838995.64360000007</v>
      </c>
      <c r="BM163" s="166">
        <f t="shared" si="131"/>
        <v>721987.9654000001</v>
      </c>
      <c r="BN163" s="166">
        <f t="shared" si="132"/>
        <v>604980.28720000014</v>
      </c>
      <c r="BO163" s="166">
        <f t="shared" si="133"/>
        <v>487972.60900000017</v>
      </c>
      <c r="BP163" s="166">
        <f t="shared" si="134"/>
        <v>370964.93080000021</v>
      </c>
      <c r="BQ163" s="166">
        <f t="shared" si="135"/>
        <v>244505</v>
      </c>
    </row>
    <row r="164" spans="1:69" ht="15" x14ac:dyDescent="0.2">
      <c r="A164" s="129" t="s">
        <v>338</v>
      </c>
      <c r="B164" s="129"/>
      <c r="C164" s="147"/>
      <c r="D164" s="147"/>
      <c r="E164" s="147"/>
      <c r="F164" s="1">
        <v>8</v>
      </c>
      <c r="G164" s="269">
        <v>24</v>
      </c>
      <c r="H164" s="129">
        <v>138</v>
      </c>
      <c r="I164" s="1" t="s">
        <v>468</v>
      </c>
      <c r="J164" s="156"/>
      <c r="K164" s="266">
        <v>6957.09</v>
      </c>
      <c r="L164" s="269"/>
      <c r="M164" s="158"/>
      <c r="N164" s="267">
        <v>3203</v>
      </c>
      <c r="O164" s="159">
        <f t="shared" si="97"/>
        <v>0.46039364159440227</v>
      </c>
      <c r="P164" s="159">
        <f t="shared" si="109"/>
        <v>0</v>
      </c>
      <c r="Q164" s="160">
        <f t="shared" si="98"/>
        <v>0</v>
      </c>
      <c r="R164" s="160">
        <f t="shared" si="110"/>
        <v>0</v>
      </c>
      <c r="S164" s="267">
        <v>447</v>
      </c>
      <c r="T164" s="136">
        <f t="shared" si="99"/>
        <v>960.9</v>
      </c>
      <c r="U164" s="4">
        <f t="shared" si="111"/>
        <v>8029.74</v>
      </c>
      <c r="V164" s="266">
        <v>6825288860.6700001</v>
      </c>
      <c r="W164" s="267">
        <v>52279</v>
      </c>
      <c r="X164" s="136">
        <f t="shared" si="100"/>
        <v>130555.08</v>
      </c>
      <c r="Y164" s="131">
        <f t="shared" si="101"/>
        <v>0.67811399999999999</v>
      </c>
      <c r="Z164" s="267">
        <v>75845</v>
      </c>
      <c r="AA164" s="131">
        <f t="shared" si="102"/>
        <v>0.62944900000000004</v>
      </c>
      <c r="AB164" s="131">
        <f t="shared" si="103"/>
        <v>0.33648600000000001</v>
      </c>
      <c r="AC164" s="161">
        <f t="shared" si="104"/>
        <v>0.33648600000000001</v>
      </c>
      <c r="AD164" s="162">
        <f t="shared" si="112"/>
        <v>0</v>
      </c>
      <c r="AE164" s="163">
        <f t="shared" si="113"/>
        <v>0.33648600000000001</v>
      </c>
      <c r="AF164" s="267">
        <v>0</v>
      </c>
      <c r="AG164" s="267">
        <v>0</v>
      </c>
      <c r="AH164" s="4">
        <f t="shared" si="114"/>
        <v>0</v>
      </c>
      <c r="AI164" s="135">
        <f t="shared" si="105"/>
        <v>0</v>
      </c>
      <c r="AJ164" s="135">
        <v>0</v>
      </c>
      <c r="AK164" s="135">
        <f t="shared" si="115"/>
        <v>0</v>
      </c>
      <c r="AL164" s="135">
        <f t="shared" si="116"/>
        <v>0</v>
      </c>
      <c r="AM164" s="135">
        <f t="shared" si="117"/>
        <v>0</v>
      </c>
      <c r="AN164" s="135">
        <f t="shared" si="118"/>
        <v>0</v>
      </c>
      <c r="AO164" s="135">
        <f t="shared" si="106"/>
        <v>31139341</v>
      </c>
      <c r="AP164" s="135">
        <f t="shared" si="119"/>
        <v>31139341</v>
      </c>
      <c r="AQ164" s="135">
        <f t="shared" si="120"/>
        <v>31139341</v>
      </c>
      <c r="AR164" s="160">
        <v>21461782</v>
      </c>
      <c r="AS164" s="135">
        <f t="shared" si="121"/>
        <v>9677559</v>
      </c>
      <c r="AT164" s="164" t="str">
        <f t="shared" si="122"/>
        <v>Yes</v>
      </c>
      <c r="AU164" s="267">
        <v>25147964.7894</v>
      </c>
      <c r="AV164" s="160">
        <f t="shared" si="107"/>
        <v>1031627.7894</v>
      </c>
      <c r="AW164" s="160">
        <f t="shared" si="123"/>
        <v>26179592.5788</v>
      </c>
      <c r="AX164" s="160">
        <f t="shared" si="108"/>
        <v>26179592.5788</v>
      </c>
      <c r="AY164" s="268">
        <f t="shared" si="124"/>
        <v>1031627.7894000001</v>
      </c>
      <c r="AZ164" s="160"/>
      <c r="BA164" s="160"/>
      <c r="BB164" s="165"/>
      <c r="BC164" s="160">
        <f t="shared" si="125"/>
        <v>27211220.3682</v>
      </c>
      <c r="BD164" s="166">
        <f t="shared" si="126"/>
        <v>28242848.157600001</v>
      </c>
      <c r="BE164" s="166">
        <f t="shared" si="126"/>
        <v>29274475.947000001</v>
      </c>
      <c r="BF164" s="166">
        <f t="shared" si="126"/>
        <v>30306103.736400001</v>
      </c>
      <c r="BG164" s="166">
        <f t="shared" si="127"/>
        <v>31139341</v>
      </c>
      <c r="BH164" s="166">
        <f t="shared" si="127"/>
        <v>31139341</v>
      </c>
      <c r="BI164" s="166">
        <f t="shared" si="128"/>
        <v>31139341</v>
      </c>
      <c r="BK164" s="166">
        <f t="shared" si="129"/>
        <v>27211220.3682</v>
      </c>
      <c r="BL164" s="166">
        <f t="shared" si="130"/>
        <v>28242848.157600001</v>
      </c>
      <c r="BM164" s="166">
        <f t="shared" si="131"/>
        <v>29274475.947000001</v>
      </c>
      <c r="BN164" s="166">
        <f t="shared" si="132"/>
        <v>30306103.736400001</v>
      </c>
      <c r="BO164" s="166">
        <f t="shared" si="133"/>
        <v>31139341</v>
      </c>
      <c r="BP164" s="166">
        <f t="shared" si="134"/>
        <v>31139341</v>
      </c>
      <c r="BQ164" s="166">
        <f t="shared" si="135"/>
        <v>31139341</v>
      </c>
    </row>
    <row r="165" spans="1:69" ht="15" x14ac:dyDescent="0.2">
      <c r="A165" s="129" t="s">
        <v>323</v>
      </c>
      <c r="B165" s="129"/>
      <c r="C165" s="147"/>
      <c r="D165" s="147"/>
      <c r="E165" s="147"/>
      <c r="F165" s="1">
        <v>5</v>
      </c>
      <c r="G165" s="265">
        <v>99</v>
      </c>
      <c r="H165" s="129">
        <v>139</v>
      </c>
      <c r="I165" s="1" t="s">
        <v>469</v>
      </c>
      <c r="J165" s="156"/>
      <c r="K165" s="266">
        <v>1991.04</v>
      </c>
      <c r="L165" s="265"/>
      <c r="M165" s="158"/>
      <c r="N165" s="267">
        <v>309</v>
      </c>
      <c r="O165" s="159">
        <f t="shared" si="97"/>
        <v>0.15519527483124398</v>
      </c>
      <c r="P165" s="159">
        <f t="shared" si="109"/>
        <v>0</v>
      </c>
      <c r="Q165" s="160">
        <f t="shared" si="98"/>
        <v>0</v>
      </c>
      <c r="R165" s="160">
        <f t="shared" si="110"/>
        <v>0</v>
      </c>
      <c r="S165" s="267">
        <v>44</v>
      </c>
      <c r="T165" s="136">
        <f t="shared" si="99"/>
        <v>92.7</v>
      </c>
      <c r="U165" s="4">
        <f t="shared" si="111"/>
        <v>2094.7399999999998</v>
      </c>
      <c r="V165" s="266">
        <v>2084652065.3299999</v>
      </c>
      <c r="W165" s="267">
        <v>15662</v>
      </c>
      <c r="X165" s="136">
        <f t="shared" si="100"/>
        <v>133102.54999999999</v>
      </c>
      <c r="Y165" s="131">
        <f t="shared" si="101"/>
        <v>0.69134600000000002</v>
      </c>
      <c r="Z165" s="267">
        <v>111573</v>
      </c>
      <c r="AA165" s="131">
        <f t="shared" si="102"/>
        <v>0.92596100000000003</v>
      </c>
      <c r="AB165" s="131">
        <f t="shared" si="103"/>
        <v>0.23827000000000001</v>
      </c>
      <c r="AC165" s="161">
        <f t="shared" si="104"/>
        <v>0.23827000000000001</v>
      </c>
      <c r="AD165" s="162">
        <f t="shared" si="112"/>
        <v>0</v>
      </c>
      <c r="AE165" s="163">
        <f t="shared" si="113"/>
        <v>0.23827000000000001</v>
      </c>
      <c r="AF165" s="267">
        <v>0</v>
      </c>
      <c r="AG165" s="267">
        <v>0</v>
      </c>
      <c r="AH165" s="4">
        <f t="shared" si="114"/>
        <v>0</v>
      </c>
      <c r="AI165" s="135">
        <f t="shared" si="105"/>
        <v>0</v>
      </c>
      <c r="AJ165" s="135">
        <v>0</v>
      </c>
      <c r="AK165" s="135">
        <f t="shared" si="115"/>
        <v>0</v>
      </c>
      <c r="AL165" s="135">
        <f t="shared" si="116"/>
        <v>0</v>
      </c>
      <c r="AM165" s="135">
        <f t="shared" si="117"/>
        <v>0</v>
      </c>
      <c r="AN165" s="135">
        <f t="shared" si="118"/>
        <v>0</v>
      </c>
      <c r="AO165" s="135">
        <f t="shared" si="106"/>
        <v>5752285</v>
      </c>
      <c r="AP165" s="135">
        <f t="shared" si="119"/>
        <v>5752285</v>
      </c>
      <c r="AQ165" s="135">
        <f t="shared" si="120"/>
        <v>5752285</v>
      </c>
      <c r="AR165" s="160">
        <v>6221145</v>
      </c>
      <c r="AS165" s="135">
        <f t="shared" si="121"/>
        <v>468860</v>
      </c>
      <c r="AT165" s="164" t="str">
        <f t="shared" si="122"/>
        <v>No</v>
      </c>
      <c r="AU165" s="267">
        <v>6148151</v>
      </c>
      <c r="AV165" s="160">
        <f t="shared" si="107"/>
        <v>39056.038</v>
      </c>
      <c r="AW165" s="160">
        <f t="shared" si="123"/>
        <v>6148151</v>
      </c>
      <c r="AX165" s="160">
        <f t="shared" si="108"/>
        <v>6148151</v>
      </c>
      <c r="AY165" s="268">
        <f t="shared" si="124"/>
        <v>0</v>
      </c>
      <c r="AZ165" s="160"/>
      <c r="BA165" s="160"/>
      <c r="BB165" s="165"/>
      <c r="BC165" s="160">
        <f t="shared" si="125"/>
        <v>6109094.9620000003</v>
      </c>
      <c r="BD165" s="166">
        <f t="shared" si="126"/>
        <v>6070038.9240000006</v>
      </c>
      <c r="BE165" s="166">
        <f t="shared" si="126"/>
        <v>6030982.8860000009</v>
      </c>
      <c r="BF165" s="166">
        <f t="shared" si="126"/>
        <v>5991926.8480000012</v>
      </c>
      <c r="BG165" s="166">
        <f t="shared" si="127"/>
        <v>5952870.8100000015</v>
      </c>
      <c r="BH165" s="166">
        <f t="shared" si="127"/>
        <v>5913814.7720000017</v>
      </c>
      <c r="BI165" s="166">
        <f t="shared" si="128"/>
        <v>5752285</v>
      </c>
      <c r="BK165" s="166">
        <f t="shared" si="129"/>
        <v>6109094.9620000003</v>
      </c>
      <c r="BL165" s="166">
        <f t="shared" si="130"/>
        <v>6070038.9240000006</v>
      </c>
      <c r="BM165" s="166">
        <f t="shared" si="131"/>
        <v>6030982.8860000009</v>
      </c>
      <c r="BN165" s="166">
        <f t="shared" si="132"/>
        <v>5991926.8480000012</v>
      </c>
      <c r="BO165" s="166">
        <f t="shared" si="133"/>
        <v>5952870.8100000015</v>
      </c>
      <c r="BP165" s="166">
        <f t="shared" si="134"/>
        <v>5913814.7720000017</v>
      </c>
      <c r="BQ165" s="166">
        <f t="shared" si="135"/>
        <v>5752285</v>
      </c>
    </row>
    <row r="166" spans="1:69" ht="15" x14ac:dyDescent="0.2">
      <c r="A166" s="129" t="s">
        <v>327</v>
      </c>
      <c r="B166" s="129"/>
      <c r="C166" s="147"/>
      <c r="D166" s="147"/>
      <c r="E166" s="147"/>
      <c r="F166" s="1">
        <v>9</v>
      </c>
      <c r="G166" s="270">
        <v>43</v>
      </c>
      <c r="H166" s="129">
        <v>140</v>
      </c>
      <c r="I166" s="1" t="s">
        <v>470</v>
      </c>
      <c r="J166" s="156"/>
      <c r="K166" s="266">
        <v>945.86</v>
      </c>
      <c r="L166" s="270"/>
      <c r="M166" s="158"/>
      <c r="N166" s="267">
        <v>318</v>
      </c>
      <c r="O166" s="159">
        <f t="shared" si="97"/>
        <v>0.33620197492229292</v>
      </c>
      <c r="P166" s="159">
        <f t="shared" si="109"/>
        <v>0</v>
      </c>
      <c r="Q166" s="160">
        <f t="shared" si="98"/>
        <v>0</v>
      </c>
      <c r="R166" s="160">
        <f t="shared" si="110"/>
        <v>0</v>
      </c>
      <c r="S166" s="267">
        <v>14</v>
      </c>
      <c r="T166" s="136">
        <f t="shared" si="99"/>
        <v>95.4</v>
      </c>
      <c r="U166" s="4">
        <f t="shared" si="111"/>
        <v>1044.76</v>
      </c>
      <c r="V166" s="266">
        <v>804263908</v>
      </c>
      <c r="W166" s="267">
        <v>7623</v>
      </c>
      <c r="X166" s="136">
        <f t="shared" si="100"/>
        <v>105504.91</v>
      </c>
      <c r="Y166" s="131">
        <f t="shared" si="101"/>
        <v>0.54800099999999996</v>
      </c>
      <c r="Z166" s="267">
        <v>67862</v>
      </c>
      <c r="AA166" s="131">
        <f t="shared" si="102"/>
        <v>0.56319699999999995</v>
      </c>
      <c r="AB166" s="131">
        <f t="shared" si="103"/>
        <v>0.44744</v>
      </c>
      <c r="AC166" s="161">
        <f t="shared" si="104"/>
        <v>0.44744</v>
      </c>
      <c r="AD166" s="162">
        <f t="shared" si="112"/>
        <v>0</v>
      </c>
      <c r="AE166" s="163">
        <f t="shared" si="113"/>
        <v>0.44744</v>
      </c>
      <c r="AF166" s="267">
        <v>0</v>
      </c>
      <c r="AG166" s="267">
        <v>0</v>
      </c>
      <c r="AH166" s="4">
        <f t="shared" si="114"/>
        <v>0</v>
      </c>
      <c r="AI166" s="135">
        <f t="shared" si="105"/>
        <v>0</v>
      </c>
      <c r="AJ166" s="135">
        <v>0</v>
      </c>
      <c r="AK166" s="135">
        <f t="shared" si="115"/>
        <v>0</v>
      </c>
      <c r="AL166" s="135">
        <f t="shared" si="116"/>
        <v>0</v>
      </c>
      <c r="AM166" s="135">
        <f t="shared" si="117"/>
        <v>0</v>
      </c>
      <c r="AN166" s="135">
        <f t="shared" si="118"/>
        <v>0</v>
      </c>
      <c r="AO166" s="135">
        <f t="shared" si="106"/>
        <v>5387562</v>
      </c>
      <c r="AP166" s="135">
        <f t="shared" si="119"/>
        <v>5387562</v>
      </c>
      <c r="AQ166" s="135">
        <f t="shared" si="120"/>
        <v>5387562</v>
      </c>
      <c r="AR166" s="160">
        <v>5624815</v>
      </c>
      <c r="AS166" s="135">
        <f t="shared" si="121"/>
        <v>237253</v>
      </c>
      <c r="AT166" s="164" t="str">
        <f t="shared" si="122"/>
        <v>No</v>
      </c>
      <c r="AU166" s="267">
        <v>5481226</v>
      </c>
      <c r="AV166" s="160">
        <f t="shared" si="107"/>
        <v>19763.174899999998</v>
      </c>
      <c r="AW166" s="160">
        <f t="shared" si="123"/>
        <v>5481226</v>
      </c>
      <c r="AX166" s="160">
        <f t="shared" si="108"/>
        <v>5481226</v>
      </c>
      <c r="AY166" s="268">
        <f t="shared" si="124"/>
        <v>0</v>
      </c>
      <c r="AZ166" s="160"/>
      <c r="BA166" s="160"/>
      <c r="BB166" s="165"/>
      <c r="BC166" s="160">
        <f t="shared" si="125"/>
        <v>5461462.8251</v>
      </c>
      <c r="BD166" s="166">
        <f t="shared" si="126"/>
        <v>5441699.6502</v>
      </c>
      <c r="BE166" s="166">
        <f t="shared" si="126"/>
        <v>5421936.4753</v>
      </c>
      <c r="BF166" s="166">
        <f t="shared" si="126"/>
        <v>5402173.3004000001</v>
      </c>
      <c r="BG166" s="166">
        <f t="shared" si="127"/>
        <v>5382410.1255000001</v>
      </c>
      <c r="BH166" s="166">
        <f t="shared" si="127"/>
        <v>5362646.9506000001</v>
      </c>
      <c r="BI166" s="166">
        <f t="shared" si="128"/>
        <v>5387562</v>
      </c>
      <c r="BK166" s="166">
        <f t="shared" si="129"/>
        <v>5461462.8251</v>
      </c>
      <c r="BL166" s="166">
        <f t="shared" si="130"/>
        <v>5441699.6502</v>
      </c>
      <c r="BM166" s="166">
        <f t="shared" si="131"/>
        <v>5421936.4753</v>
      </c>
      <c r="BN166" s="166">
        <f t="shared" si="132"/>
        <v>5402173.3004000001</v>
      </c>
      <c r="BO166" s="166">
        <f t="shared" si="133"/>
        <v>5382410.1255000001</v>
      </c>
      <c r="BP166" s="166">
        <f t="shared" si="134"/>
        <v>5362646.9506000001</v>
      </c>
      <c r="BQ166" s="166">
        <f t="shared" si="135"/>
        <v>5387562</v>
      </c>
    </row>
    <row r="167" spans="1:69" ht="15" x14ac:dyDescent="0.2">
      <c r="A167" s="129" t="s">
        <v>351</v>
      </c>
      <c r="B167" s="129"/>
      <c r="C167" s="147">
        <v>1</v>
      </c>
      <c r="D167" s="147"/>
      <c r="E167" s="147"/>
      <c r="F167" s="1">
        <v>9</v>
      </c>
      <c r="G167" s="265">
        <v>55</v>
      </c>
      <c r="H167" s="129">
        <v>141</v>
      </c>
      <c r="I167" s="1" t="s">
        <v>471</v>
      </c>
      <c r="J167" s="156"/>
      <c r="K167" s="266">
        <v>988.77</v>
      </c>
      <c r="L167" s="265"/>
      <c r="M167" s="158"/>
      <c r="N167" s="267">
        <v>469</v>
      </c>
      <c r="O167" s="159">
        <f t="shared" si="97"/>
        <v>0.47432668871426115</v>
      </c>
      <c r="P167" s="159">
        <f t="shared" si="109"/>
        <v>0</v>
      </c>
      <c r="Q167" s="160">
        <f t="shared" si="98"/>
        <v>0</v>
      </c>
      <c r="R167" s="160">
        <f t="shared" si="110"/>
        <v>0</v>
      </c>
      <c r="S167" s="267">
        <v>1</v>
      </c>
      <c r="T167" s="136">
        <f t="shared" si="99"/>
        <v>140.69999999999999</v>
      </c>
      <c r="U167" s="4">
        <f t="shared" si="111"/>
        <v>1129.72</v>
      </c>
      <c r="V167" s="266">
        <v>1024599748.67</v>
      </c>
      <c r="W167" s="267">
        <v>9343</v>
      </c>
      <c r="X167" s="136">
        <f t="shared" si="100"/>
        <v>109664.96000000001</v>
      </c>
      <c r="Y167" s="131">
        <f t="shared" si="101"/>
        <v>0.56960900000000003</v>
      </c>
      <c r="Z167" s="267">
        <v>80941</v>
      </c>
      <c r="AA167" s="131">
        <f t="shared" si="102"/>
        <v>0.67174199999999995</v>
      </c>
      <c r="AB167" s="131">
        <f t="shared" si="103"/>
        <v>0.39975100000000002</v>
      </c>
      <c r="AC167" s="161">
        <f t="shared" si="104"/>
        <v>0.39975100000000002</v>
      </c>
      <c r="AD167" s="162">
        <f t="shared" si="112"/>
        <v>0</v>
      </c>
      <c r="AE167" s="163">
        <f t="shared" si="113"/>
        <v>0.39975100000000002</v>
      </c>
      <c r="AF167" s="267">
        <v>0</v>
      </c>
      <c r="AG167" s="267">
        <v>0</v>
      </c>
      <c r="AH167" s="4">
        <f t="shared" si="114"/>
        <v>0</v>
      </c>
      <c r="AI167" s="135">
        <f t="shared" si="105"/>
        <v>0</v>
      </c>
      <c r="AJ167" s="135">
        <v>0</v>
      </c>
      <c r="AK167" s="135">
        <f t="shared" si="115"/>
        <v>0</v>
      </c>
      <c r="AL167" s="135">
        <f t="shared" si="116"/>
        <v>0</v>
      </c>
      <c r="AM167" s="135">
        <f t="shared" si="117"/>
        <v>0</v>
      </c>
      <c r="AN167" s="135">
        <f t="shared" si="118"/>
        <v>0</v>
      </c>
      <c r="AO167" s="135">
        <f t="shared" si="106"/>
        <v>5204767</v>
      </c>
      <c r="AP167" s="135">
        <f t="shared" si="119"/>
        <v>5204767</v>
      </c>
      <c r="AQ167" s="135">
        <f t="shared" si="120"/>
        <v>7534704</v>
      </c>
      <c r="AR167" s="160">
        <v>7534704</v>
      </c>
      <c r="AS167" s="135">
        <f t="shared" si="121"/>
        <v>2329937</v>
      </c>
      <c r="AT167" s="164" t="str">
        <f t="shared" si="122"/>
        <v>No</v>
      </c>
      <c r="AU167" s="267">
        <v>7534704</v>
      </c>
      <c r="AV167" s="160">
        <f t="shared" si="107"/>
        <v>194083.75209999998</v>
      </c>
      <c r="AW167" s="160">
        <f t="shared" si="123"/>
        <v>7534704</v>
      </c>
      <c r="AX167" s="160">
        <f t="shared" si="108"/>
        <v>7534704</v>
      </c>
      <c r="AY167" s="268">
        <f t="shared" si="124"/>
        <v>0</v>
      </c>
      <c r="AZ167" s="160"/>
      <c r="BA167" s="160"/>
      <c r="BB167" s="165"/>
      <c r="BC167" s="160">
        <f t="shared" si="125"/>
        <v>7340620.2478999998</v>
      </c>
      <c r="BD167" s="166">
        <f t="shared" si="126"/>
        <v>7146536.4957999997</v>
      </c>
      <c r="BE167" s="166">
        <f t="shared" si="126"/>
        <v>6952452.7436999995</v>
      </c>
      <c r="BF167" s="166">
        <f t="shared" si="126"/>
        <v>6758368.9915999994</v>
      </c>
      <c r="BG167" s="166">
        <f t="shared" si="127"/>
        <v>6564285.2394999992</v>
      </c>
      <c r="BH167" s="166">
        <f t="shared" si="127"/>
        <v>6370201.4873999991</v>
      </c>
      <c r="BI167" s="166">
        <f t="shared" si="128"/>
        <v>5204767</v>
      </c>
      <c r="BK167" s="166">
        <f t="shared" si="129"/>
        <v>7534704</v>
      </c>
      <c r="BL167" s="166">
        <f t="shared" si="130"/>
        <v>7534704</v>
      </c>
      <c r="BM167" s="166">
        <f t="shared" si="131"/>
        <v>7534704</v>
      </c>
      <c r="BN167" s="166">
        <f t="shared" si="132"/>
        <v>7534704</v>
      </c>
      <c r="BO167" s="166">
        <f t="shared" si="133"/>
        <v>7534704</v>
      </c>
      <c r="BP167" s="166">
        <f t="shared" si="134"/>
        <v>7534704</v>
      </c>
      <c r="BQ167" s="166">
        <f t="shared" si="135"/>
        <v>7534704</v>
      </c>
    </row>
    <row r="168" spans="1:69" ht="15" x14ac:dyDescent="0.2">
      <c r="A168" s="129" t="s">
        <v>323</v>
      </c>
      <c r="B168" s="129"/>
      <c r="C168" s="147"/>
      <c r="D168" s="147"/>
      <c r="E168" s="147"/>
      <c r="F168" s="1">
        <v>5</v>
      </c>
      <c r="G168" s="265">
        <v>108</v>
      </c>
      <c r="H168" s="129">
        <v>142</v>
      </c>
      <c r="I168" s="1" t="s">
        <v>472</v>
      </c>
      <c r="J168" s="156"/>
      <c r="K168" s="266">
        <v>2325.67</v>
      </c>
      <c r="L168" s="265"/>
      <c r="M168" s="158"/>
      <c r="N168" s="267">
        <v>310</v>
      </c>
      <c r="O168" s="159">
        <f t="shared" si="97"/>
        <v>0.13329492146349223</v>
      </c>
      <c r="P168" s="159">
        <f t="shared" si="109"/>
        <v>0</v>
      </c>
      <c r="Q168" s="160">
        <f t="shared" si="98"/>
        <v>0</v>
      </c>
      <c r="R168" s="160">
        <f t="shared" si="110"/>
        <v>0</v>
      </c>
      <c r="S168" s="267">
        <v>17</v>
      </c>
      <c r="T168" s="136">
        <f t="shared" si="99"/>
        <v>93</v>
      </c>
      <c r="U168" s="4">
        <f t="shared" si="111"/>
        <v>2422.92</v>
      </c>
      <c r="V168" s="266">
        <v>1883111152.3299999</v>
      </c>
      <c r="W168" s="267">
        <v>14766</v>
      </c>
      <c r="X168" s="136">
        <f t="shared" si="100"/>
        <v>127530.21</v>
      </c>
      <c r="Y168" s="131">
        <f t="shared" si="101"/>
        <v>0.66240200000000005</v>
      </c>
      <c r="Z168" s="267">
        <v>115718</v>
      </c>
      <c r="AA168" s="131">
        <f t="shared" si="102"/>
        <v>0.96036100000000002</v>
      </c>
      <c r="AB168" s="131">
        <f t="shared" si="103"/>
        <v>0.24820999999999999</v>
      </c>
      <c r="AC168" s="161">
        <f t="shared" si="104"/>
        <v>0.24820999999999999</v>
      </c>
      <c r="AD168" s="162">
        <f t="shared" si="112"/>
        <v>0</v>
      </c>
      <c r="AE168" s="163">
        <f t="shared" si="113"/>
        <v>0.24820999999999999</v>
      </c>
      <c r="AF168" s="267">
        <v>0</v>
      </c>
      <c r="AG168" s="267">
        <v>0</v>
      </c>
      <c r="AH168" s="4">
        <f t="shared" si="114"/>
        <v>0</v>
      </c>
      <c r="AI168" s="135">
        <f t="shared" si="105"/>
        <v>0</v>
      </c>
      <c r="AJ168" s="135">
        <v>0</v>
      </c>
      <c r="AK168" s="135">
        <f t="shared" si="115"/>
        <v>0</v>
      </c>
      <c r="AL168" s="135">
        <f t="shared" si="116"/>
        <v>0</v>
      </c>
      <c r="AM168" s="135">
        <f t="shared" si="117"/>
        <v>0</v>
      </c>
      <c r="AN168" s="135">
        <f t="shared" si="118"/>
        <v>0</v>
      </c>
      <c r="AO168" s="135">
        <f t="shared" si="106"/>
        <v>6931054</v>
      </c>
      <c r="AP168" s="135">
        <f t="shared" si="119"/>
        <v>6931054</v>
      </c>
      <c r="AQ168" s="135">
        <f t="shared" si="120"/>
        <v>6931054</v>
      </c>
      <c r="AR168" s="160">
        <v>10699177</v>
      </c>
      <c r="AS168" s="135">
        <f t="shared" si="121"/>
        <v>3768123</v>
      </c>
      <c r="AT168" s="164" t="str">
        <f t="shared" si="122"/>
        <v>No</v>
      </c>
      <c r="AU168" s="267">
        <v>9105528</v>
      </c>
      <c r="AV168" s="160">
        <f t="shared" si="107"/>
        <v>313884.6459</v>
      </c>
      <c r="AW168" s="160">
        <f t="shared" si="123"/>
        <v>9105528</v>
      </c>
      <c r="AX168" s="160">
        <f t="shared" si="108"/>
        <v>9105528</v>
      </c>
      <c r="AY168" s="268">
        <f t="shared" si="124"/>
        <v>0</v>
      </c>
      <c r="AZ168" s="160"/>
      <c r="BA168" s="160"/>
      <c r="BB168" s="165"/>
      <c r="BC168" s="160">
        <f t="shared" si="125"/>
        <v>8791643.3541000001</v>
      </c>
      <c r="BD168" s="166">
        <f t="shared" si="126"/>
        <v>8477758.7082000002</v>
      </c>
      <c r="BE168" s="166">
        <f t="shared" si="126"/>
        <v>8163874.0623000003</v>
      </c>
      <c r="BF168" s="166">
        <f t="shared" si="126"/>
        <v>7849989.4164000005</v>
      </c>
      <c r="BG168" s="166">
        <f t="shared" si="127"/>
        <v>7536104.7705000006</v>
      </c>
      <c r="BH168" s="166">
        <f t="shared" si="127"/>
        <v>7222220.1246000007</v>
      </c>
      <c r="BI168" s="166">
        <f t="shared" si="128"/>
        <v>6931054</v>
      </c>
      <c r="BK168" s="166">
        <f t="shared" si="129"/>
        <v>8791643.3541000001</v>
      </c>
      <c r="BL168" s="166">
        <f t="shared" si="130"/>
        <v>8477758.7082000002</v>
      </c>
      <c r="BM168" s="166">
        <f t="shared" si="131"/>
        <v>8163874.0623000003</v>
      </c>
      <c r="BN168" s="166">
        <f t="shared" si="132"/>
        <v>7849989.4164000005</v>
      </c>
      <c r="BO168" s="166">
        <f t="shared" si="133"/>
        <v>7536104.7705000006</v>
      </c>
      <c r="BP168" s="166">
        <f t="shared" si="134"/>
        <v>7222220.1246000007</v>
      </c>
      <c r="BQ168" s="166">
        <f t="shared" si="135"/>
        <v>6931054</v>
      </c>
    </row>
    <row r="169" spans="1:69" ht="15" x14ac:dyDescent="0.2">
      <c r="A169" s="129" t="s">
        <v>338</v>
      </c>
      <c r="B169" s="129"/>
      <c r="C169" s="147">
        <v>1</v>
      </c>
      <c r="D169" s="147"/>
      <c r="E169" s="147"/>
      <c r="F169" s="1">
        <v>10</v>
      </c>
      <c r="G169" s="269">
        <v>16</v>
      </c>
      <c r="H169" s="129">
        <v>143</v>
      </c>
      <c r="I169" s="1" t="s">
        <v>473</v>
      </c>
      <c r="J169" s="156"/>
      <c r="K169" s="266">
        <v>4025.42</v>
      </c>
      <c r="L169" s="269"/>
      <c r="M169" s="158"/>
      <c r="N169" s="267">
        <v>2677</v>
      </c>
      <c r="O169" s="159">
        <f t="shared" si="97"/>
        <v>0.66502377391675893</v>
      </c>
      <c r="P169" s="159">
        <f t="shared" si="109"/>
        <v>6.5023773916758953E-2</v>
      </c>
      <c r="Q169" s="160">
        <f t="shared" si="98"/>
        <v>261.74799999999982</v>
      </c>
      <c r="R169" s="160">
        <f t="shared" si="110"/>
        <v>39.262199999999972</v>
      </c>
      <c r="S169" s="267">
        <v>391</v>
      </c>
      <c r="T169" s="136">
        <f t="shared" si="99"/>
        <v>803.1</v>
      </c>
      <c r="U169" s="4">
        <f t="shared" si="111"/>
        <v>4965.5322000000006</v>
      </c>
      <c r="V169" s="266">
        <v>2838568528</v>
      </c>
      <c r="W169" s="267">
        <v>34737</v>
      </c>
      <c r="X169" s="136">
        <f t="shared" si="100"/>
        <v>81716</v>
      </c>
      <c r="Y169" s="131">
        <f t="shared" si="101"/>
        <v>0.42443999999999998</v>
      </c>
      <c r="Z169" s="267">
        <v>63576</v>
      </c>
      <c r="AA169" s="131">
        <f t="shared" si="102"/>
        <v>0.52762699999999996</v>
      </c>
      <c r="AB169" s="131">
        <f t="shared" si="103"/>
        <v>0.54460399999999998</v>
      </c>
      <c r="AC169" s="161">
        <f t="shared" si="104"/>
        <v>0.54460399999999998</v>
      </c>
      <c r="AD169" s="162">
        <f t="shared" si="112"/>
        <v>0.03</v>
      </c>
      <c r="AE169" s="163">
        <f t="shared" si="113"/>
        <v>0.574604</v>
      </c>
      <c r="AF169" s="267">
        <v>0</v>
      </c>
      <c r="AG169" s="267">
        <v>0</v>
      </c>
      <c r="AH169" s="4">
        <f t="shared" si="114"/>
        <v>0</v>
      </c>
      <c r="AI169" s="135">
        <f t="shared" si="105"/>
        <v>0</v>
      </c>
      <c r="AJ169" s="135">
        <v>0</v>
      </c>
      <c r="AK169" s="135">
        <f t="shared" si="115"/>
        <v>0</v>
      </c>
      <c r="AL169" s="135">
        <f t="shared" si="116"/>
        <v>0</v>
      </c>
      <c r="AM169" s="135">
        <f t="shared" si="117"/>
        <v>0</v>
      </c>
      <c r="AN169" s="135">
        <f t="shared" si="118"/>
        <v>0</v>
      </c>
      <c r="AO169" s="135">
        <f t="shared" si="106"/>
        <v>32883299</v>
      </c>
      <c r="AP169" s="135">
        <f t="shared" si="119"/>
        <v>32883299</v>
      </c>
      <c r="AQ169" s="135">
        <f t="shared" si="120"/>
        <v>32883299</v>
      </c>
      <c r="AR169" s="160">
        <v>24482865</v>
      </c>
      <c r="AS169" s="135">
        <f t="shared" si="121"/>
        <v>8400434</v>
      </c>
      <c r="AT169" s="164" t="str">
        <f t="shared" si="122"/>
        <v>Yes</v>
      </c>
      <c r="AU169" s="267">
        <v>27853656.264400002</v>
      </c>
      <c r="AV169" s="160">
        <f t="shared" si="107"/>
        <v>895486.26439999999</v>
      </c>
      <c r="AW169" s="160">
        <f t="shared" si="123"/>
        <v>28749142.528800003</v>
      </c>
      <c r="AX169" s="160">
        <f t="shared" si="108"/>
        <v>28749142.528800003</v>
      </c>
      <c r="AY169" s="268">
        <f t="shared" si="124"/>
        <v>895486.26440000162</v>
      </c>
      <c r="AZ169" s="160"/>
      <c r="BA169" s="160"/>
      <c r="BB169" s="165"/>
      <c r="BC169" s="160">
        <f t="shared" si="125"/>
        <v>29644628.793200005</v>
      </c>
      <c r="BD169" s="166">
        <f t="shared" si="126"/>
        <v>30540115.057600006</v>
      </c>
      <c r="BE169" s="166">
        <f t="shared" si="126"/>
        <v>31435601.322000008</v>
      </c>
      <c r="BF169" s="166">
        <f t="shared" si="126"/>
        <v>32331087.58640001</v>
      </c>
      <c r="BG169" s="166">
        <f t="shared" si="127"/>
        <v>32883299</v>
      </c>
      <c r="BH169" s="166">
        <f t="shared" si="127"/>
        <v>32883299</v>
      </c>
      <c r="BI169" s="166">
        <f t="shared" si="128"/>
        <v>32883299</v>
      </c>
      <c r="BK169" s="166">
        <f t="shared" si="129"/>
        <v>29644628.793200005</v>
      </c>
      <c r="BL169" s="166">
        <f t="shared" si="130"/>
        <v>30540115.057600006</v>
      </c>
      <c r="BM169" s="166">
        <f t="shared" si="131"/>
        <v>31435601.322000008</v>
      </c>
      <c r="BN169" s="166">
        <f t="shared" si="132"/>
        <v>32331087.58640001</v>
      </c>
      <c r="BO169" s="166">
        <f t="shared" si="133"/>
        <v>32883299</v>
      </c>
      <c r="BP169" s="166">
        <f t="shared" si="134"/>
        <v>32883299</v>
      </c>
      <c r="BQ169" s="166">
        <f t="shared" si="135"/>
        <v>32883299</v>
      </c>
    </row>
    <row r="170" spans="1:69" ht="15" x14ac:dyDescent="0.2">
      <c r="A170" s="129" t="s">
        <v>329</v>
      </c>
      <c r="B170" s="129"/>
      <c r="C170" s="147"/>
      <c r="D170" s="147"/>
      <c r="E170" s="147"/>
      <c r="F170" s="1">
        <v>3</v>
      </c>
      <c r="G170" s="265">
        <v>103</v>
      </c>
      <c r="H170" s="129">
        <v>144</v>
      </c>
      <c r="I170" s="1" t="s">
        <v>474</v>
      </c>
      <c r="J170" s="156"/>
      <c r="K170" s="266">
        <v>6574.91</v>
      </c>
      <c r="L170" s="265"/>
      <c r="M170" s="158"/>
      <c r="N170" s="267">
        <v>1182</v>
      </c>
      <c r="O170" s="159">
        <f t="shared" si="97"/>
        <v>0.1797743239070953</v>
      </c>
      <c r="P170" s="159">
        <f t="shared" si="109"/>
        <v>0</v>
      </c>
      <c r="Q170" s="160">
        <f t="shared" si="98"/>
        <v>0</v>
      </c>
      <c r="R170" s="160">
        <f t="shared" si="110"/>
        <v>0</v>
      </c>
      <c r="S170" s="267">
        <v>278</v>
      </c>
      <c r="T170" s="136">
        <f t="shared" si="99"/>
        <v>354.6</v>
      </c>
      <c r="U170" s="4">
        <f t="shared" si="111"/>
        <v>6999.01</v>
      </c>
      <c r="V170" s="266">
        <v>6977094664.6700001</v>
      </c>
      <c r="W170" s="267">
        <v>36174</v>
      </c>
      <c r="X170" s="136">
        <f t="shared" si="100"/>
        <v>192875.95</v>
      </c>
      <c r="Y170" s="131">
        <f t="shared" si="101"/>
        <v>1.001814</v>
      </c>
      <c r="Z170" s="267">
        <v>118707</v>
      </c>
      <c r="AA170" s="131">
        <f t="shared" si="102"/>
        <v>0.98516700000000001</v>
      </c>
      <c r="AB170" s="131">
        <f t="shared" si="103"/>
        <v>3.1800000000000001E-3</v>
      </c>
      <c r="AC170" s="161">
        <f t="shared" si="104"/>
        <v>0.01</v>
      </c>
      <c r="AD170" s="162">
        <f t="shared" si="112"/>
        <v>0</v>
      </c>
      <c r="AE170" s="163">
        <f t="shared" si="113"/>
        <v>0.01</v>
      </c>
      <c r="AF170" s="267">
        <v>0</v>
      </c>
      <c r="AG170" s="267">
        <v>0</v>
      </c>
      <c r="AH170" s="4">
        <f t="shared" si="114"/>
        <v>0</v>
      </c>
      <c r="AI170" s="135">
        <f t="shared" si="105"/>
        <v>0</v>
      </c>
      <c r="AJ170" s="135">
        <v>0</v>
      </c>
      <c r="AK170" s="135">
        <f t="shared" si="115"/>
        <v>0</v>
      </c>
      <c r="AL170" s="135">
        <f t="shared" si="116"/>
        <v>0</v>
      </c>
      <c r="AM170" s="135">
        <f t="shared" si="117"/>
        <v>0</v>
      </c>
      <c r="AN170" s="135">
        <f t="shared" si="118"/>
        <v>0</v>
      </c>
      <c r="AO170" s="135">
        <f t="shared" si="106"/>
        <v>806636</v>
      </c>
      <c r="AP170" s="135">
        <f t="shared" si="119"/>
        <v>806636</v>
      </c>
      <c r="AQ170" s="135">
        <f t="shared" si="120"/>
        <v>806636</v>
      </c>
      <c r="AR170" s="160">
        <v>3418401</v>
      </c>
      <c r="AS170" s="135">
        <f t="shared" si="121"/>
        <v>2611765</v>
      </c>
      <c r="AT170" s="164" t="str">
        <f t="shared" si="122"/>
        <v>No</v>
      </c>
      <c r="AU170" s="267">
        <v>2323541</v>
      </c>
      <c r="AV170" s="160">
        <f t="shared" si="107"/>
        <v>217560.0245</v>
      </c>
      <c r="AW170" s="160">
        <f t="shared" si="123"/>
        <v>2323541</v>
      </c>
      <c r="AX170" s="160">
        <f t="shared" si="108"/>
        <v>2323541</v>
      </c>
      <c r="AY170" s="268">
        <f t="shared" si="124"/>
        <v>0</v>
      </c>
      <c r="AZ170" s="160"/>
      <c r="BA170" s="160"/>
      <c r="BB170" s="165"/>
      <c r="BC170" s="160">
        <f t="shared" si="125"/>
        <v>2105980.9755000002</v>
      </c>
      <c r="BD170" s="166">
        <f t="shared" si="126"/>
        <v>1888420.9510000001</v>
      </c>
      <c r="BE170" s="166">
        <f t="shared" si="126"/>
        <v>1670860.9265000001</v>
      </c>
      <c r="BF170" s="166">
        <f t="shared" si="126"/>
        <v>1453300.902</v>
      </c>
      <c r="BG170" s="166">
        <f t="shared" si="127"/>
        <v>1235740.8774999999</v>
      </c>
      <c r="BH170" s="166">
        <f t="shared" si="127"/>
        <v>1018180.8529999999</v>
      </c>
      <c r="BI170" s="166">
        <f t="shared" si="128"/>
        <v>806636</v>
      </c>
      <c r="BK170" s="166">
        <f t="shared" si="129"/>
        <v>2105980.9755000002</v>
      </c>
      <c r="BL170" s="166">
        <f t="shared" si="130"/>
        <v>1888420.9510000001</v>
      </c>
      <c r="BM170" s="166">
        <f t="shared" si="131"/>
        <v>1670860.9265000001</v>
      </c>
      <c r="BN170" s="166">
        <f t="shared" si="132"/>
        <v>1453300.902</v>
      </c>
      <c r="BO170" s="166">
        <f t="shared" si="133"/>
        <v>1235740.8774999999</v>
      </c>
      <c r="BP170" s="166">
        <f t="shared" si="134"/>
        <v>1018180.8529999999</v>
      </c>
      <c r="BQ170" s="166">
        <f t="shared" si="135"/>
        <v>806636</v>
      </c>
    </row>
    <row r="171" spans="1:69" ht="15" x14ac:dyDescent="0.2">
      <c r="A171" s="129" t="s">
        <v>327</v>
      </c>
      <c r="B171" s="129"/>
      <c r="C171" s="147"/>
      <c r="D171" s="147"/>
      <c r="E171" s="147"/>
      <c r="F171" s="1">
        <v>4</v>
      </c>
      <c r="G171" s="265">
        <v>115</v>
      </c>
      <c r="H171" s="129">
        <v>145</v>
      </c>
      <c r="I171" s="1" t="s">
        <v>475</v>
      </c>
      <c r="J171" s="156"/>
      <c r="K171" s="266">
        <v>79.930000000000007</v>
      </c>
      <c r="L171" s="265"/>
      <c r="M171" s="158"/>
      <c r="N171" s="267">
        <v>6</v>
      </c>
      <c r="O171" s="159">
        <f t="shared" si="97"/>
        <v>7.5065682472163137E-2</v>
      </c>
      <c r="P171" s="159">
        <f t="shared" si="109"/>
        <v>0</v>
      </c>
      <c r="Q171" s="160">
        <f t="shared" si="98"/>
        <v>0</v>
      </c>
      <c r="R171" s="160">
        <f t="shared" si="110"/>
        <v>0</v>
      </c>
      <c r="S171" s="267">
        <v>0</v>
      </c>
      <c r="T171" s="136">
        <f t="shared" si="99"/>
        <v>1.8</v>
      </c>
      <c r="U171" s="4">
        <f t="shared" si="111"/>
        <v>81.73</v>
      </c>
      <c r="V171" s="266">
        <v>132622186</v>
      </c>
      <c r="W171" s="267">
        <v>873</v>
      </c>
      <c r="X171" s="136">
        <f t="shared" si="100"/>
        <v>151915.45000000001</v>
      </c>
      <c r="Y171" s="131">
        <f t="shared" si="101"/>
        <v>0.78906100000000001</v>
      </c>
      <c r="Z171" s="267">
        <v>90714</v>
      </c>
      <c r="AA171" s="131">
        <f t="shared" si="102"/>
        <v>0.75284899999999999</v>
      </c>
      <c r="AB171" s="131">
        <f t="shared" si="103"/>
        <v>0.221803</v>
      </c>
      <c r="AC171" s="161">
        <f t="shared" si="104"/>
        <v>0.221803</v>
      </c>
      <c r="AD171" s="162">
        <f t="shared" si="112"/>
        <v>0</v>
      </c>
      <c r="AE171" s="163">
        <f t="shared" si="113"/>
        <v>0.221803</v>
      </c>
      <c r="AF171" s="267">
        <v>0</v>
      </c>
      <c r="AG171" s="267">
        <v>0</v>
      </c>
      <c r="AH171" s="4">
        <f t="shared" si="114"/>
        <v>0</v>
      </c>
      <c r="AI171" s="135">
        <f t="shared" si="105"/>
        <v>0</v>
      </c>
      <c r="AJ171" s="135">
        <v>34</v>
      </c>
      <c r="AK171" s="135">
        <f t="shared" si="115"/>
        <v>4</v>
      </c>
      <c r="AL171" s="135">
        <f t="shared" si="116"/>
        <v>400</v>
      </c>
      <c r="AM171" s="135">
        <f t="shared" si="117"/>
        <v>13600</v>
      </c>
      <c r="AN171" s="135">
        <f t="shared" si="118"/>
        <v>13600</v>
      </c>
      <c r="AO171" s="135">
        <f t="shared" si="106"/>
        <v>208925</v>
      </c>
      <c r="AP171" s="135">
        <f t="shared" si="119"/>
        <v>222525</v>
      </c>
      <c r="AQ171" s="135">
        <f t="shared" si="120"/>
        <v>222525</v>
      </c>
      <c r="AR171" s="160">
        <v>237166</v>
      </c>
      <c r="AS171" s="135">
        <f t="shared" si="121"/>
        <v>14641</v>
      </c>
      <c r="AT171" s="164" t="str">
        <f t="shared" si="122"/>
        <v>No</v>
      </c>
      <c r="AU171" s="267">
        <v>211728</v>
      </c>
      <c r="AV171" s="160">
        <f t="shared" si="107"/>
        <v>1219.5953</v>
      </c>
      <c r="AW171" s="160">
        <f t="shared" si="123"/>
        <v>211728</v>
      </c>
      <c r="AX171" s="160">
        <f t="shared" si="108"/>
        <v>211728</v>
      </c>
      <c r="AY171" s="268">
        <f t="shared" si="124"/>
        <v>0</v>
      </c>
      <c r="AZ171" s="160"/>
      <c r="BA171" s="160"/>
      <c r="BB171" s="165"/>
      <c r="BC171" s="160">
        <f t="shared" si="125"/>
        <v>210508.40470000001</v>
      </c>
      <c r="BD171" s="166">
        <f t="shared" si="126"/>
        <v>209288.80940000003</v>
      </c>
      <c r="BE171" s="166">
        <f t="shared" si="126"/>
        <v>208069.21410000004</v>
      </c>
      <c r="BF171" s="166">
        <f t="shared" si="126"/>
        <v>206849.61880000005</v>
      </c>
      <c r="BG171" s="166">
        <f t="shared" si="127"/>
        <v>205630.02350000007</v>
      </c>
      <c r="BH171" s="166">
        <f t="shared" si="127"/>
        <v>204410.42820000008</v>
      </c>
      <c r="BI171" s="166">
        <f t="shared" si="128"/>
        <v>222525</v>
      </c>
      <c r="BK171" s="166">
        <f t="shared" si="129"/>
        <v>210508.40470000001</v>
      </c>
      <c r="BL171" s="166">
        <f t="shared" si="130"/>
        <v>209288.80940000003</v>
      </c>
      <c r="BM171" s="166">
        <f t="shared" si="131"/>
        <v>208069.21410000004</v>
      </c>
      <c r="BN171" s="166">
        <f t="shared" si="132"/>
        <v>206849.61880000005</v>
      </c>
      <c r="BO171" s="166">
        <f t="shared" si="133"/>
        <v>205630.02350000007</v>
      </c>
      <c r="BP171" s="166">
        <f t="shared" si="134"/>
        <v>204410.42820000008</v>
      </c>
      <c r="BQ171" s="166">
        <f t="shared" si="135"/>
        <v>222525</v>
      </c>
    </row>
    <row r="172" spans="1:69" ht="15" x14ac:dyDescent="0.2">
      <c r="A172" s="129" t="s">
        <v>338</v>
      </c>
      <c r="B172" s="129"/>
      <c r="C172" s="147">
        <v>1</v>
      </c>
      <c r="D172" s="147">
        <v>1</v>
      </c>
      <c r="E172" s="147"/>
      <c r="F172" s="1">
        <v>9</v>
      </c>
      <c r="G172" s="269">
        <v>19</v>
      </c>
      <c r="H172" s="129">
        <v>146</v>
      </c>
      <c r="I172" s="1" t="s">
        <v>476</v>
      </c>
      <c r="J172" s="156"/>
      <c r="K172" s="266">
        <v>3254.16</v>
      </c>
      <c r="L172" s="269"/>
      <c r="M172" s="158"/>
      <c r="N172" s="267">
        <v>1797</v>
      </c>
      <c r="O172" s="159">
        <f t="shared" si="97"/>
        <v>0.55221624013570325</v>
      </c>
      <c r="P172" s="159">
        <f t="shared" si="109"/>
        <v>0</v>
      </c>
      <c r="Q172" s="160">
        <f t="shared" si="98"/>
        <v>0</v>
      </c>
      <c r="R172" s="160">
        <f t="shared" si="110"/>
        <v>0</v>
      </c>
      <c r="S172" s="267">
        <v>126</v>
      </c>
      <c r="T172" s="136">
        <f t="shared" si="99"/>
        <v>539.1</v>
      </c>
      <c r="U172" s="4">
        <f t="shared" si="111"/>
        <v>3824.7599999999998</v>
      </c>
      <c r="V172" s="266">
        <v>2787214755.3299999</v>
      </c>
      <c r="W172" s="267">
        <v>29157</v>
      </c>
      <c r="X172" s="136">
        <f t="shared" si="100"/>
        <v>95593.33</v>
      </c>
      <c r="Y172" s="131">
        <f t="shared" si="101"/>
        <v>0.49652000000000002</v>
      </c>
      <c r="Z172" s="267">
        <v>62566</v>
      </c>
      <c r="AA172" s="131">
        <f t="shared" si="102"/>
        <v>0.51924499999999996</v>
      </c>
      <c r="AB172" s="131">
        <f t="shared" si="103"/>
        <v>0.49666300000000002</v>
      </c>
      <c r="AC172" s="161">
        <f t="shared" si="104"/>
        <v>0.49666300000000002</v>
      </c>
      <c r="AD172" s="162">
        <f t="shared" si="112"/>
        <v>0.03</v>
      </c>
      <c r="AE172" s="163">
        <f t="shared" si="113"/>
        <v>0.52666299999999999</v>
      </c>
      <c r="AF172" s="267">
        <v>0</v>
      </c>
      <c r="AG172" s="267">
        <v>0</v>
      </c>
      <c r="AH172" s="4">
        <f t="shared" si="114"/>
        <v>0</v>
      </c>
      <c r="AI172" s="135">
        <f t="shared" si="105"/>
        <v>0</v>
      </c>
      <c r="AJ172" s="135">
        <v>0</v>
      </c>
      <c r="AK172" s="135">
        <f t="shared" si="115"/>
        <v>0</v>
      </c>
      <c r="AL172" s="135">
        <f t="shared" si="116"/>
        <v>0</v>
      </c>
      <c r="AM172" s="135">
        <f t="shared" si="117"/>
        <v>0</v>
      </c>
      <c r="AN172" s="135">
        <f t="shared" si="118"/>
        <v>0</v>
      </c>
      <c r="AO172" s="135">
        <f t="shared" si="106"/>
        <v>23215494</v>
      </c>
      <c r="AP172" s="135">
        <f t="shared" si="119"/>
        <v>23215494</v>
      </c>
      <c r="AQ172" s="135">
        <f t="shared" si="120"/>
        <v>23215494</v>
      </c>
      <c r="AR172" s="160">
        <v>19250233</v>
      </c>
      <c r="AS172" s="135">
        <f t="shared" si="121"/>
        <v>3965261</v>
      </c>
      <c r="AT172" s="164" t="str">
        <f t="shared" si="122"/>
        <v>Yes</v>
      </c>
      <c r="AU172" s="267">
        <v>20592785.8226</v>
      </c>
      <c r="AV172" s="160">
        <f t="shared" si="107"/>
        <v>422696.82260000001</v>
      </c>
      <c r="AW172" s="160">
        <f t="shared" si="123"/>
        <v>21015482.645199999</v>
      </c>
      <c r="AX172" s="160">
        <f t="shared" si="108"/>
        <v>21015482.645199999</v>
      </c>
      <c r="AY172" s="268">
        <f t="shared" si="124"/>
        <v>422696.82259999961</v>
      </c>
      <c r="AZ172" s="160"/>
      <c r="BA172" s="160"/>
      <c r="BB172" s="165"/>
      <c r="BC172" s="160">
        <f t="shared" si="125"/>
        <v>21438179.467799999</v>
      </c>
      <c r="BD172" s="166">
        <f t="shared" ref="BD172:BF187" si="136">IF($AT172="Yes",BC172+$AV172,BC172-$AV172)</f>
        <v>21860876.290399998</v>
      </c>
      <c r="BE172" s="166">
        <f t="shared" si="136"/>
        <v>22283573.112999998</v>
      </c>
      <c r="BF172" s="166">
        <f t="shared" si="136"/>
        <v>22706269.935599998</v>
      </c>
      <c r="BG172" s="166">
        <f t="shared" ref="BG172:BH187" si="137">IF($AT172="Yes",$AP172,BF172-$AV172)</f>
        <v>23215494</v>
      </c>
      <c r="BH172" s="166">
        <f t="shared" si="137"/>
        <v>23215494</v>
      </c>
      <c r="BI172" s="166">
        <f t="shared" si="128"/>
        <v>23215494</v>
      </c>
      <c r="BK172" s="166">
        <f t="shared" si="129"/>
        <v>21438179.467799999</v>
      </c>
      <c r="BL172" s="166">
        <f t="shared" si="130"/>
        <v>21860876.290399998</v>
      </c>
      <c r="BM172" s="166">
        <f t="shared" si="131"/>
        <v>22283573.112999998</v>
      </c>
      <c r="BN172" s="166">
        <f t="shared" si="132"/>
        <v>22706269.935599998</v>
      </c>
      <c r="BO172" s="166">
        <f t="shared" si="133"/>
        <v>23215494</v>
      </c>
      <c r="BP172" s="166">
        <f t="shared" si="134"/>
        <v>23215494</v>
      </c>
      <c r="BQ172" s="166">
        <f t="shared" si="135"/>
        <v>23215494</v>
      </c>
    </row>
    <row r="173" spans="1:69" ht="15" x14ac:dyDescent="0.2">
      <c r="A173" s="129" t="s">
        <v>351</v>
      </c>
      <c r="B173" s="129"/>
      <c r="C173" s="147"/>
      <c r="D173" s="147"/>
      <c r="E173" s="147"/>
      <c r="F173" s="1">
        <v>8</v>
      </c>
      <c r="G173" s="269">
        <v>35</v>
      </c>
      <c r="H173" s="129">
        <v>147</v>
      </c>
      <c r="I173" s="1" t="s">
        <v>477</v>
      </c>
      <c r="J173" s="156"/>
      <c r="K173" s="266">
        <v>317.20999999999998</v>
      </c>
      <c r="L173" s="269"/>
      <c r="M173" s="158"/>
      <c r="N173" s="267">
        <v>85</v>
      </c>
      <c r="O173" s="159">
        <f t="shared" si="97"/>
        <v>0.26796128747517417</v>
      </c>
      <c r="P173" s="159">
        <f t="shared" si="109"/>
        <v>0</v>
      </c>
      <c r="Q173" s="160">
        <f t="shared" si="98"/>
        <v>0</v>
      </c>
      <c r="R173" s="160">
        <f t="shared" si="110"/>
        <v>0</v>
      </c>
      <c r="S173" s="267">
        <v>0</v>
      </c>
      <c r="T173" s="136">
        <f t="shared" si="99"/>
        <v>25.5</v>
      </c>
      <c r="U173" s="4">
        <f t="shared" si="111"/>
        <v>342.71</v>
      </c>
      <c r="V173" s="266">
        <v>313503038.32999998</v>
      </c>
      <c r="W173" s="267">
        <v>2559</v>
      </c>
      <c r="X173" s="136">
        <f t="shared" si="100"/>
        <v>122509.98</v>
      </c>
      <c r="Y173" s="131">
        <f t="shared" si="101"/>
        <v>0.63632699999999998</v>
      </c>
      <c r="Z173" s="267">
        <v>75673</v>
      </c>
      <c r="AA173" s="131">
        <f t="shared" si="102"/>
        <v>0.62802199999999997</v>
      </c>
      <c r="AB173" s="131">
        <f t="shared" si="103"/>
        <v>0.36616500000000002</v>
      </c>
      <c r="AC173" s="161">
        <f t="shared" si="104"/>
        <v>0.36616500000000002</v>
      </c>
      <c r="AD173" s="162">
        <f t="shared" si="112"/>
        <v>0</v>
      </c>
      <c r="AE173" s="163">
        <f t="shared" si="113"/>
        <v>0.36616500000000002</v>
      </c>
      <c r="AF173" s="267">
        <v>0</v>
      </c>
      <c r="AG173" s="267">
        <v>0</v>
      </c>
      <c r="AH173" s="4">
        <f t="shared" si="114"/>
        <v>0</v>
      </c>
      <c r="AI173" s="135">
        <f t="shared" si="105"/>
        <v>0</v>
      </c>
      <c r="AJ173" s="135">
        <v>52</v>
      </c>
      <c r="AK173" s="135">
        <f t="shared" si="115"/>
        <v>4</v>
      </c>
      <c r="AL173" s="135">
        <f t="shared" si="116"/>
        <v>400</v>
      </c>
      <c r="AM173" s="135">
        <f t="shared" si="117"/>
        <v>20800</v>
      </c>
      <c r="AN173" s="135">
        <f t="shared" si="118"/>
        <v>20800</v>
      </c>
      <c r="AO173" s="135">
        <f t="shared" si="106"/>
        <v>1446254</v>
      </c>
      <c r="AP173" s="135">
        <f t="shared" si="119"/>
        <v>1467054</v>
      </c>
      <c r="AQ173" s="135">
        <f t="shared" si="120"/>
        <v>1467054</v>
      </c>
      <c r="AR173" s="160">
        <v>2502621</v>
      </c>
      <c r="AS173" s="135">
        <f t="shared" si="121"/>
        <v>1035567</v>
      </c>
      <c r="AT173" s="164" t="str">
        <f t="shared" si="122"/>
        <v>No</v>
      </c>
      <c r="AU173" s="267">
        <v>2117243</v>
      </c>
      <c r="AV173" s="160">
        <f t="shared" si="107"/>
        <v>86262.731100000005</v>
      </c>
      <c r="AW173" s="160">
        <f t="shared" si="123"/>
        <v>2117243</v>
      </c>
      <c r="AX173" s="160">
        <f t="shared" si="108"/>
        <v>2117243</v>
      </c>
      <c r="AY173" s="268">
        <f t="shared" si="124"/>
        <v>0</v>
      </c>
      <c r="AZ173" s="160"/>
      <c r="BA173" s="160"/>
      <c r="BB173" s="165"/>
      <c r="BC173" s="160">
        <f t="shared" si="125"/>
        <v>2030980.2689</v>
      </c>
      <c r="BD173" s="166">
        <f t="shared" si="136"/>
        <v>1944717.5378</v>
      </c>
      <c r="BE173" s="166">
        <f t="shared" si="136"/>
        <v>1858454.8067000001</v>
      </c>
      <c r="BF173" s="166">
        <f t="shared" si="136"/>
        <v>1772192.0756000001</v>
      </c>
      <c r="BG173" s="166">
        <f t="shared" si="137"/>
        <v>1685929.3445000001</v>
      </c>
      <c r="BH173" s="166">
        <f t="shared" si="137"/>
        <v>1599666.6134000001</v>
      </c>
      <c r="BI173" s="166">
        <f t="shared" si="128"/>
        <v>1467054</v>
      </c>
      <c r="BK173" s="166">
        <f t="shared" si="129"/>
        <v>2030980.2689</v>
      </c>
      <c r="BL173" s="166">
        <f t="shared" si="130"/>
        <v>1944717.5378</v>
      </c>
      <c r="BM173" s="166">
        <f t="shared" si="131"/>
        <v>1858454.8067000001</v>
      </c>
      <c r="BN173" s="166">
        <f t="shared" si="132"/>
        <v>1772192.0756000001</v>
      </c>
      <c r="BO173" s="166">
        <f t="shared" si="133"/>
        <v>1685929.3445000001</v>
      </c>
      <c r="BP173" s="166">
        <f t="shared" si="134"/>
        <v>1599666.6134000001</v>
      </c>
      <c r="BQ173" s="166">
        <f t="shared" si="135"/>
        <v>1467054</v>
      </c>
    </row>
    <row r="174" spans="1:69" ht="15" x14ac:dyDescent="0.2">
      <c r="A174" s="129" t="s">
        <v>333</v>
      </c>
      <c r="B174" s="129"/>
      <c r="C174" s="147"/>
      <c r="D174" s="147"/>
      <c r="E174" s="147"/>
      <c r="F174" s="1">
        <v>6</v>
      </c>
      <c r="G174" s="265">
        <v>86</v>
      </c>
      <c r="H174" s="129">
        <v>148</v>
      </c>
      <c r="I174" s="1" t="s">
        <v>478</v>
      </c>
      <c r="J174" s="156"/>
      <c r="K174" s="266">
        <v>5424.67</v>
      </c>
      <c r="L174" s="265"/>
      <c r="M174" s="158"/>
      <c r="N174" s="267">
        <v>1773</v>
      </c>
      <c r="O174" s="159">
        <f t="shared" si="97"/>
        <v>0.32684015801882876</v>
      </c>
      <c r="P174" s="159">
        <f t="shared" si="109"/>
        <v>0</v>
      </c>
      <c r="Q174" s="160">
        <f t="shared" si="98"/>
        <v>0</v>
      </c>
      <c r="R174" s="160">
        <f t="shared" si="110"/>
        <v>0</v>
      </c>
      <c r="S174" s="267">
        <v>326</v>
      </c>
      <c r="T174" s="136">
        <f t="shared" si="99"/>
        <v>531.9</v>
      </c>
      <c r="U174" s="4">
        <f t="shared" si="111"/>
        <v>6038.07</v>
      </c>
      <c r="V174" s="266">
        <v>6344589339</v>
      </c>
      <c r="W174" s="267">
        <v>44771</v>
      </c>
      <c r="X174" s="136">
        <f t="shared" si="100"/>
        <v>141712.03</v>
      </c>
      <c r="Y174" s="131">
        <f t="shared" si="101"/>
        <v>0.73606400000000005</v>
      </c>
      <c r="Z174" s="267">
        <v>79420</v>
      </c>
      <c r="AA174" s="131">
        <f t="shared" si="102"/>
        <v>0.65911900000000001</v>
      </c>
      <c r="AB174" s="131">
        <f t="shared" si="103"/>
        <v>0.28702</v>
      </c>
      <c r="AC174" s="161">
        <f t="shared" si="104"/>
        <v>0.28702</v>
      </c>
      <c r="AD174" s="162">
        <f t="shared" si="112"/>
        <v>0</v>
      </c>
      <c r="AE174" s="163">
        <f t="shared" si="113"/>
        <v>0.28702</v>
      </c>
      <c r="AF174" s="267">
        <v>0</v>
      </c>
      <c r="AG174" s="267">
        <v>0</v>
      </c>
      <c r="AH174" s="4">
        <f t="shared" si="114"/>
        <v>0</v>
      </c>
      <c r="AI174" s="135">
        <f t="shared" si="105"/>
        <v>0</v>
      </c>
      <c r="AJ174" s="135">
        <v>0</v>
      </c>
      <c r="AK174" s="135">
        <f t="shared" si="115"/>
        <v>0</v>
      </c>
      <c r="AL174" s="135">
        <f t="shared" si="116"/>
        <v>0</v>
      </c>
      <c r="AM174" s="135">
        <f t="shared" si="117"/>
        <v>0</v>
      </c>
      <c r="AN174" s="135">
        <f t="shared" si="118"/>
        <v>0</v>
      </c>
      <c r="AO174" s="135">
        <f t="shared" si="106"/>
        <v>19973365</v>
      </c>
      <c r="AP174" s="135">
        <f t="shared" si="119"/>
        <v>19973365</v>
      </c>
      <c r="AQ174" s="135">
        <f t="shared" si="120"/>
        <v>19973365</v>
      </c>
      <c r="AR174" s="160">
        <v>21301522</v>
      </c>
      <c r="AS174" s="135">
        <f t="shared" si="121"/>
        <v>1328157</v>
      </c>
      <c r="AT174" s="164" t="str">
        <f t="shared" si="122"/>
        <v>No</v>
      </c>
      <c r="AU174" s="267">
        <v>20855570</v>
      </c>
      <c r="AV174" s="160">
        <f t="shared" si="107"/>
        <v>110635.47809999999</v>
      </c>
      <c r="AW174" s="160">
        <f t="shared" si="123"/>
        <v>20855570</v>
      </c>
      <c r="AX174" s="160">
        <f t="shared" si="108"/>
        <v>20855570</v>
      </c>
      <c r="AY174" s="268">
        <f t="shared" si="124"/>
        <v>0</v>
      </c>
      <c r="AZ174" s="160"/>
      <c r="BA174" s="160"/>
      <c r="BB174" s="165"/>
      <c r="BC174" s="160">
        <f t="shared" si="125"/>
        <v>20744934.521899998</v>
      </c>
      <c r="BD174" s="166">
        <f t="shared" si="136"/>
        <v>20634299.043799996</v>
      </c>
      <c r="BE174" s="166">
        <f t="shared" si="136"/>
        <v>20523663.565699995</v>
      </c>
      <c r="BF174" s="166">
        <f t="shared" si="136"/>
        <v>20413028.087599993</v>
      </c>
      <c r="BG174" s="166">
        <f t="shared" si="137"/>
        <v>20302392.609499991</v>
      </c>
      <c r="BH174" s="166">
        <f t="shared" si="137"/>
        <v>20191757.131399989</v>
      </c>
      <c r="BI174" s="166">
        <f t="shared" si="128"/>
        <v>19973365</v>
      </c>
      <c r="BK174" s="166">
        <f t="shared" si="129"/>
        <v>20744934.521899998</v>
      </c>
      <c r="BL174" s="166">
        <f t="shared" si="130"/>
        <v>20634299.043799996</v>
      </c>
      <c r="BM174" s="166">
        <f t="shared" si="131"/>
        <v>20523663.565699995</v>
      </c>
      <c r="BN174" s="166">
        <f t="shared" si="132"/>
        <v>20413028.087599993</v>
      </c>
      <c r="BO174" s="166">
        <f t="shared" si="133"/>
        <v>20302392.609499991</v>
      </c>
      <c r="BP174" s="166">
        <f t="shared" si="134"/>
        <v>20191757.131399989</v>
      </c>
      <c r="BQ174" s="166">
        <f t="shared" si="135"/>
        <v>19973365</v>
      </c>
    </row>
    <row r="175" spans="1:69" ht="15" x14ac:dyDescent="0.2">
      <c r="A175" s="129" t="s">
        <v>327</v>
      </c>
      <c r="B175" s="129"/>
      <c r="C175" s="147"/>
      <c r="D175" s="147"/>
      <c r="E175" s="147"/>
      <c r="F175" s="1">
        <v>1</v>
      </c>
      <c r="G175" s="265">
        <v>157</v>
      </c>
      <c r="H175" s="129">
        <v>149</v>
      </c>
      <c r="I175" s="1" t="s">
        <v>479</v>
      </c>
      <c r="J175" s="156"/>
      <c r="K175" s="266">
        <v>119.38</v>
      </c>
      <c r="L175" s="265"/>
      <c r="M175" s="158"/>
      <c r="N175" s="267">
        <v>27</v>
      </c>
      <c r="O175" s="159">
        <f t="shared" si="97"/>
        <v>0.22616853744345788</v>
      </c>
      <c r="P175" s="159">
        <f t="shared" si="109"/>
        <v>0</v>
      </c>
      <c r="Q175" s="160">
        <f t="shared" si="98"/>
        <v>0</v>
      </c>
      <c r="R175" s="160">
        <f t="shared" si="110"/>
        <v>0</v>
      </c>
      <c r="S175" s="267">
        <v>0</v>
      </c>
      <c r="T175" s="136">
        <f t="shared" si="99"/>
        <v>8.1</v>
      </c>
      <c r="U175" s="4">
        <f t="shared" si="111"/>
        <v>127.47999999999999</v>
      </c>
      <c r="V175" s="266">
        <v>557946419</v>
      </c>
      <c r="W175" s="267">
        <v>1432</v>
      </c>
      <c r="X175" s="136">
        <f t="shared" si="100"/>
        <v>389627.39</v>
      </c>
      <c r="Y175" s="131">
        <f t="shared" si="101"/>
        <v>2.0237569999999998</v>
      </c>
      <c r="Z175" s="267">
        <v>107813</v>
      </c>
      <c r="AA175" s="131">
        <f t="shared" si="102"/>
        <v>0.894756</v>
      </c>
      <c r="AB175" s="131">
        <f t="shared" si="103"/>
        <v>-0.68505700000000003</v>
      </c>
      <c r="AC175" s="161">
        <f t="shared" si="104"/>
        <v>0.01</v>
      </c>
      <c r="AD175" s="162">
        <f t="shared" si="112"/>
        <v>0</v>
      </c>
      <c r="AE175" s="163">
        <f t="shared" si="113"/>
        <v>0.01</v>
      </c>
      <c r="AF175" s="267">
        <v>121</v>
      </c>
      <c r="AG175" s="267">
        <v>13</v>
      </c>
      <c r="AH175" s="4">
        <f t="shared" si="114"/>
        <v>1300</v>
      </c>
      <c r="AI175" s="135">
        <f t="shared" si="105"/>
        <v>157300</v>
      </c>
      <c r="AJ175" s="135">
        <v>0</v>
      </c>
      <c r="AK175" s="135">
        <f t="shared" si="115"/>
        <v>0</v>
      </c>
      <c r="AL175" s="135">
        <f t="shared" si="116"/>
        <v>0</v>
      </c>
      <c r="AM175" s="135">
        <f t="shared" si="117"/>
        <v>0</v>
      </c>
      <c r="AN175" s="135">
        <f t="shared" si="118"/>
        <v>157300</v>
      </c>
      <c r="AO175" s="135">
        <f t="shared" si="106"/>
        <v>14692</v>
      </c>
      <c r="AP175" s="135">
        <f t="shared" si="119"/>
        <v>171992</v>
      </c>
      <c r="AQ175" s="135">
        <f t="shared" si="120"/>
        <v>171992</v>
      </c>
      <c r="AR175" s="160">
        <v>33205</v>
      </c>
      <c r="AS175" s="135">
        <f t="shared" si="121"/>
        <v>138787</v>
      </c>
      <c r="AT175" s="164" t="str">
        <f t="shared" si="122"/>
        <v>Yes</v>
      </c>
      <c r="AU175" s="267">
        <v>46909.694199999998</v>
      </c>
      <c r="AV175" s="160">
        <f t="shared" si="107"/>
        <v>14794.6942</v>
      </c>
      <c r="AW175" s="160">
        <f t="shared" si="123"/>
        <v>61704.388399999996</v>
      </c>
      <c r="AX175" s="160">
        <f t="shared" si="108"/>
        <v>61704.388399999996</v>
      </c>
      <c r="AY175" s="268">
        <f t="shared" si="124"/>
        <v>14794.694199999998</v>
      </c>
      <c r="AZ175" s="160"/>
      <c r="BA175" s="160"/>
      <c r="BB175" s="165"/>
      <c r="BC175" s="160">
        <f t="shared" si="125"/>
        <v>76499.082599999994</v>
      </c>
      <c r="BD175" s="166">
        <f t="shared" si="136"/>
        <v>91293.776799999992</v>
      </c>
      <c r="BE175" s="166">
        <f t="shared" si="136"/>
        <v>106088.47099999999</v>
      </c>
      <c r="BF175" s="166">
        <f t="shared" si="136"/>
        <v>120883.16519999999</v>
      </c>
      <c r="BG175" s="166">
        <f t="shared" si="137"/>
        <v>171992</v>
      </c>
      <c r="BH175" s="166">
        <f t="shared" si="137"/>
        <v>171992</v>
      </c>
      <c r="BI175" s="166">
        <f t="shared" si="128"/>
        <v>171992</v>
      </c>
      <c r="BK175" s="166">
        <f t="shared" si="129"/>
        <v>76499.082599999994</v>
      </c>
      <c r="BL175" s="166">
        <f t="shared" si="130"/>
        <v>91293.776799999992</v>
      </c>
      <c r="BM175" s="166">
        <f t="shared" si="131"/>
        <v>106088.47099999999</v>
      </c>
      <c r="BN175" s="166">
        <f t="shared" si="132"/>
        <v>120883.16519999999</v>
      </c>
      <c r="BO175" s="166">
        <f t="shared" si="133"/>
        <v>171992</v>
      </c>
      <c r="BP175" s="166">
        <f t="shared" si="134"/>
        <v>171992</v>
      </c>
      <c r="BQ175" s="166">
        <f t="shared" si="135"/>
        <v>171992</v>
      </c>
    </row>
    <row r="176" spans="1:69" ht="15" x14ac:dyDescent="0.2">
      <c r="A176" s="129" t="s">
        <v>323</v>
      </c>
      <c r="B176" s="129"/>
      <c r="C176" s="147"/>
      <c r="D176" s="147"/>
      <c r="E176" s="147"/>
      <c r="F176" s="1">
        <v>1</v>
      </c>
      <c r="G176" s="265">
        <v>164</v>
      </c>
      <c r="H176" s="129">
        <v>150</v>
      </c>
      <c r="I176" s="1" t="s">
        <v>480</v>
      </c>
      <c r="J176" s="156"/>
      <c r="K176" s="266">
        <v>257</v>
      </c>
      <c r="L176" s="265"/>
      <c r="M176" s="158"/>
      <c r="N176" s="267">
        <v>75</v>
      </c>
      <c r="O176" s="159">
        <f t="shared" si="97"/>
        <v>0.29182879377431908</v>
      </c>
      <c r="P176" s="159">
        <f t="shared" si="109"/>
        <v>0</v>
      </c>
      <c r="Q176" s="160">
        <f t="shared" si="98"/>
        <v>0</v>
      </c>
      <c r="R176" s="160">
        <f t="shared" si="110"/>
        <v>0</v>
      </c>
      <c r="S176" s="267">
        <v>3</v>
      </c>
      <c r="T176" s="136">
        <f t="shared" si="99"/>
        <v>22.5</v>
      </c>
      <c r="U176" s="4">
        <f t="shared" si="111"/>
        <v>280.25</v>
      </c>
      <c r="V176" s="266">
        <v>1671128539.6700001</v>
      </c>
      <c r="W176" s="267">
        <v>3472</v>
      </c>
      <c r="X176" s="136">
        <f t="shared" si="100"/>
        <v>481315.82</v>
      </c>
      <c r="Y176" s="131">
        <f t="shared" si="101"/>
        <v>2.499994</v>
      </c>
      <c r="Z176" s="267">
        <v>97604</v>
      </c>
      <c r="AA176" s="131">
        <f t="shared" si="102"/>
        <v>0.81003000000000003</v>
      </c>
      <c r="AB176" s="131">
        <f t="shared" si="103"/>
        <v>-0.99300500000000003</v>
      </c>
      <c r="AC176" s="161">
        <f t="shared" si="104"/>
        <v>0.01</v>
      </c>
      <c r="AD176" s="162">
        <f t="shared" si="112"/>
        <v>0</v>
      </c>
      <c r="AE176" s="163">
        <f t="shared" si="113"/>
        <v>0.01</v>
      </c>
      <c r="AF176" s="267">
        <v>257</v>
      </c>
      <c r="AG176" s="267">
        <v>13</v>
      </c>
      <c r="AH176" s="4">
        <f t="shared" si="114"/>
        <v>1300</v>
      </c>
      <c r="AI176" s="135">
        <f t="shared" si="105"/>
        <v>334100</v>
      </c>
      <c r="AJ176" s="135">
        <v>0</v>
      </c>
      <c r="AK176" s="135">
        <f t="shared" si="115"/>
        <v>0</v>
      </c>
      <c r="AL176" s="135">
        <f t="shared" si="116"/>
        <v>0</v>
      </c>
      <c r="AM176" s="135">
        <f t="shared" si="117"/>
        <v>0</v>
      </c>
      <c r="AN176" s="135">
        <f t="shared" si="118"/>
        <v>334100</v>
      </c>
      <c r="AO176" s="135">
        <f t="shared" si="106"/>
        <v>32299</v>
      </c>
      <c r="AP176" s="135">
        <f t="shared" si="119"/>
        <v>366399</v>
      </c>
      <c r="AQ176" s="135">
        <f t="shared" si="120"/>
        <v>366399</v>
      </c>
      <c r="AR176" s="160">
        <v>50646</v>
      </c>
      <c r="AS176" s="135">
        <f t="shared" si="121"/>
        <v>315753</v>
      </c>
      <c r="AT176" s="164" t="str">
        <f t="shared" si="122"/>
        <v>Yes</v>
      </c>
      <c r="AU176" s="267">
        <v>86666.269800000009</v>
      </c>
      <c r="AV176" s="160">
        <f t="shared" si="107"/>
        <v>33659.269800000002</v>
      </c>
      <c r="AW176" s="160">
        <f t="shared" si="123"/>
        <v>120325.53960000002</v>
      </c>
      <c r="AX176" s="160">
        <f t="shared" si="108"/>
        <v>120325.53960000002</v>
      </c>
      <c r="AY176" s="268">
        <f t="shared" si="124"/>
        <v>33659.269800000009</v>
      </c>
      <c r="AZ176" s="160"/>
      <c r="BA176" s="160"/>
      <c r="BB176" s="165"/>
      <c r="BC176" s="160">
        <f t="shared" si="125"/>
        <v>153984.80940000003</v>
      </c>
      <c r="BD176" s="166">
        <f t="shared" si="136"/>
        <v>187644.07920000004</v>
      </c>
      <c r="BE176" s="166">
        <f t="shared" si="136"/>
        <v>221303.34900000005</v>
      </c>
      <c r="BF176" s="166">
        <f t="shared" si="136"/>
        <v>254962.61880000005</v>
      </c>
      <c r="BG176" s="166">
        <f t="shared" si="137"/>
        <v>366399</v>
      </c>
      <c r="BH176" s="166">
        <f t="shared" si="137"/>
        <v>366399</v>
      </c>
      <c r="BI176" s="166">
        <f t="shared" si="128"/>
        <v>366399</v>
      </c>
      <c r="BK176" s="166">
        <f t="shared" si="129"/>
        <v>153984.80940000003</v>
      </c>
      <c r="BL176" s="166">
        <f t="shared" si="130"/>
        <v>187644.07920000004</v>
      </c>
      <c r="BM176" s="166">
        <f t="shared" si="131"/>
        <v>221303.34900000005</v>
      </c>
      <c r="BN176" s="166">
        <f t="shared" si="132"/>
        <v>254962.61880000005</v>
      </c>
      <c r="BO176" s="166">
        <f t="shared" si="133"/>
        <v>366399</v>
      </c>
      <c r="BP176" s="166">
        <f t="shared" si="134"/>
        <v>366399</v>
      </c>
      <c r="BQ176" s="166">
        <f t="shared" si="135"/>
        <v>366399</v>
      </c>
    </row>
    <row r="177" spans="1:69" ht="15" x14ac:dyDescent="0.2">
      <c r="A177" s="129" t="s">
        <v>343</v>
      </c>
      <c r="B177" s="129">
        <v>1</v>
      </c>
      <c r="C177" s="147">
        <v>1</v>
      </c>
      <c r="D177" s="147">
        <v>0</v>
      </c>
      <c r="E177" s="147">
        <v>1</v>
      </c>
      <c r="F177" s="1">
        <v>10</v>
      </c>
      <c r="G177" s="269">
        <v>2</v>
      </c>
      <c r="H177" s="129">
        <v>151</v>
      </c>
      <c r="I177" s="1" t="s">
        <v>481</v>
      </c>
      <c r="J177" s="156"/>
      <c r="K177" s="266">
        <v>17985.490000000002</v>
      </c>
      <c r="L177" s="269"/>
      <c r="M177" s="158"/>
      <c r="N177" s="267">
        <v>14003</v>
      </c>
      <c r="O177" s="159">
        <f t="shared" si="97"/>
        <v>0.77857206003283752</v>
      </c>
      <c r="P177" s="159">
        <f t="shared" si="109"/>
        <v>0.17857206003283754</v>
      </c>
      <c r="Q177" s="160">
        <f t="shared" si="98"/>
        <v>3211.7059999999997</v>
      </c>
      <c r="R177" s="160">
        <f t="shared" si="110"/>
        <v>481.75589999999994</v>
      </c>
      <c r="S177" s="267">
        <v>2952</v>
      </c>
      <c r="T177" s="136">
        <f t="shared" si="99"/>
        <v>4200.8999999999996</v>
      </c>
      <c r="U177" s="4">
        <f t="shared" si="111"/>
        <v>23406.1459</v>
      </c>
      <c r="V177" s="266">
        <v>6368507559.3299999</v>
      </c>
      <c r="W177" s="267">
        <v>108672</v>
      </c>
      <c r="X177" s="136">
        <f t="shared" si="100"/>
        <v>58603.02</v>
      </c>
      <c r="Y177" s="131">
        <f t="shared" si="101"/>
        <v>0.30438900000000002</v>
      </c>
      <c r="Z177" s="267">
        <v>41617</v>
      </c>
      <c r="AA177" s="131">
        <f t="shared" si="102"/>
        <v>0.34538600000000003</v>
      </c>
      <c r="AB177" s="131">
        <f t="shared" si="103"/>
        <v>0.68331200000000003</v>
      </c>
      <c r="AC177" s="161">
        <f t="shared" si="104"/>
        <v>0.68331200000000003</v>
      </c>
      <c r="AD177" s="162">
        <f t="shared" si="112"/>
        <v>0.06</v>
      </c>
      <c r="AE177" s="163">
        <f t="shared" si="113"/>
        <v>0.74331199999999997</v>
      </c>
      <c r="AF177" s="267">
        <v>0</v>
      </c>
      <c r="AG177" s="267">
        <v>0</v>
      </c>
      <c r="AH177" s="4">
        <f t="shared" si="114"/>
        <v>0</v>
      </c>
      <c r="AI177" s="135">
        <f t="shared" si="105"/>
        <v>0</v>
      </c>
      <c r="AJ177" s="135">
        <v>0</v>
      </c>
      <c r="AK177" s="135">
        <f t="shared" si="115"/>
        <v>0</v>
      </c>
      <c r="AL177" s="135">
        <f t="shared" si="116"/>
        <v>0</v>
      </c>
      <c r="AM177" s="135">
        <f t="shared" si="117"/>
        <v>0</v>
      </c>
      <c r="AN177" s="135">
        <f t="shared" si="118"/>
        <v>0</v>
      </c>
      <c r="AO177" s="135">
        <f t="shared" si="106"/>
        <v>200512747</v>
      </c>
      <c r="AP177" s="135">
        <f t="shared" si="119"/>
        <v>200512747</v>
      </c>
      <c r="AQ177" s="135">
        <f t="shared" si="120"/>
        <v>200512747</v>
      </c>
      <c r="AR177" s="160">
        <v>133606066</v>
      </c>
      <c r="AS177" s="135">
        <f t="shared" si="121"/>
        <v>66906681</v>
      </c>
      <c r="AT177" s="164" t="str">
        <f t="shared" si="122"/>
        <v>Yes</v>
      </c>
      <c r="AU177" s="267">
        <v>157222793.19459999</v>
      </c>
      <c r="AV177" s="160">
        <f t="shared" si="107"/>
        <v>7132252.1946</v>
      </c>
      <c r="AW177" s="160">
        <f t="shared" si="123"/>
        <v>164355045.38919997</v>
      </c>
      <c r="AX177" s="160">
        <f t="shared" si="108"/>
        <v>164355045.38919997</v>
      </c>
      <c r="AY177" s="268">
        <f t="shared" si="124"/>
        <v>7132252.1945999861</v>
      </c>
      <c r="AZ177" s="160"/>
      <c r="BA177" s="160"/>
      <c r="BB177" s="165"/>
      <c r="BC177" s="160">
        <f t="shared" si="125"/>
        <v>171487297.58379996</v>
      </c>
      <c r="BD177" s="166">
        <f t="shared" si="136"/>
        <v>178619549.77839994</v>
      </c>
      <c r="BE177" s="166">
        <f t="shared" si="136"/>
        <v>185751801.97299993</v>
      </c>
      <c r="BF177" s="166">
        <f t="shared" si="136"/>
        <v>192884054.16759992</v>
      </c>
      <c r="BG177" s="166">
        <f t="shared" si="137"/>
        <v>200512747</v>
      </c>
      <c r="BH177" s="166">
        <f t="shared" si="137"/>
        <v>200512747</v>
      </c>
      <c r="BI177" s="166">
        <f t="shared" si="128"/>
        <v>200512747</v>
      </c>
      <c r="BK177" s="166">
        <f t="shared" si="129"/>
        <v>171487297.58379996</v>
      </c>
      <c r="BL177" s="166">
        <f t="shared" si="130"/>
        <v>178619549.77839994</v>
      </c>
      <c r="BM177" s="166">
        <f t="shared" si="131"/>
        <v>185751801.97299993</v>
      </c>
      <c r="BN177" s="166">
        <f t="shared" si="132"/>
        <v>192884054.16759992</v>
      </c>
      <c r="BO177" s="166">
        <f t="shared" si="133"/>
        <v>200512747</v>
      </c>
      <c r="BP177" s="166">
        <f t="shared" si="134"/>
        <v>200512747</v>
      </c>
      <c r="BQ177" s="166">
        <f t="shared" si="135"/>
        <v>200512747</v>
      </c>
    </row>
    <row r="178" spans="1:69" ht="15" x14ac:dyDescent="0.2">
      <c r="A178" s="129" t="s">
        <v>333</v>
      </c>
      <c r="B178" s="129"/>
      <c r="C178" s="147"/>
      <c r="D178" s="147"/>
      <c r="E178" s="147"/>
      <c r="F178" s="1">
        <v>2</v>
      </c>
      <c r="G178" s="265">
        <v>68</v>
      </c>
      <c r="H178" s="129">
        <v>152</v>
      </c>
      <c r="I178" s="1" t="s">
        <v>482</v>
      </c>
      <c r="J178" s="156"/>
      <c r="K178" s="266">
        <v>2539.96</v>
      </c>
      <c r="L178" s="265"/>
      <c r="M178" s="158"/>
      <c r="N178" s="267">
        <v>727</v>
      </c>
      <c r="O178" s="159">
        <f t="shared" si="97"/>
        <v>0.28622497992094365</v>
      </c>
      <c r="P178" s="159">
        <f t="shared" si="109"/>
        <v>0</v>
      </c>
      <c r="Q178" s="160">
        <f t="shared" si="98"/>
        <v>0</v>
      </c>
      <c r="R178" s="160">
        <f t="shared" si="110"/>
        <v>0</v>
      </c>
      <c r="S178" s="267">
        <v>70</v>
      </c>
      <c r="T178" s="136">
        <f t="shared" si="99"/>
        <v>218.1</v>
      </c>
      <c r="U178" s="4">
        <f t="shared" si="111"/>
        <v>2775.56</v>
      </c>
      <c r="V178" s="266">
        <v>4950874514.3299999</v>
      </c>
      <c r="W178" s="267">
        <v>19052</v>
      </c>
      <c r="X178" s="136">
        <f t="shared" si="100"/>
        <v>259861.14</v>
      </c>
      <c r="Y178" s="131">
        <f t="shared" si="101"/>
        <v>1.3497399999999999</v>
      </c>
      <c r="Z178" s="267">
        <v>85438</v>
      </c>
      <c r="AA178" s="131">
        <f t="shared" si="102"/>
        <v>0.709063</v>
      </c>
      <c r="AB178" s="131">
        <f t="shared" si="103"/>
        <v>-0.15753700000000001</v>
      </c>
      <c r="AC178" s="161">
        <f t="shared" si="104"/>
        <v>0.01</v>
      </c>
      <c r="AD178" s="162">
        <f t="shared" si="112"/>
        <v>0</v>
      </c>
      <c r="AE178" s="163">
        <f t="shared" si="113"/>
        <v>0.01</v>
      </c>
      <c r="AF178" s="267">
        <v>0</v>
      </c>
      <c r="AG178" s="267">
        <v>0</v>
      </c>
      <c r="AH178" s="4">
        <f t="shared" si="114"/>
        <v>0</v>
      </c>
      <c r="AI178" s="135">
        <f t="shared" si="105"/>
        <v>0</v>
      </c>
      <c r="AJ178" s="135">
        <v>0</v>
      </c>
      <c r="AK178" s="135">
        <f t="shared" si="115"/>
        <v>0</v>
      </c>
      <c r="AL178" s="135">
        <f t="shared" si="116"/>
        <v>0</v>
      </c>
      <c r="AM178" s="135">
        <f t="shared" si="117"/>
        <v>0</v>
      </c>
      <c r="AN178" s="135">
        <f t="shared" si="118"/>
        <v>0</v>
      </c>
      <c r="AO178" s="135">
        <f t="shared" si="106"/>
        <v>319883</v>
      </c>
      <c r="AP178" s="135">
        <f t="shared" si="119"/>
        <v>319883</v>
      </c>
      <c r="AQ178" s="135">
        <f t="shared" si="120"/>
        <v>319883</v>
      </c>
      <c r="AR178" s="160">
        <v>321279</v>
      </c>
      <c r="AS178" s="135">
        <f t="shared" si="121"/>
        <v>1396</v>
      </c>
      <c r="AT178" s="164" t="str">
        <f t="shared" si="122"/>
        <v>No</v>
      </c>
      <c r="AU178" s="267">
        <v>326444</v>
      </c>
      <c r="AV178" s="160">
        <f t="shared" si="107"/>
        <v>116.2868</v>
      </c>
      <c r="AW178" s="160">
        <f t="shared" si="123"/>
        <v>326444</v>
      </c>
      <c r="AX178" s="160">
        <f t="shared" si="108"/>
        <v>326444</v>
      </c>
      <c r="AY178" s="268">
        <f t="shared" si="124"/>
        <v>0</v>
      </c>
      <c r="AZ178" s="160"/>
      <c r="BA178" s="160"/>
      <c r="BB178" s="165"/>
      <c r="BC178" s="160">
        <f t="shared" si="125"/>
        <v>326327.7132</v>
      </c>
      <c r="BD178" s="166">
        <f t="shared" si="136"/>
        <v>326211.4264</v>
      </c>
      <c r="BE178" s="166">
        <f t="shared" si="136"/>
        <v>326095.13959999999</v>
      </c>
      <c r="BF178" s="166">
        <f t="shared" si="136"/>
        <v>325978.85279999999</v>
      </c>
      <c r="BG178" s="166">
        <f t="shared" si="137"/>
        <v>325862.56599999999</v>
      </c>
      <c r="BH178" s="166">
        <f t="shared" si="137"/>
        <v>325746.27919999999</v>
      </c>
      <c r="BI178" s="166">
        <f t="shared" si="128"/>
        <v>319883</v>
      </c>
      <c r="BK178" s="166">
        <f t="shared" si="129"/>
        <v>326327.7132</v>
      </c>
      <c r="BL178" s="166">
        <f t="shared" si="130"/>
        <v>326211.4264</v>
      </c>
      <c r="BM178" s="166">
        <f t="shared" si="131"/>
        <v>326095.13959999999</v>
      </c>
      <c r="BN178" s="166">
        <f t="shared" si="132"/>
        <v>325978.85279999999</v>
      </c>
      <c r="BO178" s="166">
        <f t="shared" si="133"/>
        <v>325862.56599999999</v>
      </c>
      <c r="BP178" s="166">
        <f t="shared" si="134"/>
        <v>325746.27919999999</v>
      </c>
      <c r="BQ178" s="166">
        <f t="shared" si="135"/>
        <v>319883</v>
      </c>
    </row>
    <row r="179" spans="1:69" ht="15" x14ac:dyDescent="0.2">
      <c r="A179" s="129" t="s">
        <v>333</v>
      </c>
      <c r="B179" s="129"/>
      <c r="C179" s="147"/>
      <c r="D179" s="147"/>
      <c r="E179" s="147"/>
      <c r="F179" s="1">
        <v>7</v>
      </c>
      <c r="G179" s="265">
        <v>61</v>
      </c>
      <c r="H179" s="129">
        <v>153</v>
      </c>
      <c r="I179" s="1" t="s">
        <v>483</v>
      </c>
      <c r="J179" s="156"/>
      <c r="K179" s="266">
        <v>2687.3</v>
      </c>
      <c r="L179" s="265"/>
      <c r="M179" s="158"/>
      <c r="N179" s="267">
        <v>1011</v>
      </c>
      <c r="O179" s="159">
        <f t="shared" si="97"/>
        <v>0.3762140438358203</v>
      </c>
      <c r="P179" s="159">
        <f t="shared" si="109"/>
        <v>0</v>
      </c>
      <c r="Q179" s="160">
        <f t="shared" si="98"/>
        <v>0</v>
      </c>
      <c r="R179" s="160">
        <f t="shared" si="110"/>
        <v>0</v>
      </c>
      <c r="S179" s="267">
        <v>111</v>
      </c>
      <c r="T179" s="136">
        <f t="shared" si="99"/>
        <v>303.3</v>
      </c>
      <c r="U179" s="4">
        <f t="shared" si="111"/>
        <v>3018.3500000000004</v>
      </c>
      <c r="V179" s="266">
        <v>2665455080.6700001</v>
      </c>
      <c r="W179" s="267">
        <v>21832</v>
      </c>
      <c r="X179" s="136">
        <f t="shared" si="100"/>
        <v>122089.37</v>
      </c>
      <c r="Y179" s="131">
        <f t="shared" si="101"/>
        <v>0.63414199999999998</v>
      </c>
      <c r="Z179" s="267">
        <v>76920</v>
      </c>
      <c r="AA179" s="131">
        <f t="shared" si="102"/>
        <v>0.63837100000000002</v>
      </c>
      <c r="AB179" s="131">
        <f t="shared" si="103"/>
        <v>0.364589</v>
      </c>
      <c r="AC179" s="161">
        <f t="shared" si="104"/>
        <v>0.364589</v>
      </c>
      <c r="AD179" s="162">
        <f t="shared" si="112"/>
        <v>0</v>
      </c>
      <c r="AE179" s="163">
        <f t="shared" si="113"/>
        <v>0.364589</v>
      </c>
      <c r="AF179" s="267">
        <v>0</v>
      </c>
      <c r="AG179" s="267">
        <v>0</v>
      </c>
      <c r="AH179" s="4">
        <f t="shared" si="114"/>
        <v>0</v>
      </c>
      <c r="AI179" s="135">
        <f t="shared" si="105"/>
        <v>0</v>
      </c>
      <c r="AJ179" s="135">
        <v>0</v>
      </c>
      <c r="AK179" s="135">
        <f t="shared" si="115"/>
        <v>0</v>
      </c>
      <c r="AL179" s="135">
        <f t="shared" si="116"/>
        <v>0</v>
      </c>
      <c r="AM179" s="135">
        <f t="shared" si="117"/>
        <v>0</v>
      </c>
      <c r="AN179" s="135">
        <f t="shared" si="118"/>
        <v>0</v>
      </c>
      <c r="AO179" s="135">
        <f t="shared" si="106"/>
        <v>12682769</v>
      </c>
      <c r="AP179" s="135">
        <f t="shared" si="119"/>
        <v>12682769</v>
      </c>
      <c r="AQ179" s="135">
        <f t="shared" si="120"/>
        <v>12682769</v>
      </c>
      <c r="AR179" s="160">
        <v>11753175</v>
      </c>
      <c r="AS179" s="135">
        <f t="shared" si="121"/>
        <v>929594</v>
      </c>
      <c r="AT179" s="164" t="str">
        <f t="shared" si="122"/>
        <v>Yes</v>
      </c>
      <c r="AU179" s="267">
        <v>11879280.7204</v>
      </c>
      <c r="AV179" s="160">
        <f t="shared" si="107"/>
        <v>99094.720400000006</v>
      </c>
      <c r="AW179" s="160">
        <f t="shared" si="123"/>
        <v>11978375.4408</v>
      </c>
      <c r="AX179" s="160">
        <f t="shared" si="108"/>
        <v>11978375.4408</v>
      </c>
      <c r="AY179" s="268">
        <f t="shared" si="124"/>
        <v>99094.720399999991</v>
      </c>
      <c r="AZ179" s="160"/>
      <c r="BA179" s="160"/>
      <c r="BB179" s="165"/>
      <c r="BC179" s="160">
        <f t="shared" si="125"/>
        <v>12077470.1612</v>
      </c>
      <c r="BD179" s="166">
        <f t="shared" si="136"/>
        <v>12176564.8816</v>
      </c>
      <c r="BE179" s="166">
        <f t="shared" si="136"/>
        <v>12275659.602</v>
      </c>
      <c r="BF179" s="166">
        <f t="shared" si="136"/>
        <v>12374754.3224</v>
      </c>
      <c r="BG179" s="166">
        <f t="shared" si="137"/>
        <v>12682769</v>
      </c>
      <c r="BH179" s="166">
        <f t="shared" si="137"/>
        <v>12682769</v>
      </c>
      <c r="BI179" s="166">
        <f t="shared" si="128"/>
        <v>12682769</v>
      </c>
      <c r="BK179" s="166">
        <f t="shared" si="129"/>
        <v>12077470.1612</v>
      </c>
      <c r="BL179" s="166">
        <f t="shared" si="130"/>
        <v>12176564.8816</v>
      </c>
      <c r="BM179" s="166">
        <f t="shared" si="131"/>
        <v>12275659.602</v>
      </c>
      <c r="BN179" s="166">
        <f t="shared" si="132"/>
        <v>12374754.3224</v>
      </c>
      <c r="BO179" s="166">
        <f t="shared" si="133"/>
        <v>12682769</v>
      </c>
      <c r="BP179" s="166">
        <f t="shared" si="134"/>
        <v>12682769</v>
      </c>
      <c r="BQ179" s="166">
        <f t="shared" si="135"/>
        <v>12682769</v>
      </c>
    </row>
    <row r="180" spans="1:69" ht="15" x14ac:dyDescent="0.2">
      <c r="A180" s="129" t="s">
        <v>327</v>
      </c>
      <c r="B180" s="129"/>
      <c r="C180" s="147"/>
      <c r="D180" s="147"/>
      <c r="E180" s="147"/>
      <c r="F180" s="1">
        <v>2</v>
      </c>
      <c r="G180" s="265">
        <v>142</v>
      </c>
      <c r="H180" s="129">
        <v>154</v>
      </c>
      <c r="I180" s="1" t="s">
        <v>484</v>
      </c>
      <c r="J180" s="156"/>
      <c r="K180" s="266">
        <v>657.95</v>
      </c>
      <c r="L180" s="265"/>
      <c r="M180" s="158"/>
      <c r="N180" s="267">
        <v>242</v>
      </c>
      <c r="O180" s="159">
        <f t="shared" si="97"/>
        <v>0.36780910403526101</v>
      </c>
      <c r="P180" s="159">
        <f t="shared" si="109"/>
        <v>0</v>
      </c>
      <c r="Q180" s="160">
        <f t="shared" si="98"/>
        <v>0</v>
      </c>
      <c r="R180" s="160">
        <f t="shared" si="110"/>
        <v>0</v>
      </c>
      <c r="S180" s="267">
        <v>73</v>
      </c>
      <c r="T180" s="136">
        <f t="shared" si="99"/>
        <v>72.599999999999994</v>
      </c>
      <c r="U180" s="4">
        <f t="shared" si="111"/>
        <v>748.80000000000007</v>
      </c>
      <c r="V180" s="266">
        <v>1690813537.6700001</v>
      </c>
      <c r="W180" s="267">
        <v>6904</v>
      </c>
      <c r="X180" s="136">
        <f t="shared" si="100"/>
        <v>244903.47</v>
      </c>
      <c r="Y180" s="131">
        <f t="shared" si="101"/>
        <v>1.272049</v>
      </c>
      <c r="Z180" s="267">
        <v>89489</v>
      </c>
      <c r="AA180" s="131">
        <f t="shared" si="102"/>
        <v>0.74268299999999998</v>
      </c>
      <c r="AB180" s="131">
        <f t="shared" si="103"/>
        <v>-0.11323900000000001</v>
      </c>
      <c r="AC180" s="161">
        <f t="shared" si="104"/>
        <v>0.01</v>
      </c>
      <c r="AD180" s="162">
        <f t="shared" si="112"/>
        <v>0</v>
      </c>
      <c r="AE180" s="163">
        <f t="shared" si="113"/>
        <v>0.01</v>
      </c>
      <c r="AF180" s="267">
        <v>0</v>
      </c>
      <c r="AG180" s="267">
        <v>0</v>
      </c>
      <c r="AH180" s="4">
        <f t="shared" si="114"/>
        <v>0</v>
      </c>
      <c r="AI180" s="135">
        <f t="shared" si="105"/>
        <v>0</v>
      </c>
      <c r="AJ180" s="135">
        <v>0</v>
      </c>
      <c r="AK180" s="135">
        <f t="shared" si="115"/>
        <v>0</v>
      </c>
      <c r="AL180" s="135">
        <f t="shared" si="116"/>
        <v>0</v>
      </c>
      <c r="AM180" s="135">
        <f t="shared" si="117"/>
        <v>0</v>
      </c>
      <c r="AN180" s="135">
        <f t="shared" si="118"/>
        <v>0</v>
      </c>
      <c r="AO180" s="135">
        <f t="shared" si="106"/>
        <v>86299</v>
      </c>
      <c r="AP180" s="135">
        <f t="shared" si="119"/>
        <v>86299</v>
      </c>
      <c r="AQ180" s="135">
        <f t="shared" si="120"/>
        <v>86299</v>
      </c>
      <c r="AR180" s="160">
        <v>70393</v>
      </c>
      <c r="AS180" s="135">
        <f t="shared" si="121"/>
        <v>15906</v>
      </c>
      <c r="AT180" s="164" t="str">
        <f t="shared" si="122"/>
        <v>Yes</v>
      </c>
      <c r="AU180" s="267">
        <v>76674.579599999997</v>
      </c>
      <c r="AV180" s="160">
        <f t="shared" si="107"/>
        <v>1695.5796</v>
      </c>
      <c r="AW180" s="160">
        <f t="shared" si="123"/>
        <v>78370.159199999995</v>
      </c>
      <c r="AX180" s="160">
        <f t="shared" si="108"/>
        <v>78370.159199999995</v>
      </c>
      <c r="AY180" s="268">
        <f t="shared" si="124"/>
        <v>1695.5795999999973</v>
      </c>
      <c r="AZ180" s="160"/>
      <c r="BA180" s="160"/>
      <c r="BB180" s="165"/>
      <c r="BC180" s="160">
        <f t="shared" si="125"/>
        <v>80065.738799999992</v>
      </c>
      <c r="BD180" s="166">
        <f t="shared" si="136"/>
        <v>81761.318399999989</v>
      </c>
      <c r="BE180" s="166">
        <f t="shared" si="136"/>
        <v>83456.897999999986</v>
      </c>
      <c r="BF180" s="166">
        <f t="shared" si="136"/>
        <v>85152.477599999984</v>
      </c>
      <c r="BG180" s="166">
        <f t="shared" si="137"/>
        <v>86299</v>
      </c>
      <c r="BH180" s="166">
        <f t="shared" si="137"/>
        <v>86299</v>
      </c>
      <c r="BI180" s="166">
        <f t="shared" si="128"/>
        <v>86299</v>
      </c>
      <c r="BK180" s="166">
        <f t="shared" si="129"/>
        <v>80065.738799999992</v>
      </c>
      <c r="BL180" s="166">
        <f t="shared" si="130"/>
        <v>81761.318399999989</v>
      </c>
      <c r="BM180" s="166">
        <f t="shared" si="131"/>
        <v>83456.897999999986</v>
      </c>
      <c r="BN180" s="166">
        <f t="shared" si="132"/>
        <v>85152.477599999984</v>
      </c>
      <c r="BO180" s="166">
        <f t="shared" si="133"/>
        <v>86299</v>
      </c>
      <c r="BP180" s="166">
        <f t="shared" si="134"/>
        <v>86299</v>
      </c>
      <c r="BQ180" s="166">
        <f t="shared" si="135"/>
        <v>86299</v>
      </c>
    </row>
    <row r="181" spans="1:69" ht="15" x14ac:dyDescent="0.2">
      <c r="A181" s="129" t="s">
        <v>329</v>
      </c>
      <c r="B181" s="129"/>
      <c r="C181" s="147"/>
      <c r="D181" s="147"/>
      <c r="E181" s="147"/>
      <c r="F181" s="1">
        <v>7</v>
      </c>
      <c r="G181" s="265">
        <v>89</v>
      </c>
      <c r="H181" s="129">
        <v>155</v>
      </c>
      <c r="I181" s="1" t="s">
        <v>485</v>
      </c>
      <c r="J181" s="156"/>
      <c r="K181" s="266">
        <v>9329.1200000000008</v>
      </c>
      <c r="L181" s="265"/>
      <c r="M181" s="158"/>
      <c r="N181" s="267">
        <v>2375</v>
      </c>
      <c r="O181" s="159">
        <f t="shared" si="97"/>
        <v>0.25457921004339101</v>
      </c>
      <c r="P181" s="159">
        <f t="shared" si="109"/>
        <v>0</v>
      </c>
      <c r="Q181" s="160">
        <f t="shared" si="98"/>
        <v>0</v>
      </c>
      <c r="R181" s="160">
        <f t="shared" si="110"/>
        <v>0</v>
      </c>
      <c r="S181" s="267">
        <v>573</v>
      </c>
      <c r="T181" s="136">
        <f t="shared" si="99"/>
        <v>712.5</v>
      </c>
      <c r="U181" s="4">
        <f t="shared" si="111"/>
        <v>10184.870000000001</v>
      </c>
      <c r="V181" s="266">
        <v>9463375467.3299999</v>
      </c>
      <c r="W181" s="267">
        <v>63127</v>
      </c>
      <c r="X181" s="136">
        <f t="shared" si="100"/>
        <v>149910.10999999999</v>
      </c>
      <c r="Y181" s="131">
        <f t="shared" si="101"/>
        <v>0.77864500000000003</v>
      </c>
      <c r="Z181" s="267">
        <v>99280</v>
      </c>
      <c r="AA181" s="131">
        <f t="shared" si="102"/>
        <v>0.82394000000000001</v>
      </c>
      <c r="AB181" s="131">
        <f t="shared" si="103"/>
        <v>0.20776700000000001</v>
      </c>
      <c r="AC181" s="161">
        <f t="shared" si="104"/>
        <v>0.20776700000000001</v>
      </c>
      <c r="AD181" s="162">
        <f t="shared" si="112"/>
        <v>0</v>
      </c>
      <c r="AE181" s="163">
        <f t="shared" si="113"/>
        <v>0.20776700000000001</v>
      </c>
      <c r="AF181" s="267">
        <v>0</v>
      </c>
      <c r="AG181" s="267">
        <v>0</v>
      </c>
      <c r="AH181" s="4">
        <f t="shared" si="114"/>
        <v>0</v>
      </c>
      <c r="AI181" s="135">
        <f t="shared" si="105"/>
        <v>0</v>
      </c>
      <c r="AJ181" s="135">
        <v>0</v>
      </c>
      <c r="AK181" s="135">
        <f t="shared" si="115"/>
        <v>0</v>
      </c>
      <c r="AL181" s="135">
        <f t="shared" si="116"/>
        <v>0</v>
      </c>
      <c r="AM181" s="135">
        <f t="shared" si="117"/>
        <v>0</v>
      </c>
      <c r="AN181" s="135">
        <f t="shared" si="118"/>
        <v>0</v>
      </c>
      <c r="AO181" s="135">
        <f t="shared" si="106"/>
        <v>24387821</v>
      </c>
      <c r="AP181" s="135">
        <f t="shared" si="119"/>
        <v>24387821</v>
      </c>
      <c r="AQ181" s="135">
        <f t="shared" si="120"/>
        <v>24387821</v>
      </c>
      <c r="AR181" s="160">
        <v>20961352</v>
      </c>
      <c r="AS181" s="135">
        <f t="shared" si="121"/>
        <v>3426469</v>
      </c>
      <c r="AT181" s="164" t="str">
        <f t="shared" si="122"/>
        <v>Yes</v>
      </c>
      <c r="AU181" s="267">
        <v>22245759.595399998</v>
      </c>
      <c r="AV181" s="160">
        <f t="shared" si="107"/>
        <v>365261.59539999999</v>
      </c>
      <c r="AW181" s="160">
        <f t="shared" si="123"/>
        <v>22611021.190799996</v>
      </c>
      <c r="AX181" s="160">
        <f t="shared" si="108"/>
        <v>22611021.190799996</v>
      </c>
      <c r="AY181" s="268">
        <f t="shared" si="124"/>
        <v>365261.59539999813</v>
      </c>
      <c r="AZ181" s="160"/>
      <c r="BA181" s="160"/>
      <c r="BB181" s="165"/>
      <c r="BC181" s="160">
        <f t="shared" si="125"/>
        <v>22976282.786199994</v>
      </c>
      <c r="BD181" s="166">
        <f t="shared" si="136"/>
        <v>23341544.381599993</v>
      </c>
      <c r="BE181" s="166">
        <f t="shared" si="136"/>
        <v>23706805.976999991</v>
      </c>
      <c r="BF181" s="166">
        <f t="shared" si="136"/>
        <v>24072067.572399989</v>
      </c>
      <c r="BG181" s="166">
        <f t="shared" si="137"/>
        <v>24387821</v>
      </c>
      <c r="BH181" s="166">
        <f t="shared" si="137"/>
        <v>24387821</v>
      </c>
      <c r="BI181" s="166">
        <f t="shared" si="128"/>
        <v>24387821</v>
      </c>
      <c r="BK181" s="166">
        <f t="shared" si="129"/>
        <v>22976282.786199994</v>
      </c>
      <c r="BL181" s="166">
        <f t="shared" si="130"/>
        <v>23341544.381599993</v>
      </c>
      <c r="BM181" s="166">
        <f t="shared" si="131"/>
        <v>23706805.976999991</v>
      </c>
      <c r="BN181" s="166">
        <f t="shared" si="132"/>
        <v>24072067.572399989</v>
      </c>
      <c r="BO181" s="166">
        <f t="shared" si="133"/>
        <v>24387821</v>
      </c>
      <c r="BP181" s="166">
        <f t="shared" si="134"/>
        <v>24387821</v>
      </c>
      <c r="BQ181" s="166">
        <f t="shared" si="135"/>
        <v>24387821</v>
      </c>
    </row>
    <row r="182" spans="1:69" ht="15" x14ac:dyDescent="0.2">
      <c r="A182" s="129" t="s">
        <v>325</v>
      </c>
      <c r="B182" s="129"/>
      <c r="C182" s="147">
        <v>1</v>
      </c>
      <c r="D182" s="147">
        <v>1</v>
      </c>
      <c r="E182" s="147"/>
      <c r="F182" s="1">
        <v>10</v>
      </c>
      <c r="G182" s="269">
        <v>14</v>
      </c>
      <c r="H182" s="129">
        <v>156</v>
      </c>
      <c r="I182" s="1" t="s">
        <v>486</v>
      </c>
      <c r="J182" s="156"/>
      <c r="K182" s="266">
        <v>6701.12</v>
      </c>
      <c r="L182" s="269"/>
      <c r="M182" s="158"/>
      <c r="N182" s="267">
        <v>4055</v>
      </c>
      <c r="O182" s="159">
        <f t="shared" si="97"/>
        <v>0.60512272575330694</v>
      </c>
      <c r="P182" s="159">
        <f t="shared" si="109"/>
        <v>5.122725753306967E-3</v>
      </c>
      <c r="Q182" s="160">
        <f t="shared" si="98"/>
        <v>34.32800000000038</v>
      </c>
      <c r="R182" s="160">
        <f t="shared" si="110"/>
        <v>5.1492000000000564</v>
      </c>
      <c r="S182" s="267">
        <v>948</v>
      </c>
      <c r="T182" s="136">
        <f t="shared" si="99"/>
        <v>1216.5</v>
      </c>
      <c r="U182" s="4">
        <f t="shared" si="111"/>
        <v>8159.7691999999997</v>
      </c>
      <c r="V182" s="266">
        <v>4192191601.6700001</v>
      </c>
      <c r="W182" s="267">
        <v>54918</v>
      </c>
      <c r="X182" s="136">
        <f t="shared" si="100"/>
        <v>76335.47</v>
      </c>
      <c r="Y182" s="131">
        <f t="shared" si="101"/>
        <v>0.39649299999999998</v>
      </c>
      <c r="Z182" s="267">
        <v>58112</v>
      </c>
      <c r="AA182" s="131">
        <f t="shared" si="102"/>
        <v>0.48227999999999999</v>
      </c>
      <c r="AB182" s="131">
        <f t="shared" si="103"/>
        <v>0.57777100000000003</v>
      </c>
      <c r="AC182" s="161">
        <f t="shared" si="104"/>
        <v>0.57777100000000003</v>
      </c>
      <c r="AD182" s="162">
        <f t="shared" si="112"/>
        <v>0.04</v>
      </c>
      <c r="AE182" s="163">
        <f t="shared" si="113"/>
        <v>0.61777100000000007</v>
      </c>
      <c r="AF182" s="267">
        <v>0</v>
      </c>
      <c r="AG182" s="267">
        <v>0</v>
      </c>
      <c r="AH182" s="4">
        <f t="shared" si="114"/>
        <v>0</v>
      </c>
      <c r="AI182" s="135">
        <f t="shared" si="105"/>
        <v>0</v>
      </c>
      <c r="AJ182" s="135">
        <v>0</v>
      </c>
      <c r="AK182" s="135">
        <f t="shared" si="115"/>
        <v>0</v>
      </c>
      <c r="AL182" s="135">
        <f t="shared" si="116"/>
        <v>0</v>
      </c>
      <c r="AM182" s="135">
        <f t="shared" si="117"/>
        <v>0</v>
      </c>
      <c r="AN182" s="135">
        <f t="shared" si="118"/>
        <v>0</v>
      </c>
      <c r="AO182" s="135">
        <f t="shared" si="106"/>
        <v>58096013</v>
      </c>
      <c r="AP182" s="135">
        <f t="shared" si="119"/>
        <v>58096013</v>
      </c>
      <c r="AQ182" s="135">
        <f t="shared" si="120"/>
        <v>58096013</v>
      </c>
      <c r="AR182" s="160">
        <v>45140487</v>
      </c>
      <c r="AS182" s="135">
        <f t="shared" si="121"/>
        <v>12955526</v>
      </c>
      <c r="AT182" s="164" t="str">
        <f t="shared" si="122"/>
        <v>Yes</v>
      </c>
      <c r="AU182" s="267">
        <v>50339503.071599998</v>
      </c>
      <c r="AV182" s="160">
        <f t="shared" si="107"/>
        <v>1381059.0715999999</v>
      </c>
      <c r="AW182" s="160">
        <f t="shared" si="123"/>
        <v>51720562.143199995</v>
      </c>
      <c r="AX182" s="160">
        <f t="shared" si="108"/>
        <v>51720562.143199995</v>
      </c>
      <c r="AY182" s="268">
        <f t="shared" si="124"/>
        <v>1381059.0715999976</v>
      </c>
      <c r="AZ182" s="160"/>
      <c r="BA182" s="160"/>
      <c r="BB182" s="165"/>
      <c r="BC182" s="160">
        <f t="shared" si="125"/>
        <v>53101621.214799993</v>
      </c>
      <c r="BD182" s="166">
        <f t="shared" si="136"/>
        <v>54482680.28639999</v>
      </c>
      <c r="BE182" s="166">
        <f t="shared" si="136"/>
        <v>55863739.357999988</v>
      </c>
      <c r="BF182" s="166">
        <f t="shared" si="136"/>
        <v>57244798.429599985</v>
      </c>
      <c r="BG182" s="166">
        <f t="shared" si="137"/>
        <v>58096013</v>
      </c>
      <c r="BH182" s="166">
        <f t="shared" si="137"/>
        <v>58096013</v>
      </c>
      <c r="BI182" s="166">
        <f t="shared" si="128"/>
        <v>58096013</v>
      </c>
      <c r="BK182" s="166">
        <f t="shared" si="129"/>
        <v>53101621.214799993</v>
      </c>
      <c r="BL182" s="166">
        <f t="shared" si="130"/>
        <v>54482680.28639999</v>
      </c>
      <c r="BM182" s="166">
        <f t="shared" si="131"/>
        <v>55863739.357999988</v>
      </c>
      <c r="BN182" s="166">
        <f t="shared" si="132"/>
        <v>57244798.429599985</v>
      </c>
      <c r="BO182" s="166">
        <f t="shared" si="133"/>
        <v>58096013</v>
      </c>
      <c r="BP182" s="166">
        <f t="shared" si="134"/>
        <v>58096013</v>
      </c>
      <c r="BQ182" s="166">
        <f t="shared" si="135"/>
        <v>58096013</v>
      </c>
    </row>
    <row r="183" spans="1:69" ht="15" x14ac:dyDescent="0.2">
      <c r="A183" s="129" t="s">
        <v>365</v>
      </c>
      <c r="B183" s="129"/>
      <c r="C183" s="147"/>
      <c r="D183" s="147"/>
      <c r="E183" s="147"/>
      <c r="F183" s="1">
        <v>1</v>
      </c>
      <c r="G183" s="265">
        <v>161</v>
      </c>
      <c r="H183" s="129">
        <v>157</v>
      </c>
      <c r="I183" s="1" t="s">
        <v>487</v>
      </c>
      <c r="J183" s="156"/>
      <c r="K183" s="266">
        <v>2253.08</v>
      </c>
      <c r="L183" s="265"/>
      <c r="M183" s="158"/>
      <c r="N183" s="267">
        <v>29</v>
      </c>
      <c r="O183" s="159">
        <f t="shared" si="97"/>
        <v>1.2871269551014612E-2</v>
      </c>
      <c r="P183" s="159">
        <f t="shared" si="109"/>
        <v>0</v>
      </c>
      <c r="Q183" s="160">
        <f t="shared" si="98"/>
        <v>0</v>
      </c>
      <c r="R183" s="160">
        <f t="shared" si="110"/>
        <v>0</v>
      </c>
      <c r="S183" s="267">
        <v>14</v>
      </c>
      <c r="T183" s="136">
        <f t="shared" si="99"/>
        <v>8.6999999999999993</v>
      </c>
      <c r="U183" s="4">
        <f t="shared" si="111"/>
        <v>2265.2799999999997</v>
      </c>
      <c r="V183" s="266">
        <v>3338832762.3299999</v>
      </c>
      <c r="W183" s="267">
        <v>10288</v>
      </c>
      <c r="X183" s="136">
        <f t="shared" si="100"/>
        <v>324536.62</v>
      </c>
      <c r="Y183" s="131">
        <f t="shared" si="101"/>
        <v>1.68567</v>
      </c>
      <c r="Z183" s="267">
        <v>219083</v>
      </c>
      <c r="AA183" s="131">
        <f t="shared" si="102"/>
        <v>1.818203</v>
      </c>
      <c r="AB183" s="131">
        <f t="shared" si="103"/>
        <v>-0.72543000000000002</v>
      </c>
      <c r="AC183" s="161">
        <f t="shared" si="104"/>
        <v>0.01</v>
      </c>
      <c r="AD183" s="162">
        <f t="shared" si="112"/>
        <v>0</v>
      </c>
      <c r="AE183" s="163">
        <f t="shared" si="113"/>
        <v>0.01</v>
      </c>
      <c r="AF183" s="267">
        <v>0</v>
      </c>
      <c r="AG183" s="267">
        <v>0</v>
      </c>
      <c r="AH183" s="4">
        <f t="shared" si="114"/>
        <v>0</v>
      </c>
      <c r="AI183" s="135">
        <f t="shared" si="105"/>
        <v>0</v>
      </c>
      <c r="AJ183" s="135">
        <v>0</v>
      </c>
      <c r="AK183" s="135">
        <f t="shared" si="115"/>
        <v>0</v>
      </c>
      <c r="AL183" s="135">
        <f t="shared" si="116"/>
        <v>0</v>
      </c>
      <c r="AM183" s="135">
        <f t="shared" si="117"/>
        <v>0</v>
      </c>
      <c r="AN183" s="135">
        <f t="shared" si="118"/>
        <v>0</v>
      </c>
      <c r="AO183" s="135">
        <f t="shared" si="106"/>
        <v>261074</v>
      </c>
      <c r="AP183" s="135">
        <f t="shared" si="119"/>
        <v>261074</v>
      </c>
      <c r="AQ183" s="135">
        <f t="shared" si="120"/>
        <v>261074</v>
      </c>
      <c r="AR183" s="160">
        <v>263431</v>
      </c>
      <c r="AS183" s="135">
        <f t="shared" si="121"/>
        <v>2357</v>
      </c>
      <c r="AT183" s="164" t="str">
        <f t="shared" si="122"/>
        <v>No</v>
      </c>
      <c r="AU183" s="267">
        <v>263792</v>
      </c>
      <c r="AV183" s="160">
        <f t="shared" si="107"/>
        <v>196.3381</v>
      </c>
      <c r="AW183" s="160">
        <f t="shared" si="123"/>
        <v>263792</v>
      </c>
      <c r="AX183" s="160">
        <f t="shared" si="108"/>
        <v>263792</v>
      </c>
      <c r="AY183" s="268">
        <f t="shared" si="124"/>
        <v>0</v>
      </c>
      <c r="AZ183" s="160"/>
      <c r="BA183" s="160"/>
      <c r="BB183" s="165"/>
      <c r="BC183" s="160">
        <f t="shared" si="125"/>
        <v>263595.66190000001</v>
      </c>
      <c r="BD183" s="166">
        <f t="shared" si="136"/>
        <v>263399.32380000001</v>
      </c>
      <c r="BE183" s="166">
        <f t="shared" si="136"/>
        <v>263202.98570000002</v>
      </c>
      <c r="BF183" s="166">
        <f t="shared" si="136"/>
        <v>263006.64760000003</v>
      </c>
      <c r="BG183" s="166">
        <f t="shared" si="137"/>
        <v>262810.30950000003</v>
      </c>
      <c r="BH183" s="166">
        <f t="shared" si="137"/>
        <v>262613.97140000004</v>
      </c>
      <c r="BI183" s="166">
        <f t="shared" si="128"/>
        <v>261074</v>
      </c>
      <c r="BK183" s="166">
        <f t="shared" si="129"/>
        <v>263595.66190000001</v>
      </c>
      <c r="BL183" s="166">
        <f t="shared" si="130"/>
        <v>263399.32380000001</v>
      </c>
      <c r="BM183" s="166">
        <f t="shared" si="131"/>
        <v>263202.98570000002</v>
      </c>
      <c r="BN183" s="166">
        <f t="shared" si="132"/>
        <v>263006.64760000003</v>
      </c>
      <c r="BO183" s="166">
        <f t="shared" si="133"/>
        <v>262810.30950000003</v>
      </c>
      <c r="BP183" s="166">
        <f t="shared" si="134"/>
        <v>262613.97140000004</v>
      </c>
      <c r="BQ183" s="166">
        <f t="shared" si="135"/>
        <v>261074</v>
      </c>
    </row>
    <row r="184" spans="1:69" ht="15" x14ac:dyDescent="0.2">
      <c r="A184" s="129" t="s">
        <v>365</v>
      </c>
      <c r="B184" s="129"/>
      <c r="C184" s="147"/>
      <c r="D184" s="147"/>
      <c r="E184" s="147"/>
      <c r="F184" s="1">
        <v>1</v>
      </c>
      <c r="G184" s="265">
        <v>166</v>
      </c>
      <c r="H184" s="129">
        <v>158</v>
      </c>
      <c r="I184" s="1" t="s">
        <v>488</v>
      </c>
      <c r="J184" s="156"/>
      <c r="K184" s="266">
        <v>5275.25</v>
      </c>
      <c r="L184" s="265"/>
      <c r="M184" s="158"/>
      <c r="N184" s="267">
        <v>111</v>
      </c>
      <c r="O184" s="159">
        <f t="shared" si="97"/>
        <v>2.1041656793516893E-2</v>
      </c>
      <c r="P184" s="159">
        <f t="shared" si="109"/>
        <v>0</v>
      </c>
      <c r="Q184" s="160">
        <f t="shared" si="98"/>
        <v>0</v>
      </c>
      <c r="R184" s="160">
        <f t="shared" si="110"/>
        <v>0</v>
      </c>
      <c r="S184" s="267">
        <v>50</v>
      </c>
      <c r="T184" s="136">
        <f t="shared" si="99"/>
        <v>33.299999999999997</v>
      </c>
      <c r="U184" s="4">
        <f t="shared" si="111"/>
        <v>5321.05</v>
      </c>
      <c r="V184" s="266">
        <v>16075832968.33</v>
      </c>
      <c r="W184" s="267">
        <v>27840</v>
      </c>
      <c r="X184" s="136">
        <f t="shared" si="100"/>
        <v>577436.53</v>
      </c>
      <c r="Y184" s="131">
        <f t="shared" si="101"/>
        <v>2.9992529999999999</v>
      </c>
      <c r="Z184" s="267">
        <v>187988</v>
      </c>
      <c r="AA184" s="131">
        <f t="shared" si="102"/>
        <v>1.560141</v>
      </c>
      <c r="AB184" s="131">
        <f t="shared" si="103"/>
        <v>-1.5675190000000001</v>
      </c>
      <c r="AC184" s="161">
        <f t="shared" si="104"/>
        <v>0.01</v>
      </c>
      <c r="AD184" s="162">
        <f t="shared" si="112"/>
        <v>0</v>
      </c>
      <c r="AE184" s="163">
        <f t="shared" si="113"/>
        <v>0.01</v>
      </c>
      <c r="AF184" s="267">
        <v>0</v>
      </c>
      <c r="AG184" s="267">
        <v>0</v>
      </c>
      <c r="AH184" s="4">
        <f t="shared" si="114"/>
        <v>0</v>
      </c>
      <c r="AI184" s="135">
        <f t="shared" si="105"/>
        <v>0</v>
      </c>
      <c r="AJ184" s="135">
        <v>0</v>
      </c>
      <c r="AK184" s="135">
        <f t="shared" si="115"/>
        <v>0</v>
      </c>
      <c r="AL184" s="135">
        <f t="shared" si="116"/>
        <v>0</v>
      </c>
      <c r="AM184" s="135">
        <f t="shared" si="117"/>
        <v>0</v>
      </c>
      <c r="AN184" s="135">
        <f t="shared" si="118"/>
        <v>0</v>
      </c>
      <c r="AO184" s="135">
        <f t="shared" si="106"/>
        <v>613251</v>
      </c>
      <c r="AP184" s="135">
        <f t="shared" si="119"/>
        <v>613251</v>
      </c>
      <c r="AQ184" s="135">
        <f t="shared" si="120"/>
        <v>613251</v>
      </c>
      <c r="AR184" s="160">
        <v>465334</v>
      </c>
      <c r="AS184" s="135">
        <f t="shared" si="121"/>
        <v>147917</v>
      </c>
      <c r="AT184" s="164" t="str">
        <f t="shared" si="122"/>
        <v>Yes</v>
      </c>
      <c r="AU184" s="267">
        <v>523495.9522</v>
      </c>
      <c r="AV184" s="160">
        <f t="shared" si="107"/>
        <v>15767.9522</v>
      </c>
      <c r="AW184" s="160">
        <f t="shared" si="123"/>
        <v>539263.9044</v>
      </c>
      <c r="AX184" s="160">
        <f t="shared" si="108"/>
        <v>539263.9044</v>
      </c>
      <c r="AY184" s="268">
        <f t="shared" si="124"/>
        <v>15767.9522</v>
      </c>
      <c r="AZ184" s="160"/>
      <c r="BA184" s="160"/>
      <c r="BB184" s="165"/>
      <c r="BC184" s="160">
        <f t="shared" si="125"/>
        <v>555031.85660000006</v>
      </c>
      <c r="BD184" s="166">
        <f t="shared" si="136"/>
        <v>570799.8088</v>
      </c>
      <c r="BE184" s="166">
        <f t="shared" si="136"/>
        <v>586567.76099999994</v>
      </c>
      <c r="BF184" s="166">
        <f t="shared" si="136"/>
        <v>602335.71319999988</v>
      </c>
      <c r="BG184" s="166">
        <f t="shared" si="137"/>
        <v>613251</v>
      </c>
      <c r="BH184" s="166">
        <f t="shared" si="137"/>
        <v>613251</v>
      </c>
      <c r="BI184" s="166">
        <f t="shared" si="128"/>
        <v>613251</v>
      </c>
      <c r="BK184" s="166">
        <f t="shared" si="129"/>
        <v>555031.85660000006</v>
      </c>
      <c r="BL184" s="166">
        <f t="shared" si="130"/>
        <v>570799.8088</v>
      </c>
      <c r="BM184" s="166">
        <f t="shared" si="131"/>
        <v>586567.76099999994</v>
      </c>
      <c r="BN184" s="166">
        <f t="shared" si="132"/>
        <v>602335.71319999988</v>
      </c>
      <c r="BO184" s="166">
        <f t="shared" si="133"/>
        <v>613251</v>
      </c>
      <c r="BP184" s="166">
        <f t="shared" si="134"/>
        <v>613251</v>
      </c>
      <c r="BQ184" s="166">
        <f t="shared" si="135"/>
        <v>613251</v>
      </c>
    </row>
    <row r="185" spans="1:69" ht="15" x14ac:dyDescent="0.2">
      <c r="A185" s="129" t="s">
        <v>333</v>
      </c>
      <c r="B185" s="129"/>
      <c r="C185" s="147"/>
      <c r="D185" s="147"/>
      <c r="E185" s="147"/>
      <c r="F185" s="1">
        <v>8</v>
      </c>
      <c r="G185" s="270">
        <v>56</v>
      </c>
      <c r="H185" s="129">
        <v>159</v>
      </c>
      <c r="I185" s="1" t="s">
        <v>489</v>
      </c>
      <c r="J185" s="156"/>
      <c r="K185" s="266">
        <v>3751.79</v>
      </c>
      <c r="L185" s="270"/>
      <c r="M185" s="158"/>
      <c r="N185" s="267">
        <v>938</v>
      </c>
      <c r="O185" s="159">
        <f t="shared" si="97"/>
        <v>0.25001399332052165</v>
      </c>
      <c r="P185" s="159">
        <f t="shared" si="109"/>
        <v>0</v>
      </c>
      <c r="Q185" s="160">
        <f t="shared" si="98"/>
        <v>0</v>
      </c>
      <c r="R185" s="160">
        <f t="shared" si="110"/>
        <v>0</v>
      </c>
      <c r="S185" s="267">
        <v>325</v>
      </c>
      <c r="T185" s="136">
        <f t="shared" si="99"/>
        <v>281.39999999999998</v>
      </c>
      <c r="U185" s="4">
        <f t="shared" si="111"/>
        <v>4114.4400000000005</v>
      </c>
      <c r="V185" s="266">
        <v>3363178719.3299999</v>
      </c>
      <c r="W185" s="267">
        <v>26267</v>
      </c>
      <c r="X185" s="136">
        <f t="shared" si="100"/>
        <v>128038.17</v>
      </c>
      <c r="Y185" s="131">
        <f t="shared" si="101"/>
        <v>0.66504099999999999</v>
      </c>
      <c r="Z185" s="267">
        <v>83391</v>
      </c>
      <c r="AA185" s="131">
        <f t="shared" si="102"/>
        <v>0.692075</v>
      </c>
      <c r="AB185" s="131">
        <f t="shared" si="103"/>
        <v>0.326849</v>
      </c>
      <c r="AC185" s="161">
        <f t="shared" si="104"/>
        <v>0.326849</v>
      </c>
      <c r="AD185" s="162">
        <f t="shared" si="112"/>
        <v>0</v>
      </c>
      <c r="AE185" s="163">
        <f t="shared" si="113"/>
        <v>0.326849</v>
      </c>
      <c r="AF185" s="267">
        <v>0</v>
      </c>
      <c r="AG185" s="267">
        <v>0</v>
      </c>
      <c r="AH185" s="4">
        <f t="shared" si="114"/>
        <v>0</v>
      </c>
      <c r="AI185" s="135">
        <f t="shared" si="105"/>
        <v>0</v>
      </c>
      <c r="AJ185" s="135">
        <v>0</v>
      </c>
      <c r="AK185" s="135">
        <f t="shared" si="115"/>
        <v>0</v>
      </c>
      <c r="AL185" s="135">
        <f t="shared" si="116"/>
        <v>0</v>
      </c>
      <c r="AM185" s="135">
        <f t="shared" si="117"/>
        <v>0</v>
      </c>
      <c r="AN185" s="135">
        <f t="shared" si="118"/>
        <v>0</v>
      </c>
      <c r="AO185" s="135">
        <f t="shared" si="106"/>
        <v>15498827</v>
      </c>
      <c r="AP185" s="135">
        <f t="shared" si="119"/>
        <v>15498827</v>
      </c>
      <c r="AQ185" s="135">
        <f t="shared" si="120"/>
        <v>15498827</v>
      </c>
      <c r="AR185" s="160">
        <v>9348852</v>
      </c>
      <c r="AS185" s="135">
        <f t="shared" si="121"/>
        <v>6149975</v>
      </c>
      <c r="AT185" s="164" t="str">
        <f t="shared" si="122"/>
        <v>Yes</v>
      </c>
      <c r="AU185" s="267">
        <v>11540764.335000001</v>
      </c>
      <c r="AV185" s="160">
        <f t="shared" si="107"/>
        <v>655587.33499999996</v>
      </c>
      <c r="AW185" s="160">
        <f t="shared" si="123"/>
        <v>12196351.670000002</v>
      </c>
      <c r="AX185" s="160">
        <f t="shared" si="108"/>
        <v>12196351.670000002</v>
      </c>
      <c r="AY185" s="268">
        <f t="shared" si="124"/>
        <v>655587.33500000089</v>
      </c>
      <c r="AZ185" s="160"/>
      <c r="BA185" s="160"/>
      <c r="BB185" s="165"/>
      <c r="BC185" s="160">
        <f t="shared" si="125"/>
        <v>12851939.005000003</v>
      </c>
      <c r="BD185" s="166">
        <f t="shared" si="136"/>
        <v>13507526.340000004</v>
      </c>
      <c r="BE185" s="166">
        <f t="shared" si="136"/>
        <v>14163113.675000004</v>
      </c>
      <c r="BF185" s="166">
        <f t="shared" si="136"/>
        <v>14818701.010000005</v>
      </c>
      <c r="BG185" s="166">
        <f t="shared" si="137"/>
        <v>15498827</v>
      </c>
      <c r="BH185" s="166">
        <f t="shared" si="137"/>
        <v>15498827</v>
      </c>
      <c r="BI185" s="166">
        <f t="shared" si="128"/>
        <v>15498827</v>
      </c>
      <c r="BK185" s="166">
        <f t="shared" si="129"/>
        <v>12851939.005000003</v>
      </c>
      <c r="BL185" s="166">
        <f t="shared" si="130"/>
        <v>13507526.340000004</v>
      </c>
      <c r="BM185" s="166">
        <f t="shared" si="131"/>
        <v>14163113.675000004</v>
      </c>
      <c r="BN185" s="166">
        <f t="shared" si="132"/>
        <v>14818701.010000005</v>
      </c>
      <c r="BO185" s="166">
        <f t="shared" si="133"/>
        <v>15498827</v>
      </c>
      <c r="BP185" s="166">
        <f t="shared" si="134"/>
        <v>15498827</v>
      </c>
      <c r="BQ185" s="166">
        <f t="shared" si="135"/>
        <v>15498827</v>
      </c>
    </row>
    <row r="186" spans="1:69" ht="15" x14ac:dyDescent="0.2">
      <c r="A186" s="129" t="s">
        <v>327</v>
      </c>
      <c r="B186" s="129"/>
      <c r="C186" s="147"/>
      <c r="D186" s="147"/>
      <c r="E186" s="147"/>
      <c r="F186" s="1">
        <v>8</v>
      </c>
      <c r="G186" s="265">
        <v>82</v>
      </c>
      <c r="H186" s="129">
        <v>160</v>
      </c>
      <c r="I186" s="1" t="s">
        <v>490</v>
      </c>
      <c r="J186" s="156"/>
      <c r="K186" s="266">
        <v>587.85</v>
      </c>
      <c r="L186" s="265"/>
      <c r="M186" s="158"/>
      <c r="N186" s="267">
        <v>220</v>
      </c>
      <c r="O186" s="159">
        <f t="shared" si="97"/>
        <v>0.37424513056051711</v>
      </c>
      <c r="P186" s="159">
        <f t="shared" si="109"/>
        <v>0</v>
      </c>
      <c r="Q186" s="160">
        <f t="shared" si="98"/>
        <v>0</v>
      </c>
      <c r="R186" s="160">
        <f t="shared" si="110"/>
        <v>0</v>
      </c>
      <c r="S186" s="267">
        <v>7</v>
      </c>
      <c r="T186" s="136">
        <f t="shared" si="99"/>
        <v>66</v>
      </c>
      <c r="U186" s="4">
        <f t="shared" si="111"/>
        <v>655.6</v>
      </c>
      <c r="V186" s="266">
        <v>640805459.33000004</v>
      </c>
      <c r="W186" s="267">
        <v>5912</v>
      </c>
      <c r="X186" s="136">
        <f t="shared" si="100"/>
        <v>108390.64</v>
      </c>
      <c r="Y186" s="131">
        <f t="shared" si="101"/>
        <v>0.56298999999999999</v>
      </c>
      <c r="Z186" s="267">
        <v>74940</v>
      </c>
      <c r="AA186" s="131">
        <f t="shared" si="102"/>
        <v>0.62193799999999999</v>
      </c>
      <c r="AB186" s="131">
        <f t="shared" si="103"/>
        <v>0.41932599999999998</v>
      </c>
      <c r="AC186" s="161">
        <f t="shared" si="104"/>
        <v>0.41932599999999998</v>
      </c>
      <c r="AD186" s="162">
        <f t="shared" si="112"/>
        <v>0</v>
      </c>
      <c r="AE186" s="163">
        <f t="shared" si="113"/>
        <v>0.41932599999999998</v>
      </c>
      <c r="AF186" s="267">
        <v>179</v>
      </c>
      <c r="AG186" s="267">
        <v>4</v>
      </c>
      <c r="AH186" s="4">
        <f t="shared" si="114"/>
        <v>400</v>
      </c>
      <c r="AI186" s="135">
        <f t="shared" si="105"/>
        <v>71600</v>
      </c>
      <c r="AJ186" s="135">
        <v>0</v>
      </c>
      <c r="AK186" s="135">
        <f t="shared" si="115"/>
        <v>0</v>
      </c>
      <c r="AL186" s="135">
        <f t="shared" si="116"/>
        <v>0</v>
      </c>
      <c r="AM186" s="135">
        <f t="shared" si="117"/>
        <v>0</v>
      </c>
      <c r="AN186" s="135">
        <f t="shared" si="118"/>
        <v>71600</v>
      </c>
      <c r="AO186" s="135">
        <f t="shared" si="106"/>
        <v>3168339</v>
      </c>
      <c r="AP186" s="135">
        <f t="shared" si="119"/>
        <v>3239939</v>
      </c>
      <c r="AQ186" s="135">
        <f t="shared" si="120"/>
        <v>3239939</v>
      </c>
      <c r="AR186" s="160">
        <v>3637161</v>
      </c>
      <c r="AS186" s="135">
        <f t="shared" si="121"/>
        <v>397222</v>
      </c>
      <c r="AT186" s="164" t="str">
        <f t="shared" si="122"/>
        <v>No</v>
      </c>
      <c r="AU186" s="267">
        <v>3456594</v>
      </c>
      <c r="AV186" s="160">
        <f t="shared" si="107"/>
        <v>33088.592599999996</v>
      </c>
      <c r="AW186" s="160">
        <f t="shared" si="123"/>
        <v>3456594</v>
      </c>
      <c r="AX186" s="160">
        <f t="shared" si="108"/>
        <v>3456594</v>
      </c>
      <c r="AY186" s="268">
        <f t="shared" si="124"/>
        <v>0</v>
      </c>
      <c r="AZ186" s="160"/>
      <c r="BA186" s="160"/>
      <c r="BB186" s="165"/>
      <c r="BC186" s="160">
        <f t="shared" si="125"/>
        <v>3423505.4073999999</v>
      </c>
      <c r="BD186" s="166">
        <f t="shared" si="136"/>
        <v>3390416.8147999998</v>
      </c>
      <c r="BE186" s="166">
        <f t="shared" si="136"/>
        <v>3357328.2221999997</v>
      </c>
      <c r="BF186" s="166">
        <f t="shared" si="136"/>
        <v>3324239.6295999996</v>
      </c>
      <c r="BG186" s="166">
        <f t="shared" si="137"/>
        <v>3291151.0369999995</v>
      </c>
      <c r="BH186" s="166">
        <f t="shared" si="137"/>
        <v>3258062.4443999995</v>
      </c>
      <c r="BI186" s="166">
        <f t="shared" si="128"/>
        <v>3239939</v>
      </c>
      <c r="BK186" s="166">
        <f t="shared" si="129"/>
        <v>3423505.4073999999</v>
      </c>
      <c r="BL186" s="166">
        <f t="shared" si="130"/>
        <v>3390416.8147999998</v>
      </c>
      <c r="BM186" s="166">
        <f t="shared" si="131"/>
        <v>3357328.2221999997</v>
      </c>
      <c r="BN186" s="166">
        <f t="shared" si="132"/>
        <v>3324239.6295999996</v>
      </c>
      <c r="BO186" s="166">
        <f t="shared" si="133"/>
        <v>3291151.0369999995</v>
      </c>
      <c r="BP186" s="166">
        <f t="shared" si="134"/>
        <v>3258062.4443999995</v>
      </c>
      <c r="BQ186" s="166">
        <f t="shared" si="135"/>
        <v>3239939</v>
      </c>
    </row>
    <row r="187" spans="1:69" ht="15" x14ac:dyDescent="0.2">
      <c r="A187" s="129" t="s">
        <v>365</v>
      </c>
      <c r="B187" s="129"/>
      <c r="C187" s="147"/>
      <c r="D187" s="147"/>
      <c r="E187" s="147"/>
      <c r="F187" s="1">
        <v>1</v>
      </c>
      <c r="G187" s="265">
        <v>159</v>
      </c>
      <c r="H187" s="129">
        <v>161</v>
      </c>
      <c r="I187" s="1" t="s">
        <v>491</v>
      </c>
      <c r="J187" s="156"/>
      <c r="K187" s="266">
        <v>3662.64</v>
      </c>
      <c r="L187" s="265"/>
      <c r="M187" s="158"/>
      <c r="N187" s="267">
        <v>179</v>
      </c>
      <c r="O187" s="159">
        <f t="shared" si="97"/>
        <v>4.8871851997466312E-2</v>
      </c>
      <c r="P187" s="159">
        <f t="shared" si="109"/>
        <v>0</v>
      </c>
      <c r="Q187" s="160">
        <f t="shared" si="98"/>
        <v>0</v>
      </c>
      <c r="R187" s="160">
        <f t="shared" si="110"/>
        <v>0</v>
      </c>
      <c r="S187" s="267">
        <v>29</v>
      </c>
      <c r="T187" s="136">
        <f t="shared" si="99"/>
        <v>53.7</v>
      </c>
      <c r="U187" s="4">
        <f t="shared" si="111"/>
        <v>3723.5899999999997</v>
      </c>
      <c r="V187" s="266">
        <v>6115418357.3299999</v>
      </c>
      <c r="W187" s="267">
        <v>18542</v>
      </c>
      <c r="X187" s="136">
        <f t="shared" si="100"/>
        <v>329814.39</v>
      </c>
      <c r="Y187" s="131">
        <f t="shared" si="101"/>
        <v>1.7130829999999999</v>
      </c>
      <c r="Z187" s="267">
        <v>187903</v>
      </c>
      <c r="AA187" s="131">
        <f t="shared" si="102"/>
        <v>1.5594349999999999</v>
      </c>
      <c r="AB187" s="131">
        <f t="shared" si="103"/>
        <v>-0.66698900000000005</v>
      </c>
      <c r="AC187" s="161">
        <f t="shared" si="104"/>
        <v>0.01</v>
      </c>
      <c r="AD187" s="162">
        <f t="shared" si="112"/>
        <v>0</v>
      </c>
      <c r="AE187" s="163">
        <f t="shared" si="113"/>
        <v>0.01</v>
      </c>
      <c r="AF187" s="267">
        <v>0</v>
      </c>
      <c r="AG187" s="267">
        <v>0</v>
      </c>
      <c r="AH187" s="4">
        <f t="shared" si="114"/>
        <v>0</v>
      </c>
      <c r="AI187" s="135">
        <f t="shared" si="105"/>
        <v>0</v>
      </c>
      <c r="AJ187" s="135">
        <v>0</v>
      </c>
      <c r="AK187" s="135">
        <f t="shared" si="115"/>
        <v>0</v>
      </c>
      <c r="AL187" s="135">
        <f t="shared" si="116"/>
        <v>0</v>
      </c>
      <c r="AM187" s="135">
        <f t="shared" si="117"/>
        <v>0</v>
      </c>
      <c r="AN187" s="135">
        <f t="shared" si="118"/>
        <v>0</v>
      </c>
      <c r="AO187" s="135">
        <f t="shared" si="106"/>
        <v>429144</v>
      </c>
      <c r="AP187" s="135">
        <f t="shared" si="119"/>
        <v>429144</v>
      </c>
      <c r="AQ187" s="135">
        <f t="shared" si="120"/>
        <v>429144</v>
      </c>
      <c r="AR187" s="160">
        <v>462941</v>
      </c>
      <c r="AS187" s="135">
        <f t="shared" si="121"/>
        <v>33797</v>
      </c>
      <c r="AT187" s="164" t="str">
        <f t="shared" si="122"/>
        <v>No</v>
      </c>
      <c r="AU187" s="267">
        <v>461796</v>
      </c>
      <c r="AV187" s="160">
        <f t="shared" si="107"/>
        <v>2815.2901000000002</v>
      </c>
      <c r="AW187" s="160">
        <f t="shared" si="123"/>
        <v>461796</v>
      </c>
      <c r="AX187" s="160">
        <f t="shared" si="108"/>
        <v>461796</v>
      </c>
      <c r="AY187" s="268">
        <f t="shared" si="124"/>
        <v>0</v>
      </c>
      <c r="AZ187" s="160"/>
      <c r="BA187" s="160"/>
      <c r="BB187" s="165"/>
      <c r="BC187" s="160">
        <f t="shared" si="125"/>
        <v>458980.70990000002</v>
      </c>
      <c r="BD187" s="166">
        <f t="shared" si="136"/>
        <v>456165.41980000003</v>
      </c>
      <c r="BE187" s="166">
        <f t="shared" si="136"/>
        <v>453350.12970000005</v>
      </c>
      <c r="BF187" s="166">
        <f t="shared" si="136"/>
        <v>450534.83960000006</v>
      </c>
      <c r="BG187" s="166">
        <f t="shared" si="137"/>
        <v>447719.54950000008</v>
      </c>
      <c r="BH187" s="166">
        <f t="shared" si="137"/>
        <v>444904.2594000001</v>
      </c>
      <c r="BI187" s="166">
        <f t="shared" si="128"/>
        <v>429144</v>
      </c>
      <c r="BK187" s="166">
        <f t="shared" si="129"/>
        <v>458980.70990000002</v>
      </c>
      <c r="BL187" s="166">
        <f t="shared" si="130"/>
        <v>456165.41980000003</v>
      </c>
      <c r="BM187" s="166">
        <f t="shared" si="131"/>
        <v>453350.12970000005</v>
      </c>
      <c r="BN187" s="166">
        <f t="shared" si="132"/>
        <v>450534.83960000006</v>
      </c>
      <c r="BO187" s="166">
        <f t="shared" si="133"/>
        <v>447719.54950000008</v>
      </c>
      <c r="BP187" s="166">
        <f t="shared" si="134"/>
        <v>444904.2594000001</v>
      </c>
      <c r="BQ187" s="166">
        <f t="shared" si="135"/>
        <v>429144</v>
      </c>
    </row>
    <row r="188" spans="1:69" ht="15" x14ac:dyDescent="0.2">
      <c r="A188" s="129" t="s">
        <v>338</v>
      </c>
      <c r="B188" s="129"/>
      <c r="C188" s="147">
        <v>1</v>
      </c>
      <c r="D188" s="147">
        <v>1</v>
      </c>
      <c r="E188" s="147"/>
      <c r="F188" s="1">
        <v>9</v>
      </c>
      <c r="G188" s="269">
        <v>28</v>
      </c>
      <c r="H188" s="129">
        <v>162</v>
      </c>
      <c r="I188" s="1" t="s">
        <v>492</v>
      </c>
      <c r="J188" s="156"/>
      <c r="K188" s="266">
        <v>1067.79</v>
      </c>
      <c r="L188" s="269"/>
      <c r="M188" s="158"/>
      <c r="N188" s="267">
        <v>559</v>
      </c>
      <c r="O188" s="159">
        <f t="shared" si="97"/>
        <v>0.52351117729141494</v>
      </c>
      <c r="P188" s="159">
        <f t="shared" si="109"/>
        <v>0</v>
      </c>
      <c r="Q188" s="160">
        <f t="shared" si="98"/>
        <v>0</v>
      </c>
      <c r="R188" s="160">
        <f t="shared" si="110"/>
        <v>0</v>
      </c>
      <c r="S188" s="267">
        <v>31</v>
      </c>
      <c r="T188" s="136">
        <f t="shared" si="99"/>
        <v>167.7</v>
      </c>
      <c r="U188" s="4">
        <f t="shared" si="111"/>
        <v>1243.24</v>
      </c>
      <c r="V188" s="266">
        <v>1031961094</v>
      </c>
      <c r="W188" s="267">
        <v>10798</v>
      </c>
      <c r="X188" s="136">
        <f t="shared" si="100"/>
        <v>95569.65</v>
      </c>
      <c r="Y188" s="131">
        <f t="shared" si="101"/>
        <v>0.49639699999999998</v>
      </c>
      <c r="Z188" s="267">
        <v>68651</v>
      </c>
      <c r="AA188" s="131">
        <f t="shared" si="102"/>
        <v>0.56974499999999995</v>
      </c>
      <c r="AB188" s="131">
        <f t="shared" si="103"/>
        <v>0.481599</v>
      </c>
      <c r="AC188" s="161">
        <f t="shared" si="104"/>
        <v>0.481599</v>
      </c>
      <c r="AD188" s="162">
        <f t="shared" si="112"/>
        <v>0</v>
      </c>
      <c r="AE188" s="163">
        <f t="shared" si="113"/>
        <v>0.481599</v>
      </c>
      <c r="AF188" s="267">
        <v>0</v>
      </c>
      <c r="AG188" s="267">
        <v>0</v>
      </c>
      <c r="AH188" s="4">
        <f t="shared" si="114"/>
        <v>0</v>
      </c>
      <c r="AI188" s="135">
        <f t="shared" si="105"/>
        <v>0</v>
      </c>
      <c r="AJ188" s="135">
        <v>429</v>
      </c>
      <c r="AK188" s="135">
        <v>6</v>
      </c>
      <c r="AL188" s="135">
        <f t="shared" si="116"/>
        <v>600</v>
      </c>
      <c r="AM188" s="135">
        <f t="shared" si="117"/>
        <v>257400</v>
      </c>
      <c r="AN188" s="135">
        <f t="shared" si="118"/>
        <v>257400</v>
      </c>
      <c r="AO188" s="135">
        <f t="shared" si="106"/>
        <v>6900515</v>
      </c>
      <c r="AP188" s="135">
        <f t="shared" si="119"/>
        <v>7157915</v>
      </c>
      <c r="AQ188" s="135">
        <f t="shared" si="120"/>
        <v>8024957</v>
      </c>
      <c r="AR188" s="160">
        <v>8024957</v>
      </c>
      <c r="AS188" s="135">
        <f t="shared" si="121"/>
        <v>867042</v>
      </c>
      <c r="AT188" s="164" t="str">
        <f t="shared" si="122"/>
        <v>No</v>
      </c>
      <c r="AU188" s="267">
        <v>8024957</v>
      </c>
      <c r="AV188" s="160">
        <f t="shared" si="107"/>
        <v>72224.598599999998</v>
      </c>
      <c r="AW188" s="160">
        <f t="shared" si="123"/>
        <v>8024957</v>
      </c>
      <c r="AX188" s="160">
        <f t="shared" si="108"/>
        <v>8024957</v>
      </c>
      <c r="AY188" s="268">
        <f t="shared" si="124"/>
        <v>0</v>
      </c>
      <c r="AZ188" s="160"/>
      <c r="BA188" s="160"/>
      <c r="BB188" s="165"/>
      <c r="BC188" s="160">
        <f t="shared" si="125"/>
        <v>7952732.4013999999</v>
      </c>
      <c r="BD188" s="166">
        <f t="shared" ref="BD188:BF195" si="138">IF($AT188="Yes",BC188+$AV188,BC188-$AV188)</f>
        <v>7880507.8027999997</v>
      </c>
      <c r="BE188" s="166">
        <f t="shared" si="138"/>
        <v>7808283.2041999996</v>
      </c>
      <c r="BF188" s="166">
        <f t="shared" si="138"/>
        <v>7736058.6055999994</v>
      </c>
      <c r="BG188" s="166">
        <f t="shared" ref="BG188:BH195" si="139">IF($AT188="Yes",$AP188,BF188-$AV188)</f>
        <v>7663834.0069999993</v>
      </c>
      <c r="BH188" s="166">
        <f t="shared" si="139"/>
        <v>7591609.4083999991</v>
      </c>
      <c r="BI188" s="166">
        <f t="shared" si="128"/>
        <v>7157915</v>
      </c>
      <c r="BK188" s="166">
        <f t="shared" si="129"/>
        <v>8024957</v>
      </c>
      <c r="BL188" s="166">
        <f t="shared" si="130"/>
        <v>8024957</v>
      </c>
      <c r="BM188" s="166">
        <f t="shared" si="131"/>
        <v>8024957</v>
      </c>
      <c r="BN188" s="166">
        <f t="shared" si="132"/>
        <v>8024957</v>
      </c>
      <c r="BO188" s="166">
        <f t="shared" si="133"/>
        <v>8024957</v>
      </c>
      <c r="BP188" s="166">
        <f t="shared" si="134"/>
        <v>8024957</v>
      </c>
      <c r="BQ188" s="166">
        <f t="shared" si="135"/>
        <v>8024957</v>
      </c>
    </row>
    <row r="189" spans="1:69" ht="15" x14ac:dyDescent="0.2">
      <c r="A189" s="129" t="s">
        <v>343</v>
      </c>
      <c r="B189" s="129">
        <v>1</v>
      </c>
      <c r="C189" s="147">
        <v>1</v>
      </c>
      <c r="D189" s="147">
        <v>0</v>
      </c>
      <c r="E189" s="147">
        <v>1</v>
      </c>
      <c r="F189" s="1">
        <v>10</v>
      </c>
      <c r="G189" s="269">
        <v>8</v>
      </c>
      <c r="H189" s="129">
        <v>163</v>
      </c>
      <c r="I189" s="1" t="s">
        <v>493</v>
      </c>
      <c r="J189" s="156"/>
      <c r="K189" s="266">
        <v>3189.92</v>
      </c>
      <c r="L189" s="269"/>
      <c r="M189" s="158"/>
      <c r="N189" s="267">
        <v>2319</v>
      </c>
      <c r="O189" s="159">
        <f t="shared" si="97"/>
        <v>0.72697747905903598</v>
      </c>
      <c r="P189" s="159">
        <f t="shared" si="109"/>
        <v>0.126977479059036</v>
      </c>
      <c r="Q189" s="160">
        <f t="shared" si="98"/>
        <v>405.04800000000012</v>
      </c>
      <c r="R189" s="160">
        <f t="shared" si="110"/>
        <v>60.757200000000012</v>
      </c>
      <c r="S189" s="267">
        <v>965</v>
      </c>
      <c r="T189" s="136">
        <f t="shared" si="99"/>
        <v>695.7</v>
      </c>
      <c r="U189" s="4">
        <f t="shared" si="111"/>
        <v>4187.6271999999999</v>
      </c>
      <c r="V189" s="266">
        <v>1355053737</v>
      </c>
      <c r="W189" s="267">
        <v>24688</v>
      </c>
      <c r="X189" s="136">
        <f t="shared" si="100"/>
        <v>54887.14</v>
      </c>
      <c r="Y189" s="131">
        <f t="shared" si="101"/>
        <v>0.28508800000000001</v>
      </c>
      <c r="Z189" s="267">
        <v>44091</v>
      </c>
      <c r="AA189" s="131">
        <f t="shared" si="102"/>
        <v>0.36591800000000002</v>
      </c>
      <c r="AB189" s="131">
        <f t="shared" si="103"/>
        <v>0.69066300000000003</v>
      </c>
      <c r="AC189" s="161">
        <f t="shared" si="104"/>
        <v>0.69066300000000003</v>
      </c>
      <c r="AD189" s="162">
        <f t="shared" si="112"/>
        <v>0.05</v>
      </c>
      <c r="AE189" s="163">
        <f t="shared" si="113"/>
        <v>0.74066300000000007</v>
      </c>
      <c r="AF189" s="267">
        <v>0</v>
      </c>
      <c r="AG189" s="267">
        <v>0</v>
      </c>
      <c r="AH189" s="4">
        <f t="shared" si="114"/>
        <v>0</v>
      </c>
      <c r="AI189" s="135">
        <f t="shared" si="105"/>
        <v>0</v>
      </c>
      <c r="AJ189" s="135">
        <v>0</v>
      </c>
      <c r="AK189" s="135">
        <f t="shared" si="115"/>
        <v>0</v>
      </c>
      <c r="AL189" s="135">
        <f t="shared" si="116"/>
        <v>0</v>
      </c>
      <c r="AM189" s="135">
        <f t="shared" si="117"/>
        <v>0</v>
      </c>
      <c r="AN189" s="135">
        <f t="shared" si="118"/>
        <v>0</v>
      </c>
      <c r="AO189" s="135">
        <f t="shared" si="106"/>
        <v>35746177</v>
      </c>
      <c r="AP189" s="135">
        <f t="shared" si="119"/>
        <v>35746177</v>
      </c>
      <c r="AQ189" s="135">
        <f t="shared" si="120"/>
        <v>35746177</v>
      </c>
      <c r="AR189" s="160">
        <v>26582071</v>
      </c>
      <c r="AS189" s="135">
        <f t="shared" si="121"/>
        <v>9164106</v>
      </c>
      <c r="AT189" s="164" t="str">
        <f t="shared" si="122"/>
        <v>Yes</v>
      </c>
      <c r="AU189" s="267">
        <v>29939872.6996</v>
      </c>
      <c r="AV189" s="160">
        <f t="shared" si="107"/>
        <v>976893.69960000005</v>
      </c>
      <c r="AW189" s="160">
        <f t="shared" si="123"/>
        <v>30916766.3992</v>
      </c>
      <c r="AX189" s="160">
        <f t="shared" si="108"/>
        <v>30916766.3992</v>
      </c>
      <c r="AY189" s="268">
        <f t="shared" si="124"/>
        <v>976893.69959999993</v>
      </c>
      <c r="AZ189" s="160"/>
      <c r="BA189" s="160"/>
      <c r="BB189" s="165"/>
      <c r="BC189" s="160">
        <f t="shared" si="125"/>
        <v>31893660.0988</v>
      </c>
      <c r="BD189" s="166">
        <f t="shared" si="138"/>
        <v>32870553.7984</v>
      </c>
      <c r="BE189" s="166">
        <f t="shared" si="138"/>
        <v>33847447.498000003</v>
      </c>
      <c r="BF189" s="166">
        <f t="shared" si="138"/>
        <v>34824341.197600007</v>
      </c>
      <c r="BG189" s="166">
        <f t="shared" si="139"/>
        <v>35746177</v>
      </c>
      <c r="BH189" s="166">
        <f t="shared" si="139"/>
        <v>35746177</v>
      </c>
      <c r="BI189" s="166">
        <f t="shared" si="128"/>
        <v>35746177</v>
      </c>
      <c r="BK189" s="166">
        <f t="shared" si="129"/>
        <v>31893660.0988</v>
      </c>
      <c r="BL189" s="166">
        <f t="shared" si="130"/>
        <v>32870553.7984</v>
      </c>
      <c r="BM189" s="166">
        <f t="shared" si="131"/>
        <v>33847447.498000003</v>
      </c>
      <c r="BN189" s="166">
        <f t="shared" si="132"/>
        <v>34824341.197600007</v>
      </c>
      <c r="BO189" s="166">
        <f t="shared" si="133"/>
        <v>35746177</v>
      </c>
      <c r="BP189" s="166">
        <f t="shared" si="134"/>
        <v>35746177</v>
      </c>
      <c r="BQ189" s="166">
        <f t="shared" si="135"/>
        <v>35746177</v>
      </c>
    </row>
    <row r="190" spans="1:69" ht="15" x14ac:dyDescent="0.2">
      <c r="A190" s="129" t="s">
        <v>333</v>
      </c>
      <c r="B190" s="129"/>
      <c r="C190" s="147">
        <v>1</v>
      </c>
      <c r="D190" s="147">
        <v>1</v>
      </c>
      <c r="E190" s="147"/>
      <c r="F190" s="1">
        <v>6</v>
      </c>
      <c r="G190" s="269">
        <v>38</v>
      </c>
      <c r="H190" s="129">
        <v>164</v>
      </c>
      <c r="I190" s="1" t="s">
        <v>494</v>
      </c>
      <c r="J190" s="156"/>
      <c r="K190" s="266">
        <v>3883.78</v>
      </c>
      <c r="L190" s="269"/>
      <c r="M190" s="158"/>
      <c r="N190" s="267">
        <v>1754</v>
      </c>
      <c r="O190" s="159">
        <f t="shared" si="97"/>
        <v>0.45162187353557615</v>
      </c>
      <c r="P190" s="159">
        <f t="shared" si="109"/>
        <v>0</v>
      </c>
      <c r="Q190" s="160">
        <f t="shared" si="98"/>
        <v>0</v>
      </c>
      <c r="R190" s="160">
        <f t="shared" si="110"/>
        <v>0</v>
      </c>
      <c r="S190" s="267">
        <v>128</v>
      </c>
      <c r="T190" s="136">
        <f t="shared" si="99"/>
        <v>526.20000000000005</v>
      </c>
      <c r="U190" s="4">
        <f t="shared" si="111"/>
        <v>4441.9800000000005</v>
      </c>
      <c r="V190" s="266">
        <v>4400606620</v>
      </c>
      <c r="W190" s="267">
        <v>28917</v>
      </c>
      <c r="X190" s="136">
        <f t="shared" si="100"/>
        <v>152180.60999999999</v>
      </c>
      <c r="Y190" s="131">
        <f t="shared" si="101"/>
        <v>0.790439</v>
      </c>
      <c r="Z190" s="267">
        <v>88986</v>
      </c>
      <c r="AA190" s="131">
        <f t="shared" si="102"/>
        <v>0.73850800000000005</v>
      </c>
      <c r="AB190" s="131">
        <f t="shared" si="103"/>
        <v>0.22514000000000001</v>
      </c>
      <c r="AC190" s="161">
        <f t="shared" si="104"/>
        <v>0.22514000000000001</v>
      </c>
      <c r="AD190" s="162">
        <f t="shared" si="112"/>
        <v>0</v>
      </c>
      <c r="AE190" s="163">
        <f t="shared" si="113"/>
        <v>0.22514000000000001</v>
      </c>
      <c r="AF190" s="267">
        <v>0</v>
      </c>
      <c r="AG190" s="267">
        <v>0</v>
      </c>
      <c r="AH190" s="4">
        <f t="shared" si="114"/>
        <v>0</v>
      </c>
      <c r="AI190" s="135">
        <f t="shared" si="105"/>
        <v>0</v>
      </c>
      <c r="AJ190" s="135">
        <v>0</v>
      </c>
      <c r="AK190" s="135">
        <f t="shared" si="115"/>
        <v>0</v>
      </c>
      <c r="AL190" s="135">
        <f t="shared" si="116"/>
        <v>0</v>
      </c>
      <c r="AM190" s="135">
        <f t="shared" si="117"/>
        <v>0</v>
      </c>
      <c r="AN190" s="135">
        <f t="shared" si="118"/>
        <v>0</v>
      </c>
      <c r="AO190" s="135">
        <f t="shared" si="106"/>
        <v>11525777</v>
      </c>
      <c r="AP190" s="135">
        <f t="shared" si="119"/>
        <v>11525777</v>
      </c>
      <c r="AQ190" s="135">
        <f t="shared" si="120"/>
        <v>12130392</v>
      </c>
      <c r="AR190" s="160">
        <v>12130392</v>
      </c>
      <c r="AS190" s="135">
        <f t="shared" si="121"/>
        <v>604615</v>
      </c>
      <c r="AT190" s="164" t="str">
        <f t="shared" si="122"/>
        <v>No</v>
      </c>
      <c r="AU190" s="267">
        <v>12130392</v>
      </c>
      <c r="AV190" s="160">
        <f t="shared" si="107"/>
        <v>50364.429499999998</v>
      </c>
      <c r="AW190" s="160">
        <f t="shared" si="123"/>
        <v>12130392</v>
      </c>
      <c r="AX190" s="160">
        <f t="shared" si="108"/>
        <v>12130392</v>
      </c>
      <c r="AY190" s="268">
        <f t="shared" si="124"/>
        <v>0</v>
      </c>
      <c r="AZ190" s="160"/>
      <c r="BA190" s="160"/>
      <c r="BB190" s="165"/>
      <c r="BC190" s="160">
        <f t="shared" si="125"/>
        <v>12080027.570499999</v>
      </c>
      <c r="BD190" s="166">
        <f t="shared" si="138"/>
        <v>12029663.140999999</v>
      </c>
      <c r="BE190" s="166">
        <f t="shared" si="138"/>
        <v>11979298.711499998</v>
      </c>
      <c r="BF190" s="166">
        <f t="shared" si="138"/>
        <v>11928934.281999998</v>
      </c>
      <c r="BG190" s="166">
        <f t="shared" si="139"/>
        <v>11878569.852499997</v>
      </c>
      <c r="BH190" s="166">
        <f t="shared" si="139"/>
        <v>11828205.422999997</v>
      </c>
      <c r="BI190" s="166">
        <f t="shared" si="128"/>
        <v>11525777</v>
      </c>
      <c r="BK190" s="166">
        <f t="shared" si="129"/>
        <v>12130392</v>
      </c>
      <c r="BL190" s="166">
        <f t="shared" si="130"/>
        <v>12130392</v>
      </c>
      <c r="BM190" s="166">
        <f t="shared" si="131"/>
        <v>12130392</v>
      </c>
      <c r="BN190" s="166">
        <f t="shared" si="132"/>
        <v>12130392</v>
      </c>
      <c r="BO190" s="166">
        <f t="shared" si="133"/>
        <v>12130392</v>
      </c>
      <c r="BP190" s="166">
        <f t="shared" si="134"/>
        <v>12130392</v>
      </c>
      <c r="BQ190" s="166">
        <f t="shared" si="135"/>
        <v>12130392</v>
      </c>
    </row>
    <row r="191" spans="1:69" ht="15" x14ac:dyDescent="0.2">
      <c r="A191" s="129" t="s">
        <v>351</v>
      </c>
      <c r="B191" s="129"/>
      <c r="C191" s="147">
        <v>1</v>
      </c>
      <c r="D191" s="147">
        <v>1</v>
      </c>
      <c r="E191" s="147"/>
      <c r="F191" s="1">
        <v>7</v>
      </c>
      <c r="G191" s="265">
        <v>44</v>
      </c>
      <c r="H191" s="129">
        <v>165</v>
      </c>
      <c r="I191" s="1" t="s">
        <v>495</v>
      </c>
      <c r="J191" s="156"/>
      <c r="K191" s="266">
        <v>1561.69</v>
      </c>
      <c r="L191" s="265"/>
      <c r="M191" s="158"/>
      <c r="N191" s="267">
        <v>602</v>
      </c>
      <c r="O191" s="159">
        <f t="shared" si="97"/>
        <v>0.38547983274529513</v>
      </c>
      <c r="P191" s="159">
        <f t="shared" si="109"/>
        <v>0</v>
      </c>
      <c r="Q191" s="160">
        <f t="shared" si="98"/>
        <v>0</v>
      </c>
      <c r="R191" s="160">
        <f t="shared" si="110"/>
        <v>0</v>
      </c>
      <c r="S191" s="267">
        <v>98</v>
      </c>
      <c r="T191" s="136">
        <f t="shared" si="99"/>
        <v>180.6</v>
      </c>
      <c r="U191" s="4">
        <f t="shared" si="111"/>
        <v>1766.79</v>
      </c>
      <c r="V191" s="266">
        <v>2029578662.3299999</v>
      </c>
      <c r="W191" s="267">
        <v>12613</v>
      </c>
      <c r="X191" s="136">
        <f t="shared" si="100"/>
        <v>160911.65</v>
      </c>
      <c r="Y191" s="131">
        <f t="shared" si="101"/>
        <v>0.83578799999999998</v>
      </c>
      <c r="Z191" s="267">
        <v>66846</v>
      </c>
      <c r="AA191" s="131">
        <f t="shared" si="102"/>
        <v>0.55476499999999995</v>
      </c>
      <c r="AB191" s="131">
        <f t="shared" si="103"/>
        <v>0.24851899999999999</v>
      </c>
      <c r="AC191" s="161">
        <f t="shared" si="104"/>
        <v>0.24851899999999999</v>
      </c>
      <c r="AD191" s="162">
        <f t="shared" si="112"/>
        <v>0</v>
      </c>
      <c r="AE191" s="163">
        <f t="shared" si="113"/>
        <v>0.24851899999999999</v>
      </c>
      <c r="AF191" s="267">
        <v>0</v>
      </c>
      <c r="AG191" s="267">
        <v>0</v>
      </c>
      <c r="AH191" s="4">
        <f t="shared" si="114"/>
        <v>0</v>
      </c>
      <c r="AI191" s="135">
        <f t="shared" si="105"/>
        <v>0</v>
      </c>
      <c r="AJ191" s="135">
        <v>0</v>
      </c>
      <c r="AK191" s="135">
        <f t="shared" si="115"/>
        <v>0</v>
      </c>
      <c r="AL191" s="135">
        <f t="shared" si="116"/>
        <v>0</v>
      </c>
      <c r="AM191" s="135">
        <f t="shared" si="117"/>
        <v>0</v>
      </c>
      <c r="AN191" s="135">
        <f t="shared" si="118"/>
        <v>0</v>
      </c>
      <c r="AO191" s="135">
        <f t="shared" si="106"/>
        <v>5060407</v>
      </c>
      <c r="AP191" s="135">
        <f t="shared" si="119"/>
        <v>5060407</v>
      </c>
      <c r="AQ191" s="135">
        <f t="shared" si="120"/>
        <v>5167806</v>
      </c>
      <c r="AR191" s="160">
        <v>5167806</v>
      </c>
      <c r="AS191" s="135">
        <f t="shared" si="121"/>
        <v>107399</v>
      </c>
      <c r="AT191" s="164" t="str">
        <f t="shared" si="122"/>
        <v>No</v>
      </c>
      <c r="AU191" s="267">
        <v>5225299</v>
      </c>
      <c r="AV191" s="160">
        <f t="shared" si="107"/>
        <v>8946.3366999999998</v>
      </c>
      <c r="AW191" s="160">
        <f t="shared" si="123"/>
        <v>5225299</v>
      </c>
      <c r="AX191" s="160">
        <f t="shared" si="108"/>
        <v>5225299</v>
      </c>
      <c r="AY191" s="268">
        <f t="shared" si="124"/>
        <v>0</v>
      </c>
      <c r="AZ191" s="160"/>
      <c r="BA191" s="160"/>
      <c r="BB191" s="165"/>
      <c r="BC191" s="160">
        <f t="shared" si="125"/>
        <v>5216352.6633000001</v>
      </c>
      <c r="BD191" s="166">
        <f t="shared" si="138"/>
        <v>5207406.3266000003</v>
      </c>
      <c r="BE191" s="166">
        <f t="shared" si="138"/>
        <v>5198459.9899000004</v>
      </c>
      <c r="BF191" s="166">
        <f t="shared" si="138"/>
        <v>5189513.6532000005</v>
      </c>
      <c r="BG191" s="166">
        <f t="shared" si="139"/>
        <v>5180567.3165000007</v>
      </c>
      <c r="BH191" s="166">
        <f t="shared" si="139"/>
        <v>5171620.9798000008</v>
      </c>
      <c r="BI191" s="166">
        <f t="shared" si="128"/>
        <v>5060407</v>
      </c>
      <c r="BK191" s="166">
        <f t="shared" si="129"/>
        <v>5216352.6633000001</v>
      </c>
      <c r="BL191" s="166">
        <f t="shared" si="130"/>
        <v>5207406.3266000003</v>
      </c>
      <c r="BM191" s="166">
        <f t="shared" si="131"/>
        <v>5198459.9899000004</v>
      </c>
      <c r="BN191" s="166">
        <f t="shared" si="132"/>
        <v>5189513.6532000005</v>
      </c>
      <c r="BO191" s="166">
        <f t="shared" si="133"/>
        <v>5180567.3165000007</v>
      </c>
      <c r="BP191" s="166">
        <f t="shared" si="134"/>
        <v>5171620.9798000008</v>
      </c>
      <c r="BQ191" s="166">
        <f t="shared" si="135"/>
        <v>5167806</v>
      </c>
    </row>
    <row r="192" spans="1:69" ht="15.75" customHeight="1" x14ac:dyDescent="0.2">
      <c r="A192" s="129" t="s">
        <v>351</v>
      </c>
      <c r="B192" s="129"/>
      <c r="C192" s="147"/>
      <c r="D192" s="147"/>
      <c r="E192" s="147"/>
      <c r="F192" s="1">
        <v>7</v>
      </c>
      <c r="G192" s="265">
        <v>53</v>
      </c>
      <c r="H192" s="129">
        <v>166</v>
      </c>
      <c r="I192" s="1" t="s">
        <v>496</v>
      </c>
      <c r="J192" s="156"/>
      <c r="K192" s="266">
        <v>2293.6799999999998</v>
      </c>
      <c r="L192" s="265"/>
      <c r="M192" s="158"/>
      <c r="N192" s="267">
        <v>705</v>
      </c>
      <c r="O192" s="159">
        <f t="shared" si="97"/>
        <v>0.3073663283457152</v>
      </c>
      <c r="P192" s="159">
        <f t="shared" si="109"/>
        <v>0</v>
      </c>
      <c r="Q192" s="160">
        <f t="shared" si="98"/>
        <v>0</v>
      </c>
      <c r="R192" s="160">
        <f t="shared" si="110"/>
        <v>0</v>
      </c>
      <c r="S192" s="267">
        <v>75</v>
      </c>
      <c r="T192" s="136">
        <f t="shared" si="99"/>
        <v>211.5</v>
      </c>
      <c r="U192" s="4">
        <f t="shared" si="111"/>
        <v>2523.9299999999998</v>
      </c>
      <c r="V192" s="266">
        <v>1811486207</v>
      </c>
      <c r="W192" s="267">
        <v>16652</v>
      </c>
      <c r="X192" s="136">
        <f t="shared" si="100"/>
        <v>108784.9</v>
      </c>
      <c r="Y192" s="131">
        <f t="shared" si="101"/>
        <v>0.56503800000000004</v>
      </c>
      <c r="Z192" s="267">
        <v>86786</v>
      </c>
      <c r="AA192" s="131">
        <f t="shared" si="102"/>
        <v>0.72024999999999995</v>
      </c>
      <c r="AB192" s="131">
        <f t="shared" si="103"/>
        <v>0.38839800000000002</v>
      </c>
      <c r="AC192" s="161">
        <f t="shared" si="104"/>
        <v>0.38839800000000002</v>
      </c>
      <c r="AD192" s="162">
        <f t="shared" si="112"/>
        <v>0</v>
      </c>
      <c r="AE192" s="163">
        <f t="shared" si="113"/>
        <v>0.38839800000000002</v>
      </c>
      <c r="AF192" s="267">
        <v>0</v>
      </c>
      <c r="AG192" s="267">
        <v>0</v>
      </c>
      <c r="AH192" s="4">
        <f t="shared" si="114"/>
        <v>0</v>
      </c>
      <c r="AI192" s="135">
        <f t="shared" si="105"/>
        <v>0</v>
      </c>
      <c r="AJ192" s="135">
        <v>0</v>
      </c>
      <c r="AK192" s="135">
        <f t="shared" si="115"/>
        <v>0</v>
      </c>
      <c r="AL192" s="135">
        <f t="shared" si="116"/>
        <v>0</v>
      </c>
      <c r="AM192" s="135">
        <f t="shared" si="117"/>
        <v>0</v>
      </c>
      <c r="AN192" s="135">
        <f t="shared" si="118"/>
        <v>0</v>
      </c>
      <c r="AO192" s="135">
        <f t="shared" si="106"/>
        <v>11297835</v>
      </c>
      <c r="AP192" s="135">
        <f t="shared" si="119"/>
        <v>11297835</v>
      </c>
      <c r="AQ192" s="135">
        <f t="shared" si="120"/>
        <v>11297835</v>
      </c>
      <c r="AR192" s="160">
        <v>13423576</v>
      </c>
      <c r="AS192" s="135">
        <f t="shared" si="121"/>
        <v>2125741</v>
      </c>
      <c r="AT192" s="164" t="str">
        <f t="shared" si="122"/>
        <v>No</v>
      </c>
      <c r="AU192" s="267">
        <v>12387171</v>
      </c>
      <c r="AV192" s="160">
        <f t="shared" si="107"/>
        <v>177074.22529999999</v>
      </c>
      <c r="AW192" s="160">
        <f t="shared" si="123"/>
        <v>12387171</v>
      </c>
      <c r="AX192" s="160">
        <f t="shared" si="108"/>
        <v>12387171</v>
      </c>
      <c r="AY192" s="268">
        <f t="shared" si="124"/>
        <v>0</v>
      </c>
      <c r="AZ192" s="160"/>
      <c r="BA192" s="160"/>
      <c r="BB192" s="165"/>
      <c r="BC192" s="160">
        <f t="shared" si="125"/>
        <v>12210096.774700001</v>
      </c>
      <c r="BD192" s="166">
        <f t="shared" si="138"/>
        <v>12033022.549400002</v>
      </c>
      <c r="BE192" s="166">
        <f t="shared" si="138"/>
        <v>11855948.324100003</v>
      </c>
      <c r="BF192" s="166">
        <f t="shared" si="138"/>
        <v>11678874.098800004</v>
      </c>
      <c r="BG192" s="166">
        <f t="shared" si="139"/>
        <v>11501799.873500004</v>
      </c>
      <c r="BH192" s="166">
        <f t="shared" si="139"/>
        <v>11324725.648200005</v>
      </c>
      <c r="BI192" s="166">
        <f t="shared" si="128"/>
        <v>11297835</v>
      </c>
      <c r="BK192" s="166">
        <f t="shared" si="129"/>
        <v>12210096.774700001</v>
      </c>
      <c r="BL192" s="166">
        <f t="shared" si="130"/>
        <v>12033022.549400002</v>
      </c>
      <c r="BM192" s="166">
        <f t="shared" si="131"/>
        <v>11855948.324100003</v>
      </c>
      <c r="BN192" s="166">
        <f t="shared" si="132"/>
        <v>11678874.098800004</v>
      </c>
      <c r="BO192" s="166">
        <f t="shared" si="133"/>
        <v>11501799.873500004</v>
      </c>
      <c r="BP192" s="166">
        <f t="shared" si="134"/>
        <v>11324725.648200005</v>
      </c>
      <c r="BQ192" s="166">
        <f t="shared" si="135"/>
        <v>11297835</v>
      </c>
    </row>
    <row r="193" spans="1:69" ht="15" x14ac:dyDescent="0.2">
      <c r="A193" s="129" t="s">
        <v>329</v>
      </c>
      <c r="B193" s="129"/>
      <c r="C193" s="147"/>
      <c r="D193" s="147"/>
      <c r="E193" s="147"/>
      <c r="F193" s="1">
        <v>2</v>
      </c>
      <c r="G193" s="265">
        <v>127</v>
      </c>
      <c r="H193" s="129">
        <v>167</v>
      </c>
      <c r="I193" s="1" t="s">
        <v>497</v>
      </c>
      <c r="J193" s="156"/>
      <c r="K193" s="266">
        <v>1535.25</v>
      </c>
      <c r="L193" s="265"/>
      <c r="M193" s="158"/>
      <c r="N193" s="267">
        <v>214</v>
      </c>
      <c r="O193" s="159">
        <f t="shared" si="97"/>
        <v>0.13939097866796937</v>
      </c>
      <c r="P193" s="159">
        <f t="shared" si="109"/>
        <v>0</v>
      </c>
      <c r="Q193" s="160">
        <f t="shared" si="98"/>
        <v>0</v>
      </c>
      <c r="R193" s="160">
        <f t="shared" si="110"/>
        <v>0</v>
      </c>
      <c r="S193" s="267">
        <v>32</v>
      </c>
      <c r="T193" s="136">
        <f t="shared" si="99"/>
        <v>64.2</v>
      </c>
      <c r="U193" s="4">
        <f t="shared" si="111"/>
        <v>1607.45</v>
      </c>
      <c r="V193" s="266">
        <v>1671279204.6700001</v>
      </c>
      <c r="W193" s="267">
        <v>8868</v>
      </c>
      <c r="X193" s="136">
        <f t="shared" si="100"/>
        <v>188461.8</v>
      </c>
      <c r="Y193" s="131">
        <f t="shared" si="101"/>
        <v>0.97888600000000003</v>
      </c>
      <c r="Z193" s="267">
        <v>142188</v>
      </c>
      <c r="AA193" s="131">
        <f t="shared" si="102"/>
        <v>1.18004</v>
      </c>
      <c r="AB193" s="131">
        <f t="shared" si="103"/>
        <v>-3.9232000000000003E-2</v>
      </c>
      <c r="AC193" s="161">
        <f t="shared" si="104"/>
        <v>0.01</v>
      </c>
      <c r="AD193" s="162">
        <f t="shared" si="112"/>
        <v>0</v>
      </c>
      <c r="AE193" s="163">
        <f t="shared" si="113"/>
        <v>0.01</v>
      </c>
      <c r="AF193" s="267">
        <v>703</v>
      </c>
      <c r="AG193" s="267">
        <v>6</v>
      </c>
      <c r="AH193" s="4">
        <f t="shared" si="114"/>
        <v>600</v>
      </c>
      <c r="AI193" s="135">
        <f t="shared" si="105"/>
        <v>421800</v>
      </c>
      <c r="AJ193" s="135">
        <v>0</v>
      </c>
      <c r="AK193" s="135">
        <f t="shared" si="115"/>
        <v>0</v>
      </c>
      <c r="AL193" s="135">
        <f t="shared" si="116"/>
        <v>0</v>
      </c>
      <c r="AM193" s="135">
        <f t="shared" si="117"/>
        <v>0</v>
      </c>
      <c r="AN193" s="135">
        <f t="shared" si="118"/>
        <v>421800</v>
      </c>
      <c r="AO193" s="135">
        <f t="shared" si="106"/>
        <v>185259</v>
      </c>
      <c r="AP193" s="135">
        <f t="shared" si="119"/>
        <v>607059</v>
      </c>
      <c r="AQ193" s="135">
        <f t="shared" si="120"/>
        <v>607059</v>
      </c>
      <c r="AR193" s="160">
        <v>656185</v>
      </c>
      <c r="AS193" s="135">
        <f t="shared" si="121"/>
        <v>49126</v>
      </c>
      <c r="AT193" s="164" t="str">
        <f t="shared" si="122"/>
        <v>No</v>
      </c>
      <c r="AU193" s="267">
        <v>471575</v>
      </c>
      <c r="AV193" s="160">
        <f t="shared" si="107"/>
        <v>4092.1958</v>
      </c>
      <c r="AW193" s="160">
        <f t="shared" si="123"/>
        <v>471575</v>
      </c>
      <c r="AX193" s="160">
        <f t="shared" si="108"/>
        <v>471575</v>
      </c>
      <c r="AY193" s="268">
        <f t="shared" si="124"/>
        <v>0</v>
      </c>
      <c r="AZ193" s="160"/>
      <c r="BA193" s="160"/>
      <c r="BB193" s="165"/>
      <c r="BC193" s="160">
        <f t="shared" si="125"/>
        <v>467482.80420000001</v>
      </c>
      <c r="BD193" s="166">
        <f t="shared" si="138"/>
        <v>463390.60840000003</v>
      </c>
      <c r="BE193" s="166">
        <f t="shared" si="138"/>
        <v>459298.41260000004</v>
      </c>
      <c r="BF193" s="166">
        <f t="shared" si="138"/>
        <v>455206.21680000005</v>
      </c>
      <c r="BG193" s="166">
        <f t="shared" si="139"/>
        <v>451114.02100000007</v>
      </c>
      <c r="BH193" s="166">
        <f t="shared" si="139"/>
        <v>447021.82520000008</v>
      </c>
      <c r="BI193" s="166">
        <f t="shared" si="128"/>
        <v>607059</v>
      </c>
      <c r="BK193" s="166">
        <f t="shared" si="129"/>
        <v>467482.80420000001</v>
      </c>
      <c r="BL193" s="166">
        <f t="shared" si="130"/>
        <v>463390.60840000003</v>
      </c>
      <c r="BM193" s="166">
        <f t="shared" si="131"/>
        <v>459298.41260000004</v>
      </c>
      <c r="BN193" s="166">
        <f t="shared" si="132"/>
        <v>455206.21680000005</v>
      </c>
      <c r="BO193" s="166">
        <f t="shared" si="133"/>
        <v>451114.02100000007</v>
      </c>
      <c r="BP193" s="166">
        <f t="shared" si="134"/>
        <v>447021.82520000008</v>
      </c>
      <c r="BQ193" s="166">
        <f t="shared" si="135"/>
        <v>607059</v>
      </c>
    </row>
    <row r="194" spans="1:69" ht="15" x14ac:dyDescent="0.2">
      <c r="A194" s="129" t="s">
        <v>323</v>
      </c>
      <c r="B194" s="129"/>
      <c r="C194" s="147"/>
      <c r="D194" s="147"/>
      <c r="E194" s="147"/>
      <c r="F194" s="1">
        <v>4</v>
      </c>
      <c r="G194" s="265">
        <v>113</v>
      </c>
      <c r="H194" s="129">
        <v>168</v>
      </c>
      <c r="I194" s="1" t="s">
        <v>498</v>
      </c>
      <c r="J194" s="156"/>
      <c r="K194" s="266">
        <v>993.12</v>
      </c>
      <c r="L194" s="265"/>
      <c r="M194" s="158"/>
      <c r="N194" s="267">
        <v>158</v>
      </c>
      <c r="O194" s="159">
        <f t="shared" si="97"/>
        <v>0.15909457064604479</v>
      </c>
      <c r="P194" s="159">
        <f t="shared" si="109"/>
        <v>0</v>
      </c>
      <c r="Q194" s="160">
        <f t="shared" si="98"/>
        <v>0</v>
      </c>
      <c r="R194" s="160">
        <f t="shared" si="110"/>
        <v>0</v>
      </c>
      <c r="S194" s="267">
        <v>13</v>
      </c>
      <c r="T194" s="136">
        <f t="shared" si="99"/>
        <v>47.4</v>
      </c>
      <c r="U194" s="4">
        <f t="shared" si="111"/>
        <v>1043.77</v>
      </c>
      <c r="V194" s="266">
        <v>1536756728</v>
      </c>
      <c r="W194" s="267">
        <v>9617</v>
      </c>
      <c r="X194" s="136">
        <f t="shared" si="100"/>
        <v>159795.85</v>
      </c>
      <c r="Y194" s="131">
        <f t="shared" si="101"/>
        <v>0.82999299999999998</v>
      </c>
      <c r="Z194" s="267">
        <v>78025</v>
      </c>
      <c r="AA194" s="131">
        <f t="shared" si="102"/>
        <v>0.64754100000000003</v>
      </c>
      <c r="AB194" s="131">
        <f t="shared" si="103"/>
        <v>0.224743</v>
      </c>
      <c r="AC194" s="161">
        <f t="shared" si="104"/>
        <v>0.224743</v>
      </c>
      <c r="AD194" s="162">
        <f t="shared" si="112"/>
        <v>0</v>
      </c>
      <c r="AE194" s="163">
        <f t="shared" si="113"/>
        <v>0.224743</v>
      </c>
      <c r="AF194" s="267">
        <v>993</v>
      </c>
      <c r="AG194" s="267">
        <v>13</v>
      </c>
      <c r="AH194" s="4">
        <f t="shared" si="114"/>
        <v>1300</v>
      </c>
      <c r="AI194" s="135">
        <f t="shared" si="105"/>
        <v>1290900</v>
      </c>
      <c r="AJ194" s="135">
        <v>0</v>
      </c>
      <c r="AK194" s="135">
        <f t="shared" si="115"/>
        <v>0</v>
      </c>
      <c r="AL194" s="135">
        <f t="shared" si="116"/>
        <v>0</v>
      </c>
      <c r="AM194" s="135">
        <f t="shared" si="117"/>
        <v>0</v>
      </c>
      <c r="AN194" s="135">
        <f t="shared" si="118"/>
        <v>1290900</v>
      </c>
      <c r="AO194" s="135">
        <f t="shared" si="106"/>
        <v>2703535</v>
      </c>
      <c r="AP194" s="135">
        <f t="shared" si="119"/>
        <v>3994435</v>
      </c>
      <c r="AQ194" s="135">
        <f t="shared" si="120"/>
        <v>3994435</v>
      </c>
      <c r="AR194" s="160">
        <v>1276811</v>
      </c>
      <c r="AS194" s="135">
        <f t="shared" si="121"/>
        <v>2717624</v>
      </c>
      <c r="AT194" s="164" t="str">
        <f t="shared" si="122"/>
        <v>Yes</v>
      </c>
      <c r="AU194" s="267">
        <v>1829557.7184000001</v>
      </c>
      <c r="AV194" s="160">
        <f t="shared" si="107"/>
        <v>289698.71840000001</v>
      </c>
      <c r="AW194" s="160">
        <f t="shared" si="123"/>
        <v>2119256.4368000003</v>
      </c>
      <c r="AX194" s="160">
        <f t="shared" si="108"/>
        <v>2119256.4368000003</v>
      </c>
      <c r="AY194" s="268">
        <f t="shared" si="124"/>
        <v>289698.71840000013</v>
      </c>
      <c r="AZ194" s="160"/>
      <c r="BA194" s="160"/>
      <c r="BB194" s="165"/>
      <c r="BC194" s="160">
        <f t="shared" si="125"/>
        <v>2408955.1552000004</v>
      </c>
      <c r="BD194" s="166">
        <f t="shared" si="138"/>
        <v>2698653.8736000005</v>
      </c>
      <c r="BE194" s="166">
        <f t="shared" si="138"/>
        <v>2988352.5920000006</v>
      </c>
      <c r="BF194" s="166">
        <f t="shared" si="138"/>
        <v>3278051.3104000008</v>
      </c>
      <c r="BG194" s="166">
        <f t="shared" si="139"/>
        <v>3994435</v>
      </c>
      <c r="BH194" s="166">
        <f t="shared" si="139"/>
        <v>3994435</v>
      </c>
      <c r="BI194" s="166">
        <f t="shared" si="128"/>
        <v>3994435</v>
      </c>
      <c r="BK194" s="166">
        <f t="shared" si="129"/>
        <v>2408955.1552000004</v>
      </c>
      <c r="BL194" s="166">
        <f t="shared" si="130"/>
        <v>2698653.8736000005</v>
      </c>
      <c r="BM194" s="166">
        <f t="shared" si="131"/>
        <v>2988352.5920000006</v>
      </c>
      <c r="BN194" s="166">
        <f t="shared" si="132"/>
        <v>3278051.3104000008</v>
      </c>
      <c r="BO194" s="166">
        <f t="shared" si="133"/>
        <v>3994435</v>
      </c>
      <c r="BP194" s="166">
        <f t="shared" si="134"/>
        <v>3994435</v>
      </c>
      <c r="BQ194" s="166">
        <f t="shared" si="135"/>
        <v>3994435</v>
      </c>
    </row>
    <row r="195" spans="1:69" ht="15" x14ac:dyDescent="0.2">
      <c r="A195" s="129" t="s">
        <v>327</v>
      </c>
      <c r="B195" s="129"/>
      <c r="C195" s="147"/>
      <c r="D195" s="147"/>
      <c r="E195" s="147"/>
      <c r="F195" s="1">
        <v>7</v>
      </c>
      <c r="G195" s="265">
        <v>75</v>
      </c>
      <c r="H195" s="129">
        <v>169</v>
      </c>
      <c r="I195" s="1" t="s">
        <v>499</v>
      </c>
      <c r="J195" s="156"/>
      <c r="K195" s="266">
        <v>1267.1400000000001</v>
      </c>
      <c r="L195" s="265"/>
      <c r="M195" s="158"/>
      <c r="N195" s="267">
        <v>159</v>
      </c>
      <c r="O195" s="159">
        <f t="shared" si="97"/>
        <v>0.12547942610919077</v>
      </c>
      <c r="P195" s="159">
        <f t="shared" si="109"/>
        <v>0</v>
      </c>
      <c r="Q195" s="160">
        <f t="shared" si="98"/>
        <v>0</v>
      </c>
      <c r="R195" s="160">
        <f t="shared" si="110"/>
        <v>0</v>
      </c>
      <c r="S195" s="267">
        <v>6</v>
      </c>
      <c r="T195" s="136">
        <f t="shared" si="99"/>
        <v>47.7</v>
      </c>
      <c r="U195" s="4">
        <f t="shared" si="111"/>
        <v>1316.3400000000001</v>
      </c>
      <c r="V195" s="266">
        <v>1114231023.6700001</v>
      </c>
      <c r="W195" s="267">
        <v>7813</v>
      </c>
      <c r="X195" s="136">
        <f t="shared" si="100"/>
        <v>142612.44</v>
      </c>
      <c r="Y195" s="131">
        <f t="shared" si="101"/>
        <v>0.74074099999999998</v>
      </c>
      <c r="Z195" s="267">
        <v>89531</v>
      </c>
      <c r="AA195" s="131">
        <f t="shared" si="102"/>
        <v>0.743031</v>
      </c>
      <c r="AB195" s="131">
        <f t="shared" si="103"/>
        <v>0.25857200000000002</v>
      </c>
      <c r="AC195" s="161">
        <f t="shared" si="104"/>
        <v>0.25857200000000002</v>
      </c>
      <c r="AD195" s="162">
        <f t="shared" si="112"/>
        <v>0</v>
      </c>
      <c r="AE195" s="163">
        <f t="shared" si="113"/>
        <v>0.25857200000000002</v>
      </c>
      <c r="AF195" s="267">
        <v>0</v>
      </c>
      <c r="AG195" s="267">
        <v>0</v>
      </c>
      <c r="AH195" s="4">
        <f t="shared" si="114"/>
        <v>0</v>
      </c>
      <c r="AI195" s="135">
        <f t="shared" si="105"/>
        <v>0</v>
      </c>
      <c r="AJ195" s="135">
        <v>449</v>
      </c>
      <c r="AK195" s="135">
        <f t="shared" si="115"/>
        <v>4</v>
      </c>
      <c r="AL195" s="135">
        <f t="shared" si="116"/>
        <v>400</v>
      </c>
      <c r="AM195" s="135">
        <f t="shared" si="117"/>
        <v>179600</v>
      </c>
      <c r="AN195" s="135">
        <f t="shared" si="118"/>
        <v>179600</v>
      </c>
      <c r="AO195" s="135">
        <f t="shared" si="106"/>
        <v>3922749</v>
      </c>
      <c r="AP195" s="135">
        <f t="shared" si="119"/>
        <v>4102349</v>
      </c>
      <c r="AQ195" s="135">
        <f t="shared" si="120"/>
        <v>4102349</v>
      </c>
      <c r="AR195" s="160">
        <v>5356542</v>
      </c>
      <c r="AS195" s="135">
        <f t="shared" si="121"/>
        <v>1254193</v>
      </c>
      <c r="AT195" s="164" t="str">
        <f t="shared" si="122"/>
        <v>No</v>
      </c>
      <c r="AU195" s="267">
        <v>4990532</v>
      </c>
      <c r="AV195" s="160">
        <f t="shared" si="107"/>
        <v>104474.2769</v>
      </c>
      <c r="AW195" s="160">
        <f t="shared" si="123"/>
        <v>4990532</v>
      </c>
      <c r="AX195" s="160">
        <f t="shared" si="108"/>
        <v>4990532</v>
      </c>
      <c r="AY195" s="268">
        <f t="shared" si="124"/>
        <v>0</v>
      </c>
      <c r="AZ195" s="160"/>
      <c r="BA195" s="160"/>
      <c r="BB195" s="165"/>
      <c r="BC195" s="160">
        <f t="shared" si="125"/>
        <v>4886057.7231000001</v>
      </c>
      <c r="BD195" s="166">
        <f t="shared" si="138"/>
        <v>4781583.4462000001</v>
      </c>
      <c r="BE195" s="166">
        <f t="shared" si="138"/>
        <v>4677109.1693000002</v>
      </c>
      <c r="BF195" s="166">
        <f t="shared" si="138"/>
        <v>4572634.8924000002</v>
      </c>
      <c r="BG195" s="166">
        <f t="shared" si="139"/>
        <v>4468160.6155000003</v>
      </c>
      <c r="BH195" s="166">
        <f t="shared" si="139"/>
        <v>4363686.3386000004</v>
      </c>
      <c r="BI195" s="166">
        <f t="shared" si="128"/>
        <v>4102349</v>
      </c>
      <c r="BK195" s="166">
        <f t="shared" si="129"/>
        <v>4886057.7231000001</v>
      </c>
      <c r="BL195" s="166">
        <f t="shared" si="130"/>
        <v>4781583.4462000001</v>
      </c>
      <c r="BM195" s="166">
        <f t="shared" si="131"/>
        <v>4677109.1693000002</v>
      </c>
      <c r="BN195" s="166">
        <f t="shared" si="132"/>
        <v>4572634.8924000002</v>
      </c>
      <c r="BO195" s="166">
        <f t="shared" si="133"/>
        <v>4468160.6155000003</v>
      </c>
      <c r="BP195" s="166">
        <f t="shared" si="134"/>
        <v>4363686.3386000004</v>
      </c>
      <c r="BQ195" s="166">
        <f t="shared" si="135"/>
        <v>4102349</v>
      </c>
    </row>
    <row r="196" spans="1:69" x14ac:dyDescent="0.15">
      <c r="AF196" s="135"/>
    </row>
    <row r="197" spans="1:69" ht="15.75" customHeight="1" x14ac:dyDescent="0.15">
      <c r="A197" s="129"/>
      <c r="B197" s="129"/>
      <c r="C197" s="147"/>
      <c r="D197" s="147"/>
      <c r="E197" s="147"/>
      <c r="G197" s="101"/>
      <c r="H197" s="129"/>
      <c r="J197" s="156"/>
      <c r="K197" s="101"/>
      <c r="L197" s="157"/>
      <c r="M197" s="158"/>
      <c r="N197" s="101"/>
      <c r="O197" s="159"/>
      <c r="P197" s="159"/>
      <c r="Q197" s="160"/>
      <c r="R197" s="160"/>
      <c r="S197" s="101"/>
      <c r="T197" s="136"/>
      <c r="U197" s="4"/>
      <c r="V197" s="101"/>
      <c r="W197" s="101"/>
      <c r="X197" s="136"/>
      <c r="Y197" s="131"/>
      <c r="Z197" s="101"/>
      <c r="AA197" s="131"/>
      <c r="AB197" s="131"/>
      <c r="AC197" s="161"/>
      <c r="AD197" s="162"/>
      <c r="AE197" s="163"/>
      <c r="AF197" s="101"/>
      <c r="AG197" s="101"/>
      <c r="AH197" s="4"/>
      <c r="AI197" s="135"/>
      <c r="AJ197" s="135"/>
      <c r="AK197" s="135"/>
      <c r="AL197" s="135"/>
      <c r="AM197" s="135"/>
      <c r="AN197" s="135"/>
      <c r="AO197" s="135"/>
      <c r="AP197" s="135"/>
      <c r="AQ197" s="135"/>
      <c r="AR197" s="135"/>
      <c r="AS197" s="135"/>
      <c r="AT197" s="135"/>
      <c r="AU197" s="160"/>
      <c r="AV197" s="160"/>
      <c r="AW197" s="160"/>
      <c r="AX197" s="160"/>
      <c r="AY197" s="160"/>
      <c r="AZ197" s="160"/>
      <c r="BA197" s="160"/>
      <c r="BB197" s="165"/>
      <c r="BC197" s="160"/>
      <c r="BD197" s="166"/>
      <c r="BF197" s="166"/>
      <c r="BG197" s="166"/>
      <c r="BK197" s="166"/>
      <c r="BL197" s="166"/>
      <c r="BM197" s="166"/>
      <c r="BN197" s="166"/>
      <c r="BO197" s="166"/>
    </row>
    <row r="198" spans="1:69" x14ac:dyDescent="0.15">
      <c r="K198" s="4"/>
      <c r="L198" s="4"/>
      <c r="M198" s="4"/>
      <c r="U198" s="4"/>
      <c r="AF198" s="135"/>
    </row>
    <row r="199" spans="1:69" x14ac:dyDescent="0.15">
      <c r="K199" s="4"/>
      <c r="L199" s="4"/>
      <c r="M199" s="4"/>
      <c r="U199" s="4"/>
      <c r="AF199" s="135"/>
    </row>
    <row r="200" spans="1:69" x14ac:dyDescent="0.15">
      <c r="K200" s="4"/>
      <c r="L200" s="4"/>
      <c r="M200" s="4"/>
      <c r="U200" s="4"/>
      <c r="AF200" s="135"/>
    </row>
    <row r="201" spans="1:69" x14ac:dyDescent="0.15">
      <c r="K201" s="4"/>
      <c r="L201" s="4"/>
      <c r="M201" s="4"/>
      <c r="U201" s="4"/>
    </row>
    <row r="202" spans="1:69" x14ac:dyDescent="0.15">
      <c r="K202" s="4"/>
      <c r="L202" s="4"/>
      <c r="M202" s="4"/>
      <c r="U202" s="4"/>
    </row>
    <row r="203" spans="1:69" x14ac:dyDescent="0.15">
      <c r="K203" s="4"/>
      <c r="L203" s="4"/>
      <c r="M203" s="4"/>
      <c r="U203" s="4"/>
    </row>
    <row r="204" spans="1:69" x14ac:dyDescent="0.15">
      <c r="K204" s="4"/>
      <c r="L204" s="4"/>
      <c r="M204" s="4"/>
      <c r="U204" s="4"/>
    </row>
    <row r="205" spans="1:69" x14ac:dyDescent="0.15">
      <c r="K205" s="4"/>
      <c r="L205" s="4"/>
      <c r="M205" s="4"/>
      <c r="U205" s="4"/>
    </row>
    <row r="206" spans="1:69" x14ac:dyDescent="0.15">
      <c r="K206" s="4"/>
      <c r="L206" s="4"/>
      <c r="M206" s="4"/>
      <c r="U206" s="4"/>
    </row>
    <row r="207" spans="1:69" x14ac:dyDescent="0.15">
      <c r="K207" s="4"/>
      <c r="L207" s="4"/>
      <c r="M207" s="4"/>
      <c r="U207" s="4"/>
    </row>
    <row r="208" spans="1:69" x14ac:dyDescent="0.15">
      <c r="K208" s="4"/>
      <c r="L208" s="4"/>
      <c r="M208" s="4"/>
      <c r="U208" s="4"/>
    </row>
    <row r="209" spans="11:21" x14ac:dyDescent="0.15">
      <c r="K209" s="4"/>
      <c r="L209" s="4"/>
      <c r="M209" s="4"/>
      <c r="U209" s="4"/>
    </row>
    <row r="210" spans="11:21" x14ac:dyDescent="0.15">
      <c r="K210" s="4"/>
      <c r="L210" s="4"/>
      <c r="M210" s="4"/>
    </row>
    <row r="211" spans="11:21" x14ac:dyDescent="0.15">
      <c r="K211" s="4"/>
      <c r="L211" s="4"/>
      <c r="M211" s="4"/>
    </row>
    <row r="212" spans="11:21" x14ac:dyDescent="0.15">
      <c r="K212" s="4"/>
      <c r="L212" s="4"/>
      <c r="M212" s="4"/>
    </row>
    <row r="213" spans="11:21" x14ac:dyDescent="0.15">
      <c r="K213" s="4"/>
      <c r="L213" s="4"/>
      <c r="M213" s="4"/>
    </row>
    <row r="214" spans="11:21" x14ac:dyDescent="0.15">
      <c r="K214" s="4"/>
      <c r="L214" s="4"/>
      <c r="M214" s="4"/>
    </row>
    <row r="215" spans="11:21" x14ac:dyDescent="0.15">
      <c r="K215" s="4"/>
      <c r="L215" s="4"/>
      <c r="M215" s="4"/>
    </row>
    <row r="216" spans="11:21" x14ac:dyDescent="0.15">
      <c r="K216" s="4"/>
      <c r="L216" s="4"/>
      <c r="M216" s="4"/>
    </row>
    <row r="217" spans="11:21" x14ac:dyDescent="0.15">
      <c r="K217" s="4"/>
      <c r="L217" s="4"/>
      <c r="M217" s="4"/>
    </row>
    <row r="218" spans="11:21" x14ac:dyDescent="0.15">
      <c r="K218" s="4"/>
      <c r="L218" s="4"/>
      <c r="M218" s="4"/>
    </row>
    <row r="219" spans="11:21" x14ac:dyDescent="0.15">
      <c r="K219" s="4"/>
      <c r="L219" s="4"/>
      <c r="M219" s="4"/>
    </row>
    <row r="220" spans="11:21" x14ac:dyDescent="0.15">
      <c r="K220" s="4"/>
      <c r="L220" s="4"/>
      <c r="M220" s="4"/>
    </row>
    <row r="221" spans="11:21" x14ac:dyDescent="0.15">
      <c r="K221" s="4"/>
      <c r="L221" s="4"/>
      <c r="M221" s="4"/>
    </row>
    <row r="222" spans="11:21" x14ac:dyDescent="0.15">
      <c r="K222" s="4"/>
      <c r="L222" s="4"/>
      <c r="M222" s="4"/>
    </row>
    <row r="223" spans="11:21" x14ac:dyDescent="0.15">
      <c r="K223" s="4"/>
      <c r="L223" s="4"/>
      <c r="M223" s="4"/>
    </row>
    <row r="224" spans="11:21" x14ac:dyDescent="0.15">
      <c r="K224" s="4"/>
      <c r="L224" s="4"/>
      <c r="M224" s="4"/>
    </row>
    <row r="225" spans="11:13" x14ac:dyDescent="0.15">
      <c r="K225" s="4"/>
      <c r="L225" s="4"/>
      <c r="M225" s="4"/>
    </row>
    <row r="226" spans="11:13" x14ac:dyDescent="0.15">
      <c r="K226" s="4"/>
      <c r="L226" s="4"/>
      <c r="M226" s="4"/>
    </row>
    <row r="227" spans="11:13" x14ac:dyDescent="0.15">
      <c r="K227" s="4"/>
      <c r="L227" s="4"/>
      <c r="M227" s="4"/>
    </row>
    <row r="228" spans="11:13" x14ac:dyDescent="0.15">
      <c r="K228" s="4"/>
      <c r="L228" s="4"/>
      <c r="M228" s="4"/>
    </row>
    <row r="229" spans="11:13" x14ac:dyDescent="0.15">
      <c r="K229" s="4"/>
      <c r="L229" s="4"/>
      <c r="M229" s="4"/>
    </row>
    <row r="230" spans="11:13" x14ac:dyDescent="0.15">
      <c r="K230" s="4"/>
      <c r="L230" s="4"/>
      <c r="M230" s="4"/>
    </row>
    <row r="231" spans="11:13" x14ac:dyDescent="0.15">
      <c r="K231" s="4"/>
      <c r="L231" s="4"/>
      <c r="M231" s="4"/>
    </row>
    <row r="232" spans="11:13" x14ac:dyDescent="0.15">
      <c r="K232" s="4"/>
      <c r="L232" s="4"/>
      <c r="M232" s="4"/>
    </row>
    <row r="233" spans="11:13" x14ac:dyDescent="0.15">
      <c r="K233" s="4"/>
      <c r="L233" s="4"/>
      <c r="M233" s="4"/>
    </row>
    <row r="234" spans="11:13" x14ac:dyDescent="0.15">
      <c r="K234" s="4"/>
      <c r="L234" s="4"/>
      <c r="M234" s="4"/>
    </row>
    <row r="235" spans="11:13" x14ac:dyDescent="0.15">
      <c r="K235" s="4"/>
      <c r="L235" s="4"/>
      <c r="M235" s="4"/>
    </row>
    <row r="236" spans="11:13" x14ac:dyDescent="0.15">
      <c r="K236" s="4"/>
      <c r="L236" s="4"/>
      <c r="M236" s="4"/>
    </row>
    <row r="237" spans="11:13" x14ac:dyDescent="0.15">
      <c r="K237" s="4"/>
      <c r="L237" s="4"/>
      <c r="M237" s="4"/>
    </row>
    <row r="238" spans="11:13" x14ac:dyDescent="0.15">
      <c r="K238" s="4"/>
      <c r="L238" s="4"/>
      <c r="M238" s="4"/>
    </row>
    <row r="239" spans="11:13" x14ac:dyDescent="0.15">
      <c r="K239" s="4"/>
      <c r="L239" s="4"/>
      <c r="M239" s="4"/>
    </row>
    <row r="240" spans="11:13" x14ac:dyDescent="0.15">
      <c r="K240" s="4"/>
      <c r="L240" s="4"/>
      <c r="M240" s="4"/>
    </row>
    <row r="241" spans="11:13" x14ac:dyDescent="0.15">
      <c r="K241" s="4"/>
      <c r="L241" s="4"/>
      <c r="M241" s="4"/>
    </row>
    <row r="242" spans="11:13" x14ac:dyDescent="0.15">
      <c r="K242" s="4"/>
      <c r="L242" s="4"/>
      <c r="M242" s="4"/>
    </row>
    <row r="243" spans="11:13" x14ac:dyDescent="0.15">
      <c r="K243" s="4"/>
      <c r="L243" s="4"/>
      <c r="M243" s="4"/>
    </row>
    <row r="244" spans="11:13" x14ac:dyDescent="0.15">
      <c r="K244" s="4"/>
      <c r="L244" s="4"/>
      <c r="M244" s="4"/>
    </row>
    <row r="245" spans="11:13" x14ac:dyDescent="0.15">
      <c r="K245" s="4"/>
      <c r="L245" s="4"/>
      <c r="M245" s="4"/>
    </row>
    <row r="246" spans="11:13" x14ac:dyDescent="0.15">
      <c r="K246" s="4"/>
      <c r="L246" s="4"/>
      <c r="M246" s="4"/>
    </row>
    <row r="247" spans="11:13" x14ac:dyDescent="0.15">
      <c r="K247" s="4"/>
      <c r="L247" s="4"/>
      <c r="M247" s="4"/>
    </row>
    <row r="248" spans="11:13" x14ac:dyDescent="0.15">
      <c r="K248" s="4"/>
      <c r="L248" s="4"/>
      <c r="M248" s="4"/>
    </row>
    <row r="249" spans="11:13" x14ac:dyDescent="0.15">
      <c r="K249" s="4"/>
      <c r="L249" s="4"/>
      <c r="M249" s="4"/>
    </row>
    <row r="250" spans="11:13" x14ac:dyDescent="0.15">
      <c r="K250" s="4"/>
      <c r="L250" s="4"/>
      <c r="M250" s="4"/>
    </row>
    <row r="251" spans="11:13" x14ac:dyDescent="0.15">
      <c r="K251" s="4"/>
      <c r="L251" s="4"/>
      <c r="M251" s="4"/>
    </row>
    <row r="252" spans="11:13" x14ac:dyDescent="0.15">
      <c r="K252" s="4"/>
      <c r="L252" s="4"/>
      <c r="M252" s="4"/>
    </row>
    <row r="253" spans="11:13" x14ac:dyDescent="0.15">
      <c r="K253" s="4"/>
      <c r="L253" s="4"/>
      <c r="M253" s="4"/>
    </row>
    <row r="254" spans="11:13" x14ac:dyDescent="0.15">
      <c r="K254" s="4"/>
      <c r="L254" s="4"/>
      <c r="M254" s="4"/>
    </row>
    <row r="255" spans="11:13" x14ac:dyDescent="0.15">
      <c r="K255" s="4"/>
      <c r="L255" s="4"/>
      <c r="M255" s="4"/>
    </row>
    <row r="256" spans="11:13" x14ac:dyDescent="0.15">
      <c r="K256" s="4"/>
      <c r="L256" s="4"/>
      <c r="M256" s="4"/>
    </row>
    <row r="257" spans="11:13" x14ac:dyDescent="0.15">
      <c r="K257" s="4"/>
      <c r="L257" s="4"/>
      <c r="M257" s="4"/>
    </row>
    <row r="258" spans="11:13" x14ac:dyDescent="0.15">
      <c r="K258" s="4"/>
      <c r="L258" s="4"/>
      <c r="M258" s="4"/>
    </row>
    <row r="259" spans="11:13" x14ac:dyDescent="0.15">
      <c r="K259" s="4"/>
      <c r="L259" s="4"/>
      <c r="M259" s="4"/>
    </row>
    <row r="260" spans="11:13" x14ac:dyDescent="0.15">
      <c r="K260" s="4"/>
      <c r="L260" s="4"/>
      <c r="M260" s="4"/>
    </row>
    <row r="261" spans="11:13" x14ac:dyDescent="0.15">
      <c r="K261" s="4"/>
      <c r="L261" s="4"/>
      <c r="M261" s="4"/>
    </row>
    <row r="262" spans="11:13" x14ac:dyDescent="0.15">
      <c r="K262" s="4"/>
      <c r="L262" s="4"/>
      <c r="M262" s="4"/>
    </row>
    <row r="263" spans="11:13" x14ac:dyDescent="0.15">
      <c r="K263" s="4"/>
      <c r="L263" s="4"/>
      <c r="M263" s="4"/>
    </row>
    <row r="264" spans="11:13" x14ac:dyDescent="0.15">
      <c r="K264" s="4"/>
      <c r="L264" s="4"/>
      <c r="M264" s="4"/>
    </row>
    <row r="265" spans="11:13" x14ac:dyDescent="0.15">
      <c r="K265" s="4"/>
      <c r="L265" s="4"/>
      <c r="M265" s="4"/>
    </row>
    <row r="266" spans="11:13" x14ac:dyDescent="0.15">
      <c r="K266" s="4"/>
      <c r="L266" s="4"/>
      <c r="M266" s="4"/>
    </row>
    <row r="267" spans="11:13" x14ac:dyDescent="0.15">
      <c r="K267" s="4"/>
      <c r="L267" s="4"/>
      <c r="M267" s="4"/>
    </row>
    <row r="268" spans="11:13" x14ac:dyDescent="0.15">
      <c r="K268" s="4"/>
      <c r="L268" s="4"/>
      <c r="M268" s="4"/>
    </row>
    <row r="269" spans="11:13" x14ac:dyDescent="0.15">
      <c r="K269" s="4"/>
      <c r="L269" s="4"/>
      <c r="M269" s="4"/>
    </row>
    <row r="270" spans="11:13" x14ac:dyDescent="0.15">
      <c r="K270" s="4"/>
      <c r="L270" s="4"/>
      <c r="M270" s="4"/>
    </row>
    <row r="271" spans="11:13" x14ac:dyDescent="0.15">
      <c r="K271" s="4"/>
      <c r="L271" s="4"/>
      <c r="M271" s="4"/>
    </row>
    <row r="272" spans="11:13" x14ac:dyDescent="0.15">
      <c r="K272" s="4"/>
      <c r="L272" s="4"/>
      <c r="M272" s="4"/>
    </row>
    <row r="273" spans="11:13" x14ac:dyDescent="0.15">
      <c r="K273" s="4"/>
      <c r="L273" s="4"/>
      <c r="M273" s="4"/>
    </row>
    <row r="274" spans="11:13" x14ac:dyDescent="0.15">
      <c r="K274" s="4"/>
      <c r="L274" s="4"/>
      <c r="M274" s="4"/>
    </row>
    <row r="275" spans="11:13" x14ac:dyDescent="0.15">
      <c r="K275" s="4"/>
      <c r="L275" s="4"/>
      <c r="M275" s="4"/>
    </row>
    <row r="276" spans="11:13" x14ac:dyDescent="0.15">
      <c r="K276" s="4"/>
      <c r="L276" s="4"/>
      <c r="M276" s="4"/>
    </row>
    <row r="277" spans="11:13" x14ac:dyDescent="0.15">
      <c r="K277" s="4"/>
      <c r="L277" s="4"/>
      <c r="M277" s="4"/>
    </row>
    <row r="278" spans="11:13" x14ac:dyDescent="0.15">
      <c r="K278" s="4"/>
      <c r="L278" s="4"/>
      <c r="M278" s="4"/>
    </row>
    <row r="279" spans="11:13" x14ac:dyDescent="0.15">
      <c r="K279" s="4"/>
      <c r="L279" s="4"/>
      <c r="M279" s="4"/>
    </row>
    <row r="280" spans="11:13" x14ac:dyDescent="0.15">
      <c r="K280" s="4"/>
      <c r="L280" s="4"/>
      <c r="M280" s="4"/>
    </row>
    <row r="281" spans="11:13" x14ac:dyDescent="0.15">
      <c r="K281" s="4"/>
      <c r="L281" s="4"/>
      <c r="M281" s="4"/>
    </row>
    <row r="282" spans="11:13" x14ac:dyDescent="0.15">
      <c r="K282" s="4"/>
      <c r="L282" s="4"/>
      <c r="M282" s="4"/>
    </row>
    <row r="283" spans="11:13" x14ac:dyDescent="0.15">
      <c r="K283" s="4"/>
      <c r="L283" s="4"/>
      <c r="M283" s="4"/>
    </row>
    <row r="284" spans="11:13" x14ac:dyDescent="0.15">
      <c r="K284" s="4"/>
      <c r="L284" s="4"/>
      <c r="M284" s="4"/>
    </row>
    <row r="285" spans="11:13" x14ac:dyDescent="0.15">
      <c r="K285" s="4"/>
      <c r="L285" s="4"/>
      <c r="M285" s="4"/>
    </row>
    <row r="286" spans="11:13" x14ac:dyDescent="0.15">
      <c r="K286" s="4"/>
      <c r="L286" s="4"/>
      <c r="M286" s="4"/>
    </row>
    <row r="287" spans="11:13" x14ac:dyDescent="0.15">
      <c r="K287" s="4"/>
      <c r="L287" s="4"/>
      <c r="M287" s="4"/>
    </row>
    <row r="288" spans="11:13" x14ac:dyDescent="0.15">
      <c r="K288" s="4"/>
      <c r="L288" s="4"/>
      <c r="M288" s="4"/>
    </row>
    <row r="289" spans="11:13" x14ac:dyDescent="0.15">
      <c r="K289" s="4"/>
      <c r="L289" s="4"/>
      <c r="M289" s="4"/>
    </row>
    <row r="290" spans="11:13" x14ac:dyDescent="0.15">
      <c r="K290" s="4"/>
      <c r="L290" s="4"/>
      <c r="M290" s="4"/>
    </row>
    <row r="291" spans="11:13" x14ac:dyDescent="0.15">
      <c r="K291" s="4"/>
      <c r="L291" s="4"/>
      <c r="M291" s="4"/>
    </row>
    <row r="292" spans="11:13" x14ac:dyDescent="0.15">
      <c r="K292" s="4"/>
      <c r="L292" s="4"/>
      <c r="M292" s="4"/>
    </row>
    <row r="293" spans="11:13" x14ac:dyDescent="0.15">
      <c r="K293" s="4"/>
      <c r="L293" s="4"/>
      <c r="M293" s="4"/>
    </row>
    <row r="294" spans="11:13" x14ac:dyDescent="0.15">
      <c r="K294" s="4"/>
      <c r="L294" s="4"/>
      <c r="M294" s="4"/>
    </row>
    <row r="295" spans="11:13" x14ac:dyDescent="0.15">
      <c r="K295" s="4"/>
      <c r="L295" s="4"/>
      <c r="M295" s="4"/>
    </row>
    <row r="296" spans="11:13" x14ac:dyDescent="0.15">
      <c r="K296" s="4"/>
      <c r="L296" s="4"/>
      <c r="M296" s="4"/>
    </row>
    <row r="297" spans="11:13" x14ac:dyDescent="0.15">
      <c r="K297" s="4"/>
      <c r="L297" s="4"/>
      <c r="M297" s="4"/>
    </row>
    <row r="298" spans="11:13" x14ac:dyDescent="0.15">
      <c r="K298" s="4"/>
      <c r="L298" s="4"/>
      <c r="M298" s="4"/>
    </row>
    <row r="299" spans="11:13" x14ac:dyDescent="0.15">
      <c r="K299" s="4"/>
      <c r="L299" s="4"/>
      <c r="M299" s="4"/>
    </row>
    <row r="300" spans="11:13" x14ac:dyDescent="0.15">
      <c r="K300" s="4"/>
      <c r="L300" s="4"/>
      <c r="M300" s="4"/>
    </row>
    <row r="301" spans="11:13" x14ac:dyDescent="0.15">
      <c r="K301" s="4"/>
      <c r="L301" s="4"/>
      <c r="M301" s="4"/>
    </row>
    <row r="302" spans="11:13" x14ac:dyDescent="0.15">
      <c r="K302" s="4"/>
      <c r="L302" s="4"/>
      <c r="M302" s="4"/>
    </row>
    <row r="303" spans="11:13" x14ac:dyDescent="0.15">
      <c r="K303" s="4"/>
      <c r="L303" s="4"/>
      <c r="M303" s="4"/>
    </row>
    <row r="304" spans="11:13" x14ac:dyDescent="0.15">
      <c r="K304" s="4"/>
      <c r="L304" s="4"/>
      <c r="M304" s="4"/>
    </row>
    <row r="305" spans="11:13" x14ac:dyDescent="0.15">
      <c r="K305" s="4"/>
      <c r="L305" s="4"/>
      <c r="M305" s="4"/>
    </row>
    <row r="306" spans="11:13" x14ac:dyDescent="0.15">
      <c r="K306" s="4"/>
      <c r="L306" s="4"/>
      <c r="M306" s="4"/>
    </row>
    <row r="307" spans="11:13" x14ac:dyDescent="0.15">
      <c r="K307" s="4"/>
      <c r="L307" s="4"/>
      <c r="M307" s="4"/>
    </row>
    <row r="308" spans="11:13" x14ac:dyDescent="0.15">
      <c r="K308" s="4"/>
      <c r="L308" s="4"/>
      <c r="M308" s="4"/>
    </row>
    <row r="309" spans="11:13" x14ac:dyDescent="0.15">
      <c r="K309" s="4"/>
      <c r="L309" s="4"/>
      <c r="M309" s="4"/>
    </row>
    <row r="310" spans="11:13" x14ac:dyDescent="0.15">
      <c r="K310" s="4"/>
      <c r="L310" s="4"/>
      <c r="M310" s="4"/>
    </row>
    <row r="311" spans="11:13" x14ac:dyDescent="0.15">
      <c r="K311" s="4"/>
      <c r="L311" s="4"/>
      <c r="M311" s="4"/>
    </row>
    <row r="312" spans="11:13" x14ac:dyDescent="0.15">
      <c r="K312" s="4"/>
      <c r="L312" s="4"/>
      <c r="M312" s="4"/>
    </row>
    <row r="313" spans="11:13" x14ac:dyDescent="0.15">
      <c r="K313" s="4"/>
      <c r="L313" s="4"/>
      <c r="M313" s="4"/>
    </row>
    <row r="314" spans="11:13" x14ac:dyDescent="0.15">
      <c r="K314" s="4"/>
      <c r="L314" s="4"/>
      <c r="M314" s="4"/>
    </row>
    <row r="315" spans="11:13" x14ac:dyDescent="0.15">
      <c r="K315" s="4"/>
      <c r="L315" s="4"/>
      <c r="M315" s="4"/>
    </row>
    <row r="316" spans="11:13" x14ac:dyDescent="0.15">
      <c r="K316" s="4"/>
      <c r="L316" s="4"/>
      <c r="M316" s="4"/>
    </row>
    <row r="317" spans="11:13" x14ac:dyDescent="0.15">
      <c r="K317" s="4"/>
      <c r="L317" s="4"/>
      <c r="M317" s="4"/>
    </row>
    <row r="318" spans="11:13" x14ac:dyDescent="0.15">
      <c r="K318" s="4"/>
      <c r="L318" s="4"/>
      <c r="M318" s="4"/>
    </row>
    <row r="319" spans="11:13" x14ac:dyDescent="0.15">
      <c r="K319" s="4"/>
      <c r="L319" s="4"/>
      <c r="M319" s="4"/>
    </row>
    <row r="320" spans="11:13" x14ac:dyDescent="0.15">
      <c r="K320" s="4"/>
      <c r="L320" s="4"/>
      <c r="M320" s="4"/>
    </row>
    <row r="321" spans="11:13" x14ac:dyDescent="0.15">
      <c r="K321" s="4"/>
      <c r="L321" s="4"/>
      <c r="M321" s="4"/>
    </row>
    <row r="322" spans="11:13" x14ac:dyDescent="0.15">
      <c r="K322" s="4"/>
      <c r="L322" s="4"/>
      <c r="M322" s="4"/>
    </row>
    <row r="323" spans="11:13" x14ac:dyDescent="0.15">
      <c r="K323" s="4"/>
      <c r="L323" s="4"/>
      <c r="M323" s="4"/>
    </row>
    <row r="324" spans="11:13" x14ac:dyDescent="0.15">
      <c r="K324" s="4"/>
      <c r="L324" s="4"/>
      <c r="M324" s="4"/>
    </row>
    <row r="325" spans="11:13" x14ac:dyDescent="0.15">
      <c r="K325" s="4"/>
      <c r="L325" s="4"/>
      <c r="M325" s="4"/>
    </row>
    <row r="326" spans="11:13" x14ac:dyDescent="0.15">
      <c r="K326" s="4"/>
      <c r="L326" s="4"/>
      <c r="M326" s="4"/>
    </row>
    <row r="327" spans="11:13" x14ac:dyDescent="0.15">
      <c r="K327" s="4"/>
      <c r="L327" s="4"/>
      <c r="M327" s="4"/>
    </row>
    <row r="328" spans="11:13" x14ac:dyDescent="0.15">
      <c r="K328" s="4"/>
      <c r="L328" s="4"/>
      <c r="M328" s="4"/>
    </row>
    <row r="329" spans="11:13" x14ac:dyDescent="0.15">
      <c r="K329" s="4"/>
      <c r="L329" s="4"/>
      <c r="M329" s="4"/>
    </row>
    <row r="330" spans="11:13" x14ac:dyDescent="0.15">
      <c r="K330" s="4"/>
      <c r="L330" s="4"/>
      <c r="M330" s="4"/>
    </row>
    <row r="331" spans="11:13" x14ac:dyDescent="0.15">
      <c r="K331" s="4"/>
      <c r="L331" s="4"/>
      <c r="M331" s="4"/>
    </row>
    <row r="332" spans="11:13" x14ac:dyDescent="0.15">
      <c r="K332" s="4"/>
      <c r="L332" s="4"/>
      <c r="M332" s="4"/>
    </row>
    <row r="333" spans="11:13" x14ac:dyDescent="0.15">
      <c r="K333" s="4"/>
      <c r="L333" s="4"/>
      <c r="M333" s="4"/>
    </row>
    <row r="334" spans="11:13" x14ac:dyDescent="0.15">
      <c r="K334" s="4"/>
      <c r="L334" s="4"/>
      <c r="M334" s="4"/>
    </row>
    <row r="335" spans="11:13" x14ac:dyDescent="0.15">
      <c r="K335" s="4"/>
      <c r="L335" s="4"/>
      <c r="M335" s="4"/>
    </row>
    <row r="336" spans="11:13" x14ac:dyDescent="0.15">
      <c r="K336" s="4"/>
      <c r="L336" s="4"/>
      <c r="M336" s="4"/>
    </row>
    <row r="337" spans="11:13" x14ac:dyDescent="0.15">
      <c r="K337" s="4"/>
      <c r="L337" s="4"/>
      <c r="M337" s="4"/>
    </row>
    <row r="338" spans="11:13" x14ac:dyDescent="0.15">
      <c r="K338" s="4"/>
      <c r="L338" s="4"/>
      <c r="M338" s="4"/>
    </row>
    <row r="339" spans="11:13" x14ac:dyDescent="0.15">
      <c r="K339" s="4"/>
      <c r="L339" s="4"/>
      <c r="M339" s="4"/>
    </row>
    <row r="340" spans="11:13" x14ac:dyDescent="0.15">
      <c r="K340" s="4"/>
      <c r="L340" s="4"/>
      <c r="M340" s="4"/>
    </row>
    <row r="341" spans="11:13" x14ac:dyDescent="0.15">
      <c r="K341" s="4"/>
      <c r="L341" s="4"/>
      <c r="M341" s="4"/>
    </row>
    <row r="342" spans="11:13" x14ac:dyDescent="0.15">
      <c r="K342" s="4"/>
      <c r="L342" s="4"/>
      <c r="M342" s="4"/>
    </row>
    <row r="343" spans="11:13" x14ac:dyDescent="0.15">
      <c r="K343" s="4"/>
      <c r="L343" s="4"/>
      <c r="M343" s="4"/>
    </row>
    <row r="344" spans="11:13" x14ac:dyDescent="0.15">
      <c r="K344" s="4"/>
      <c r="L344" s="4"/>
      <c r="M344" s="4"/>
    </row>
    <row r="345" spans="11:13" x14ac:dyDescent="0.15">
      <c r="K345" s="4"/>
      <c r="L345" s="4"/>
      <c r="M345" s="4"/>
    </row>
    <row r="346" spans="11:13" x14ac:dyDescent="0.15">
      <c r="K346" s="4"/>
      <c r="L346" s="4"/>
      <c r="M346" s="4"/>
    </row>
    <row r="347" spans="11:13" x14ac:dyDescent="0.15">
      <c r="K347" s="4"/>
      <c r="L347" s="4"/>
      <c r="M347" s="4"/>
    </row>
    <row r="348" spans="11:13" x14ac:dyDescent="0.15">
      <c r="K348" s="4"/>
      <c r="L348" s="4"/>
      <c r="M348" s="4"/>
    </row>
    <row r="349" spans="11:13" x14ac:dyDescent="0.15">
      <c r="K349" s="4"/>
      <c r="L349" s="4"/>
      <c r="M349" s="4"/>
    </row>
    <row r="350" spans="11:13" x14ac:dyDescent="0.15">
      <c r="K350" s="4"/>
      <c r="L350" s="4"/>
      <c r="M350" s="4"/>
    </row>
    <row r="351" spans="11:13" x14ac:dyDescent="0.15">
      <c r="K351" s="4"/>
      <c r="L351" s="4"/>
      <c r="M351" s="4"/>
    </row>
    <row r="352" spans="11:13" x14ac:dyDescent="0.15">
      <c r="K352" s="4"/>
      <c r="L352" s="4"/>
      <c r="M352" s="4"/>
    </row>
    <row r="353" spans="11:13" x14ac:dyDescent="0.15">
      <c r="K353" s="4"/>
      <c r="L353" s="4"/>
      <c r="M353" s="4"/>
    </row>
    <row r="354" spans="11:13" x14ac:dyDescent="0.15">
      <c r="K354" s="4"/>
      <c r="L354" s="4"/>
      <c r="M354" s="4"/>
    </row>
    <row r="355" spans="11:13" x14ac:dyDescent="0.15">
      <c r="K355" s="4"/>
      <c r="L355" s="4"/>
      <c r="M355" s="4"/>
    </row>
    <row r="356" spans="11:13" x14ac:dyDescent="0.15">
      <c r="K356" s="4"/>
      <c r="L356" s="4"/>
      <c r="M356" s="4"/>
    </row>
    <row r="357" spans="11:13" x14ac:dyDescent="0.15">
      <c r="K357" s="4"/>
      <c r="L357" s="4"/>
      <c r="M357" s="4"/>
    </row>
    <row r="358" spans="11:13" x14ac:dyDescent="0.15">
      <c r="K358" s="4"/>
      <c r="L358" s="4"/>
      <c r="M358" s="4"/>
    </row>
    <row r="359" spans="11:13" x14ac:dyDescent="0.15">
      <c r="K359" s="4"/>
      <c r="L359" s="4"/>
      <c r="M359" s="4"/>
    </row>
    <row r="360" spans="11:13" x14ac:dyDescent="0.15">
      <c r="K360" s="4"/>
      <c r="L360" s="4"/>
      <c r="M360" s="4"/>
    </row>
    <row r="361" spans="11:13" x14ac:dyDescent="0.15">
      <c r="K361" s="4"/>
      <c r="L361" s="4"/>
      <c r="M361" s="4"/>
    </row>
    <row r="362" spans="11:13" x14ac:dyDescent="0.15">
      <c r="K362" s="4"/>
      <c r="L362" s="4"/>
      <c r="M362" s="4"/>
    </row>
    <row r="363" spans="11:13" x14ac:dyDescent="0.15">
      <c r="K363" s="4"/>
      <c r="L363" s="4"/>
      <c r="M363" s="4"/>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pageSetUpPr fitToPage="1"/>
  </sheetPr>
  <dimension ref="A1:Q190"/>
  <sheetViews>
    <sheetView topLeftCell="E1" zoomScale="90" zoomScaleNormal="90" workbookViewId="0">
      <pane ySplit="5" topLeftCell="A6" activePane="bottomLeft" state="frozen"/>
      <selection pane="bottomLeft" activeCell="R9" sqref="R9"/>
    </sheetView>
  </sheetViews>
  <sheetFormatPr baseColWidth="10" defaultColWidth="9.1640625" defaultRowHeight="16.5" customHeight="1" x14ac:dyDescent="0.15"/>
  <cols>
    <col min="1" max="1" width="5.1640625" style="180" customWidth="1"/>
    <col min="2" max="2" width="14.5" style="180" bestFit="1" customWidth="1"/>
    <col min="3" max="3" width="9.5" style="180" bestFit="1" customWidth="1"/>
    <col min="4" max="4" width="12.1640625" style="180" bestFit="1" customWidth="1"/>
    <col min="5" max="5" width="7.1640625" style="180" customWidth="1"/>
    <col min="6" max="6" width="15.5" style="180" customWidth="1"/>
    <col min="7" max="7" width="9.5" style="180" bestFit="1" customWidth="1"/>
    <col min="8" max="8" width="7.83203125" style="180" customWidth="1"/>
    <col min="9" max="9" width="10.1640625" style="180" customWidth="1"/>
    <col min="10" max="10" width="15.5" style="180" customWidth="1"/>
    <col min="11" max="11" width="13.5" style="221" customWidth="1"/>
    <col min="12" max="12" width="12" style="180" customWidth="1"/>
    <col min="13" max="14" width="15.5" style="180" customWidth="1"/>
    <col min="15" max="15" width="16.5" style="180" customWidth="1"/>
    <col min="16" max="16" width="17" style="180" customWidth="1"/>
    <col min="17" max="17" width="36.5" style="180" customWidth="1"/>
    <col min="18" max="16384" width="9.1640625" style="180"/>
  </cols>
  <sheetData>
    <row r="1" spans="1:17" ht="18.75" customHeight="1" x14ac:dyDescent="0.15">
      <c r="A1" s="169"/>
      <c r="B1" s="170" t="s">
        <v>549</v>
      </c>
      <c r="C1" s="171"/>
      <c r="D1" s="172">
        <f>MAX(D6:D174)</f>
        <v>111515</v>
      </c>
      <c r="E1" s="173"/>
      <c r="F1" s="174">
        <f>MAX(F6:F174)</f>
        <v>669283.76</v>
      </c>
      <c r="G1" s="173"/>
      <c r="H1" s="175">
        <f>MAX(H6:H174)</f>
        <v>48.584187863937281</v>
      </c>
      <c r="I1" s="173"/>
      <c r="J1" s="173"/>
      <c r="K1" s="177">
        <f>MAX(K6:K174)</f>
        <v>1.7086709886547813E-2</v>
      </c>
      <c r="L1" s="173"/>
      <c r="M1" s="178">
        <f>MAX(M6:M174)</f>
        <v>7.5333333333333341</v>
      </c>
      <c r="N1" s="179"/>
      <c r="O1" s="173" t="s">
        <v>550</v>
      </c>
      <c r="Q1" s="275" t="s">
        <v>551</v>
      </c>
    </row>
    <row r="2" spans="1:17" ht="16.5" customHeight="1" x14ac:dyDescent="0.15">
      <c r="A2" s="169"/>
      <c r="B2" s="170" t="s">
        <v>552</v>
      </c>
      <c r="C2" s="171"/>
      <c r="D2" s="172">
        <f>MIN(D6:D174)</f>
        <v>19220</v>
      </c>
      <c r="E2" s="173"/>
      <c r="F2" s="174">
        <f>MIN(F6:F174)</f>
        <v>8119.86</v>
      </c>
      <c r="G2" s="173"/>
      <c r="H2" s="175">
        <f>MIN(H6:H174)</f>
        <v>7.6371029678732327</v>
      </c>
      <c r="I2" s="173"/>
      <c r="J2" s="173"/>
      <c r="K2" s="177">
        <f>MIN(K6:K174)</f>
        <v>0</v>
      </c>
      <c r="L2" s="173"/>
      <c r="M2" s="178">
        <f>MIN(M6:M174)</f>
        <v>2.5666666666666664</v>
      </c>
      <c r="N2" s="179"/>
      <c r="O2" s="181">
        <f>PERCENTILE(O6:O174,0.75)</f>
        <v>261.54554489598104</v>
      </c>
      <c r="Q2" s="192" t="s">
        <v>553</v>
      </c>
    </row>
    <row r="3" spans="1:17" ht="16.5" customHeight="1" x14ac:dyDescent="0.15">
      <c r="A3" s="169"/>
      <c r="B3" s="170" t="s">
        <v>554</v>
      </c>
      <c r="C3" s="171"/>
      <c r="D3" s="172">
        <f>SUM(D1-D2)</f>
        <v>92295</v>
      </c>
      <c r="E3" s="173"/>
      <c r="F3" s="174">
        <f>SUM(F1-F2)</f>
        <v>661163.9</v>
      </c>
      <c r="G3" s="173"/>
      <c r="H3" s="183">
        <f>SUM(H1-H2)</f>
        <v>40.947084896064048</v>
      </c>
      <c r="I3" s="173"/>
      <c r="J3" s="173"/>
      <c r="K3" s="177">
        <f>SUM(K1-K2)</f>
        <v>1.7086709886547813E-2</v>
      </c>
      <c r="L3" s="173"/>
      <c r="M3" s="178">
        <f>SUM(M1-M2)</f>
        <v>4.9666666666666677</v>
      </c>
      <c r="N3" s="179"/>
      <c r="O3" s="184"/>
      <c r="Q3" s="276" t="s">
        <v>555</v>
      </c>
    </row>
    <row r="4" spans="1:17" ht="16.5" customHeight="1" x14ac:dyDescent="0.15">
      <c r="A4" s="169"/>
      <c r="B4" s="170"/>
      <c r="C4" s="171"/>
      <c r="D4" s="172"/>
      <c r="E4" s="173"/>
      <c r="F4" s="174"/>
      <c r="G4" s="173"/>
      <c r="H4" s="183"/>
      <c r="I4" s="173"/>
      <c r="J4" s="173"/>
      <c r="K4" s="177"/>
      <c r="L4" s="173"/>
      <c r="M4" s="178"/>
      <c r="N4" s="179"/>
      <c r="O4" s="184"/>
      <c r="Q4" s="171" t="s">
        <v>556</v>
      </c>
    </row>
    <row r="5" spans="1:17" ht="39" customHeight="1" x14ac:dyDescent="0.15">
      <c r="A5" s="185" t="s">
        <v>546</v>
      </c>
      <c r="B5" s="185" t="s">
        <v>142</v>
      </c>
      <c r="C5" s="185" t="s">
        <v>669</v>
      </c>
      <c r="D5" s="186" t="s">
        <v>670</v>
      </c>
      <c r="E5" s="185" t="s">
        <v>559</v>
      </c>
      <c r="F5" s="187" t="s">
        <v>671</v>
      </c>
      <c r="G5" s="185" t="s">
        <v>561</v>
      </c>
      <c r="H5" s="188" t="s">
        <v>672</v>
      </c>
      <c r="I5" s="185" t="s">
        <v>563</v>
      </c>
      <c r="J5" s="185" t="s">
        <v>673</v>
      </c>
      <c r="K5" s="190" t="s">
        <v>674</v>
      </c>
      <c r="L5" s="185" t="s">
        <v>566</v>
      </c>
      <c r="M5" s="188" t="s">
        <v>675</v>
      </c>
      <c r="N5" s="185" t="s">
        <v>568</v>
      </c>
      <c r="O5" s="191" t="s">
        <v>676</v>
      </c>
    </row>
    <row r="6" spans="1:17" ht="16.5" customHeight="1" x14ac:dyDescent="0.15">
      <c r="A6" s="192">
        <v>1</v>
      </c>
      <c r="B6" s="192" t="s">
        <v>395</v>
      </c>
      <c r="C6" s="193">
        <v>123400</v>
      </c>
      <c r="D6" s="193">
        <v>19220</v>
      </c>
      <c r="E6" s="194">
        <f t="shared" ref="E6:E37" si="0">SUM(100-(((D6-$D$2)/$D$3)*100))</f>
        <v>100</v>
      </c>
      <c r="F6" s="195">
        <v>8119.86</v>
      </c>
      <c r="G6" s="194">
        <f t="shared" ref="G6:G37" si="1">SUM(100-(((F6-$F$2)/$F$3)*100))</f>
        <v>100</v>
      </c>
      <c r="H6" s="195">
        <v>48.584187863937281</v>
      </c>
      <c r="I6" s="194">
        <f t="shared" ref="I6:I69" si="2">SUM((H6-$H$2)/$H$3)*100</f>
        <v>100</v>
      </c>
      <c r="J6" s="277">
        <v>2108.5</v>
      </c>
      <c r="K6" s="197">
        <f t="shared" ref="K6:K69" si="3">SUM(J6/C6)</f>
        <v>1.7086709886547813E-2</v>
      </c>
      <c r="L6" s="198">
        <f t="shared" ref="L6:L69" si="4">SUM((K6-$K$2)/$K$3)*100</f>
        <v>100</v>
      </c>
      <c r="M6" s="199">
        <v>7.5333333333333341</v>
      </c>
      <c r="N6" s="194">
        <f t="shared" ref="N6:N69" si="5">SUM((M6-$M$2)/$M$3)*100</f>
        <v>100</v>
      </c>
      <c r="O6" s="200">
        <f t="shared" ref="O6:O37" si="6">SUM(E6+G6+I6+L6+N6)</f>
        <v>500</v>
      </c>
    </row>
    <row r="7" spans="1:17" ht="15.75" customHeight="1" x14ac:dyDescent="0.15">
      <c r="A7" s="192">
        <v>2</v>
      </c>
      <c r="B7" s="192" t="s">
        <v>481</v>
      </c>
      <c r="C7" s="193">
        <v>108629</v>
      </c>
      <c r="D7" s="193">
        <v>21605</v>
      </c>
      <c r="E7" s="194">
        <f t="shared" si="0"/>
        <v>97.415894685519262</v>
      </c>
      <c r="F7" s="195">
        <v>10573.28</v>
      </c>
      <c r="G7" s="194">
        <f t="shared" si="1"/>
        <v>99.628924083725678</v>
      </c>
      <c r="H7" s="195">
        <v>40.712606230959885</v>
      </c>
      <c r="I7" s="194">
        <f t="shared" si="2"/>
        <v>80.776209947648709</v>
      </c>
      <c r="J7" s="277">
        <v>1487</v>
      </c>
      <c r="K7" s="197">
        <f t="shared" si="3"/>
        <v>1.368879396846146E-2</v>
      </c>
      <c r="L7" s="198">
        <f t="shared" si="4"/>
        <v>80.113691046153377</v>
      </c>
      <c r="M7" s="199">
        <v>6.833333333333333</v>
      </c>
      <c r="N7" s="194">
        <f t="shared" si="5"/>
        <v>85.906040268456351</v>
      </c>
      <c r="O7" s="200">
        <f t="shared" si="6"/>
        <v>443.84076003150341</v>
      </c>
    </row>
    <row r="8" spans="1:17" ht="15.75" customHeight="1" x14ac:dyDescent="0.15">
      <c r="A8" s="192">
        <v>3</v>
      </c>
      <c r="B8" s="192" t="s">
        <v>420</v>
      </c>
      <c r="C8" s="193">
        <v>72710</v>
      </c>
      <c r="D8" s="193">
        <v>23101</v>
      </c>
      <c r="E8" s="194">
        <f t="shared" si="0"/>
        <v>95.795005146540987</v>
      </c>
      <c r="F8" s="195">
        <v>10852.28</v>
      </c>
      <c r="G8" s="194">
        <f t="shared" si="1"/>
        <v>99.586725772535374</v>
      </c>
      <c r="H8" s="195">
        <v>32.493608744876219</v>
      </c>
      <c r="I8" s="194">
        <f t="shared" si="2"/>
        <v>60.703969135034242</v>
      </c>
      <c r="J8" s="277">
        <v>927.5</v>
      </c>
      <c r="K8" s="197">
        <f t="shared" si="3"/>
        <v>1.2756154586714344E-2</v>
      </c>
      <c r="L8" s="198">
        <f t="shared" si="4"/>
        <v>74.655417405764751</v>
      </c>
      <c r="M8" s="199">
        <v>6.1749999999999998</v>
      </c>
      <c r="N8" s="194">
        <f t="shared" si="5"/>
        <v>72.65100671140938</v>
      </c>
      <c r="O8" s="200">
        <f t="shared" si="6"/>
        <v>403.39212417128471</v>
      </c>
      <c r="P8" s="201"/>
    </row>
    <row r="9" spans="1:17" ht="16.5" customHeight="1" x14ac:dyDescent="0.15">
      <c r="A9" s="192">
        <v>4</v>
      </c>
      <c r="B9" s="192" t="s">
        <v>426</v>
      </c>
      <c r="C9" s="193">
        <v>27072</v>
      </c>
      <c r="D9" s="193">
        <v>23385</v>
      </c>
      <c r="E9" s="194">
        <f t="shared" si="0"/>
        <v>95.48729616989003</v>
      </c>
      <c r="F9" s="195">
        <v>14067.44</v>
      </c>
      <c r="G9" s="194">
        <f t="shared" si="1"/>
        <v>99.100437879321603</v>
      </c>
      <c r="H9" s="195">
        <v>30.911909471747848</v>
      </c>
      <c r="I9" s="194">
        <f t="shared" si="2"/>
        <v>56.841180667568977</v>
      </c>
      <c r="J9" s="277">
        <v>240.5</v>
      </c>
      <c r="K9" s="197">
        <f t="shared" si="3"/>
        <v>8.8837174940898343E-3</v>
      </c>
      <c r="L9" s="198">
        <f t="shared" si="4"/>
        <v>51.991972433990298</v>
      </c>
      <c r="M9" s="199">
        <v>7</v>
      </c>
      <c r="N9" s="194">
        <f t="shared" si="5"/>
        <v>89.261744966442933</v>
      </c>
      <c r="O9" s="200">
        <f t="shared" si="6"/>
        <v>392.68263211721387</v>
      </c>
    </row>
    <row r="10" spans="1:17" ht="16.5" customHeight="1" x14ac:dyDescent="0.15">
      <c r="A10" s="192">
        <v>5</v>
      </c>
      <c r="B10" s="192" t="s">
        <v>344</v>
      </c>
      <c r="C10" s="193">
        <v>146579</v>
      </c>
      <c r="D10" s="193">
        <v>22806</v>
      </c>
      <c r="E10" s="194">
        <f t="shared" si="0"/>
        <v>96.114632428625598</v>
      </c>
      <c r="F10" s="195">
        <v>13157.72</v>
      </c>
      <c r="G10" s="194">
        <f t="shared" si="1"/>
        <v>99.238031598518916</v>
      </c>
      <c r="H10" s="195">
        <v>33.216933783257311</v>
      </c>
      <c r="I10" s="194">
        <f t="shared" si="2"/>
        <v>62.470456395890793</v>
      </c>
      <c r="J10" s="277">
        <v>1009.5</v>
      </c>
      <c r="K10" s="197">
        <f t="shared" si="3"/>
        <v>6.887071135701567E-3</v>
      </c>
      <c r="L10" s="198">
        <f t="shared" si="4"/>
        <v>40.306596070456408</v>
      </c>
      <c r="M10" s="199">
        <v>6.6083333333333334</v>
      </c>
      <c r="N10" s="194">
        <f t="shared" si="5"/>
        <v>81.375838926174481</v>
      </c>
      <c r="O10" s="200">
        <f t="shared" si="6"/>
        <v>379.50555541966617</v>
      </c>
    </row>
    <row r="11" spans="1:17" ht="16.5" customHeight="1" x14ac:dyDescent="0.15">
      <c r="A11" s="192">
        <v>6</v>
      </c>
      <c r="B11" s="192" t="s">
        <v>424</v>
      </c>
      <c r="C11" s="193">
        <v>131014</v>
      </c>
      <c r="D11" s="193">
        <v>24688</v>
      </c>
      <c r="E11" s="194">
        <f t="shared" si="0"/>
        <v>94.075518717156939</v>
      </c>
      <c r="F11" s="195">
        <v>15898.57</v>
      </c>
      <c r="G11" s="194">
        <f t="shared" si="1"/>
        <v>98.823482346812952</v>
      </c>
      <c r="H11" s="195">
        <v>26.869595223126442</v>
      </c>
      <c r="I11" s="194">
        <f t="shared" si="2"/>
        <v>46.969136640791469</v>
      </c>
      <c r="J11" s="277">
        <v>1924</v>
      </c>
      <c r="K11" s="197">
        <f t="shared" si="3"/>
        <v>1.4685453462988688E-2</v>
      </c>
      <c r="L11" s="198">
        <f t="shared" si="4"/>
        <v>85.946642510448385</v>
      </c>
      <c r="M11" s="199">
        <v>4.958333333333333</v>
      </c>
      <c r="N11" s="194">
        <f t="shared" si="5"/>
        <v>48.154362416107368</v>
      </c>
      <c r="O11" s="200">
        <f t="shared" si="6"/>
        <v>373.96914263131708</v>
      </c>
      <c r="P11" s="201"/>
    </row>
    <row r="12" spans="1:17" ht="16.5" customHeight="1" x14ac:dyDescent="0.15">
      <c r="A12" s="192">
        <v>7</v>
      </c>
      <c r="B12" s="192" t="s">
        <v>435</v>
      </c>
      <c r="C12" s="193">
        <v>39470</v>
      </c>
      <c r="D12" s="193">
        <v>28429</v>
      </c>
      <c r="E12" s="194">
        <f t="shared" si="0"/>
        <v>90.022211387399096</v>
      </c>
      <c r="F12" s="195">
        <v>17513.54</v>
      </c>
      <c r="G12" s="194">
        <f t="shared" si="1"/>
        <v>98.579220674329008</v>
      </c>
      <c r="H12" s="195">
        <v>27.419308812427545</v>
      </c>
      <c r="I12" s="194">
        <f t="shared" si="2"/>
        <v>48.311634136514158</v>
      </c>
      <c r="J12" s="277">
        <v>324</v>
      </c>
      <c r="K12" s="197">
        <f t="shared" si="3"/>
        <v>8.2087661515074743E-3</v>
      </c>
      <c r="L12" s="198">
        <f t="shared" si="4"/>
        <v>48.041818501115593</v>
      </c>
      <c r="M12" s="199">
        <v>6.7250000000000005</v>
      </c>
      <c r="N12" s="194">
        <f t="shared" si="5"/>
        <v>83.724832214765101</v>
      </c>
      <c r="O12" s="200">
        <f t="shared" si="6"/>
        <v>368.67971691412299</v>
      </c>
    </row>
    <row r="13" spans="1:17" ht="16.5" customHeight="1" x14ac:dyDescent="0.15">
      <c r="A13" s="192">
        <v>8</v>
      </c>
      <c r="B13" s="192" t="s">
        <v>493</v>
      </c>
      <c r="C13" s="193">
        <v>24686</v>
      </c>
      <c r="D13" s="193">
        <v>19666</v>
      </c>
      <c r="E13" s="194">
        <f t="shared" si="0"/>
        <v>99.516766888780538</v>
      </c>
      <c r="F13" s="195">
        <v>9223.8799999999992</v>
      </c>
      <c r="G13" s="194">
        <f t="shared" si="1"/>
        <v>99.833018711396676</v>
      </c>
      <c r="H13" s="195">
        <v>29.076204522420227</v>
      </c>
      <c r="I13" s="194">
        <f t="shared" si="2"/>
        <v>52.358065559406363</v>
      </c>
      <c r="J13" s="277">
        <v>220</v>
      </c>
      <c r="K13" s="197">
        <f t="shared" si="3"/>
        <v>8.9119338896540556E-3</v>
      </c>
      <c r="L13" s="198">
        <f t="shared" si="4"/>
        <v>52.157108939213202</v>
      </c>
      <c r="M13" s="199">
        <v>5.5916666666666659</v>
      </c>
      <c r="N13" s="194">
        <f t="shared" si="5"/>
        <v>60.906040268456351</v>
      </c>
      <c r="O13" s="200">
        <f t="shared" si="6"/>
        <v>364.77100036725312</v>
      </c>
    </row>
    <row r="14" spans="1:17" ht="16.5" customHeight="1" x14ac:dyDescent="0.15">
      <c r="A14" s="192">
        <v>9</v>
      </c>
      <c r="B14" s="192" t="s">
        <v>374</v>
      </c>
      <c r="C14" s="193">
        <v>50319</v>
      </c>
      <c r="D14" s="193">
        <v>26374</v>
      </c>
      <c r="E14" s="194">
        <f t="shared" si="0"/>
        <v>92.248767538869927</v>
      </c>
      <c r="F14" s="195">
        <v>18523.099999999999</v>
      </c>
      <c r="G14" s="194">
        <f t="shared" si="1"/>
        <v>98.42652631215951</v>
      </c>
      <c r="H14" s="195">
        <v>32.239028820551496</v>
      </c>
      <c r="I14" s="194">
        <f t="shared" si="2"/>
        <v>60.082240079178561</v>
      </c>
      <c r="J14" s="277">
        <v>367</v>
      </c>
      <c r="K14" s="197">
        <f t="shared" si="3"/>
        <v>7.2934676762256801E-3</v>
      </c>
      <c r="L14" s="198">
        <f t="shared" si="4"/>
        <v>42.685032546656338</v>
      </c>
      <c r="M14" s="199">
        <v>5.7833333333333341</v>
      </c>
      <c r="N14" s="194">
        <f t="shared" si="5"/>
        <v>64.765100671140956</v>
      </c>
      <c r="O14" s="200">
        <f t="shared" si="6"/>
        <v>358.20766714800527</v>
      </c>
    </row>
    <row r="15" spans="1:17" ht="16.5" customHeight="1" x14ac:dyDescent="0.15">
      <c r="A15" s="192">
        <v>10</v>
      </c>
      <c r="B15" s="192" t="s">
        <v>326</v>
      </c>
      <c r="C15" s="193">
        <v>18813</v>
      </c>
      <c r="D15" s="193">
        <v>24896</v>
      </c>
      <c r="E15" s="194">
        <f t="shared" si="0"/>
        <v>93.850154396229485</v>
      </c>
      <c r="F15" s="195">
        <v>17030.18</v>
      </c>
      <c r="G15" s="194">
        <f t="shared" si="1"/>
        <v>98.652328114103028</v>
      </c>
      <c r="H15" s="195">
        <v>23.609359655131215</v>
      </c>
      <c r="I15" s="194">
        <f t="shared" si="2"/>
        <v>39.00706662708798</v>
      </c>
      <c r="J15" s="277">
        <v>127</v>
      </c>
      <c r="K15" s="197">
        <f t="shared" si="3"/>
        <v>6.7506511454845054E-3</v>
      </c>
      <c r="L15" s="198">
        <f t="shared" si="4"/>
        <v>39.508197835085987</v>
      </c>
      <c r="M15" s="199">
        <v>6.416666666666667</v>
      </c>
      <c r="N15" s="194">
        <f t="shared" si="5"/>
        <v>77.516778523489933</v>
      </c>
      <c r="O15" s="200">
        <f t="shared" si="6"/>
        <v>348.53452549599638</v>
      </c>
    </row>
    <row r="16" spans="1:17" ht="16.5" customHeight="1" x14ac:dyDescent="0.15">
      <c r="A16" s="192">
        <v>11</v>
      </c>
      <c r="B16" s="192" t="s">
        <v>411</v>
      </c>
      <c r="C16" s="193">
        <v>59927</v>
      </c>
      <c r="D16" s="193">
        <v>32762</v>
      </c>
      <c r="E16" s="194">
        <f t="shared" si="0"/>
        <v>85.327482528847725</v>
      </c>
      <c r="F16" s="195">
        <v>21755.56</v>
      </c>
      <c r="G16" s="194">
        <f t="shared" si="1"/>
        <v>97.937621821155091</v>
      </c>
      <c r="H16" s="195">
        <v>27.935481892467148</v>
      </c>
      <c r="I16" s="194">
        <f t="shared" si="2"/>
        <v>49.572219795663777</v>
      </c>
      <c r="J16" s="277">
        <v>533.5</v>
      </c>
      <c r="K16" s="197">
        <f t="shared" si="3"/>
        <v>8.9024980392811252E-3</v>
      </c>
      <c r="L16" s="198">
        <f t="shared" si="4"/>
        <v>52.101885608123823</v>
      </c>
      <c r="M16" s="199">
        <v>5.3</v>
      </c>
      <c r="N16" s="194">
        <f t="shared" si="5"/>
        <v>55.033557046979851</v>
      </c>
      <c r="O16" s="200">
        <f t="shared" si="6"/>
        <v>339.97276680077027</v>
      </c>
    </row>
    <row r="17" spans="1:15" ht="16.5" customHeight="1" x14ac:dyDescent="0.15">
      <c r="A17" s="192">
        <v>12</v>
      </c>
      <c r="B17" s="192" t="s">
        <v>368</v>
      </c>
      <c r="C17" s="193">
        <v>12581</v>
      </c>
      <c r="D17" s="193">
        <v>30321</v>
      </c>
      <c r="E17" s="194">
        <f t="shared" si="0"/>
        <v>87.972262852808925</v>
      </c>
      <c r="F17" s="195">
        <v>22218.720000000001</v>
      </c>
      <c r="G17" s="194">
        <f t="shared" si="1"/>
        <v>97.867569599610633</v>
      </c>
      <c r="H17" s="195">
        <v>27.519588361762551</v>
      </c>
      <c r="I17" s="194">
        <f t="shared" si="2"/>
        <v>48.556534474571301</v>
      </c>
      <c r="J17" s="277">
        <v>63</v>
      </c>
      <c r="K17" s="197">
        <f t="shared" si="3"/>
        <v>5.0075510690724108E-3</v>
      </c>
      <c r="L17" s="198">
        <f t="shared" si="4"/>
        <v>29.306701537753639</v>
      </c>
      <c r="M17" s="199">
        <v>5.3999999999999995</v>
      </c>
      <c r="N17" s="194">
        <f t="shared" si="5"/>
        <v>57.046979865771796</v>
      </c>
      <c r="O17" s="200">
        <f t="shared" si="6"/>
        <v>320.75004833051628</v>
      </c>
    </row>
    <row r="18" spans="1:15" ht="16.5" customHeight="1" x14ac:dyDescent="0.15">
      <c r="A18" s="192">
        <v>13</v>
      </c>
      <c r="B18" s="192" t="s">
        <v>419</v>
      </c>
      <c r="C18" s="193">
        <v>31461</v>
      </c>
      <c r="D18" s="193">
        <v>34593</v>
      </c>
      <c r="E18" s="194">
        <f t="shared" si="0"/>
        <v>83.343626415298772</v>
      </c>
      <c r="F18" s="195">
        <v>22811.97</v>
      </c>
      <c r="G18" s="194">
        <f t="shared" si="1"/>
        <v>97.777841470171012</v>
      </c>
      <c r="H18" s="195">
        <v>33.085123951135685</v>
      </c>
      <c r="I18" s="194">
        <f t="shared" si="2"/>
        <v>62.148553548701067</v>
      </c>
      <c r="J18" s="277">
        <v>109.5</v>
      </c>
      <c r="K18" s="197">
        <f t="shared" si="3"/>
        <v>3.4804996662534567E-3</v>
      </c>
      <c r="L18" s="198">
        <f t="shared" si="4"/>
        <v>20.36963048687107</v>
      </c>
      <c r="M18" s="199">
        <v>5.1583333333333323</v>
      </c>
      <c r="N18" s="194">
        <f t="shared" si="5"/>
        <v>52.18120805369125</v>
      </c>
      <c r="O18" s="200">
        <f t="shared" si="6"/>
        <v>315.82085997473314</v>
      </c>
    </row>
    <row r="19" spans="1:15" ht="16.5" customHeight="1" x14ac:dyDescent="0.15">
      <c r="A19" s="192">
        <v>14</v>
      </c>
      <c r="B19" s="192" t="s">
        <v>486</v>
      </c>
      <c r="C19" s="193">
        <v>54843</v>
      </c>
      <c r="D19" s="193">
        <v>27968</v>
      </c>
      <c r="E19" s="194">
        <f t="shared" si="0"/>
        <v>90.521696733300828</v>
      </c>
      <c r="F19" s="195">
        <v>17966.72</v>
      </c>
      <c r="G19" s="194">
        <f t="shared" si="1"/>
        <v>98.510677912088056</v>
      </c>
      <c r="H19" s="195">
        <v>24.108034825206452</v>
      </c>
      <c r="I19" s="194">
        <f t="shared" si="2"/>
        <v>40.22491930534585</v>
      </c>
      <c r="J19" s="277">
        <v>347</v>
      </c>
      <c r="K19" s="197">
        <f t="shared" si="3"/>
        <v>6.3271520522217971E-3</v>
      </c>
      <c r="L19" s="198">
        <f t="shared" si="4"/>
        <v>37.029668638566264</v>
      </c>
      <c r="M19" s="199">
        <v>4.9333333333333336</v>
      </c>
      <c r="N19" s="194">
        <f t="shared" si="5"/>
        <v>47.651006711409394</v>
      </c>
      <c r="O19" s="200">
        <f t="shared" si="6"/>
        <v>313.93796930071039</v>
      </c>
    </row>
    <row r="20" spans="1:15" ht="16.5" customHeight="1" x14ac:dyDescent="0.15">
      <c r="A20" s="192">
        <v>15</v>
      </c>
      <c r="B20" s="192" t="s">
        <v>463</v>
      </c>
      <c r="C20" s="193">
        <v>2914</v>
      </c>
      <c r="D20" s="193">
        <v>31035</v>
      </c>
      <c r="E20" s="194">
        <f t="shared" si="0"/>
        <v>87.198656481932929</v>
      </c>
      <c r="F20" s="195">
        <v>26009.360000000001</v>
      </c>
      <c r="G20" s="194">
        <f t="shared" si="1"/>
        <v>97.294241261508688</v>
      </c>
      <c r="H20" s="195">
        <v>18.982095704940861</v>
      </c>
      <c r="I20" s="194">
        <f t="shared" si="2"/>
        <v>27.706472306550307</v>
      </c>
      <c r="J20" s="277">
        <v>19</v>
      </c>
      <c r="K20" s="197">
        <f t="shared" si="3"/>
        <v>6.5202470830473579E-3</v>
      </c>
      <c r="L20" s="198">
        <f t="shared" si="4"/>
        <v>38.159757649895369</v>
      </c>
      <c r="M20" s="199">
        <v>5.6916666666666664</v>
      </c>
      <c r="N20" s="194">
        <f t="shared" si="5"/>
        <v>62.919463087248303</v>
      </c>
      <c r="O20" s="200">
        <f t="shared" si="6"/>
        <v>313.27859078713561</v>
      </c>
    </row>
    <row r="21" spans="1:15" ht="16.5" customHeight="1" x14ac:dyDescent="0.15">
      <c r="A21" s="192">
        <v>16</v>
      </c>
      <c r="B21" s="192" t="s">
        <v>473</v>
      </c>
      <c r="C21" s="193">
        <v>34538</v>
      </c>
      <c r="D21" s="193">
        <v>30982</v>
      </c>
      <c r="E21" s="194">
        <f t="shared" si="0"/>
        <v>87.256081044476943</v>
      </c>
      <c r="F21" s="195">
        <v>22157.29</v>
      </c>
      <c r="G21" s="194">
        <f t="shared" si="1"/>
        <v>97.876860790493851</v>
      </c>
      <c r="H21" s="195">
        <v>32.261357088908696</v>
      </c>
      <c r="I21" s="194">
        <f t="shared" si="2"/>
        <v>60.136769646823907</v>
      </c>
      <c r="J21" s="277">
        <v>114</v>
      </c>
      <c r="K21" s="197">
        <f t="shared" si="3"/>
        <v>3.3007122589611441E-3</v>
      </c>
      <c r="L21" s="198">
        <f t="shared" si="4"/>
        <v>19.317424365938116</v>
      </c>
      <c r="M21" s="199">
        <v>4.916666666666667</v>
      </c>
      <c r="N21" s="194">
        <f t="shared" si="5"/>
        <v>47.31543624161074</v>
      </c>
      <c r="O21" s="200">
        <f t="shared" si="6"/>
        <v>311.90257208934349</v>
      </c>
    </row>
    <row r="22" spans="1:15" ht="16.5" customHeight="1" x14ac:dyDescent="0.15">
      <c r="A22" s="192">
        <v>17</v>
      </c>
      <c r="B22" s="192" t="s">
        <v>442</v>
      </c>
      <c r="C22" s="193">
        <v>11718</v>
      </c>
      <c r="D22" s="193">
        <v>34297</v>
      </c>
      <c r="E22" s="194">
        <f t="shared" si="0"/>
        <v>83.664337179695536</v>
      </c>
      <c r="F22" s="195">
        <v>27871.38</v>
      </c>
      <c r="G22" s="194">
        <f t="shared" si="1"/>
        <v>97.012613665083649</v>
      </c>
      <c r="H22" s="195">
        <v>27.130859995522059</v>
      </c>
      <c r="I22" s="194">
        <f t="shared" si="2"/>
        <v>47.607191274128091</v>
      </c>
      <c r="J22" s="277">
        <v>41</v>
      </c>
      <c r="K22" s="197">
        <f t="shared" si="3"/>
        <v>3.4988905956647894E-3</v>
      </c>
      <c r="L22" s="198">
        <f t="shared" si="4"/>
        <v>20.47726343395945</v>
      </c>
      <c r="M22" s="199">
        <v>5.2249999999999996</v>
      </c>
      <c r="N22" s="194">
        <f t="shared" si="5"/>
        <v>53.523489932885894</v>
      </c>
      <c r="O22" s="200">
        <f t="shared" si="6"/>
        <v>302.2848954857526</v>
      </c>
    </row>
    <row r="23" spans="1:15" ht="16.5" customHeight="1" x14ac:dyDescent="0.15">
      <c r="A23" s="192">
        <v>18</v>
      </c>
      <c r="B23" s="192" t="s">
        <v>408</v>
      </c>
      <c r="C23" s="193">
        <v>57932</v>
      </c>
      <c r="D23" s="193">
        <v>34244</v>
      </c>
      <c r="E23" s="194">
        <f t="shared" si="0"/>
        <v>83.721761742239551</v>
      </c>
      <c r="F23" s="195">
        <v>30246.38</v>
      </c>
      <c r="G23" s="194">
        <f t="shared" si="1"/>
        <v>96.653398650470777</v>
      </c>
      <c r="H23" s="195">
        <v>25.853657907393249</v>
      </c>
      <c r="I23" s="194">
        <f t="shared" si="2"/>
        <v>44.488038613149342</v>
      </c>
      <c r="J23" s="277">
        <v>347.5</v>
      </c>
      <c r="K23" s="197">
        <f t="shared" si="3"/>
        <v>5.9984119312297178E-3</v>
      </c>
      <c r="L23" s="198">
        <f t="shared" si="4"/>
        <v>35.105716495790709</v>
      </c>
      <c r="M23" s="199">
        <v>4.625</v>
      </c>
      <c r="N23" s="194">
        <f t="shared" si="5"/>
        <v>41.442953020134226</v>
      </c>
      <c r="O23" s="200">
        <f t="shared" si="6"/>
        <v>301.41186852178458</v>
      </c>
    </row>
    <row r="24" spans="1:15" ht="16.5" customHeight="1" x14ac:dyDescent="0.15">
      <c r="A24" s="192">
        <v>19</v>
      </c>
      <c r="B24" s="192" t="s">
        <v>476</v>
      </c>
      <c r="C24" s="193">
        <v>29289</v>
      </c>
      <c r="D24" s="193">
        <v>35260</v>
      </c>
      <c r="E24" s="194">
        <f t="shared" si="0"/>
        <v>82.62094371309388</v>
      </c>
      <c r="F24" s="195">
        <v>27689.72</v>
      </c>
      <c r="G24" s="194">
        <f t="shared" si="1"/>
        <v>97.040089454369792</v>
      </c>
      <c r="H24" s="195">
        <v>27.447283478882877</v>
      </c>
      <c r="I24" s="194">
        <f t="shared" si="2"/>
        <v>48.379953203735525</v>
      </c>
      <c r="J24" s="277">
        <v>176.5</v>
      </c>
      <c r="K24" s="197">
        <f t="shared" si="3"/>
        <v>6.0261531633036295E-3</v>
      </c>
      <c r="L24" s="198">
        <f t="shared" si="4"/>
        <v>35.26807210584149</v>
      </c>
      <c r="M24" s="199">
        <v>4.458333333333333</v>
      </c>
      <c r="N24" s="194">
        <f t="shared" si="5"/>
        <v>38.087248322147644</v>
      </c>
      <c r="O24" s="200">
        <f t="shared" si="6"/>
        <v>301.39630679918832</v>
      </c>
    </row>
    <row r="25" spans="1:15" ht="16.5" customHeight="1" x14ac:dyDescent="0.15">
      <c r="A25" s="192">
        <v>20</v>
      </c>
      <c r="B25" s="192" t="s">
        <v>346</v>
      </c>
      <c r="C25" s="193">
        <v>60223</v>
      </c>
      <c r="D25" s="193">
        <v>32823</v>
      </c>
      <c r="E25" s="194">
        <f t="shared" si="0"/>
        <v>85.261390107806491</v>
      </c>
      <c r="F25" s="195">
        <v>30087.360000000001</v>
      </c>
      <c r="G25" s="194">
        <f t="shared" si="1"/>
        <v>96.677450175364982</v>
      </c>
      <c r="H25" s="195">
        <v>22.843574990762665</v>
      </c>
      <c r="I25" s="194">
        <f t="shared" si="2"/>
        <v>37.136885474235854</v>
      </c>
      <c r="J25" s="277">
        <v>309</v>
      </c>
      <c r="K25" s="197">
        <f t="shared" si="3"/>
        <v>5.1309300433389233E-3</v>
      </c>
      <c r="L25" s="198">
        <f t="shared" si="4"/>
        <v>30.028777204079827</v>
      </c>
      <c r="M25" s="199">
        <v>5.1250000000000009</v>
      </c>
      <c r="N25" s="194">
        <f t="shared" si="5"/>
        <v>51.510067114093971</v>
      </c>
      <c r="O25" s="200">
        <f t="shared" si="6"/>
        <v>300.61457007558113</v>
      </c>
    </row>
    <row r="26" spans="1:15" ht="16.5" customHeight="1" x14ac:dyDescent="0.15">
      <c r="A26" s="192">
        <v>21</v>
      </c>
      <c r="B26" s="192" t="s">
        <v>417</v>
      </c>
      <c r="C26" s="193">
        <v>19149</v>
      </c>
      <c r="D26" s="193">
        <v>32796</v>
      </c>
      <c r="E26" s="194">
        <f t="shared" si="0"/>
        <v>85.290644130234568</v>
      </c>
      <c r="F26" s="195">
        <v>27515.37</v>
      </c>
      <c r="G26" s="194">
        <f t="shared" si="1"/>
        <v>97.066459617653052</v>
      </c>
      <c r="H26" s="195">
        <v>22.336824774412982</v>
      </c>
      <c r="I26" s="194">
        <f t="shared" si="2"/>
        <v>35.899312109401784</v>
      </c>
      <c r="J26" s="277">
        <v>45.5</v>
      </c>
      <c r="K26" s="197">
        <f t="shared" si="3"/>
        <v>2.3761031907671417E-3</v>
      </c>
      <c r="L26" s="198">
        <f t="shared" si="4"/>
        <v>13.906148149901126</v>
      </c>
      <c r="M26" s="199">
        <v>5.791666666666667</v>
      </c>
      <c r="N26" s="194">
        <f t="shared" si="5"/>
        <v>64.932885906040255</v>
      </c>
      <c r="O26" s="200">
        <f t="shared" si="6"/>
        <v>297.09544991323077</v>
      </c>
    </row>
    <row r="27" spans="1:15" ht="16.5" customHeight="1" x14ac:dyDescent="0.15">
      <c r="A27" s="192">
        <v>22</v>
      </c>
      <c r="B27" s="192" t="s">
        <v>389</v>
      </c>
      <c r="C27" s="193">
        <v>11687</v>
      </c>
      <c r="D27" s="193">
        <v>31146</v>
      </c>
      <c r="E27" s="194">
        <f t="shared" si="0"/>
        <v>87.078389945284144</v>
      </c>
      <c r="F27" s="195">
        <v>24589.11</v>
      </c>
      <c r="G27" s="194">
        <f t="shared" si="1"/>
        <v>97.509051840247182</v>
      </c>
      <c r="H27" s="195">
        <v>19.262093433676004</v>
      </c>
      <c r="I27" s="194">
        <f t="shared" si="2"/>
        <v>28.390276121756834</v>
      </c>
      <c r="J27" s="277">
        <v>36.5</v>
      </c>
      <c r="K27" s="197">
        <f t="shared" si="3"/>
        <v>3.1231282621716435E-3</v>
      </c>
      <c r="L27" s="198">
        <f t="shared" si="4"/>
        <v>18.278113708891667</v>
      </c>
      <c r="M27" s="199">
        <v>5.7416666666666671</v>
      </c>
      <c r="N27" s="194">
        <f t="shared" si="5"/>
        <v>63.926174496644293</v>
      </c>
      <c r="O27" s="200">
        <f t="shared" si="6"/>
        <v>295.18200611282413</v>
      </c>
    </row>
    <row r="28" spans="1:15" ht="16.5" customHeight="1" x14ac:dyDescent="0.15">
      <c r="A28" s="192">
        <v>23</v>
      </c>
      <c r="B28" s="192" t="s">
        <v>440</v>
      </c>
      <c r="C28" s="193">
        <v>15093</v>
      </c>
      <c r="D28" s="193">
        <v>29275</v>
      </c>
      <c r="E28" s="194">
        <f t="shared" si="0"/>
        <v>89.105585351319135</v>
      </c>
      <c r="F28" s="195">
        <v>25388.93</v>
      </c>
      <c r="G28" s="194">
        <f t="shared" si="1"/>
        <v>97.388080323199745</v>
      </c>
      <c r="H28" s="195">
        <v>19.339232931819936</v>
      </c>
      <c r="I28" s="194">
        <f t="shared" si="2"/>
        <v>28.578664375376682</v>
      </c>
      <c r="J28" s="277">
        <v>62.5</v>
      </c>
      <c r="K28" s="197">
        <f t="shared" si="3"/>
        <v>4.1409925130855363E-3</v>
      </c>
      <c r="L28" s="198">
        <f t="shared" si="4"/>
        <v>24.235166047652605</v>
      </c>
      <c r="M28" s="199">
        <v>5.333333333333333</v>
      </c>
      <c r="N28" s="194">
        <f t="shared" si="5"/>
        <v>55.704697986577166</v>
      </c>
      <c r="O28" s="200">
        <f t="shared" si="6"/>
        <v>295.01219408412533</v>
      </c>
    </row>
    <row r="29" spans="1:15" ht="16.5" customHeight="1" x14ac:dyDescent="0.15">
      <c r="A29" s="192">
        <v>24</v>
      </c>
      <c r="B29" s="192" t="s">
        <v>468</v>
      </c>
      <c r="C29" s="193">
        <v>52345</v>
      </c>
      <c r="D29" s="193">
        <v>36043</v>
      </c>
      <c r="E29" s="194">
        <f t="shared" si="0"/>
        <v>81.77257706267946</v>
      </c>
      <c r="F29" s="195">
        <v>40660.559999999998</v>
      </c>
      <c r="G29" s="194">
        <f t="shared" si="1"/>
        <v>95.078270304836664</v>
      </c>
      <c r="H29" s="195">
        <v>27.276896363922535</v>
      </c>
      <c r="I29" s="194">
        <f t="shared" si="2"/>
        <v>47.963837830949316</v>
      </c>
      <c r="J29" s="277">
        <v>99</v>
      </c>
      <c r="K29" s="197">
        <f t="shared" si="3"/>
        <v>1.8912981182538924E-3</v>
      </c>
      <c r="L29" s="198">
        <f t="shared" si="4"/>
        <v>11.068825600783985</v>
      </c>
      <c r="M29" s="199">
        <v>5.458333333333333</v>
      </c>
      <c r="N29" s="194">
        <f t="shared" si="5"/>
        <v>58.221476510067106</v>
      </c>
      <c r="O29" s="200">
        <f t="shared" si="6"/>
        <v>294.10498730931653</v>
      </c>
    </row>
    <row r="30" spans="1:15" ht="16.5" customHeight="1" x14ac:dyDescent="0.15">
      <c r="A30" s="192">
        <v>25</v>
      </c>
      <c r="B30" s="192" t="s">
        <v>393</v>
      </c>
      <c r="C30" s="193">
        <v>61284</v>
      </c>
      <c r="D30" s="193">
        <v>37009</v>
      </c>
      <c r="E30" s="194">
        <f t="shared" si="0"/>
        <v>80.725933149141341</v>
      </c>
      <c r="F30" s="195">
        <v>30319.74</v>
      </c>
      <c r="G30" s="194">
        <f t="shared" si="1"/>
        <v>96.642303065850996</v>
      </c>
      <c r="H30" s="195">
        <v>30.655840781865958</v>
      </c>
      <c r="I30" s="194">
        <f t="shared" si="2"/>
        <v>56.21581578376378</v>
      </c>
      <c r="J30" s="277">
        <v>237.5</v>
      </c>
      <c r="K30" s="197">
        <f t="shared" si="3"/>
        <v>3.8753997780823705E-3</v>
      </c>
      <c r="L30" s="198">
        <f t="shared" si="4"/>
        <v>22.680784093685773</v>
      </c>
      <c r="M30" s="199">
        <v>4.0249999999999995</v>
      </c>
      <c r="N30" s="194">
        <f t="shared" si="5"/>
        <v>29.36241610738254</v>
      </c>
      <c r="O30" s="200">
        <f t="shared" si="6"/>
        <v>285.62725219982445</v>
      </c>
    </row>
    <row r="31" spans="1:15" ht="16.5" customHeight="1" x14ac:dyDescent="0.15">
      <c r="A31" s="192">
        <v>26</v>
      </c>
      <c r="B31" s="192" t="s">
        <v>375</v>
      </c>
      <c r="C31" s="193">
        <v>28857</v>
      </c>
      <c r="D31" s="193">
        <v>32987</v>
      </c>
      <c r="E31" s="194">
        <f t="shared" si="0"/>
        <v>85.083699008613678</v>
      </c>
      <c r="F31" s="195">
        <v>28770.79</v>
      </c>
      <c r="G31" s="194">
        <f t="shared" si="1"/>
        <v>96.876579317170822</v>
      </c>
      <c r="H31" s="195">
        <v>22.008844456917124</v>
      </c>
      <c r="I31" s="194">
        <f t="shared" si="2"/>
        <v>35.098326353447803</v>
      </c>
      <c r="J31" s="277">
        <v>85.5</v>
      </c>
      <c r="K31" s="197">
        <f t="shared" si="3"/>
        <v>2.9628859548809648E-3</v>
      </c>
      <c r="L31" s="198">
        <f t="shared" si="4"/>
        <v>17.340295320479537</v>
      </c>
      <c r="M31" s="199">
        <v>5.0749999999999993</v>
      </c>
      <c r="N31" s="194">
        <f t="shared" si="5"/>
        <v>50.503355704697974</v>
      </c>
      <c r="O31" s="200">
        <f t="shared" si="6"/>
        <v>284.90225570440981</v>
      </c>
    </row>
    <row r="32" spans="1:15" ht="16.5" customHeight="1" x14ac:dyDescent="0.15">
      <c r="A32" s="192">
        <v>27</v>
      </c>
      <c r="B32" s="192" t="s">
        <v>466</v>
      </c>
      <c r="C32" s="193">
        <v>3742</v>
      </c>
      <c r="D32" s="193">
        <v>28663</v>
      </c>
      <c r="E32" s="194">
        <f t="shared" si="0"/>
        <v>89.768676526355705</v>
      </c>
      <c r="F32" s="195">
        <v>23622.12</v>
      </c>
      <c r="G32" s="194">
        <f t="shared" si="1"/>
        <v>97.65530755687054</v>
      </c>
      <c r="H32" s="195">
        <v>20.733690028773164</v>
      </c>
      <c r="I32" s="194">
        <f t="shared" si="2"/>
        <v>31.984174439140144</v>
      </c>
      <c r="J32" s="277">
        <v>7</v>
      </c>
      <c r="K32" s="197">
        <f t="shared" si="3"/>
        <v>1.8706574024585784E-3</v>
      </c>
      <c r="L32" s="198">
        <f t="shared" si="4"/>
        <v>10.948025774882076</v>
      </c>
      <c r="M32" s="199">
        <v>5.2333333333333343</v>
      </c>
      <c r="N32" s="194">
        <f t="shared" si="5"/>
        <v>53.69127516778525</v>
      </c>
      <c r="O32" s="200">
        <f t="shared" si="6"/>
        <v>284.04745946503368</v>
      </c>
    </row>
    <row r="33" spans="1:15" ht="16.5" customHeight="1" x14ac:dyDescent="0.15">
      <c r="A33" s="192">
        <v>28</v>
      </c>
      <c r="B33" s="192" t="s">
        <v>492</v>
      </c>
      <c r="C33" s="193">
        <v>10739</v>
      </c>
      <c r="D33" s="193">
        <v>32363</v>
      </c>
      <c r="E33" s="194">
        <f t="shared" si="0"/>
        <v>85.759791971396069</v>
      </c>
      <c r="F33" s="195">
        <v>27387.86</v>
      </c>
      <c r="G33" s="194">
        <f t="shared" si="1"/>
        <v>97.085745304606007</v>
      </c>
      <c r="H33" s="195">
        <v>23.147032807390872</v>
      </c>
      <c r="I33" s="194">
        <f t="shared" si="2"/>
        <v>37.877982959926157</v>
      </c>
      <c r="J33" s="277">
        <v>32</v>
      </c>
      <c r="K33" s="197">
        <f t="shared" si="3"/>
        <v>2.9797932768414193E-3</v>
      </c>
      <c r="L33" s="198">
        <f t="shared" si="4"/>
        <v>17.439245452323032</v>
      </c>
      <c r="M33" s="199">
        <v>4.8416666666666659</v>
      </c>
      <c r="N33" s="194">
        <f t="shared" si="5"/>
        <v>45.805369127516762</v>
      </c>
      <c r="O33" s="200">
        <f t="shared" si="6"/>
        <v>283.968134815768</v>
      </c>
    </row>
    <row r="34" spans="1:15" ht="16.5" customHeight="1" x14ac:dyDescent="0.15">
      <c r="A34" s="192">
        <v>29</v>
      </c>
      <c r="B34" s="192" t="s">
        <v>400</v>
      </c>
      <c r="C34" s="193">
        <v>17172</v>
      </c>
      <c r="D34" s="193">
        <v>29577</v>
      </c>
      <c r="E34" s="194">
        <f t="shared" si="0"/>
        <v>88.77837369304946</v>
      </c>
      <c r="F34" s="195">
        <v>31265.27</v>
      </c>
      <c r="G34" s="194">
        <f t="shared" si="1"/>
        <v>96.499293140475459</v>
      </c>
      <c r="H34" s="195">
        <v>16.940400050945783</v>
      </c>
      <c r="I34" s="194">
        <f t="shared" si="2"/>
        <v>22.720291582873607</v>
      </c>
      <c r="J34" s="277">
        <v>74.5</v>
      </c>
      <c r="K34" s="197">
        <f t="shared" si="3"/>
        <v>4.3384579548101558E-3</v>
      </c>
      <c r="L34" s="198">
        <f t="shared" si="4"/>
        <v>25.390832896541294</v>
      </c>
      <c r="M34" s="199">
        <v>4.8500000000000005</v>
      </c>
      <c r="N34" s="194">
        <f t="shared" si="5"/>
        <v>45.973154362416111</v>
      </c>
      <c r="O34" s="200">
        <f t="shared" si="6"/>
        <v>279.36194567535591</v>
      </c>
    </row>
    <row r="35" spans="1:15" ht="16.5" customHeight="1" x14ac:dyDescent="0.15">
      <c r="A35" s="192">
        <v>30</v>
      </c>
      <c r="B35" s="192" t="s">
        <v>455</v>
      </c>
      <c r="C35" s="193">
        <v>16583</v>
      </c>
      <c r="D35" s="193">
        <v>35974</v>
      </c>
      <c r="E35" s="194">
        <f t="shared" si="0"/>
        <v>81.847337342217884</v>
      </c>
      <c r="F35" s="195">
        <v>34505.61</v>
      </c>
      <c r="G35" s="194">
        <f t="shared" si="1"/>
        <v>96.009196811864655</v>
      </c>
      <c r="H35" s="195">
        <v>24.535820773292048</v>
      </c>
      <c r="I35" s="194">
        <f t="shared" si="2"/>
        <v>41.269648006232472</v>
      </c>
      <c r="J35" s="277">
        <v>28</v>
      </c>
      <c r="K35" s="197">
        <f t="shared" si="3"/>
        <v>1.6884761502743773E-3</v>
      </c>
      <c r="L35" s="198">
        <f t="shared" si="4"/>
        <v>9.881809672461852</v>
      </c>
      <c r="M35" s="199">
        <v>4.9416666666666664</v>
      </c>
      <c r="N35" s="194">
        <f t="shared" si="5"/>
        <v>47.818791946308714</v>
      </c>
      <c r="O35" s="200">
        <f t="shared" si="6"/>
        <v>276.82678377908559</v>
      </c>
    </row>
    <row r="36" spans="1:15" ht="16.5" customHeight="1" x14ac:dyDescent="0.15">
      <c r="A36" s="192">
        <v>31</v>
      </c>
      <c r="B36" s="192" t="s">
        <v>414</v>
      </c>
      <c r="C36" s="193">
        <v>46478</v>
      </c>
      <c r="D36" s="193">
        <v>35992</v>
      </c>
      <c r="E36" s="194">
        <f t="shared" si="0"/>
        <v>81.827834660599166</v>
      </c>
      <c r="F36" s="195">
        <v>35232.17</v>
      </c>
      <c r="G36" s="194">
        <f t="shared" si="1"/>
        <v>95.89930575459428</v>
      </c>
      <c r="H36" s="195">
        <v>24.057390827228428</v>
      </c>
      <c r="I36" s="194">
        <f t="shared" si="2"/>
        <v>40.101237734101943</v>
      </c>
      <c r="J36" s="277">
        <v>181</v>
      </c>
      <c r="K36" s="197">
        <f t="shared" si="3"/>
        <v>3.8943155901716943E-3</v>
      </c>
      <c r="L36" s="198">
        <f t="shared" si="4"/>
        <v>22.791488917580605</v>
      </c>
      <c r="M36" s="199">
        <v>4.3500000000000005</v>
      </c>
      <c r="N36" s="194">
        <f t="shared" si="5"/>
        <v>35.906040268456387</v>
      </c>
      <c r="O36" s="200">
        <f t="shared" si="6"/>
        <v>276.52590733533236</v>
      </c>
    </row>
    <row r="37" spans="1:15" ht="16.5" customHeight="1" x14ac:dyDescent="0.15">
      <c r="A37" s="192">
        <v>32</v>
      </c>
      <c r="B37" s="192" t="s">
        <v>380</v>
      </c>
      <c r="C37" s="193">
        <v>44585</v>
      </c>
      <c r="D37" s="193">
        <v>33246</v>
      </c>
      <c r="E37" s="194">
        <f t="shared" si="0"/>
        <v>84.803077089766504</v>
      </c>
      <c r="F37" s="195">
        <v>27644.639999999999</v>
      </c>
      <c r="G37" s="194">
        <f t="shared" si="1"/>
        <v>97.046907733468203</v>
      </c>
      <c r="H37" s="195">
        <v>21.577670312522056</v>
      </c>
      <c r="I37" s="194">
        <f t="shared" si="2"/>
        <v>34.0453230798582</v>
      </c>
      <c r="J37" s="277">
        <v>172.5</v>
      </c>
      <c r="K37" s="197">
        <f t="shared" si="3"/>
        <v>3.8690142424582259E-3</v>
      </c>
      <c r="L37" s="198">
        <f t="shared" si="4"/>
        <v>22.643412735088692</v>
      </c>
      <c r="M37" s="199">
        <v>4.4083333333333323</v>
      </c>
      <c r="N37" s="194">
        <f t="shared" si="5"/>
        <v>37.080536912751654</v>
      </c>
      <c r="O37" s="200">
        <f t="shared" si="6"/>
        <v>275.6192575509333</v>
      </c>
    </row>
    <row r="38" spans="1:15" ht="16.5" customHeight="1" x14ac:dyDescent="0.15">
      <c r="A38" s="192">
        <v>33</v>
      </c>
      <c r="B38" s="192" t="s">
        <v>447</v>
      </c>
      <c r="C38" s="193">
        <v>9357</v>
      </c>
      <c r="D38" s="193">
        <v>31197</v>
      </c>
      <c r="E38" s="194">
        <f t="shared" ref="E38:E101" si="7">SUM(100-(((D38-$D$2)/$D$3)*100))</f>
        <v>87.023132347364424</v>
      </c>
      <c r="F38" s="195">
        <v>28703.61</v>
      </c>
      <c r="G38" s="194">
        <f t="shared" ref="G38:G101" si="8">SUM(100-(((F38-$F$2)/$F$3)*100))</f>
        <v>96.88674018651048</v>
      </c>
      <c r="H38" s="195">
        <v>12.864588519914099</v>
      </c>
      <c r="I38" s="194">
        <f t="shared" si="2"/>
        <v>12.766441287114304</v>
      </c>
      <c r="J38" s="277">
        <v>54.5</v>
      </c>
      <c r="K38" s="197">
        <f t="shared" si="3"/>
        <v>5.8245164048306083E-3</v>
      </c>
      <c r="L38" s="198">
        <f t="shared" si="4"/>
        <v>34.087992618264032</v>
      </c>
      <c r="M38" s="199">
        <v>4.7666666666666666</v>
      </c>
      <c r="N38" s="194">
        <f t="shared" si="5"/>
        <v>44.295302013422813</v>
      </c>
      <c r="O38" s="200">
        <f t="shared" ref="O38:O101" si="9">SUM(E38+G38+I38+L38+N38)</f>
        <v>275.05960845267606</v>
      </c>
    </row>
    <row r="39" spans="1:15" ht="16.5" customHeight="1" x14ac:dyDescent="0.15">
      <c r="A39" s="192">
        <v>34</v>
      </c>
      <c r="B39" s="192" t="s">
        <v>378</v>
      </c>
      <c r="C39" s="193">
        <v>11395</v>
      </c>
      <c r="D39" s="193">
        <v>36602</v>
      </c>
      <c r="E39" s="194">
        <f t="shared" si="7"/>
        <v>81.166910450186904</v>
      </c>
      <c r="F39" s="195">
        <v>39383.65</v>
      </c>
      <c r="G39" s="194">
        <f t="shared" si="8"/>
        <v>95.271400934019539</v>
      </c>
      <c r="H39" s="195">
        <v>23.402931328889078</v>
      </c>
      <c r="I39" s="194">
        <f t="shared" si="2"/>
        <v>38.50293226253892</v>
      </c>
      <c r="J39" s="277">
        <v>36</v>
      </c>
      <c r="K39" s="197">
        <f t="shared" si="3"/>
        <v>3.1592803861342695E-3</v>
      </c>
      <c r="L39" s="198">
        <f t="shared" si="4"/>
        <v>18.489694078680049</v>
      </c>
      <c r="M39" s="199">
        <v>4.4833333333333334</v>
      </c>
      <c r="N39" s="194">
        <f t="shared" si="5"/>
        <v>38.590604026845639</v>
      </c>
      <c r="O39" s="200">
        <f t="shared" si="9"/>
        <v>272.02154175227105</v>
      </c>
    </row>
    <row r="40" spans="1:15" ht="16.5" customHeight="1" x14ac:dyDescent="0.15">
      <c r="A40" s="192">
        <v>35</v>
      </c>
      <c r="B40" s="192" t="s">
        <v>477</v>
      </c>
      <c r="C40" s="193">
        <v>2558</v>
      </c>
      <c r="D40" s="193">
        <v>34042</v>
      </c>
      <c r="E40" s="194">
        <f t="shared" si="7"/>
        <v>83.940625169294108</v>
      </c>
      <c r="F40" s="195">
        <v>33161.910000000003</v>
      </c>
      <c r="G40" s="194">
        <f t="shared" si="8"/>
        <v>96.212429323500572</v>
      </c>
      <c r="H40" s="195">
        <v>21.655770414703269</v>
      </c>
      <c r="I40" s="194">
        <f t="shared" si="2"/>
        <v>34.236057297884841</v>
      </c>
      <c r="J40" s="278">
        <v>3</v>
      </c>
      <c r="K40" s="197">
        <f t="shared" si="3"/>
        <v>1.1727912431587178E-3</v>
      </c>
      <c r="L40" s="198">
        <f t="shared" si="4"/>
        <v>6.8637628364138381</v>
      </c>
      <c r="M40" s="199">
        <v>5.0583333333333336</v>
      </c>
      <c r="N40" s="194">
        <f t="shared" si="5"/>
        <v>50.167785234899334</v>
      </c>
      <c r="O40" s="200">
        <f t="shared" si="9"/>
        <v>271.4206598619927</v>
      </c>
    </row>
    <row r="41" spans="1:15" ht="16.5" customHeight="1" x14ac:dyDescent="0.15">
      <c r="A41" s="192">
        <v>36</v>
      </c>
      <c r="B41" s="192" t="s">
        <v>354</v>
      </c>
      <c r="C41" s="193">
        <v>2241</v>
      </c>
      <c r="D41" s="193">
        <v>33757</v>
      </c>
      <c r="E41" s="194">
        <f t="shared" si="7"/>
        <v>84.24941762825722</v>
      </c>
      <c r="F41" s="195">
        <v>38758.11</v>
      </c>
      <c r="G41" s="194">
        <f t="shared" si="8"/>
        <v>95.36601287517361</v>
      </c>
      <c r="H41" s="195">
        <v>23.0299535650115</v>
      </c>
      <c r="I41" s="194">
        <f t="shared" si="2"/>
        <v>37.592054809786646</v>
      </c>
      <c r="J41" s="277">
        <v>5</v>
      </c>
      <c r="K41" s="197">
        <f t="shared" si="3"/>
        <v>2.2311468094600626E-3</v>
      </c>
      <c r="L41" s="198">
        <f t="shared" si="4"/>
        <v>13.057790670494271</v>
      </c>
      <c r="M41" s="199">
        <v>4.6083333333333334</v>
      </c>
      <c r="N41" s="194">
        <f t="shared" si="5"/>
        <v>41.107382550335572</v>
      </c>
      <c r="O41" s="200">
        <f t="shared" si="9"/>
        <v>271.37265853404733</v>
      </c>
    </row>
    <row r="42" spans="1:15" ht="16.5" customHeight="1" x14ac:dyDescent="0.15">
      <c r="A42" s="192">
        <v>37</v>
      </c>
      <c r="B42" s="192" t="s">
        <v>339</v>
      </c>
      <c r="C42" s="193">
        <v>21406</v>
      </c>
      <c r="D42" s="193">
        <v>41515</v>
      </c>
      <c r="E42" s="194">
        <f t="shared" si="7"/>
        <v>75.843761850587782</v>
      </c>
      <c r="F42" s="195">
        <v>52120.77</v>
      </c>
      <c r="G42" s="194">
        <f t="shared" si="8"/>
        <v>93.344931566892868</v>
      </c>
      <c r="H42" s="195">
        <v>25.36412513277579</v>
      </c>
      <c r="I42" s="194">
        <f t="shared" si="2"/>
        <v>43.292513276339555</v>
      </c>
      <c r="J42" s="277">
        <v>61.5</v>
      </c>
      <c r="K42" s="197">
        <f t="shared" si="3"/>
        <v>2.8730262543212185E-3</v>
      </c>
      <c r="L42" s="198">
        <f t="shared" si="4"/>
        <v>16.814391263136748</v>
      </c>
      <c r="M42" s="199">
        <v>4.5999999999999988</v>
      </c>
      <c r="N42" s="194">
        <f t="shared" si="5"/>
        <v>40.93959731543621</v>
      </c>
      <c r="O42" s="200">
        <f t="shared" si="9"/>
        <v>270.23519527239313</v>
      </c>
    </row>
    <row r="43" spans="1:15" ht="16.5" customHeight="1" x14ac:dyDescent="0.15">
      <c r="A43" s="192">
        <v>38</v>
      </c>
      <c r="B43" s="192" t="s">
        <v>494</v>
      </c>
      <c r="C43" s="193">
        <v>28898</v>
      </c>
      <c r="D43" s="193">
        <v>39542</v>
      </c>
      <c r="E43" s="194">
        <f t="shared" si="7"/>
        <v>77.981472452462214</v>
      </c>
      <c r="F43" s="195">
        <v>52057.13</v>
      </c>
      <c r="G43" s="194">
        <f t="shared" si="8"/>
        <v>93.354557016800229</v>
      </c>
      <c r="H43" s="195">
        <v>22.148693454265743</v>
      </c>
      <c r="I43" s="194">
        <f t="shared" si="2"/>
        <v>35.43986225937028</v>
      </c>
      <c r="J43" s="278">
        <v>106</v>
      </c>
      <c r="K43" s="197">
        <f t="shared" si="3"/>
        <v>3.6680739151498374E-3</v>
      </c>
      <c r="L43" s="198">
        <f t="shared" si="4"/>
        <v>21.467409112140853</v>
      </c>
      <c r="M43" s="199">
        <v>4.5</v>
      </c>
      <c r="N43" s="194">
        <f t="shared" si="5"/>
        <v>38.926174496644293</v>
      </c>
      <c r="O43" s="200">
        <f t="shared" si="9"/>
        <v>267.16947533741785</v>
      </c>
    </row>
    <row r="44" spans="1:15" ht="16.5" customHeight="1" x14ac:dyDescent="0.15">
      <c r="A44" s="192">
        <v>39</v>
      </c>
      <c r="B44" s="192" t="s">
        <v>454</v>
      </c>
      <c r="C44" s="193">
        <v>1677</v>
      </c>
      <c r="D44" s="193">
        <v>32594</v>
      </c>
      <c r="E44" s="194">
        <f t="shared" si="7"/>
        <v>85.509507557289126</v>
      </c>
      <c r="F44" s="195">
        <v>28161.62</v>
      </c>
      <c r="G44" s="194">
        <f t="shared" si="8"/>
        <v>96.968715321571551</v>
      </c>
      <c r="H44" s="195">
        <v>27.047904792255441</v>
      </c>
      <c r="I44" s="194">
        <f t="shared" si="2"/>
        <v>47.404600043330632</v>
      </c>
      <c r="J44" s="277">
        <v>2</v>
      </c>
      <c r="K44" s="197">
        <f t="shared" si="3"/>
        <v>1.1926058437686344E-3</v>
      </c>
      <c r="L44" s="198">
        <f t="shared" si="4"/>
        <v>6.9797278217239498</v>
      </c>
      <c r="M44" s="199">
        <v>4.0583333333333336</v>
      </c>
      <c r="N44" s="194">
        <f t="shared" si="5"/>
        <v>30.033557046979869</v>
      </c>
      <c r="O44" s="200">
        <f t="shared" si="9"/>
        <v>266.89610779089509</v>
      </c>
    </row>
    <row r="45" spans="1:15" ht="16.5" customHeight="1" x14ac:dyDescent="0.15">
      <c r="A45" s="192">
        <v>40</v>
      </c>
      <c r="B45" s="192" t="s">
        <v>441</v>
      </c>
      <c r="C45" s="193">
        <v>17705</v>
      </c>
      <c r="D45" s="193">
        <v>35646</v>
      </c>
      <c r="E45" s="194">
        <f t="shared" si="7"/>
        <v>82.202719540603496</v>
      </c>
      <c r="F45" s="195">
        <v>35579.43</v>
      </c>
      <c r="G45" s="194">
        <f t="shared" si="8"/>
        <v>95.846783225762934</v>
      </c>
      <c r="H45" s="195">
        <v>23.462091188936824</v>
      </c>
      <c r="I45" s="194">
        <f t="shared" si="2"/>
        <v>38.64741107024382</v>
      </c>
      <c r="J45" s="277">
        <v>27</v>
      </c>
      <c r="K45" s="197">
        <f t="shared" si="3"/>
        <v>1.5249929398475008E-3</v>
      </c>
      <c r="L45" s="198">
        <f t="shared" si="4"/>
        <v>8.9250238926811285</v>
      </c>
      <c r="M45" s="199">
        <v>4.4750000000000005</v>
      </c>
      <c r="N45" s="194">
        <f t="shared" si="5"/>
        <v>38.42281879194632</v>
      </c>
      <c r="O45" s="200">
        <f t="shared" si="9"/>
        <v>264.04475652123767</v>
      </c>
    </row>
    <row r="46" spans="1:15" ht="16.5" customHeight="1" x14ac:dyDescent="0.15">
      <c r="A46" s="192">
        <v>41</v>
      </c>
      <c r="B46" s="192" t="s">
        <v>445</v>
      </c>
      <c r="C46" s="193">
        <v>4666</v>
      </c>
      <c r="D46" s="193">
        <v>36152</v>
      </c>
      <c r="E46" s="194">
        <f t="shared" si="7"/>
        <v>81.654477490654969</v>
      </c>
      <c r="F46" s="195">
        <v>45431.519999999997</v>
      </c>
      <c r="G46" s="194">
        <f t="shared" si="8"/>
        <v>94.356670108576708</v>
      </c>
      <c r="H46" s="195">
        <v>16.61786113974436</v>
      </c>
      <c r="I46" s="194">
        <f t="shared" si="2"/>
        <v>21.932594700372391</v>
      </c>
      <c r="J46" s="279">
        <v>8</v>
      </c>
      <c r="K46" s="197">
        <f t="shared" si="3"/>
        <v>1.7145306472353193E-3</v>
      </c>
      <c r="L46" s="198">
        <f t="shared" si="4"/>
        <v>10.034293662264092</v>
      </c>
      <c r="M46" s="199">
        <v>5.3166666666666664</v>
      </c>
      <c r="N46" s="194">
        <f t="shared" si="5"/>
        <v>55.369127516778519</v>
      </c>
      <c r="O46" s="200">
        <f t="shared" si="9"/>
        <v>263.34716347864668</v>
      </c>
    </row>
    <row r="47" spans="1:15" ht="16.5" customHeight="1" x14ac:dyDescent="0.15">
      <c r="A47" s="192">
        <v>42</v>
      </c>
      <c r="B47" s="192" t="s">
        <v>464</v>
      </c>
      <c r="C47" s="193">
        <v>11949</v>
      </c>
      <c r="D47" s="193">
        <v>33932</v>
      </c>
      <c r="E47" s="194">
        <f t="shared" si="7"/>
        <v>84.059808223630753</v>
      </c>
      <c r="F47" s="195">
        <v>30282.68</v>
      </c>
      <c r="G47" s="194">
        <f t="shared" si="8"/>
        <v>96.647908332563233</v>
      </c>
      <c r="H47" s="195">
        <v>22.254153155806311</v>
      </c>
      <c r="I47" s="194">
        <f t="shared" si="2"/>
        <v>35.697413442337897</v>
      </c>
      <c r="J47" s="277">
        <v>20</v>
      </c>
      <c r="K47" s="197">
        <f t="shared" si="3"/>
        <v>1.6737802326554523E-3</v>
      </c>
      <c r="L47" s="198">
        <f t="shared" si="4"/>
        <v>9.7958017884601762</v>
      </c>
      <c r="M47" s="199">
        <v>4.333333333333333</v>
      </c>
      <c r="N47" s="194">
        <f t="shared" si="5"/>
        <v>35.570469798657712</v>
      </c>
      <c r="O47" s="200">
        <f t="shared" si="9"/>
        <v>261.77140158564976</v>
      </c>
    </row>
    <row r="48" spans="1:15" ht="16.5" customHeight="1" x14ac:dyDescent="0.15">
      <c r="A48" s="276">
        <v>43</v>
      </c>
      <c r="B48" s="276" t="s">
        <v>470</v>
      </c>
      <c r="C48" s="280">
        <v>7602</v>
      </c>
      <c r="D48" s="280">
        <v>33667</v>
      </c>
      <c r="E48" s="281">
        <f t="shared" si="7"/>
        <v>84.346931036350838</v>
      </c>
      <c r="F48" s="282">
        <v>31134.69</v>
      </c>
      <c r="G48" s="281">
        <f t="shared" si="8"/>
        <v>96.51904316009994</v>
      </c>
      <c r="H48" s="282">
        <v>24.644898378681159</v>
      </c>
      <c r="I48" s="281">
        <f t="shared" si="2"/>
        <v>41.536034748209303</v>
      </c>
      <c r="J48" s="283">
        <v>9</v>
      </c>
      <c r="K48" s="284">
        <f t="shared" si="3"/>
        <v>1.1838989739542227E-3</v>
      </c>
      <c r="L48" s="285">
        <f t="shared" si="4"/>
        <v>6.9287708506498014</v>
      </c>
      <c r="M48" s="286">
        <v>4.1666666666666661</v>
      </c>
      <c r="N48" s="281">
        <f t="shared" si="5"/>
        <v>32.21476510067113</v>
      </c>
      <c r="O48" s="287">
        <f t="shared" si="9"/>
        <v>261.54554489598104</v>
      </c>
    </row>
    <row r="49" spans="1:16" ht="16.5" customHeight="1" x14ac:dyDescent="0.15">
      <c r="A49" s="171">
        <v>44</v>
      </c>
      <c r="B49" s="171" t="s">
        <v>495</v>
      </c>
      <c r="C49" s="203">
        <v>12554</v>
      </c>
      <c r="D49" s="203">
        <v>36253</v>
      </c>
      <c r="E49" s="183">
        <f t="shared" si="7"/>
        <v>81.545045777127683</v>
      </c>
      <c r="F49" s="184">
        <v>49218.82</v>
      </c>
      <c r="G49" s="183">
        <f t="shared" si="8"/>
        <v>93.783846940221636</v>
      </c>
      <c r="H49" s="184">
        <v>17.73915177116195</v>
      </c>
      <c r="I49" s="183">
        <f t="shared" si="2"/>
        <v>24.67098409796629</v>
      </c>
      <c r="J49" s="288">
        <v>31.5</v>
      </c>
      <c r="K49" s="177">
        <f t="shared" si="3"/>
        <v>2.5091604269555519E-3</v>
      </c>
      <c r="L49" s="174">
        <f t="shared" si="4"/>
        <v>14.684865861338158</v>
      </c>
      <c r="M49" s="178">
        <v>4.7666666666666666</v>
      </c>
      <c r="N49" s="183">
        <f t="shared" si="5"/>
        <v>44.295302013422813</v>
      </c>
      <c r="O49" s="205">
        <f t="shared" si="9"/>
        <v>258.98004469007657</v>
      </c>
    </row>
    <row r="50" spans="1:16" ht="16.5" customHeight="1" x14ac:dyDescent="0.15">
      <c r="A50" s="171">
        <v>45</v>
      </c>
      <c r="B50" s="171" t="s">
        <v>403</v>
      </c>
      <c r="C50" s="203">
        <v>14837</v>
      </c>
      <c r="D50" s="203">
        <v>42765</v>
      </c>
      <c r="E50" s="183">
        <f t="shared" si="7"/>
        <v>74.48940896039872</v>
      </c>
      <c r="F50" s="184">
        <v>42384.52</v>
      </c>
      <c r="G50" s="183">
        <f t="shared" si="8"/>
        <v>94.817524066271616</v>
      </c>
      <c r="H50" s="184">
        <v>22.285324104316015</v>
      </c>
      <c r="I50" s="183">
        <f t="shared" si="2"/>
        <v>35.773538393818143</v>
      </c>
      <c r="J50" s="288">
        <v>21</v>
      </c>
      <c r="K50" s="177">
        <f t="shared" si="3"/>
        <v>1.415380467749545E-3</v>
      </c>
      <c r="L50" s="174">
        <f t="shared" si="4"/>
        <v>8.2835167047803573</v>
      </c>
      <c r="M50" s="178">
        <v>4.75</v>
      </c>
      <c r="N50" s="183">
        <f t="shared" si="5"/>
        <v>43.959731543624159</v>
      </c>
      <c r="O50" s="205">
        <f t="shared" si="9"/>
        <v>257.32371966889298</v>
      </c>
    </row>
    <row r="51" spans="1:16" ht="16.5" customHeight="1" x14ac:dyDescent="0.15">
      <c r="A51" s="171">
        <v>46</v>
      </c>
      <c r="B51" s="171" t="s">
        <v>328</v>
      </c>
      <c r="C51" s="203">
        <v>4244</v>
      </c>
      <c r="D51" s="203">
        <v>34236</v>
      </c>
      <c r="E51" s="183">
        <f t="shared" si="7"/>
        <v>83.73042960073677</v>
      </c>
      <c r="F51" s="184">
        <v>30848.080000000002</v>
      </c>
      <c r="G51" s="183">
        <f t="shared" si="8"/>
        <v>96.562392471821283</v>
      </c>
      <c r="H51" s="184">
        <v>23.928266346559372</v>
      </c>
      <c r="I51" s="183">
        <f t="shared" si="2"/>
        <v>39.785892988568015</v>
      </c>
      <c r="J51" s="289">
        <v>9.5</v>
      </c>
      <c r="K51" s="177">
        <f t="shared" si="3"/>
        <v>2.2384542884071631E-3</v>
      </c>
      <c r="L51" s="174">
        <f t="shared" si="4"/>
        <v>13.100557704028642</v>
      </c>
      <c r="M51" s="178">
        <v>3.7583333333333333</v>
      </c>
      <c r="N51" s="183">
        <f t="shared" si="5"/>
        <v>23.993288590604024</v>
      </c>
      <c r="O51" s="205">
        <f t="shared" si="9"/>
        <v>257.17256135575872</v>
      </c>
    </row>
    <row r="52" spans="1:16" ht="16.5" customHeight="1" x14ac:dyDescent="0.15">
      <c r="A52" s="276">
        <v>47</v>
      </c>
      <c r="B52" s="276" t="s">
        <v>409</v>
      </c>
      <c r="C52" s="280">
        <v>13695</v>
      </c>
      <c r="D52" s="280">
        <v>21916</v>
      </c>
      <c r="E52" s="281">
        <f t="shared" si="7"/>
        <v>97.078931686440214</v>
      </c>
      <c r="F52" s="282">
        <v>22851.85</v>
      </c>
      <c r="G52" s="281">
        <f t="shared" si="8"/>
        <v>97.771809682894059</v>
      </c>
      <c r="H52" s="282">
        <v>20.911153081501784</v>
      </c>
      <c r="I52" s="281">
        <f t="shared" si="2"/>
        <v>32.417570499394671</v>
      </c>
      <c r="J52" s="290">
        <v>15.5</v>
      </c>
      <c r="K52" s="284">
        <f t="shared" si="3"/>
        <v>1.13179992698065E-3</v>
      </c>
      <c r="L52" s="285">
        <f t="shared" si="4"/>
        <v>6.6238610855780031</v>
      </c>
      <c r="M52" s="286">
        <v>3.7166666666666668</v>
      </c>
      <c r="N52" s="281">
        <f t="shared" si="5"/>
        <v>23.154362416107386</v>
      </c>
      <c r="O52" s="287">
        <f t="shared" si="9"/>
        <v>257.04653537041435</v>
      </c>
    </row>
    <row r="53" spans="1:16" ht="16.5" customHeight="1" x14ac:dyDescent="0.15">
      <c r="A53" s="276">
        <v>48</v>
      </c>
      <c r="B53" s="276" t="s">
        <v>332</v>
      </c>
      <c r="C53" s="280">
        <v>6168</v>
      </c>
      <c r="D53" s="280">
        <v>39020</v>
      </c>
      <c r="E53" s="281">
        <f t="shared" si="7"/>
        <v>78.547050219405165</v>
      </c>
      <c r="F53" s="282">
        <v>37745.42</v>
      </c>
      <c r="G53" s="281">
        <f t="shared" si="8"/>
        <v>95.519180644920269</v>
      </c>
      <c r="H53" s="282">
        <v>24.918203081806354</v>
      </c>
      <c r="I53" s="281">
        <f t="shared" si="2"/>
        <v>42.203493014942879</v>
      </c>
      <c r="J53" s="283">
        <v>3</v>
      </c>
      <c r="K53" s="284">
        <f t="shared" si="3"/>
        <v>4.8638132295719845E-4</v>
      </c>
      <c r="L53" s="285">
        <f t="shared" si="4"/>
        <v>2.8465475576437411</v>
      </c>
      <c r="M53" s="286">
        <v>4.4249999999999998</v>
      </c>
      <c r="N53" s="281">
        <f t="shared" si="5"/>
        <v>37.416107382550329</v>
      </c>
      <c r="O53" s="287">
        <f t="shared" si="9"/>
        <v>256.53237881946239</v>
      </c>
    </row>
    <row r="54" spans="1:16" ht="16.5" customHeight="1" x14ac:dyDescent="0.15">
      <c r="A54" s="171">
        <v>49</v>
      </c>
      <c r="B54" s="170" t="s">
        <v>677</v>
      </c>
      <c r="C54" s="203">
        <v>39075</v>
      </c>
      <c r="D54" s="203">
        <v>35903</v>
      </c>
      <c r="E54" s="183">
        <f t="shared" si="7"/>
        <v>81.92426458638063</v>
      </c>
      <c r="F54" s="184">
        <v>43759.519999999997</v>
      </c>
      <c r="G54" s="183">
        <f t="shared" si="8"/>
        <v>94.609557478864161</v>
      </c>
      <c r="H54" s="184">
        <v>16.467385159461923</v>
      </c>
      <c r="I54" s="183">
        <f t="shared" si="2"/>
        <v>21.56510582866299</v>
      </c>
      <c r="J54" s="289">
        <v>116</v>
      </c>
      <c r="K54" s="177">
        <f t="shared" si="3"/>
        <v>2.9686500319897635E-3</v>
      </c>
      <c r="L54" s="174">
        <f t="shared" si="4"/>
        <v>17.374029592010281</v>
      </c>
      <c r="M54" s="178">
        <v>4.583333333333333</v>
      </c>
      <c r="N54" s="183">
        <f t="shared" si="5"/>
        <v>40.604026845637577</v>
      </c>
      <c r="O54" s="205">
        <f t="shared" si="9"/>
        <v>256.07698433155565</v>
      </c>
    </row>
    <row r="55" spans="1:16" ht="16.5" customHeight="1" x14ac:dyDescent="0.15">
      <c r="A55" s="171">
        <v>50</v>
      </c>
      <c r="B55" s="171" t="s">
        <v>425</v>
      </c>
      <c r="C55" s="203">
        <v>30404</v>
      </c>
      <c r="D55" s="203">
        <v>38179</v>
      </c>
      <c r="E55" s="183">
        <f t="shared" si="7"/>
        <v>79.458258843924369</v>
      </c>
      <c r="F55" s="184">
        <v>44061.58</v>
      </c>
      <c r="G55" s="183">
        <f t="shared" si="8"/>
        <v>94.563871378942494</v>
      </c>
      <c r="H55" s="184">
        <v>24.453684674442975</v>
      </c>
      <c r="I55" s="183">
        <f t="shared" si="2"/>
        <v>41.069057172825019</v>
      </c>
      <c r="J55" s="289">
        <v>32.5</v>
      </c>
      <c r="K55" s="177">
        <f t="shared" si="3"/>
        <v>1.068938297592422E-3</v>
      </c>
      <c r="L55" s="174">
        <f t="shared" si="4"/>
        <v>6.2559632877830147</v>
      </c>
      <c r="M55" s="178">
        <v>4.1749999999999998</v>
      </c>
      <c r="N55" s="183">
        <f t="shared" si="5"/>
        <v>32.382550335570464</v>
      </c>
      <c r="O55" s="205">
        <f t="shared" si="9"/>
        <v>253.72970101904534</v>
      </c>
    </row>
    <row r="56" spans="1:16" ht="16.5" customHeight="1" x14ac:dyDescent="0.15">
      <c r="A56" s="171">
        <v>51</v>
      </c>
      <c r="B56" s="171" t="s">
        <v>404</v>
      </c>
      <c r="C56" s="203">
        <v>4274</v>
      </c>
      <c r="D56" s="203">
        <v>39146</v>
      </c>
      <c r="E56" s="183">
        <f t="shared" si="7"/>
        <v>78.41053144807411</v>
      </c>
      <c r="F56" s="184">
        <v>45307.71</v>
      </c>
      <c r="G56" s="183">
        <f t="shared" si="8"/>
        <v>94.375396176349014</v>
      </c>
      <c r="H56" s="184">
        <v>15.219657567823175</v>
      </c>
      <c r="I56" s="183">
        <f t="shared" si="2"/>
        <v>18.517935084259928</v>
      </c>
      <c r="J56" s="288">
        <v>7</v>
      </c>
      <c r="K56" s="177">
        <f t="shared" si="3"/>
        <v>1.6378100140383716E-3</v>
      </c>
      <c r="L56" s="174">
        <f t="shared" si="4"/>
        <v>9.585286020030118</v>
      </c>
      <c r="M56" s="178">
        <v>5.1833333333333336</v>
      </c>
      <c r="N56" s="183">
        <f t="shared" si="5"/>
        <v>52.68456375838926</v>
      </c>
      <c r="O56" s="205">
        <f t="shared" si="9"/>
        <v>253.57371248710243</v>
      </c>
    </row>
    <row r="57" spans="1:16" ht="16.5" customHeight="1" x14ac:dyDescent="0.15">
      <c r="A57" s="171">
        <v>52</v>
      </c>
      <c r="B57" s="171" t="s">
        <v>341</v>
      </c>
      <c r="C57" s="203">
        <v>2563</v>
      </c>
      <c r="D57" s="203">
        <v>36717</v>
      </c>
      <c r="E57" s="183">
        <f t="shared" si="7"/>
        <v>81.042309984289503</v>
      </c>
      <c r="F57" s="184">
        <v>44256.639999999999</v>
      </c>
      <c r="G57" s="183">
        <f t="shared" si="8"/>
        <v>94.534368860731803</v>
      </c>
      <c r="H57" s="184">
        <v>18.489491154516593</v>
      </c>
      <c r="I57" s="183">
        <f t="shared" si="2"/>
        <v>26.503445151687764</v>
      </c>
      <c r="J57" s="288">
        <v>3</v>
      </c>
      <c r="K57" s="177">
        <f t="shared" si="3"/>
        <v>1.1705033164260631E-3</v>
      </c>
      <c r="L57" s="174">
        <f t="shared" si="4"/>
        <v>6.8503727411418636</v>
      </c>
      <c r="M57" s="178">
        <v>4.6999999999999993</v>
      </c>
      <c r="N57" s="183">
        <f t="shared" si="5"/>
        <v>42.953020134228169</v>
      </c>
      <c r="O57" s="205">
        <f t="shared" si="9"/>
        <v>251.8835168720791</v>
      </c>
    </row>
    <row r="58" spans="1:16" ht="16.5" customHeight="1" x14ac:dyDescent="0.15">
      <c r="A58" s="171">
        <v>53</v>
      </c>
      <c r="B58" s="171" t="s">
        <v>496</v>
      </c>
      <c r="C58" s="203">
        <v>16672</v>
      </c>
      <c r="D58" s="203">
        <v>35565</v>
      </c>
      <c r="E58" s="183">
        <f t="shared" si="7"/>
        <v>82.290481607887756</v>
      </c>
      <c r="F58" s="184">
        <v>33560.44</v>
      </c>
      <c r="G58" s="183">
        <f t="shared" si="8"/>
        <v>96.152152287806402</v>
      </c>
      <c r="H58" s="184">
        <v>23.19096441057965</v>
      </c>
      <c r="I58" s="183">
        <f t="shared" si="2"/>
        <v>37.98527167974661</v>
      </c>
      <c r="J58" s="288">
        <v>21</v>
      </c>
      <c r="K58" s="177">
        <f t="shared" si="3"/>
        <v>1.2595969289827256E-3</v>
      </c>
      <c r="L58" s="174">
        <f t="shared" si="4"/>
        <v>7.3717932670841035</v>
      </c>
      <c r="M58" s="178">
        <v>3.9499999999999997</v>
      </c>
      <c r="N58" s="183">
        <f t="shared" si="5"/>
        <v>27.852348993288583</v>
      </c>
      <c r="O58" s="205">
        <f t="shared" si="9"/>
        <v>251.65204783581345</v>
      </c>
    </row>
    <row r="59" spans="1:16" ht="16.5" customHeight="1" x14ac:dyDescent="0.15">
      <c r="A59" s="276">
        <v>54</v>
      </c>
      <c r="B59" s="276" t="s">
        <v>348</v>
      </c>
      <c r="C59" s="280">
        <v>8208</v>
      </c>
      <c r="D59" s="280">
        <v>31014</v>
      </c>
      <c r="E59" s="281">
        <f t="shared" si="7"/>
        <v>87.221409610488109</v>
      </c>
      <c r="F59" s="282">
        <v>29473.88</v>
      </c>
      <c r="G59" s="281">
        <f t="shared" si="8"/>
        <v>96.770238060486975</v>
      </c>
      <c r="H59" s="282">
        <v>17.253798194210773</v>
      </c>
      <c r="I59" s="281">
        <f t="shared" si="2"/>
        <v>23.485665098620796</v>
      </c>
      <c r="J59" s="290">
        <v>12</v>
      </c>
      <c r="K59" s="284">
        <f t="shared" si="3"/>
        <v>1.4619883040935672E-3</v>
      </c>
      <c r="L59" s="285">
        <f t="shared" si="4"/>
        <v>8.556289149876509</v>
      </c>
      <c r="M59" s="286">
        <v>4.3</v>
      </c>
      <c r="N59" s="281">
        <f t="shared" si="5"/>
        <v>34.899328859060397</v>
      </c>
      <c r="O59" s="287">
        <f t="shared" si="9"/>
        <v>250.93293077853278</v>
      </c>
    </row>
    <row r="60" spans="1:16" ht="16.5" customHeight="1" x14ac:dyDescent="0.15">
      <c r="A60" s="171">
        <v>55</v>
      </c>
      <c r="B60" s="171" t="s">
        <v>471</v>
      </c>
      <c r="C60" s="203">
        <v>9288</v>
      </c>
      <c r="D60" s="203">
        <v>35606</v>
      </c>
      <c r="E60" s="183">
        <f t="shared" si="7"/>
        <v>82.246058833089549</v>
      </c>
      <c r="F60" s="184">
        <v>33605.9</v>
      </c>
      <c r="G60" s="183">
        <f t="shared" si="8"/>
        <v>96.145276534305637</v>
      </c>
      <c r="H60" s="184">
        <v>16.49192937845617</v>
      </c>
      <c r="I60" s="183">
        <f t="shared" si="2"/>
        <v>21.625047138420562</v>
      </c>
      <c r="J60" s="288">
        <v>24.5</v>
      </c>
      <c r="K60" s="177">
        <f t="shared" si="3"/>
        <v>2.6378122308354868E-3</v>
      </c>
      <c r="L60" s="174">
        <f t="shared" si="4"/>
        <v>15.437800772354709</v>
      </c>
      <c r="M60" s="178">
        <v>4.3083333333333327</v>
      </c>
      <c r="N60" s="183">
        <f t="shared" si="5"/>
        <v>35.067114093959717</v>
      </c>
      <c r="O60" s="205">
        <f t="shared" si="9"/>
        <v>250.52129737213016</v>
      </c>
    </row>
    <row r="61" spans="1:16" ht="16.5" customHeight="1" x14ac:dyDescent="0.15">
      <c r="A61" s="276">
        <v>56</v>
      </c>
      <c r="B61" s="276" t="s">
        <v>489</v>
      </c>
      <c r="C61" s="280">
        <v>26195</v>
      </c>
      <c r="D61" s="280">
        <v>41404</v>
      </c>
      <c r="E61" s="281">
        <f t="shared" si="7"/>
        <v>75.964028387236581</v>
      </c>
      <c r="F61" s="282">
        <v>48087.7</v>
      </c>
      <c r="G61" s="281">
        <f t="shared" si="8"/>
        <v>93.954927061202227</v>
      </c>
      <c r="H61" s="282">
        <v>26.084954015267122</v>
      </c>
      <c r="I61" s="281">
        <f t="shared" si="2"/>
        <v>45.052904484458551</v>
      </c>
      <c r="J61" s="290">
        <v>24.5</v>
      </c>
      <c r="K61" s="284">
        <f t="shared" si="3"/>
        <v>9.3529299484634474E-4</v>
      </c>
      <c r="L61" s="285">
        <f t="shared" si="4"/>
        <v>5.4738039157713514</v>
      </c>
      <c r="M61" s="286">
        <v>4.0583333333333336</v>
      </c>
      <c r="N61" s="281">
        <f t="shared" si="5"/>
        <v>30.033557046979869</v>
      </c>
      <c r="O61" s="287">
        <f t="shared" si="9"/>
        <v>250.47922089564858</v>
      </c>
    </row>
    <row r="62" spans="1:16" ht="16.5" customHeight="1" x14ac:dyDescent="0.15">
      <c r="A62" s="171">
        <v>57</v>
      </c>
      <c r="B62" s="171" t="s">
        <v>402</v>
      </c>
      <c r="C62" s="203">
        <v>7209</v>
      </c>
      <c r="D62" s="203">
        <v>40033</v>
      </c>
      <c r="E62" s="183">
        <f t="shared" si="7"/>
        <v>77.449482637195956</v>
      </c>
      <c r="F62" s="184">
        <v>45106.03</v>
      </c>
      <c r="G62" s="183">
        <f t="shared" si="8"/>
        <v>94.405899959147803</v>
      </c>
      <c r="H62" s="184">
        <v>20.42310846705448</v>
      </c>
      <c r="I62" s="183">
        <f t="shared" si="2"/>
        <v>31.225679512072603</v>
      </c>
      <c r="J62" s="288">
        <v>11.5</v>
      </c>
      <c r="K62" s="177">
        <f t="shared" si="3"/>
        <v>1.5952281869884865E-3</v>
      </c>
      <c r="L62" s="174">
        <f t="shared" si="4"/>
        <v>9.3360758014882244</v>
      </c>
      <c r="M62" s="178">
        <v>4.4333333333333336</v>
      </c>
      <c r="N62" s="183">
        <f t="shared" si="5"/>
        <v>37.583892617449663</v>
      </c>
      <c r="O62" s="205">
        <f t="shared" si="9"/>
        <v>250.00103052735423</v>
      </c>
    </row>
    <row r="63" spans="1:16" ht="16.5" customHeight="1" x14ac:dyDescent="0.15">
      <c r="A63" s="276">
        <v>58</v>
      </c>
      <c r="B63" s="276" t="s">
        <v>359</v>
      </c>
      <c r="C63" s="280">
        <v>1413</v>
      </c>
      <c r="D63" s="280">
        <v>37116</v>
      </c>
      <c r="E63" s="281">
        <f t="shared" si="7"/>
        <v>80.610000541741158</v>
      </c>
      <c r="F63" s="282">
        <v>60793.94</v>
      </c>
      <c r="G63" s="281">
        <f t="shared" si="8"/>
        <v>92.033128245507655</v>
      </c>
      <c r="H63" s="282">
        <v>22.100070521705781</v>
      </c>
      <c r="I63" s="281">
        <f t="shared" si="2"/>
        <v>35.321116486176948</v>
      </c>
      <c r="J63" s="290">
        <v>3</v>
      </c>
      <c r="K63" s="284">
        <f t="shared" si="3"/>
        <v>2.1231422505307855E-3</v>
      </c>
      <c r="L63" s="285">
        <f t="shared" si="4"/>
        <v>12.425693797272892</v>
      </c>
      <c r="M63" s="286">
        <v>3.9833333333333338</v>
      </c>
      <c r="N63" s="281">
        <f t="shared" si="5"/>
        <v>28.523489932885916</v>
      </c>
      <c r="O63" s="287">
        <f t="shared" si="9"/>
        <v>248.91342900358458</v>
      </c>
    </row>
    <row r="64" spans="1:16" ht="16.5" customHeight="1" x14ac:dyDescent="0.15">
      <c r="A64" s="171">
        <v>59</v>
      </c>
      <c r="B64" s="171" t="s">
        <v>364</v>
      </c>
      <c r="C64" s="203">
        <v>85246</v>
      </c>
      <c r="D64" s="203">
        <v>32764</v>
      </c>
      <c r="E64" s="183">
        <f t="shared" si="7"/>
        <v>85.325315564223416</v>
      </c>
      <c r="F64" s="184">
        <v>37784.730000000003</v>
      </c>
      <c r="G64" s="183">
        <f t="shared" si="8"/>
        <v>95.513235069246818</v>
      </c>
      <c r="H64" s="184">
        <v>18.962806849068812</v>
      </c>
      <c r="I64" s="183">
        <f t="shared" si="2"/>
        <v>27.659365520020788</v>
      </c>
      <c r="J64" s="288">
        <v>113.5</v>
      </c>
      <c r="K64" s="177">
        <f t="shared" si="3"/>
        <v>1.3314407714144945E-3</v>
      </c>
      <c r="L64" s="174">
        <f t="shared" si="4"/>
        <v>7.7922594826914215</v>
      </c>
      <c r="M64" s="178">
        <v>4.083333333333333</v>
      </c>
      <c r="N64" s="183">
        <f t="shared" si="5"/>
        <v>30.536912751677846</v>
      </c>
      <c r="O64" s="205">
        <f t="shared" si="9"/>
        <v>246.8270883878603</v>
      </c>
      <c r="P64" s="201"/>
    </row>
    <row r="65" spans="1:16" ht="16.5" customHeight="1" x14ac:dyDescent="0.15">
      <c r="A65" s="171">
        <v>60</v>
      </c>
      <c r="B65" s="171" t="s">
        <v>413</v>
      </c>
      <c r="C65" s="203">
        <v>4393</v>
      </c>
      <c r="D65" s="203">
        <v>45752</v>
      </c>
      <c r="E65" s="183">
        <f t="shared" si="7"/>
        <v>71.253047294002926</v>
      </c>
      <c r="F65" s="184">
        <v>53487.85</v>
      </c>
      <c r="G65" s="183">
        <f t="shared" si="8"/>
        <v>93.138162867028882</v>
      </c>
      <c r="H65" s="184">
        <v>24.407325151915607</v>
      </c>
      <c r="I65" s="183">
        <f t="shared" si="2"/>
        <v>40.95583904595459</v>
      </c>
      <c r="J65" s="288">
        <v>4</v>
      </c>
      <c r="K65" s="177">
        <f t="shared" si="3"/>
        <v>9.1053949465058051E-4</v>
      </c>
      <c r="L65" s="174">
        <f t="shared" si="4"/>
        <v>5.3289340118511559</v>
      </c>
      <c r="M65" s="178">
        <v>4.3250000000000002</v>
      </c>
      <c r="N65" s="183">
        <f t="shared" si="5"/>
        <v>35.402684563758392</v>
      </c>
      <c r="O65" s="205">
        <f t="shared" si="9"/>
        <v>246.07866778259594</v>
      </c>
    </row>
    <row r="66" spans="1:16" ht="16.5" customHeight="1" x14ac:dyDescent="0.15">
      <c r="A66" s="171">
        <v>61</v>
      </c>
      <c r="B66" s="171" t="s">
        <v>483</v>
      </c>
      <c r="C66" s="203">
        <v>21740</v>
      </c>
      <c r="D66" s="203">
        <v>39836</v>
      </c>
      <c r="E66" s="183">
        <f t="shared" si="7"/>
        <v>77.662928652689743</v>
      </c>
      <c r="F66" s="184">
        <v>44932.23</v>
      </c>
      <c r="G66" s="183">
        <f t="shared" si="8"/>
        <v>94.432186935796096</v>
      </c>
      <c r="H66" s="184">
        <v>20.704112006538761</v>
      </c>
      <c r="I66" s="183">
        <f t="shared" si="2"/>
        <v>31.911939694445906</v>
      </c>
      <c r="J66" s="288">
        <v>31</v>
      </c>
      <c r="K66" s="177">
        <f t="shared" si="3"/>
        <v>1.4259429622815087E-3</v>
      </c>
      <c r="L66" s="174">
        <f t="shared" si="4"/>
        <v>8.3453337228142352</v>
      </c>
      <c r="M66" s="178">
        <v>4.2</v>
      </c>
      <c r="N66" s="183">
        <f t="shared" si="5"/>
        <v>32.885906040268459</v>
      </c>
      <c r="O66" s="205">
        <f t="shared" si="9"/>
        <v>245.23829504601443</v>
      </c>
    </row>
    <row r="67" spans="1:16" ht="16.5" customHeight="1" x14ac:dyDescent="0.15">
      <c r="A67" s="171">
        <v>62</v>
      </c>
      <c r="B67" s="171" t="s">
        <v>352</v>
      </c>
      <c r="C67" s="203">
        <v>5075</v>
      </c>
      <c r="D67" s="203">
        <v>36138</v>
      </c>
      <c r="E67" s="183">
        <f t="shared" si="7"/>
        <v>81.669646243025085</v>
      </c>
      <c r="F67" s="184">
        <v>34080.92</v>
      </c>
      <c r="G67" s="183">
        <f t="shared" si="8"/>
        <v>96.073430506414525</v>
      </c>
      <c r="H67" s="184">
        <v>16.578494927577484</v>
      </c>
      <c r="I67" s="183">
        <f t="shared" si="2"/>
        <v>21.83645547027384</v>
      </c>
      <c r="J67" s="288">
        <v>5.5</v>
      </c>
      <c r="K67" s="177">
        <f t="shared" si="3"/>
        <v>1.0837438423645319E-3</v>
      </c>
      <c r="L67" s="174">
        <f t="shared" si="4"/>
        <v>6.342612764893679</v>
      </c>
      <c r="M67" s="178">
        <v>4.45</v>
      </c>
      <c r="N67" s="183">
        <f t="shared" si="5"/>
        <v>37.919463087248324</v>
      </c>
      <c r="O67" s="205">
        <f t="shared" si="9"/>
        <v>243.84160807185546</v>
      </c>
    </row>
    <row r="68" spans="1:16" ht="16.5" customHeight="1" x14ac:dyDescent="0.15">
      <c r="A68" s="171">
        <v>63</v>
      </c>
      <c r="B68" s="171" t="s">
        <v>324</v>
      </c>
      <c r="C68" s="203">
        <v>3248</v>
      </c>
      <c r="D68" s="203">
        <v>42190</v>
      </c>
      <c r="E68" s="183">
        <f t="shared" si="7"/>
        <v>75.112411289885699</v>
      </c>
      <c r="F68" s="184">
        <v>42779.71</v>
      </c>
      <c r="G68" s="183">
        <f t="shared" si="8"/>
        <v>94.757752200324305</v>
      </c>
      <c r="H68" s="184">
        <v>22.838895649042627</v>
      </c>
      <c r="I68" s="183">
        <f t="shared" si="2"/>
        <v>37.125457696820405</v>
      </c>
      <c r="J68" s="288">
        <v>2</v>
      </c>
      <c r="K68" s="177">
        <f t="shared" si="3"/>
        <v>6.1576354679802956E-4</v>
      </c>
      <c r="L68" s="174">
        <f t="shared" si="4"/>
        <v>3.6037572527805</v>
      </c>
      <c r="M68" s="178">
        <v>4.1333333333333329</v>
      </c>
      <c r="N68" s="183">
        <f t="shared" si="5"/>
        <v>31.543624161073815</v>
      </c>
      <c r="O68" s="205">
        <f t="shared" si="9"/>
        <v>242.14300260088473</v>
      </c>
      <c r="P68" s="201"/>
    </row>
    <row r="69" spans="1:16" ht="16.5" customHeight="1" x14ac:dyDescent="0.15">
      <c r="A69" s="171">
        <v>64</v>
      </c>
      <c r="B69" s="171" t="s">
        <v>358</v>
      </c>
      <c r="C69" s="203">
        <v>16029</v>
      </c>
      <c r="D69" s="203">
        <v>42775</v>
      </c>
      <c r="E69" s="183">
        <f t="shared" si="7"/>
        <v>74.478574137277207</v>
      </c>
      <c r="F69" s="184">
        <v>41120.9</v>
      </c>
      <c r="G69" s="183">
        <f t="shared" si="8"/>
        <v>95.008644603856922</v>
      </c>
      <c r="H69" s="184">
        <v>22.838538499909081</v>
      </c>
      <c r="I69" s="183">
        <f t="shared" si="2"/>
        <v>37.124585475673392</v>
      </c>
      <c r="J69" s="288">
        <v>23</v>
      </c>
      <c r="K69" s="177">
        <f t="shared" si="3"/>
        <v>1.4348992451182231E-3</v>
      </c>
      <c r="L69" s="174">
        <f t="shared" si="4"/>
        <v>8.3977503840449952</v>
      </c>
      <c r="M69" s="178">
        <v>3.8833333333333329</v>
      </c>
      <c r="N69" s="183">
        <f t="shared" si="5"/>
        <v>26.51006711409395</v>
      </c>
      <c r="O69" s="205">
        <f t="shared" si="9"/>
        <v>241.51962171494648</v>
      </c>
    </row>
    <row r="70" spans="1:16" ht="16.5" customHeight="1" x14ac:dyDescent="0.15">
      <c r="A70" s="171">
        <v>65</v>
      </c>
      <c r="B70" s="171" t="s">
        <v>394</v>
      </c>
      <c r="C70" s="203">
        <v>1844</v>
      </c>
      <c r="D70" s="203">
        <v>36094</v>
      </c>
      <c r="E70" s="183">
        <f t="shared" si="7"/>
        <v>81.71731946475974</v>
      </c>
      <c r="F70" s="184">
        <v>37758.980000000003</v>
      </c>
      <c r="G70" s="183">
        <f t="shared" si="8"/>
        <v>95.517129716247368</v>
      </c>
      <c r="H70" s="184">
        <v>18.567288490685367</v>
      </c>
      <c r="I70" s="183">
        <f t="shared" ref="I70:I133" si="10">SUM((H70-$H$2)/$H$3)*100</f>
        <v>26.693439961736509</v>
      </c>
      <c r="J70" s="289">
        <v>4</v>
      </c>
      <c r="K70" s="177">
        <f t="shared" ref="K70:K133" si="11">SUM(J70/C70)</f>
        <v>2.1691973969631237E-3</v>
      </c>
      <c r="L70" s="174">
        <f t="shared" ref="L70:L133" si="12">SUM((K70-$K$2)/$K$3)*100</f>
        <v>12.695231623677945</v>
      </c>
      <c r="M70" s="178">
        <v>3.7916666666666665</v>
      </c>
      <c r="N70" s="183">
        <f t="shared" ref="N70:N133" si="13">SUM((M70-$M$2)/$M$3)*100</f>
        <v>24.664429530201339</v>
      </c>
      <c r="O70" s="205">
        <f t="shared" si="9"/>
        <v>241.28755029662292</v>
      </c>
    </row>
    <row r="71" spans="1:16" ht="16.5" customHeight="1" x14ac:dyDescent="0.15">
      <c r="A71" s="171">
        <v>66</v>
      </c>
      <c r="B71" s="171" t="s">
        <v>452</v>
      </c>
      <c r="C71" s="203">
        <v>4141</v>
      </c>
      <c r="D71" s="203">
        <v>48703</v>
      </c>
      <c r="E71" s="183">
        <f t="shared" si="7"/>
        <v>68.055690990844568</v>
      </c>
      <c r="F71" s="184">
        <v>55758.66</v>
      </c>
      <c r="G71" s="183">
        <f t="shared" si="8"/>
        <v>92.794706426046559</v>
      </c>
      <c r="H71" s="184">
        <v>22.559393561523226</v>
      </c>
      <c r="I71" s="183">
        <f t="shared" si="10"/>
        <v>36.442864324840784</v>
      </c>
      <c r="J71" s="288">
        <v>4</v>
      </c>
      <c r="K71" s="177">
        <f t="shared" si="11"/>
        <v>9.6595025356194155E-4</v>
      </c>
      <c r="L71" s="174">
        <f t="shared" si="12"/>
        <v>5.6532255769287918</v>
      </c>
      <c r="M71" s="178">
        <v>4.4249999999999998</v>
      </c>
      <c r="N71" s="183">
        <f t="shared" si="13"/>
        <v>37.416107382550329</v>
      </c>
      <c r="O71" s="205">
        <f t="shared" si="9"/>
        <v>240.36259470121104</v>
      </c>
    </row>
    <row r="72" spans="1:16" ht="16.5" customHeight="1" x14ac:dyDescent="0.15">
      <c r="A72" s="171">
        <v>67</v>
      </c>
      <c r="B72" s="170" t="s">
        <v>431</v>
      </c>
      <c r="C72" s="203">
        <v>3279</v>
      </c>
      <c r="D72" s="203">
        <v>33629</v>
      </c>
      <c r="E72" s="183">
        <f t="shared" si="7"/>
        <v>84.388103364212583</v>
      </c>
      <c r="F72" s="184">
        <v>39721.97</v>
      </c>
      <c r="G72" s="183">
        <f t="shared" si="8"/>
        <v>95.220230566127398</v>
      </c>
      <c r="H72" s="184">
        <v>20.909952529701062</v>
      </c>
      <c r="I72" s="183">
        <f t="shared" si="10"/>
        <v>32.414638540248454</v>
      </c>
      <c r="J72" s="288">
        <v>0</v>
      </c>
      <c r="K72" s="177">
        <f t="shared" si="11"/>
        <v>0</v>
      </c>
      <c r="L72" s="174">
        <f t="shared" si="12"/>
        <v>0</v>
      </c>
      <c r="M72" s="178">
        <v>3.8750000000000004</v>
      </c>
      <c r="N72" s="183">
        <f t="shared" si="13"/>
        <v>26.34228187919464</v>
      </c>
      <c r="O72" s="205">
        <f t="shared" si="9"/>
        <v>238.3652543497831</v>
      </c>
    </row>
    <row r="73" spans="1:16" ht="16.5" customHeight="1" x14ac:dyDescent="0.15">
      <c r="A73" s="171">
        <v>68</v>
      </c>
      <c r="B73" s="171" t="s">
        <v>482</v>
      </c>
      <c r="C73" s="203">
        <v>19007</v>
      </c>
      <c r="D73" s="203">
        <v>42028</v>
      </c>
      <c r="E73" s="183">
        <f t="shared" si="7"/>
        <v>75.28793542445419</v>
      </c>
      <c r="F73" s="184">
        <v>96028.73</v>
      </c>
      <c r="G73" s="183">
        <f t="shared" si="8"/>
        <v>86.703921675094477</v>
      </c>
      <c r="H73" s="184">
        <v>18.080599342984893</v>
      </c>
      <c r="I73" s="183">
        <f t="shared" si="10"/>
        <v>25.504859263169479</v>
      </c>
      <c r="J73" s="288">
        <v>23.5</v>
      </c>
      <c r="K73" s="177">
        <f t="shared" si="11"/>
        <v>1.2363865944125848E-3</v>
      </c>
      <c r="L73" s="174">
        <f t="shared" si="12"/>
        <v>7.2359547427324147</v>
      </c>
      <c r="M73" s="178">
        <v>4.7333333333333334</v>
      </c>
      <c r="N73" s="183">
        <f t="shared" si="13"/>
        <v>43.624161073825505</v>
      </c>
      <c r="O73" s="205">
        <f t="shared" si="9"/>
        <v>238.35683217927607</v>
      </c>
    </row>
    <row r="74" spans="1:16" ht="16.5" customHeight="1" x14ac:dyDescent="0.15">
      <c r="A74" s="171">
        <v>69</v>
      </c>
      <c r="B74" s="171" t="s">
        <v>444</v>
      </c>
      <c r="C74" s="203">
        <v>9360</v>
      </c>
      <c r="D74" s="203">
        <v>49280</v>
      </c>
      <c r="E74" s="183">
        <f t="shared" si="7"/>
        <v>67.430521696733308</v>
      </c>
      <c r="F74" s="184">
        <v>54947.49</v>
      </c>
      <c r="G74" s="183">
        <f t="shared" si="8"/>
        <v>92.917394612742768</v>
      </c>
      <c r="H74" s="184">
        <v>23.216960948715109</v>
      </c>
      <c r="I74" s="183">
        <f t="shared" si="10"/>
        <v>38.048759808880696</v>
      </c>
      <c r="J74" s="288">
        <v>16.5</v>
      </c>
      <c r="K74" s="177">
        <f t="shared" si="11"/>
        <v>1.7628205128205128E-3</v>
      </c>
      <c r="L74" s="174">
        <f t="shared" si="12"/>
        <v>10.316910186485714</v>
      </c>
      <c r="M74" s="178">
        <v>4.0166666666666666</v>
      </c>
      <c r="N74" s="183">
        <f t="shared" si="13"/>
        <v>29.194630872483216</v>
      </c>
      <c r="O74" s="205">
        <f t="shared" si="9"/>
        <v>237.90821717732575</v>
      </c>
    </row>
    <row r="75" spans="1:16" ht="16.5" customHeight="1" x14ac:dyDescent="0.15">
      <c r="A75" s="171">
        <v>70</v>
      </c>
      <c r="B75" s="171" t="s">
        <v>446</v>
      </c>
      <c r="C75" s="203">
        <v>9797</v>
      </c>
      <c r="D75" s="203">
        <v>41285</v>
      </c>
      <c r="E75" s="183">
        <f t="shared" si="7"/>
        <v>76.092962782382585</v>
      </c>
      <c r="F75" s="184">
        <v>46897.85</v>
      </c>
      <c r="G75" s="183">
        <f t="shared" si="8"/>
        <v>94.134890002312588</v>
      </c>
      <c r="H75" s="184">
        <v>21.42197615937474</v>
      </c>
      <c r="I75" s="183">
        <f t="shared" si="10"/>
        <v>33.665090510085491</v>
      </c>
      <c r="J75" s="288">
        <v>12</v>
      </c>
      <c r="K75" s="177">
        <f t="shared" si="11"/>
        <v>1.2248647545166887E-3</v>
      </c>
      <c r="L75" s="174">
        <f t="shared" si="12"/>
        <v>7.1685231542499119</v>
      </c>
      <c r="M75" s="178">
        <v>3.8833333333333329</v>
      </c>
      <c r="N75" s="183">
        <f t="shared" si="13"/>
        <v>26.51006711409395</v>
      </c>
      <c r="O75" s="205">
        <f t="shared" si="9"/>
        <v>237.57153356312455</v>
      </c>
    </row>
    <row r="76" spans="1:16" ht="16.5" customHeight="1" x14ac:dyDescent="0.15">
      <c r="A76" s="171">
        <v>71</v>
      </c>
      <c r="B76" s="171" t="s">
        <v>427</v>
      </c>
      <c r="C76" s="203">
        <v>27099</v>
      </c>
      <c r="D76" s="203">
        <v>39515</v>
      </c>
      <c r="E76" s="183">
        <f t="shared" si="7"/>
        <v>78.010726474890305</v>
      </c>
      <c r="F76" s="184">
        <v>54687.05</v>
      </c>
      <c r="G76" s="183">
        <f t="shared" si="8"/>
        <v>92.956785753124151</v>
      </c>
      <c r="H76" s="184">
        <v>18.769329269640771</v>
      </c>
      <c r="I76" s="183">
        <f t="shared" si="10"/>
        <v>27.18685916231756</v>
      </c>
      <c r="J76" s="288">
        <v>24.5</v>
      </c>
      <c r="K76" s="177">
        <f t="shared" si="11"/>
        <v>9.0409240193365065E-4</v>
      </c>
      <c r="L76" s="174">
        <f t="shared" si="12"/>
        <v>5.2912023902590697</v>
      </c>
      <c r="M76" s="178">
        <v>4.25</v>
      </c>
      <c r="N76" s="183">
        <f t="shared" si="13"/>
        <v>33.892617449664428</v>
      </c>
      <c r="O76" s="205">
        <f t="shared" si="9"/>
        <v>237.33819123025552</v>
      </c>
    </row>
    <row r="77" spans="1:16" ht="16.5" customHeight="1" x14ac:dyDescent="0.15">
      <c r="A77" s="171">
        <v>72</v>
      </c>
      <c r="B77" s="171" t="s">
        <v>376</v>
      </c>
      <c r="C77" s="203">
        <v>18789</v>
      </c>
      <c r="D77" s="203">
        <v>43195</v>
      </c>
      <c r="E77" s="183">
        <f t="shared" si="7"/>
        <v>74.023511566173681</v>
      </c>
      <c r="F77" s="184">
        <v>63339.99</v>
      </c>
      <c r="G77" s="183">
        <f t="shared" si="8"/>
        <v>91.648042187421311</v>
      </c>
      <c r="H77" s="184">
        <v>18.332516053062456</v>
      </c>
      <c r="I77" s="183">
        <f t="shared" si="10"/>
        <v>26.1200842803276</v>
      </c>
      <c r="J77" s="288">
        <v>13.5</v>
      </c>
      <c r="K77" s="177">
        <f t="shared" si="11"/>
        <v>7.1850550854223212E-4</v>
      </c>
      <c r="L77" s="174">
        <f t="shared" si="12"/>
        <v>4.2050547666166205</v>
      </c>
      <c r="M77" s="178">
        <v>4.6083333333333334</v>
      </c>
      <c r="N77" s="183">
        <f t="shared" si="13"/>
        <v>41.107382550335572</v>
      </c>
      <c r="O77" s="205">
        <f t="shared" si="9"/>
        <v>237.10407535087478</v>
      </c>
    </row>
    <row r="78" spans="1:16" ht="16.5" customHeight="1" x14ac:dyDescent="0.15">
      <c r="A78" s="171">
        <v>73</v>
      </c>
      <c r="B78" s="171" t="s">
        <v>336</v>
      </c>
      <c r="C78" s="203">
        <v>19802</v>
      </c>
      <c r="D78" s="203">
        <v>45171</v>
      </c>
      <c r="E78" s="183">
        <f t="shared" si="7"/>
        <v>71.882550517362802</v>
      </c>
      <c r="F78" s="184">
        <v>59509.52</v>
      </c>
      <c r="G78" s="183">
        <f t="shared" si="8"/>
        <v>92.227394750378835</v>
      </c>
      <c r="H78" s="184">
        <v>21.912527623786421</v>
      </c>
      <c r="I78" s="183">
        <f t="shared" si="10"/>
        <v>34.863103666960633</v>
      </c>
      <c r="J78" s="288">
        <v>15</v>
      </c>
      <c r="K78" s="177">
        <f t="shared" si="11"/>
        <v>7.5749924250075745E-4</v>
      </c>
      <c r="L78" s="174">
        <f t="shared" si="12"/>
        <v>4.4332656639598511</v>
      </c>
      <c r="M78" s="178">
        <v>4.2333333333333334</v>
      </c>
      <c r="N78" s="183">
        <f t="shared" si="13"/>
        <v>33.557046979865774</v>
      </c>
      <c r="O78" s="205">
        <f t="shared" si="9"/>
        <v>236.96336157852789</v>
      </c>
    </row>
    <row r="79" spans="1:16" ht="16.5" customHeight="1" x14ac:dyDescent="0.15">
      <c r="A79" s="171">
        <v>74</v>
      </c>
      <c r="B79" s="170" t="s">
        <v>430</v>
      </c>
      <c r="C79" s="203">
        <v>14208</v>
      </c>
      <c r="D79" s="203">
        <v>42794</v>
      </c>
      <c r="E79" s="183">
        <f t="shared" si="7"/>
        <v>74.457987973346334</v>
      </c>
      <c r="F79" s="184">
        <v>49169.59</v>
      </c>
      <c r="G79" s="183">
        <f t="shared" si="8"/>
        <v>93.791292900292959</v>
      </c>
      <c r="H79" s="184">
        <v>22.818932304958306</v>
      </c>
      <c r="I79" s="183">
        <f t="shared" si="10"/>
        <v>37.07670369116898</v>
      </c>
      <c r="J79" s="288">
        <v>12.5</v>
      </c>
      <c r="K79" s="177">
        <f t="shared" si="11"/>
        <v>8.7978603603603605E-4</v>
      </c>
      <c r="L79" s="174">
        <f t="shared" si="12"/>
        <v>5.1489493406140303</v>
      </c>
      <c r="M79" s="178">
        <v>3.8666666666666667</v>
      </c>
      <c r="N79" s="183">
        <f t="shared" si="13"/>
        <v>26.174496644295303</v>
      </c>
      <c r="O79" s="205">
        <f t="shared" si="9"/>
        <v>236.64943054971758</v>
      </c>
    </row>
    <row r="80" spans="1:16" ht="16.5" customHeight="1" x14ac:dyDescent="0.15">
      <c r="A80" s="171">
        <v>75</v>
      </c>
      <c r="B80" s="171" t="s">
        <v>499</v>
      </c>
      <c r="C80" s="203">
        <v>7809</v>
      </c>
      <c r="D80" s="203">
        <v>37910</v>
      </c>
      <c r="E80" s="183">
        <f t="shared" si="7"/>
        <v>79.749715585893057</v>
      </c>
      <c r="F80" s="184">
        <v>44245.7</v>
      </c>
      <c r="G80" s="183">
        <f t="shared" si="8"/>
        <v>94.53602351852544</v>
      </c>
      <c r="H80" s="184">
        <v>17.134793873688544</v>
      </c>
      <c r="I80" s="183">
        <f t="shared" si="10"/>
        <v>23.195035568278652</v>
      </c>
      <c r="J80" s="288">
        <v>2</v>
      </c>
      <c r="K80" s="177">
        <f t="shared" si="11"/>
        <v>2.5611473940325265E-4</v>
      </c>
      <c r="L80" s="174">
        <f t="shared" si="12"/>
        <v>1.4989119678615781</v>
      </c>
      <c r="M80" s="178">
        <v>4.4249999999999998</v>
      </c>
      <c r="N80" s="183">
        <f t="shared" si="13"/>
        <v>37.416107382550329</v>
      </c>
      <c r="O80" s="205">
        <f t="shared" si="9"/>
        <v>236.39579402310906</v>
      </c>
    </row>
    <row r="81" spans="1:16" ht="16.5" customHeight="1" x14ac:dyDescent="0.15">
      <c r="A81" s="171">
        <v>76</v>
      </c>
      <c r="B81" s="171" t="s">
        <v>372</v>
      </c>
      <c r="C81" s="203">
        <v>9036</v>
      </c>
      <c r="D81" s="203">
        <v>40292</v>
      </c>
      <c r="E81" s="183">
        <f t="shared" si="7"/>
        <v>77.168860718348768</v>
      </c>
      <c r="F81" s="184">
        <v>49550.75</v>
      </c>
      <c r="G81" s="183">
        <f t="shared" si="8"/>
        <v>93.733643049779332</v>
      </c>
      <c r="H81" s="184">
        <v>20.568152193072507</v>
      </c>
      <c r="I81" s="183">
        <f t="shared" si="10"/>
        <v>31.5799018612</v>
      </c>
      <c r="J81" s="288">
        <v>5.5</v>
      </c>
      <c r="K81" s="177">
        <f t="shared" si="11"/>
        <v>6.0867640548915446E-4</v>
      </c>
      <c r="L81" s="174">
        <f t="shared" si="12"/>
        <v>3.5622797456657174</v>
      </c>
      <c r="M81" s="178">
        <v>4.05</v>
      </c>
      <c r="N81" s="183">
        <f t="shared" si="13"/>
        <v>29.865771812080531</v>
      </c>
      <c r="O81" s="205">
        <f t="shared" si="9"/>
        <v>235.91045718707434</v>
      </c>
    </row>
    <row r="82" spans="1:16" ht="16.5" customHeight="1" x14ac:dyDescent="0.15">
      <c r="A82" s="171">
        <v>77</v>
      </c>
      <c r="B82" s="171" t="s">
        <v>416</v>
      </c>
      <c r="C82" s="203">
        <v>19635</v>
      </c>
      <c r="D82" s="203">
        <v>47991</v>
      </c>
      <c r="E82" s="183">
        <f t="shared" si="7"/>
        <v>68.827130397096269</v>
      </c>
      <c r="F82" s="184">
        <v>69604.820000000007</v>
      </c>
      <c r="G82" s="183">
        <f t="shared" si="8"/>
        <v>90.70049650321198</v>
      </c>
      <c r="H82" s="184">
        <v>24.182274715427621</v>
      </c>
      <c r="I82" s="183">
        <f t="shared" si="10"/>
        <v>40.406226205237772</v>
      </c>
      <c r="J82" s="288">
        <v>0</v>
      </c>
      <c r="K82" s="177">
        <f t="shared" si="11"/>
        <v>0</v>
      </c>
      <c r="L82" s="174">
        <f t="shared" si="12"/>
        <v>0</v>
      </c>
      <c r="M82" s="178">
        <v>4.3083333333333336</v>
      </c>
      <c r="N82" s="183">
        <f t="shared" si="13"/>
        <v>35.067114093959731</v>
      </c>
      <c r="O82" s="205">
        <f t="shared" si="9"/>
        <v>235.00096719950574</v>
      </c>
    </row>
    <row r="83" spans="1:16" ht="16.5" customHeight="1" x14ac:dyDescent="0.15">
      <c r="A83" s="171">
        <v>78</v>
      </c>
      <c r="B83" s="170" t="s">
        <v>462</v>
      </c>
      <c r="C83" s="203">
        <v>25937</v>
      </c>
      <c r="D83" s="203">
        <v>46900</v>
      </c>
      <c r="E83" s="183">
        <f t="shared" si="7"/>
        <v>70.009209599653289</v>
      </c>
      <c r="F83" s="184">
        <v>63434.85</v>
      </c>
      <c r="G83" s="183">
        <f t="shared" si="8"/>
        <v>91.633694761616596</v>
      </c>
      <c r="H83" s="184">
        <v>25.388083404807535</v>
      </c>
      <c r="I83" s="183">
        <f t="shared" si="10"/>
        <v>43.35102360031636</v>
      </c>
      <c r="J83" s="288">
        <v>26.5</v>
      </c>
      <c r="K83" s="177">
        <f t="shared" si="11"/>
        <v>1.0217064425338319E-3</v>
      </c>
      <c r="L83" s="174">
        <f t="shared" si="12"/>
        <v>5.9795387720500282</v>
      </c>
      <c r="M83" s="178">
        <v>3.7583333333333333</v>
      </c>
      <c r="N83" s="183">
        <f t="shared" si="13"/>
        <v>23.993288590604024</v>
      </c>
      <c r="O83" s="205">
        <f t="shared" si="9"/>
        <v>234.9667553242403</v>
      </c>
    </row>
    <row r="84" spans="1:16" ht="16.5" customHeight="1" x14ac:dyDescent="0.15">
      <c r="A84" s="171">
        <v>79</v>
      </c>
      <c r="B84" s="171" t="s">
        <v>384</v>
      </c>
      <c r="C84" s="203">
        <v>1944</v>
      </c>
      <c r="D84" s="203">
        <v>42290</v>
      </c>
      <c r="E84" s="183">
        <f t="shared" si="7"/>
        <v>75.004063058670567</v>
      </c>
      <c r="F84" s="184">
        <v>63158.05</v>
      </c>
      <c r="G84" s="183">
        <f t="shared" si="8"/>
        <v>91.67556032626706</v>
      </c>
      <c r="H84" s="184">
        <v>16.248725662985784</v>
      </c>
      <c r="I84" s="183">
        <f t="shared" si="10"/>
        <v>21.031100790132985</v>
      </c>
      <c r="J84" s="288">
        <v>2</v>
      </c>
      <c r="K84" s="177">
        <f t="shared" si="11"/>
        <v>1.02880658436214E-3</v>
      </c>
      <c r="L84" s="174">
        <f t="shared" si="12"/>
        <v>6.021092364727914</v>
      </c>
      <c r="M84" s="178">
        <v>4.6083333333333334</v>
      </c>
      <c r="N84" s="183">
        <f t="shared" si="13"/>
        <v>41.107382550335572</v>
      </c>
      <c r="O84" s="205">
        <f t="shared" si="9"/>
        <v>234.83919909013412</v>
      </c>
    </row>
    <row r="85" spans="1:16" ht="16.5" customHeight="1" x14ac:dyDescent="0.15">
      <c r="A85" s="171">
        <v>80</v>
      </c>
      <c r="B85" s="171" t="s">
        <v>415</v>
      </c>
      <c r="C85" s="203">
        <v>54508</v>
      </c>
      <c r="D85" s="203">
        <v>43547</v>
      </c>
      <c r="E85" s="183">
        <f t="shared" si="7"/>
        <v>73.64212579229644</v>
      </c>
      <c r="F85" s="184">
        <v>67152.75</v>
      </c>
      <c r="G85" s="183">
        <f t="shared" si="8"/>
        <v>91.07136823410957</v>
      </c>
      <c r="H85" s="184">
        <v>19.308489819806734</v>
      </c>
      <c r="I85" s="183">
        <f t="shared" si="10"/>
        <v>28.503584276045469</v>
      </c>
      <c r="J85" s="289">
        <v>45.5</v>
      </c>
      <c r="K85" s="177">
        <f t="shared" si="11"/>
        <v>8.3473985470022751E-4</v>
      </c>
      <c r="L85" s="174">
        <f t="shared" si="12"/>
        <v>4.8853164842308781</v>
      </c>
      <c r="M85" s="178">
        <v>4.3416666666666659</v>
      </c>
      <c r="N85" s="183">
        <f t="shared" si="13"/>
        <v>35.738255033557031</v>
      </c>
      <c r="O85" s="205">
        <f t="shared" si="9"/>
        <v>233.84064982023941</v>
      </c>
    </row>
    <row r="86" spans="1:16" ht="16.5" customHeight="1" x14ac:dyDescent="0.15">
      <c r="A86" s="171">
        <v>81</v>
      </c>
      <c r="B86" s="170" t="s">
        <v>433</v>
      </c>
      <c r="C86" s="203">
        <v>5270</v>
      </c>
      <c r="D86" s="203">
        <v>36664</v>
      </c>
      <c r="E86" s="183">
        <f t="shared" si="7"/>
        <v>81.099734546833531</v>
      </c>
      <c r="F86" s="184">
        <v>52658.9</v>
      </c>
      <c r="G86" s="183">
        <f t="shared" si="8"/>
        <v>93.263540250760812</v>
      </c>
      <c r="H86" s="184">
        <v>17.404856653876891</v>
      </c>
      <c r="I86" s="183">
        <f t="shared" si="10"/>
        <v>23.854576487672176</v>
      </c>
      <c r="J86" s="288">
        <v>2.5</v>
      </c>
      <c r="K86" s="177">
        <f t="shared" si="11"/>
        <v>4.743833017077799E-4</v>
      </c>
      <c r="L86" s="174">
        <f t="shared" si="12"/>
        <v>2.7763291169428523</v>
      </c>
      <c r="M86" s="178">
        <v>4.1916666666666673</v>
      </c>
      <c r="N86" s="183">
        <f t="shared" si="13"/>
        <v>32.718120805369139</v>
      </c>
      <c r="O86" s="205">
        <f t="shared" si="9"/>
        <v>233.71230120757849</v>
      </c>
    </row>
    <row r="87" spans="1:16" ht="16.5" customHeight="1" x14ac:dyDescent="0.15">
      <c r="A87" s="171">
        <v>82</v>
      </c>
      <c r="B87" s="171" t="s">
        <v>490</v>
      </c>
      <c r="C87" s="203">
        <v>5921</v>
      </c>
      <c r="D87" s="203">
        <v>39635</v>
      </c>
      <c r="E87" s="183">
        <f t="shared" si="7"/>
        <v>77.880708597432147</v>
      </c>
      <c r="F87" s="184">
        <v>38376.339999999997</v>
      </c>
      <c r="G87" s="183">
        <f t="shared" si="8"/>
        <v>95.423754987227824</v>
      </c>
      <c r="H87" s="184">
        <v>20.760320247560671</v>
      </c>
      <c r="I87" s="183">
        <f t="shared" si="10"/>
        <v>32.04921012813999</v>
      </c>
      <c r="J87" s="288">
        <v>12</v>
      </c>
      <c r="K87" s="177">
        <f t="shared" si="11"/>
        <v>2.0266846816416146E-3</v>
      </c>
      <c r="L87" s="174">
        <f t="shared" si="12"/>
        <v>11.861175703797734</v>
      </c>
      <c r="M87" s="178">
        <v>3.375</v>
      </c>
      <c r="N87" s="183">
        <f t="shared" si="13"/>
        <v>16.275167785234899</v>
      </c>
      <c r="O87" s="205">
        <f t="shared" si="9"/>
        <v>233.49001720183259</v>
      </c>
    </row>
    <row r="88" spans="1:16" ht="16.5" customHeight="1" x14ac:dyDescent="0.15">
      <c r="A88" s="171">
        <v>83</v>
      </c>
      <c r="B88" s="171" t="s">
        <v>461</v>
      </c>
      <c r="C88" s="203">
        <v>43863</v>
      </c>
      <c r="D88" s="203">
        <v>41493</v>
      </c>
      <c r="E88" s="183">
        <f t="shared" si="7"/>
        <v>75.867598461455117</v>
      </c>
      <c r="F88" s="184">
        <v>49359.11</v>
      </c>
      <c r="G88" s="183">
        <f t="shared" si="8"/>
        <v>93.76262829836898</v>
      </c>
      <c r="H88" s="184">
        <v>20.775693237927943</v>
      </c>
      <c r="I88" s="183">
        <f t="shared" si="10"/>
        <v>32.086753680767224</v>
      </c>
      <c r="J88" s="288">
        <v>49.5</v>
      </c>
      <c r="K88" s="177">
        <f t="shared" si="11"/>
        <v>1.1285137815470899E-3</v>
      </c>
      <c r="L88" s="174">
        <f t="shared" si="12"/>
        <v>6.6046289135836318</v>
      </c>
      <c r="M88" s="178">
        <v>3.8000000000000003</v>
      </c>
      <c r="N88" s="183">
        <f t="shared" si="13"/>
        <v>24.832214765100677</v>
      </c>
      <c r="O88" s="205">
        <f t="shared" si="9"/>
        <v>233.15382411927564</v>
      </c>
    </row>
    <row r="89" spans="1:16" ht="16.5" customHeight="1" x14ac:dyDescent="0.15">
      <c r="A89" s="171">
        <v>84</v>
      </c>
      <c r="B89" s="171" t="s">
        <v>357</v>
      </c>
      <c r="C89" s="203">
        <v>12957</v>
      </c>
      <c r="D89" s="203">
        <v>39713</v>
      </c>
      <c r="E89" s="183">
        <f t="shared" si="7"/>
        <v>77.79619697708435</v>
      </c>
      <c r="F89" s="184">
        <v>61967</v>
      </c>
      <c r="G89" s="183">
        <f t="shared" si="8"/>
        <v>91.855704765490074</v>
      </c>
      <c r="H89" s="184">
        <v>20.161505941251583</v>
      </c>
      <c r="I89" s="183">
        <f t="shared" si="10"/>
        <v>30.586800025371847</v>
      </c>
      <c r="J89" s="288">
        <v>10.5</v>
      </c>
      <c r="K89" s="177">
        <f t="shared" si="11"/>
        <v>8.1037277147487841E-4</v>
      </c>
      <c r="L89" s="174">
        <f t="shared" si="12"/>
        <v>4.742708086317287</v>
      </c>
      <c r="M89" s="178">
        <v>3.9500000000000006</v>
      </c>
      <c r="N89" s="183">
        <f t="shared" si="13"/>
        <v>27.852348993288601</v>
      </c>
      <c r="O89" s="205">
        <f t="shared" si="9"/>
        <v>232.83375884755213</v>
      </c>
      <c r="P89" s="201"/>
    </row>
    <row r="90" spans="1:16" ht="16.5" customHeight="1" x14ac:dyDescent="0.15">
      <c r="A90" s="171">
        <v>85</v>
      </c>
      <c r="B90" s="171" t="s">
        <v>459</v>
      </c>
      <c r="C90" s="203">
        <v>11106</v>
      </c>
      <c r="D90" s="203">
        <v>40388</v>
      </c>
      <c r="E90" s="183">
        <f t="shared" si="7"/>
        <v>77.064846416382252</v>
      </c>
      <c r="F90" s="184">
        <v>41800.15</v>
      </c>
      <c r="G90" s="183">
        <f t="shared" si="8"/>
        <v>94.905909109677651</v>
      </c>
      <c r="H90" s="184">
        <v>17.580791374304688</v>
      </c>
      <c r="I90" s="183">
        <f t="shared" si="10"/>
        <v>24.284240091013835</v>
      </c>
      <c r="J90" s="288">
        <v>9.5</v>
      </c>
      <c r="K90" s="177">
        <f t="shared" si="11"/>
        <v>8.5539348100126061E-4</v>
      </c>
      <c r="L90" s="174">
        <f t="shared" si="12"/>
        <v>5.0061918688904692</v>
      </c>
      <c r="M90" s="178">
        <v>4.125</v>
      </c>
      <c r="N90" s="183">
        <f t="shared" si="13"/>
        <v>31.375838926174492</v>
      </c>
      <c r="O90" s="205">
        <f t="shared" si="9"/>
        <v>232.63702641213871</v>
      </c>
    </row>
    <row r="91" spans="1:16" ht="16.5" customHeight="1" x14ac:dyDescent="0.15">
      <c r="A91" s="171">
        <v>86</v>
      </c>
      <c r="B91" s="171" t="s">
        <v>478</v>
      </c>
      <c r="C91" s="203">
        <v>44741</v>
      </c>
      <c r="D91" s="203">
        <v>40338</v>
      </c>
      <c r="E91" s="183">
        <f t="shared" si="7"/>
        <v>77.119020531989818</v>
      </c>
      <c r="F91" s="184">
        <v>50188.800000000003</v>
      </c>
      <c r="G91" s="183">
        <f t="shared" si="8"/>
        <v>93.637138990800921</v>
      </c>
      <c r="H91" s="184">
        <v>19.46353970705978</v>
      </c>
      <c r="I91" s="183">
        <f t="shared" si="10"/>
        <v>28.88224343492481</v>
      </c>
      <c r="J91" s="288">
        <v>48.5</v>
      </c>
      <c r="K91" s="177">
        <f t="shared" si="11"/>
        <v>1.0840168972530788E-3</v>
      </c>
      <c r="L91" s="174">
        <f t="shared" si="12"/>
        <v>6.344210819114533</v>
      </c>
      <c r="M91" s="178">
        <v>3.8833333333333342</v>
      </c>
      <c r="N91" s="183">
        <f t="shared" si="13"/>
        <v>26.510067114093978</v>
      </c>
      <c r="O91" s="205">
        <f t="shared" si="9"/>
        <v>232.49268089092405</v>
      </c>
    </row>
    <row r="92" spans="1:16" ht="16.5" customHeight="1" x14ac:dyDescent="0.15">
      <c r="A92" s="171">
        <v>87</v>
      </c>
      <c r="B92" s="171" t="s">
        <v>362</v>
      </c>
      <c r="C92" s="203">
        <v>12439</v>
      </c>
      <c r="D92" s="203">
        <v>41100</v>
      </c>
      <c r="E92" s="183">
        <f t="shared" si="7"/>
        <v>76.293407010130551</v>
      </c>
      <c r="F92" s="184">
        <v>43075.57</v>
      </c>
      <c r="G92" s="183">
        <f t="shared" si="8"/>
        <v>94.713003840651311</v>
      </c>
      <c r="H92" s="184">
        <v>21.125375529496409</v>
      </c>
      <c r="I92" s="183">
        <f t="shared" si="10"/>
        <v>32.940739483312299</v>
      </c>
      <c r="J92" s="288">
        <v>11.5</v>
      </c>
      <c r="K92" s="177">
        <f t="shared" si="11"/>
        <v>9.2451161668944445E-4</v>
      </c>
      <c r="L92" s="174">
        <f t="shared" si="12"/>
        <v>5.4107058809332438</v>
      </c>
      <c r="M92" s="178">
        <v>3.6416666666666671</v>
      </c>
      <c r="N92" s="183">
        <f t="shared" si="13"/>
        <v>21.644295302013429</v>
      </c>
      <c r="O92" s="205">
        <f t="shared" si="9"/>
        <v>231.00215151704083</v>
      </c>
    </row>
    <row r="93" spans="1:16" ht="16.5" customHeight="1" x14ac:dyDescent="0.15">
      <c r="A93" s="171">
        <v>88</v>
      </c>
      <c r="B93" s="171" t="s">
        <v>373</v>
      </c>
      <c r="C93" s="203">
        <v>12901</v>
      </c>
      <c r="D93" s="203">
        <v>43358</v>
      </c>
      <c r="E93" s="183">
        <f t="shared" si="7"/>
        <v>73.846903949293022</v>
      </c>
      <c r="F93" s="184">
        <v>48961.24</v>
      </c>
      <c r="G93" s="183">
        <f t="shared" si="8"/>
        <v>93.822805510101205</v>
      </c>
      <c r="H93" s="184">
        <v>21.891585777793075</v>
      </c>
      <c r="I93" s="183">
        <f t="shared" si="10"/>
        <v>34.811959987144348</v>
      </c>
      <c r="J93" s="288">
        <v>14</v>
      </c>
      <c r="K93" s="177">
        <f t="shared" si="11"/>
        <v>1.0851871947911015E-3</v>
      </c>
      <c r="L93" s="174">
        <f t="shared" si="12"/>
        <v>6.3510599875372025</v>
      </c>
      <c r="M93" s="178">
        <v>3.6666666666666661</v>
      </c>
      <c r="N93" s="183">
        <f t="shared" si="13"/>
        <v>22.147651006711396</v>
      </c>
      <c r="O93" s="205">
        <f t="shared" si="9"/>
        <v>230.98038044078717</v>
      </c>
    </row>
    <row r="94" spans="1:16" ht="16.5" customHeight="1" x14ac:dyDescent="0.15">
      <c r="A94" s="171">
        <v>89</v>
      </c>
      <c r="B94" s="171" t="s">
        <v>485</v>
      </c>
      <c r="C94" s="203">
        <v>63133</v>
      </c>
      <c r="D94" s="203">
        <v>52846</v>
      </c>
      <c r="E94" s="183">
        <f t="shared" si="7"/>
        <v>63.566823771601925</v>
      </c>
      <c r="F94" s="184">
        <v>66864.52</v>
      </c>
      <c r="G94" s="183">
        <f t="shared" si="8"/>
        <v>91.114962568282991</v>
      </c>
      <c r="H94" s="184">
        <v>28.401661346940802</v>
      </c>
      <c r="I94" s="183">
        <f t="shared" si="10"/>
        <v>50.710712207655881</v>
      </c>
      <c r="J94" s="289">
        <v>91</v>
      </c>
      <c r="K94" s="177">
        <f t="shared" si="11"/>
        <v>1.4414014857523007E-3</v>
      </c>
      <c r="L94" s="174">
        <f t="shared" si="12"/>
        <v>8.4358047589202698</v>
      </c>
      <c r="M94" s="178">
        <v>3.4166666666666665</v>
      </c>
      <c r="N94" s="183">
        <f t="shared" si="13"/>
        <v>17.114093959731541</v>
      </c>
      <c r="O94" s="205">
        <f t="shared" si="9"/>
        <v>230.94239726619261</v>
      </c>
    </row>
    <row r="95" spans="1:16" ht="16.5" customHeight="1" x14ac:dyDescent="0.15">
      <c r="A95" s="171">
        <v>90</v>
      </c>
      <c r="B95" s="171" t="s">
        <v>456</v>
      </c>
      <c r="C95" s="203">
        <v>41397</v>
      </c>
      <c r="D95" s="203">
        <v>45642</v>
      </c>
      <c r="E95" s="183">
        <f t="shared" si="7"/>
        <v>71.372230348339571</v>
      </c>
      <c r="F95" s="184">
        <v>65704.89</v>
      </c>
      <c r="G95" s="183">
        <f t="shared" si="8"/>
        <v>91.290354781923213</v>
      </c>
      <c r="H95" s="184">
        <v>15.581191201443787</v>
      </c>
      <c r="I95" s="183">
        <f t="shared" si="10"/>
        <v>19.400863953404805</v>
      </c>
      <c r="J95" s="288">
        <v>41</v>
      </c>
      <c r="K95" s="177">
        <f t="shared" si="11"/>
        <v>9.904099330869387E-4</v>
      </c>
      <c r="L95" s="174">
        <f t="shared" si="12"/>
        <v>5.7963758948507573</v>
      </c>
      <c r="M95" s="178">
        <v>4.6916666666666673</v>
      </c>
      <c r="N95" s="183">
        <f t="shared" si="13"/>
        <v>42.78523489932887</v>
      </c>
      <c r="O95" s="205">
        <f t="shared" si="9"/>
        <v>230.64505987784725</v>
      </c>
    </row>
    <row r="96" spans="1:16" ht="16.5" customHeight="1" x14ac:dyDescent="0.15">
      <c r="A96" s="171">
        <v>91</v>
      </c>
      <c r="B96" s="171" t="s">
        <v>331</v>
      </c>
      <c r="C96" s="203">
        <v>3651</v>
      </c>
      <c r="D96" s="203">
        <v>42224</v>
      </c>
      <c r="E96" s="183">
        <f t="shared" si="7"/>
        <v>75.075572891272543</v>
      </c>
      <c r="F96" s="184">
        <v>54346.21</v>
      </c>
      <c r="G96" s="183">
        <f t="shared" si="8"/>
        <v>93.008337267052838</v>
      </c>
      <c r="H96" s="184">
        <v>19.667670578570377</v>
      </c>
      <c r="I96" s="183">
        <f t="shared" si="10"/>
        <v>29.380767009994297</v>
      </c>
      <c r="J96" s="288">
        <v>4</v>
      </c>
      <c r="K96" s="177">
        <f t="shared" si="11"/>
        <v>1.0955902492467817E-3</v>
      </c>
      <c r="L96" s="174">
        <f t="shared" si="12"/>
        <v>6.4119438822410642</v>
      </c>
      <c r="M96" s="178">
        <v>3.8833333333333333</v>
      </c>
      <c r="N96" s="183">
        <f t="shared" si="13"/>
        <v>26.51006711409396</v>
      </c>
      <c r="O96" s="205">
        <f t="shared" si="9"/>
        <v>230.38668816465471</v>
      </c>
    </row>
    <row r="97" spans="1:16" ht="16.5" customHeight="1" x14ac:dyDescent="0.15">
      <c r="A97" s="171">
        <v>92</v>
      </c>
      <c r="B97" s="171" t="s">
        <v>379</v>
      </c>
      <c r="C97" s="203">
        <v>16195</v>
      </c>
      <c r="D97" s="203">
        <v>44421</v>
      </c>
      <c r="E97" s="183">
        <f t="shared" si="7"/>
        <v>72.695162251476233</v>
      </c>
      <c r="F97" s="184">
        <v>48702.98</v>
      </c>
      <c r="G97" s="183">
        <f t="shared" si="8"/>
        <v>93.861866928911269</v>
      </c>
      <c r="H97" s="184">
        <v>21.90379620967347</v>
      </c>
      <c r="I97" s="183">
        <f t="shared" si="10"/>
        <v>34.84178001440975</v>
      </c>
      <c r="J97" s="288">
        <v>18</v>
      </c>
      <c r="K97" s="177">
        <f t="shared" si="11"/>
        <v>1.1114541525162086E-3</v>
      </c>
      <c r="L97" s="174">
        <f t="shared" si="12"/>
        <v>6.5047874043395844</v>
      </c>
      <c r="M97" s="178">
        <v>3.6666666666666665</v>
      </c>
      <c r="N97" s="183">
        <f t="shared" si="13"/>
        <v>22.147651006711406</v>
      </c>
      <c r="O97" s="205">
        <f t="shared" si="9"/>
        <v>230.05124760584826</v>
      </c>
    </row>
    <row r="98" spans="1:16" ht="16.5" customHeight="1" x14ac:dyDescent="0.15">
      <c r="A98" s="171">
        <v>93</v>
      </c>
      <c r="B98" s="170" t="s">
        <v>432</v>
      </c>
      <c r="C98" s="203">
        <v>23751</v>
      </c>
      <c r="D98" s="203">
        <v>43424</v>
      </c>
      <c r="E98" s="183">
        <f t="shared" si="7"/>
        <v>73.775394116691047</v>
      </c>
      <c r="F98" s="184">
        <v>69374.149999999994</v>
      </c>
      <c r="G98" s="183">
        <f t="shared" si="8"/>
        <v>90.735384977915459</v>
      </c>
      <c r="H98" s="184">
        <v>20.217399497626158</v>
      </c>
      <c r="I98" s="183">
        <f t="shared" si="10"/>
        <v>30.723301943680436</v>
      </c>
      <c r="J98" s="288">
        <v>23</v>
      </c>
      <c r="K98" s="177">
        <f t="shared" si="11"/>
        <v>9.6838027872510628E-4</v>
      </c>
      <c r="L98" s="174">
        <f t="shared" si="12"/>
        <v>5.6674473035180517</v>
      </c>
      <c r="M98" s="178">
        <v>3.9916666666666658</v>
      </c>
      <c r="N98" s="183">
        <f t="shared" si="13"/>
        <v>28.691275167785218</v>
      </c>
      <c r="O98" s="205">
        <f t="shared" si="9"/>
        <v>229.59280350959023</v>
      </c>
    </row>
    <row r="99" spans="1:16" ht="16.5" customHeight="1" x14ac:dyDescent="0.15">
      <c r="A99" s="171">
        <v>94</v>
      </c>
      <c r="B99" s="171" t="s">
        <v>398</v>
      </c>
      <c r="C99" s="203">
        <v>9507</v>
      </c>
      <c r="D99" s="203">
        <v>45956</v>
      </c>
      <c r="E99" s="183">
        <f t="shared" si="7"/>
        <v>71.032016902324074</v>
      </c>
      <c r="F99" s="184">
        <v>46764.63</v>
      </c>
      <c r="G99" s="183">
        <f t="shared" si="8"/>
        <v>94.155039317784897</v>
      </c>
      <c r="H99" s="184">
        <v>26.108448728669003</v>
      </c>
      <c r="I99" s="183">
        <f t="shared" si="10"/>
        <v>45.110282716539096</v>
      </c>
      <c r="J99" s="288">
        <v>0</v>
      </c>
      <c r="K99" s="177">
        <f t="shared" si="11"/>
        <v>0</v>
      </c>
      <c r="L99" s="174">
        <f t="shared" si="12"/>
        <v>0</v>
      </c>
      <c r="M99" s="178">
        <v>3.5166666666666662</v>
      </c>
      <c r="N99" s="183">
        <f t="shared" si="13"/>
        <v>19.127516778523482</v>
      </c>
      <c r="O99" s="205">
        <f t="shared" si="9"/>
        <v>229.42485571517153</v>
      </c>
    </row>
    <row r="100" spans="1:16" ht="16.5" customHeight="1" x14ac:dyDescent="0.15">
      <c r="A100" s="171">
        <v>95</v>
      </c>
      <c r="B100" s="171" t="s">
        <v>363</v>
      </c>
      <c r="C100" s="203">
        <v>13956</v>
      </c>
      <c r="D100" s="203">
        <v>45954</v>
      </c>
      <c r="E100" s="183">
        <f t="shared" si="7"/>
        <v>71.034183866948368</v>
      </c>
      <c r="F100" s="184">
        <v>60664.97</v>
      </c>
      <c r="G100" s="183">
        <f t="shared" si="8"/>
        <v>92.052634755164334</v>
      </c>
      <c r="H100" s="184">
        <v>21.08148626953648</v>
      </c>
      <c r="I100" s="183">
        <f t="shared" si="10"/>
        <v>32.833554173121513</v>
      </c>
      <c r="J100" s="288">
        <v>16.5</v>
      </c>
      <c r="K100" s="177">
        <f t="shared" si="11"/>
        <v>1.1822871883061048E-3</v>
      </c>
      <c r="L100" s="174">
        <f t="shared" si="12"/>
        <v>6.9193378722776062</v>
      </c>
      <c r="M100" s="178">
        <v>3.8416666666666668</v>
      </c>
      <c r="N100" s="183">
        <f t="shared" si="13"/>
        <v>25.671140939597318</v>
      </c>
      <c r="O100" s="205">
        <f t="shared" si="9"/>
        <v>228.51085160710912</v>
      </c>
    </row>
    <row r="101" spans="1:16" ht="16.5" customHeight="1" x14ac:dyDescent="0.15">
      <c r="A101" s="171">
        <v>96</v>
      </c>
      <c r="B101" s="171" t="s">
        <v>434</v>
      </c>
      <c r="C101" s="203">
        <v>89005</v>
      </c>
      <c r="D101" s="203">
        <v>44888</v>
      </c>
      <c r="E101" s="183">
        <f t="shared" si="7"/>
        <v>72.189176011701619</v>
      </c>
      <c r="F101" s="184">
        <v>87053.56</v>
      </c>
      <c r="G101" s="183">
        <f t="shared" si="8"/>
        <v>88.061402021495724</v>
      </c>
      <c r="H101" s="184">
        <v>16.247811739602469</v>
      </c>
      <c r="I101" s="183">
        <f t="shared" si="10"/>
        <v>21.02886882811265</v>
      </c>
      <c r="J101" s="288">
        <v>132</v>
      </c>
      <c r="K101" s="177">
        <f t="shared" si="11"/>
        <v>1.4830627492837482E-3</v>
      </c>
      <c r="L101" s="174">
        <f t="shared" si="12"/>
        <v>8.6796273778332704</v>
      </c>
      <c r="M101" s="178">
        <v>4.3666666666666663</v>
      </c>
      <c r="N101" s="183">
        <f t="shared" si="13"/>
        <v>36.241610738255019</v>
      </c>
      <c r="O101" s="205">
        <f t="shared" si="9"/>
        <v>226.20068497739828</v>
      </c>
      <c r="P101" s="201"/>
    </row>
    <row r="102" spans="1:16" ht="16.5" customHeight="1" x14ac:dyDescent="0.15">
      <c r="A102" s="171">
        <v>97</v>
      </c>
      <c r="B102" s="171" t="s">
        <v>342</v>
      </c>
      <c r="C102" s="203">
        <v>28111</v>
      </c>
      <c r="D102" s="203">
        <v>47070</v>
      </c>
      <c r="E102" s="183">
        <f t="shared" ref="E102:E165" si="14">SUM(100-(((D102-$D$2)/$D$3)*100))</f>
        <v>69.825017606587579</v>
      </c>
      <c r="F102" s="184">
        <v>79578.22</v>
      </c>
      <c r="G102" s="183">
        <f t="shared" ref="G102:G165" si="15">SUM(100-(((F102-$F$2)/$F$3)*100))</f>
        <v>89.192035439321472</v>
      </c>
      <c r="H102" s="184">
        <v>19.079345470637058</v>
      </c>
      <c r="I102" s="183">
        <f t="shared" si="10"/>
        <v>27.943973378831878</v>
      </c>
      <c r="J102" s="288">
        <v>33</v>
      </c>
      <c r="K102" s="177">
        <f t="shared" si="11"/>
        <v>1.1739176834691047E-3</v>
      </c>
      <c r="L102" s="174">
        <f t="shared" si="12"/>
        <v>6.8703553303337692</v>
      </c>
      <c r="M102" s="178">
        <v>4.1499999999999995</v>
      </c>
      <c r="N102" s="183">
        <f t="shared" si="13"/>
        <v>31.879194630872469</v>
      </c>
      <c r="O102" s="205">
        <f t="shared" ref="O102:O165" si="16">SUM(E102+G102+I102+L102+N102)</f>
        <v>225.71057638594718</v>
      </c>
    </row>
    <row r="103" spans="1:16" ht="16.5" customHeight="1" x14ac:dyDescent="0.15">
      <c r="A103" s="171">
        <v>98</v>
      </c>
      <c r="B103" s="171" t="s">
        <v>460</v>
      </c>
      <c r="C103" s="203">
        <v>19571</v>
      </c>
      <c r="D103" s="203">
        <v>45690</v>
      </c>
      <c r="E103" s="183">
        <f t="shared" si="14"/>
        <v>71.320223197356299</v>
      </c>
      <c r="F103" s="184">
        <v>69237.75</v>
      </c>
      <c r="G103" s="183">
        <f t="shared" si="15"/>
        <v>90.756015263386274</v>
      </c>
      <c r="H103" s="184">
        <v>18.864758127894238</v>
      </c>
      <c r="I103" s="183">
        <f t="shared" si="10"/>
        <v>27.419913257610773</v>
      </c>
      <c r="J103" s="288">
        <v>7.5</v>
      </c>
      <c r="K103" s="177">
        <f t="shared" si="11"/>
        <v>3.8322007051249296E-4</v>
      </c>
      <c r="L103" s="174">
        <f t="shared" si="12"/>
        <v>2.2427961442372126</v>
      </c>
      <c r="M103" s="178">
        <v>4.25</v>
      </c>
      <c r="N103" s="183">
        <f t="shared" si="13"/>
        <v>33.892617449664428</v>
      </c>
      <c r="O103" s="205">
        <f t="shared" si="16"/>
        <v>225.63156531225496</v>
      </c>
    </row>
    <row r="104" spans="1:16" ht="16.5" customHeight="1" x14ac:dyDescent="0.15">
      <c r="A104" s="171">
        <v>99</v>
      </c>
      <c r="B104" s="171" t="s">
        <v>469</v>
      </c>
      <c r="C104" s="203">
        <v>15698</v>
      </c>
      <c r="D104" s="203">
        <v>45478</v>
      </c>
      <c r="E104" s="183">
        <f t="shared" si="14"/>
        <v>71.54992144753237</v>
      </c>
      <c r="F104" s="184">
        <v>53437.95</v>
      </c>
      <c r="G104" s="183">
        <f t="shared" si="15"/>
        <v>93.14571016354644</v>
      </c>
      <c r="H104" s="184">
        <v>19.56631127583551</v>
      </c>
      <c r="I104" s="183">
        <f t="shared" si="10"/>
        <v>29.133229723781746</v>
      </c>
      <c r="J104" s="288">
        <v>10</v>
      </c>
      <c r="K104" s="177">
        <f t="shared" si="11"/>
        <v>6.3702382469104344E-4</v>
      </c>
      <c r="L104" s="174">
        <f t="shared" si="12"/>
        <v>3.728183066961098</v>
      </c>
      <c r="M104" s="178">
        <v>3.9416666666666664</v>
      </c>
      <c r="N104" s="183">
        <f t="shared" si="13"/>
        <v>27.68456375838926</v>
      </c>
      <c r="O104" s="205">
        <f t="shared" si="16"/>
        <v>225.24160816021089</v>
      </c>
    </row>
    <row r="105" spans="1:16" ht="16.5" customHeight="1" x14ac:dyDescent="0.15">
      <c r="A105" s="171">
        <v>100</v>
      </c>
      <c r="B105" s="171" t="s">
        <v>334</v>
      </c>
      <c r="C105" s="203">
        <v>20505</v>
      </c>
      <c r="D105" s="203">
        <v>45324</v>
      </c>
      <c r="E105" s="183">
        <f t="shared" si="14"/>
        <v>71.716777723603656</v>
      </c>
      <c r="F105" s="184">
        <v>65339.27</v>
      </c>
      <c r="G105" s="183">
        <f t="shared" si="15"/>
        <v>91.345654231878058</v>
      </c>
      <c r="H105" s="184">
        <v>21.435570792812818</v>
      </c>
      <c r="I105" s="183">
        <f t="shared" si="10"/>
        <v>33.698291001579783</v>
      </c>
      <c r="J105" s="288">
        <v>11.5</v>
      </c>
      <c r="K105" s="177">
        <f t="shared" si="11"/>
        <v>5.6083881980004873E-4</v>
      </c>
      <c r="L105" s="174">
        <f t="shared" si="12"/>
        <v>3.2823101903403371</v>
      </c>
      <c r="M105" s="178">
        <v>3.7999999999999994</v>
      </c>
      <c r="N105" s="183">
        <f t="shared" si="13"/>
        <v>24.832214765100659</v>
      </c>
      <c r="O105" s="205">
        <f t="shared" si="16"/>
        <v>224.87524791250246</v>
      </c>
    </row>
    <row r="106" spans="1:16" ht="16.5" customHeight="1" x14ac:dyDescent="0.15">
      <c r="A106" s="171">
        <v>101</v>
      </c>
      <c r="B106" s="171" t="s">
        <v>410</v>
      </c>
      <c r="C106" s="203">
        <v>6397</v>
      </c>
      <c r="D106" s="203">
        <v>47978</v>
      </c>
      <c r="E106" s="183">
        <f t="shared" si="14"/>
        <v>68.841215667154231</v>
      </c>
      <c r="F106" s="184">
        <v>57659.39</v>
      </c>
      <c r="G106" s="183">
        <f t="shared" si="15"/>
        <v>92.507224003004396</v>
      </c>
      <c r="H106" s="184">
        <v>23.960449680998469</v>
      </c>
      <c r="I106" s="183">
        <f t="shared" si="10"/>
        <v>39.864490364964375</v>
      </c>
      <c r="J106" s="288">
        <v>6</v>
      </c>
      <c r="K106" s="177">
        <f t="shared" si="11"/>
        <v>9.3793965921525719E-4</v>
      </c>
      <c r="L106" s="174">
        <f t="shared" si="12"/>
        <v>5.4892935236975449</v>
      </c>
      <c r="M106" s="178">
        <v>3.4666666666666668</v>
      </c>
      <c r="N106" s="183">
        <f t="shared" si="13"/>
        <v>18.12080536912752</v>
      </c>
      <c r="O106" s="205">
        <f t="shared" si="16"/>
        <v>224.82302892794806</v>
      </c>
    </row>
    <row r="107" spans="1:16" ht="16.5" customHeight="1" x14ac:dyDescent="0.15">
      <c r="A107" s="171">
        <v>102</v>
      </c>
      <c r="B107" s="171" t="s">
        <v>337</v>
      </c>
      <c r="C107" s="203">
        <v>3439</v>
      </c>
      <c r="D107" s="203">
        <v>45476</v>
      </c>
      <c r="E107" s="183">
        <f t="shared" si="14"/>
        <v>71.552088412156678</v>
      </c>
      <c r="F107" s="184">
        <v>60760.79</v>
      </c>
      <c r="G107" s="183">
        <f t="shared" si="15"/>
        <v>92.038142130869517</v>
      </c>
      <c r="H107" s="184">
        <v>18.561922968401142</v>
      </c>
      <c r="I107" s="183">
        <f t="shared" si="10"/>
        <v>26.68033641041449</v>
      </c>
      <c r="J107" s="288">
        <v>0.5</v>
      </c>
      <c r="K107" s="177">
        <f t="shared" si="11"/>
        <v>1.4539110206455364E-4</v>
      </c>
      <c r="L107" s="174">
        <f t="shared" si="12"/>
        <v>0.85090168341313344</v>
      </c>
      <c r="M107" s="178">
        <v>4.1916666666666664</v>
      </c>
      <c r="N107" s="183">
        <f t="shared" si="13"/>
        <v>32.718120805369125</v>
      </c>
      <c r="O107" s="205">
        <f t="shared" si="16"/>
        <v>223.83958944222294</v>
      </c>
    </row>
    <row r="108" spans="1:16" ht="16.5" customHeight="1" x14ac:dyDescent="0.15">
      <c r="A108" s="171">
        <v>103</v>
      </c>
      <c r="B108" s="171" t="s">
        <v>474</v>
      </c>
      <c r="C108" s="203">
        <v>36154</v>
      </c>
      <c r="D108" s="203">
        <v>49030</v>
      </c>
      <c r="E108" s="183">
        <f t="shared" si="14"/>
        <v>67.701392274771109</v>
      </c>
      <c r="F108" s="184">
        <v>85554.07</v>
      </c>
      <c r="G108" s="183">
        <f t="shared" si="15"/>
        <v>88.28819752560598</v>
      </c>
      <c r="H108" s="184">
        <v>21.924501201526112</v>
      </c>
      <c r="I108" s="183">
        <f t="shared" si="10"/>
        <v>34.892345254658721</v>
      </c>
      <c r="J108" s="288">
        <v>11.5</v>
      </c>
      <c r="K108" s="177">
        <f t="shared" si="11"/>
        <v>3.1808375283509432E-4</v>
      </c>
      <c r="L108" s="174">
        <f t="shared" si="12"/>
        <v>1.8615857291842846</v>
      </c>
      <c r="M108" s="178">
        <v>4.1083333333333334</v>
      </c>
      <c r="N108" s="183">
        <f t="shared" si="13"/>
        <v>31.040268456375841</v>
      </c>
      <c r="O108" s="205">
        <f t="shared" si="16"/>
        <v>223.78378924059592</v>
      </c>
    </row>
    <row r="109" spans="1:16" ht="16.5" customHeight="1" x14ac:dyDescent="0.15">
      <c r="A109" s="171">
        <v>104</v>
      </c>
      <c r="B109" s="171" t="s">
        <v>360</v>
      </c>
      <c r="C109" s="203">
        <v>5418</v>
      </c>
      <c r="D109" s="203">
        <v>46301</v>
      </c>
      <c r="E109" s="183">
        <f t="shared" si="14"/>
        <v>70.658215504631883</v>
      </c>
      <c r="F109" s="184">
        <v>53110.45</v>
      </c>
      <c r="G109" s="183">
        <f t="shared" si="15"/>
        <v>93.195244023456212</v>
      </c>
      <c r="H109" s="184">
        <v>20.343440974682871</v>
      </c>
      <c r="I109" s="183">
        <f t="shared" si="10"/>
        <v>31.031117450881119</v>
      </c>
      <c r="J109" s="288">
        <v>3.5</v>
      </c>
      <c r="K109" s="177">
        <f t="shared" si="11"/>
        <v>6.459948320413437E-4</v>
      </c>
      <c r="L109" s="174">
        <f t="shared" si="12"/>
        <v>3.7806859034338065</v>
      </c>
      <c r="M109" s="178">
        <v>3.7750000000000004</v>
      </c>
      <c r="N109" s="183">
        <f t="shared" si="13"/>
        <v>24.328859060402692</v>
      </c>
      <c r="O109" s="205">
        <f t="shared" si="16"/>
        <v>222.99412194280569</v>
      </c>
    </row>
    <row r="110" spans="1:16" ht="16.5" customHeight="1" x14ac:dyDescent="0.15">
      <c r="A110" s="171">
        <v>105</v>
      </c>
      <c r="B110" s="171" t="s">
        <v>412</v>
      </c>
      <c r="C110" s="203">
        <v>7725</v>
      </c>
      <c r="D110" s="203">
        <v>46918</v>
      </c>
      <c r="E110" s="183">
        <f t="shared" si="14"/>
        <v>69.989706918034557</v>
      </c>
      <c r="F110" s="184">
        <v>73284.600000000006</v>
      </c>
      <c r="G110" s="183">
        <f t="shared" si="15"/>
        <v>90.143935565750041</v>
      </c>
      <c r="H110" s="184">
        <v>22.236718736607475</v>
      </c>
      <c r="I110" s="183">
        <f t="shared" si="10"/>
        <v>35.654835517088543</v>
      </c>
      <c r="J110" s="288">
        <v>1</v>
      </c>
      <c r="K110" s="177">
        <f t="shared" si="11"/>
        <v>1.2944983818770226E-4</v>
      </c>
      <c r="L110" s="174">
        <f t="shared" si="12"/>
        <v>0.75760540822207534</v>
      </c>
      <c r="M110" s="178">
        <v>3.8583333333333329</v>
      </c>
      <c r="N110" s="183">
        <f t="shared" si="13"/>
        <v>26.006711409395965</v>
      </c>
      <c r="O110" s="205">
        <f t="shared" si="16"/>
        <v>222.55279481849118</v>
      </c>
    </row>
    <row r="111" spans="1:16" ht="16.5" customHeight="1" x14ac:dyDescent="0.15">
      <c r="A111" s="171">
        <v>106</v>
      </c>
      <c r="B111" s="171" t="s">
        <v>371</v>
      </c>
      <c r="C111" s="203">
        <v>5166</v>
      </c>
      <c r="D111" s="203">
        <v>41099</v>
      </c>
      <c r="E111" s="183">
        <f t="shared" si="14"/>
        <v>76.294490492442705</v>
      </c>
      <c r="F111" s="184">
        <v>61011.11</v>
      </c>
      <c r="G111" s="183">
        <f t="shared" si="15"/>
        <v>92.000281624571457</v>
      </c>
      <c r="H111" s="184">
        <v>22.207418474219708</v>
      </c>
      <c r="I111" s="183">
        <f t="shared" si="10"/>
        <v>35.583279110906908</v>
      </c>
      <c r="J111" s="288">
        <v>2.5</v>
      </c>
      <c r="K111" s="177">
        <f t="shared" si="11"/>
        <v>4.8393341076267905E-4</v>
      </c>
      <c r="L111" s="174">
        <f t="shared" si="12"/>
        <v>2.8322211471716665</v>
      </c>
      <c r="M111" s="178">
        <v>3.3416666666666668</v>
      </c>
      <c r="N111" s="183">
        <f t="shared" si="13"/>
        <v>15.604026845637589</v>
      </c>
      <c r="O111" s="205">
        <f t="shared" si="16"/>
        <v>222.31429922073033</v>
      </c>
    </row>
    <row r="112" spans="1:16" ht="16.5" customHeight="1" x14ac:dyDescent="0.15">
      <c r="A112" s="171">
        <v>107</v>
      </c>
      <c r="B112" s="171" t="s">
        <v>422</v>
      </c>
      <c r="C112" s="203">
        <v>14017</v>
      </c>
      <c r="D112" s="203">
        <v>47982</v>
      </c>
      <c r="E112" s="183">
        <f t="shared" si="14"/>
        <v>68.836881737905628</v>
      </c>
      <c r="F112" s="184">
        <v>73779.289999999994</v>
      </c>
      <c r="G112" s="183">
        <f t="shared" si="15"/>
        <v>90.069114481295784</v>
      </c>
      <c r="H112" s="184">
        <v>19.707459965698369</v>
      </c>
      <c r="I112" s="183">
        <f t="shared" si="10"/>
        <v>29.477939707950675</v>
      </c>
      <c r="J112" s="288">
        <v>6.5</v>
      </c>
      <c r="K112" s="177">
        <f t="shared" si="11"/>
        <v>4.6372262252978528E-4</v>
      </c>
      <c r="L112" s="174">
        <f t="shared" si="12"/>
        <v>2.7139374730934551</v>
      </c>
      <c r="M112" s="178">
        <v>4.083333333333333</v>
      </c>
      <c r="N112" s="183">
        <f t="shared" si="13"/>
        <v>30.536912751677846</v>
      </c>
      <c r="O112" s="205">
        <f t="shared" si="16"/>
        <v>221.63478615192341</v>
      </c>
    </row>
    <row r="113" spans="1:15" ht="16.5" customHeight="1" x14ac:dyDescent="0.15">
      <c r="A113" s="171">
        <v>108</v>
      </c>
      <c r="B113" s="171" t="s">
        <v>472</v>
      </c>
      <c r="C113" s="203">
        <v>14722</v>
      </c>
      <c r="D113" s="203">
        <v>47611</v>
      </c>
      <c r="E113" s="183">
        <f t="shared" si="14"/>
        <v>69.238853675713742</v>
      </c>
      <c r="F113" s="184">
        <v>53732.84</v>
      </c>
      <c r="G113" s="183">
        <f t="shared" si="15"/>
        <v>93.101108514847837</v>
      </c>
      <c r="H113" s="184">
        <v>23.809623268485733</v>
      </c>
      <c r="I113" s="183">
        <f t="shared" si="10"/>
        <v>39.496145675969842</v>
      </c>
      <c r="J113" s="288">
        <v>7.5</v>
      </c>
      <c r="K113" s="177">
        <f t="shared" si="11"/>
        <v>5.094416519494634E-4</v>
      </c>
      <c r="L113" s="174">
        <f t="shared" si="12"/>
        <v>2.9815081740841252</v>
      </c>
      <c r="M113" s="178">
        <v>3.4</v>
      </c>
      <c r="N113" s="183">
        <f t="shared" si="13"/>
        <v>16.778523489932887</v>
      </c>
      <c r="O113" s="205">
        <f t="shared" si="16"/>
        <v>221.59613953054844</v>
      </c>
    </row>
    <row r="114" spans="1:15" ht="16.5" customHeight="1" x14ac:dyDescent="0.15">
      <c r="A114" s="171">
        <v>109</v>
      </c>
      <c r="B114" s="171" t="s">
        <v>340</v>
      </c>
      <c r="C114" s="203">
        <v>4916</v>
      </c>
      <c r="D114" s="203">
        <v>49763</v>
      </c>
      <c r="E114" s="183">
        <f t="shared" si="14"/>
        <v>66.907199739964256</v>
      </c>
      <c r="F114" s="184">
        <v>57075.02</v>
      </c>
      <c r="G114" s="183">
        <f t="shared" si="15"/>
        <v>92.595609046410431</v>
      </c>
      <c r="H114" s="184">
        <v>27.27916569515574</v>
      </c>
      <c r="I114" s="183">
        <f t="shared" si="10"/>
        <v>47.969379937887979</v>
      </c>
      <c r="J114" s="288">
        <v>0</v>
      </c>
      <c r="K114" s="177">
        <f t="shared" si="11"/>
        <v>0</v>
      </c>
      <c r="L114" s="174">
        <f t="shared" si="12"/>
        <v>0</v>
      </c>
      <c r="M114" s="178">
        <v>3.2666666666666671</v>
      </c>
      <c r="N114" s="183">
        <f t="shared" si="13"/>
        <v>14.093959731543634</v>
      </c>
      <c r="O114" s="205">
        <f t="shared" si="16"/>
        <v>221.56614845580629</v>
      </c>
    </row>
    <row r="115" spans="1:15" ht="16.5" customHeight="1" x14ac:dyDescent="0.15">
      <c r="A115" s="171">
        <v>110</v>
      </c>
      <c r="B115" s="171" t="s">
        <v>450</v>
      </c>
      <c r="C115" s="203">
        <v>20105</v>
      </c>
      <c r="D115" s="203">
        <v>44956</v>
      </c>
      <c r="E115" s="183">
        <f t="shared" si="14"/>
        <v>72.115499214475321</v>
      </c>
      <c r="F115" s="184">
        <v>60816.92</v>
      </c>
      <c r="G115" s="183">
        <f t="shared" si="15"/>
        <v>92.029652556650476</v>
      </c>
      <c r="H115" s="184">
        <v>21.698592902595692</v>
      </c>
      <c r="I115" s="183">
        <f t="shared" si="10"/>
        <v>34.340637362622338</v>
      </c>
      <c r="J115" s="288">
        <v>15</v>
      </c>
      <c r="K115" s="177">
        <f t="shared" si="11"/>
        <v>7.4608306391444918E-4</v>
      </c>
      <c r="L115" s="174">
        <f t="shared" si="12"/>
        <v>4.3664524584796309</v>
      </c>
      <c r="M115" s="178">
        <v>3.4833333333333338</v>
      </c>
      <c r="N115" s="183">
        <f t="shared" si="13"/>
        <v>18.456375838926185</v>
      </c>
      <c r="O115" s="205">
        <f t="shared" si="16"/>
        <v>221.30861743115398</v>
      </c>
    </row>
    <row r="116" spans="1:15" ht="16.5" customHeight="1" x14ac:dyDescent="0.15">
      <c r="A116" s="171">
        <v>111</v>
      </c>
      <c r="B116" s="171" t="s">
        <v>423</v>
      </c>
      <c r="C116" s="203">
        <v>6718</v>
      </c>
      <c r="D116" s="203">
        <v>42173</v>
      </c>
      <c r="E116" s="183">
        <f t="shared" si="14"/>
        <v>75.130830489192263</v>
      </c>
      <c r="F116" s="184">
        <v>54069.11</v>
      </c>
      <c r="G116" s="183">
        <f t="shared" si="15"/>
        <v>93.050248206231458</v>
      </c>
      <c r="H116" s="184">
        <v>20.916673204842009</v>
      </c>
      <c r="I116" s="183">
        <f t="shared" si="10"/>
        <v>32.431051613750519</v>
      </c>
      <c r="J116" s="288">
        <v>1.5</v>
      </c>
      <c r="K116" s="177">
        <f t="shared" si="11"/>
        <v>2.2328073831497469E-4</v>
      </c>
      <c r="L116" s="174">
        <f t="shared" si="12"/>
        <v>1.3067509180966506</v>
      </c>
      <c r="M116" s="178">
        <v>3.4333333333333336</v>
      </c>
      <c r="N116" s="183">
        <f t="shared" si="13"/>
        <v>17.449664429530205</v>
      </c>
      <c r="O116" s="205">
        <f t="shared" si="16"/>
        <v>219.36854565680107</v>
      </c>
    </row>
    <row r="117" spans="1:15" ht="16.5" customHeight="1" x14ac:dyDescent="0.15">
      <c r="A117" s="171">
        <v>112</v>
      </c>
      <c r="B117" s="171" t="s">
        <v>347</v>
      </c>
      <c r="C117" s="203">
        <v>17133</v>
      </c>
      <c r="D117" s="203">
        <v>48576</v>
      </c>
      <c r="E117" s="183">
        <f t="shared" si="14"/>
        <v>68.193293244487791</v>
      </c>
      <c r="F117" s="184">
        <v>81142.22</v>
      </c>
      <c r="G117" s="183">
        <f t="shared" si="15"/>
        <v>88.95548289917221</v>
      </c>
      <c r="H117" s="184">
        <v>19.11155755462276</v>
      </c>
      <c r="I117" s="183">
        <f t="shared" si="10"/>
        <v>28.022640966689387</v>
      </c>
      <c r="J117" s="288">
        <v>9</v>
      </c>
      <c r="K117" s="177">
        <f t="shared" si="11"/>
        <v>5.2530204867798987E-4</v>
      </c>
      <c r="L117" s="174">
        <f t="shared" si="12"/>
        <v>3.0743311741457884</v>
      </c>
      <c r="M117" s="178">
        <v>4.0750000000000002</v>
      </c>
      <c r="N117" s="183">
        <f t="shared" si="13"/>
        <v>30.369127516778526</v>
      </c>
      <c r="O117" s="205">
        <f t="shared" si="16"/>
        <v>218.61487580127368</v>
      </c>
    </row>
    <row r="118" spans="1:15" ht="16.5" customHeight="1" x14ac:dyDescent="0.15">
      <c r="A118" s="171">
        <v>113</v>
      </c>
      <c r="B118" s="171" t="s">
        <v>498</v>
      </c>
      <c r="C118" s="203">
        <v>9557</v>
      </c>
      <c r="D118" s="203">
        <v>48084</v>
      </c>
      <c r="E118" s="183">
        <f t="shared" si="14"/>
        <v>68.726366542066202</v>
      </c>
      <c r="F118" s="184">
        <v>69934.92</v>
      </c>
      <c r="G118" s="183">
        <f t="shared" si="15"/>
        <v>90.650569397391479</v>
      </c>
      <c r="H118" s="184">
        <v>20.112773456231981</v>
      </c>
      <c r="I118" s="183">
        <f t="shared" si="10"/>
        <v>30.467786705758744</v>
      </c>
      <c r="J118" s="288">
        <v>4.5</v>
      </c>
      <c r="K118" s="177">
        <f t="shared" si="11"/>
        <v>4.7085905618918071E-4</v>
      </c>
      <c r="L118" s="174">
        <f t="shared" si="12"/>
        <v>2.755703463777325</v>
      </c>
      <c r="M118" s="178">
        <v>3.8583333333333329</v>
      </c>
      <c r="N118" s="183">
        <f t="shared" si="13"/>
        <v>26.006711409395965</v>
      </c>
      <c r="O118" s="205">
        <f t="shared" si="16"/>
        <v>218.60713751838972</v>
      </c>
    </row>
    <row r="119" spans="1:15" ht="16.5" customHeight="1" x14ac:dyDescent="0.15">
      <c r="A119" s="171">
        <v>114</v>
      </c>
      <c r="B119" s="171" t="s">
        <v>367</v>
      </c>
      <c r="C119" s="203">
        <v>4494</v>
      </c>
      <c r="D119" s="203">
        <v>44101</v>
      </c>
      <c r="E119" s="183">
        <f t="shared" si="14"/>
        <v>73.041876591364641</v>
      </c>
      <c r="F119" s="184">
        <v>62388.46</v>
      </c>
      <c r="G119" s="183">
        <f t="shared" si="15"/>
        <v>91.79195960336007</v>
      </c>
      <c r="H119" s="184">
        <v>20.425956057185228</v>
      </c>
      <c r="I119" s="183">
        <f t="shared" si="10"/>
        <v>31.232633829182056</v>
      </c>
      <c r="J119" s="288">
        <v>4</v>
      </c>
      <c r="K119" s="177">
        <f t="shared" si="11"/>
        <v>8.9007565643079659E-4</v>
      </c>
      <c r="L119" s="174">
        <f t="shared" si="12"/>
        <v>5.2091693622746167</v>
      </c>
      <c r="M119" s="178">
        <v>3.4166666666666665</v>
      </c>
      <c r="N119" s="183">
        <f t="shared" si="13"/>
        <v>17.114093959731541</v>
      </c>
      <c r="O119" s="205">
        <f t="shared" si="16"/>
        <v>218.38973334591293</v>
      </c>
    </row>
    <row r="120" spans="1:15" ht="16.5" customHeight="1" x14ac:dyDescent="0.15">
      <c r="A120" s="171">
        <v>115</v>
      </c>
      <c r="B120" s="171" t="s">
        <v>475</v>
      </c>
      <c r="C120" s="203">
        <v>839</v>
      </c>
      <c r="D120" s="203">
        <v>46679</v>
      </c>
      <c r="E120" s="183">
        <f t="shared" si="14"/>
        <v>70.248659190638705</v>
      </c>
      <c r="F120" s="184">
        <v>65273.21</v>
      </c>
      <c r="G120" s="183">
        <f t="shared" si="15"/>
        <v>91.355645702979245</v>
      </c>
      <c r="H120" s="184">
        <v>21.293957149358697</v>
      </c>
      <c r="I120" s="183">
        <f t="shared" si="10"/>
        <v>33.352445518772939</v>
      </c>
      <c r="J120" s="288">
        <v>0</v>
      </c>
      <c r="K120" s="177">
        <f t="shared" si="11"/>
        <v>0</v>
      </c>
      <c r="L120" s="174">
        <f t="shared" si="12"/>
        <v>0</v>
      </c>
      <c r="M120" s="178">
        <v>3.65</v>
      </c>
      <c r="N120" s="183">
        <f t="shared" si="13"/>
        <v>21.812080536912752</v>
      </c>
      <c r="O120" s="205">
        <f t="shared" si="16"/>
        <v>216.76883094930363</v>
      </c>
    </row>
    <row r="121" spans="1:15" ht="16.5" customHeight="1" x14ac:dyDescent="0.15">
      <c r="A121" s="171">
        <v>116</v>
      </c>
      <c r="B121" s="171" t="s">
        <v>397</v>
      </c>
      <c r="C121" s="203">
        <v>5452</v>
      </c>
      <c r="D121" s="203">
        <v>44988</v>
      </c>
      <c r="E121" s="183">
        <f t="shared" si="14"/>
        <v>72.080827780486487</v>
      </c>
      <c r="F121" s="184">
        <v>59552.6</v>
      </c>
      <c r="G121" s="183">
        <f t="shared" si="15"/>
        <v>92.220878968134826</v>
      </c>
      <c r="H121" s="184">
        <v>20.025751006149633</v>
      </c>
      <c r="I121" s="183">
        <f t="shared" si="10"/>
        <v>30.255262541210186</v>
      </c>
      <c r="J121" s="288">
        <v>2.5</v>
      </c>
      <c r="K121" s="177">
        <f t="shared" si="11"/>
        <v>4.5854732208363901E-4</v>
      </c>
      <c r="L121" s="174">
        <f t="shared" si="12"/>
        <v>2.6836490180280319</v>
      </c>
      <c r="M121" s="178">
        <v>3.5249999999999999</v>
      </c>
      <c r="N121" s="183">
        <f t="shared" si="13"/>
        <v>19.29530201342282</v>
      </c>
      <c r="O121" s="205">
        <f t="shared" si="16"/>
        <v>216.53592032128236</v>
      </c>
    </row>
    <row r="122" spans="1:15" ht="16.5" customHeight="1" x14ac:dyDescent="0.15">
      <c r="A122" s="171">
        <v>117</v>
      </c>
      <c r="B122" s="171" t="s">
        <v>465</v>
      </c>
      <c r="C122" s="203">
        <v>130824</v>
      </c>
      <c r="D122" s="203">
        <v>52245</v>
      </c>
      <c r="E122" s="183">
        <f t="shared" si="14"/>
        <v>64.217996641204834</v>
      </c>
      <c r="F122" s="184">
        <v>117553.38</v>
      </c>
      <c r="G122" s="183">
        <f t="shared" si="15"/>
        <v>83.44835221644739</v>
      </c>
      <c r="H122" s="184">
        <v>15.939444830404849</v>
      </c>
      <c r="I122" s="183">
        <f t="shared" si="10"/>
        <v>20.275782472929254</v>
      </c>
      <c r="J122" s="288">
        <v>300.5</v>
      </c>
      <c r="K122" s="177">
        <f t="shared" si="11"/>
        <v>2.2969791475570232E-3</v>
      </c>
      <c r="L122" s="174">
        <f t="shared" si="12"/>
        <v>13.443074546290571</v>
      </c>
      <c r="M122" s="178">
        <v>4.3083333333333336</v>
      </c>
      <c r="N122" s="183">
        <f t="shared" si="13"/>
        <v>35.067114093959731</v>
      </c>
      <c r="O122" s="205">
        <f t="shared" si="16"/>
        <v>216.45231997083178</v>
      </c>
    </row>
    <row r="123" spans="1:15" ht="16.5" customHeight="1" x14ac:dyDescent="0.15">
      <c r="A123" s="171">
        <v>118</v>
      </c>
      <c r="B123" s="171" t="s">
        <v>370</v>
      </c>
      <c r="C123" s="203">
        <v>1756</v>
      </c>
      <c r="D123" s="203">
        <v>38958</v>
      </c>
      <c r="E123" s="183">
        <f t="shared" si="14"/>
        <v>78.614226122758538</v>
      </c>
      <c r="F123" s="184">
        <v>44689.33</v>
      </c>
      <c r="G123" s="183">
        <f t="shared" si="15"/>
        <v>94.468925178764295</v>
      </c>
      <c r="H123" s="184">
        <v>16.864248330070396</v>
      </c>
      <c r="I123" s="183">
        <f t="shared" si="10"/>
        <v>22.534315655481748</v>
      </c>
      <c r="J123" s="288">
        <v>0</v>
      </c>
      <c r="K123" s="177">
        <f t="shared" si="11"/>
        <v>0</v>
      </c>
      <c r="L123" s="174">
        <f t="shared" si="12"/>
        <v>0</v>
      </c>
      <c r="M123" s="178">
        <v>3.5833333333333335</v>
      </c>
      <c r="N123" s="183">
        <f t="shared" si="13"/>
        <v>20.469798657718126</v>
      </c>
      <c r="O123" s="205">
        <f t="shared" si="16"/>
        <v>216.0872656147227</v>
      </c>
    </row>
    <row r="124" spans="1:15" ht="16.5" customHeight="1" x14ac:dyDescent="0.15">
      <c r="A124" s="171">
        <v>119</v>
      </c>
      <c r="B124" s="171" t="s">
        <v>335</v>
      </c>
      <c r="C124" s="203">
        <v>5497</v>
      </c>
      <c r="D124" s="203">
        <v>51192</v>
      </c>
      <c r="E124" s="183">
        <f t="shared" si="14"/>
        <v>65.358903515900096</v>
      </c>
      <c r="F124" s="184">
        <v>68986.720000000001</v>
      </c>
      <c r="G124" s="183">
        <f t="shared" si="15"/>
        <v>90.793983156067654</v>
      </c>
      <c r="H124" s="184">
        <v>24.582310227179899</v>
      </c>
      <c r="I124" s="183">
        <f t="shared" si="10"/>
        <v>41.383183448391193</v>
      </c>
      <c r="J124" s="288">
        <v>0</v>
      </c>
      <c r="K124" s="177">
        <f t="shared" si="11"/>
        <v>0</v>
      </c>
      <c r="L124" s="174">
        <f t="shared" si="12"/>
        <v>0</v>
      </c>
      <c r="M124" s="178">
        <v>3.4833333333333338</v>
      </c>
      <c r="N124" s="183">
        <f t="shared" si="13"/>
        <v>18.456375838926185</v>
      </c>
      <c r="O124" s="205">
        <f t="shared" si="16"/>
        <v>215.99244595928513</v>
      </c>
    </row>
    <row r="125" spans="1:15" ht="16.5" customHeight="1" x14ac:dyDescent="0.15">
      <c r="A125" s="171">
        <v>120</v>
      </c>
      <c r="B125" s="171" t="s">
        <v>405</v>
      </c>
      <c r="C125" s="203">
        <v>8168</v>
      </c>
      <c r="D125" s="203">
        <v>44833</v>
      </c>
      <c r="E125" s="183">
        <f t="shared" si="14"/>
        <v>72.248767538869927</v>
      </c>
      <c r="F125" s="184">
        <v>75169.5</v>
      </c>
      <c r="G125" s="183">
        <f t="shared" si="15"/>
        <v>89.858847405310541</v>
      </c>
      <c r="H125" s="184">
        <v>18.947650648037932</v>
      </c>
      <c r="I125" s="183">
        <f t="shared" si="10"/>
        <v>27.622351405171464</v>
      </c>
      <c r="J125" s="288">
        <v>11</v>
      </c>
      <c r="K125" s="177">
        <f t="shared" si="11"/>
        <v>1.3467189030362389E-3</v>
      </c>
      <c r="L125" s="174">
        <f t="shared" si="12"/>
        <v>7.8816747751800742</v>
      </c>
      <c r="M125" s="178">
        <v>3.4749999999999996</v>
      </c>
      <c r="N125" s="183">
        <f t="shared" si="13"/>
        <v>18.28859060402684</v>
      </c>
      <c r="O125" s="205">
        <f t="shared" si="16"/>
        <v>215.90023172855882</v>
      </c>
    </row>
    <row r="126" spans="1:15" ht="16.5" customHeight="1" x14ac:dyDescent="0.15">
      <c r="A126" s="171">
        <v>121</v>
      </c>
      <c r="B126" s="171" t="s">
        <v>428</v>
      </c>
      <c r="C126" s="203">
        <v>27965</v>
      </c>
      <c r="D126" s="203">
        <v>52754</v>
      </c>
      <c r="E126" s="183">
        <f t="shared" si="14"/>
        <v>63.666504144319845</v>
      </c>
      <c r="F126" s="184">
        <v>77740.41</v>
      </c>
      <c r="G126" s="183">
        <f t="shared" si="15"/>
        <v>89.47000131132387</v>
      </c>
      <c r="H126" s="184">
        <v>22.674219199106673</v>
      </c>
      <c r="I126" s="183">
        <f t="shared" si="10"/>
        <v>36.723288774773934</v>
      </c>
      <c r="J126" s="288">
        <v>14.5</v>
      </c>
      <c r="K126" s="177">
        <f t="shared" si="11"/>
        <v>5.1850527445020567E-4</v>
      </c>
      <c r="L126" s="174">
        <f t="shared" si="12"/>
        <v>3.0345530408895129</v>
      </c>
      <c r="M126" s="178">
        <v>3.6833333333333336</v>
      </c>
      <c r="N126" s="183">
        <f t="shared" si="13"/>
        <v>22.483221476510071</v>
      </c>
      <c r="O126" s="205">
        <f t="shared" si="16"/>
        <v>215.37756874781724</v>
      </c>
    </row>
    <row r="127" spans="1:15" ht="16.5" customHeight="1" x14ac:dyDescent="0.15">
      <c r="A127" s="171">
        <v>122</v>
      </c>
      <c r="B127" s="171" t="s">
        <v>356</v>
      </c>
      <c r="C127" s="203">
        <v>4254</v>
      </c>
      <c r="D127" s="203">
        <v>45195</v>
      </c>
      <c r="E127" s="183">
        <f t="shared" si="14"/>
        <v>71.856546941871173</v>
      </c>
      <c r="F127" s="184">
        <v>62476.79</v>
      </c>
      <c r="G127" s="183">
        <f t="shared" si="15"/>
        <v>91.778599829785023</v>
      </c>
      <c r="H127" s="184">
        <v>17.784562920937756</v>
      </c>
      <c r="I127" s="183">
        <f t="shared" si="10"/>
        <v>24.781886131385939</v>
      </c>
      <c r="J127" s="288">
        <v>2</v>
      </c>
      <c r="K127" s="177">
        <f t="shared" si="11"/>
        <v>4.7014574518100609E-4</v>
      </c>
      <c r="L127" s="174">
        <f t="shared" si="12"/>
        <v>2.7515288098333484</v>
      </c>
      <c r="M127" s="178">
        <v>3.7416666666666667</v>
      </c>
      <c r="N127" s="183">
        <f t="shared" si="13"/>
        <v>23.65771812080537</v>
      </c>
      <c r="O127" s="205">
        <f t="shared" si="16"/>
        <v>214.82627983368087</v>
      </c>
    </row>
    <row r="128" spans="1:15" ht="16.5" customHeight="1" x14ac:dyDescent="0.15">
      <c r="A128" s="171">
        <v>123</v>
      </c>
      <c r="B128" s="171" t="s">
        <v>392</v>
      </c>
      <c r="C128" s="203">
        <v>8264</v>
      </c>
      <c r="D128" s="203">
        <v>48008</v>
      </c>
      <c r="E128" s="183">
        <f t="shared" si="14"/>
        <v>68.808711197789691</v>
      </c>
      <c r="F128" s="184">
        <v>66343.710000000006</v>
      </c>
      <c r="G128" s="183">
        <f t="shared" si="15"/>
        <v>91.193734261655848</v>
      </c>
      <c r="H128" s="184">
        <v>22.70585164797928</v>
      </c>
      <c r="I128" s="183">
        <f t="shared" si="10"/>
        <v>36.800540791499664</v>
      </c>
      <c r="J128" s="288">
        <v>2.5</v>
      </c>
      <c r="K128" s="177">
        <f t="shared" si="11"/>
        <v>3.0251694094869311E-4</v>
      </c>
      <c r="L128" s="174">
        <f t="shared" si="12"/>
        <v>1.7704809349333046</v>
      </c>
      <c r="M128" s="178">
        <v>3.3416666666666668</v>
      </c>
      <c r="N128" s="183">
        <f t="shared" si="13"/>
        <v>15.604026845637589</v>
      </c>
      <c r="O128" s="205">
        <f t="shared" si="16"/>
        <v>214.17749403151609</v>
      </c>
    </row>
    <row r="129" spans="1:15" ht="16.5" customHeight="1" x14ac:dyDescent="0.15">
      <c r="A129" s="171">
        <v>124</v>
      </c>
      <c r="B129" s="171" t="s">
        <v>396</v>
      </c>
      <c r="C129" s="203">
        <v>2112</v>
      </c>
      <c r="D129" s="203">
        <v>41377</v>
      </c>
      <c r="E129" s="183">
        <f t="shared" si="14"/>
        <v>75.993282409664658</v>
      </c>
      <c r="F129" s="184">
        <v>51938.5</v>
      </c>
      <c r="G129" s="183">
        <f t="shared" si="15"/>
        <v>93.372499617719598</v>
      </c>
      <c r="H129" s="184">
        <v>17.868191161293012</v>
      </c>
      <c r="I129" s="183">
        <f t="shared" si="10"/>
        <v>24.986121037405574</v>
      </c>
      <c r="J129" s="288">
        <v>0</v>
      </c>
      <c r="K129" s="177">
        <f t="shared" si="11"/>
        <v>0</v>
      </c>
      <c r="L129" s="174">
        <f t="shared" si="12"/>
        <v>0</v>
      </c>
      <c r="M129" s="178">
        <v>3.5333333333333332</v>
      </c>
      <c r="N129" s="183">
        <f t="shared" si="13"/>
        <v>19.463087248322147</v>
      </c>
      <c r="O129" s="205">
        <f t="shared" si="16"/>
        <v>213.81499031311199</v>
      </c>
    </row>
    <row r="130" spans="1:15" ht="16.5" customHeight="1" x14ac:dyDescent="0.15">
      <c r="A130" s="171">
        <v>125</v>
      </c>
      <c r="B130" s="171" t="s">
        <v>467</v>
      </c>
      <c r="C130" s="203">
        <v>18593</v>
      </c>
      <c r="D130" s="203">
        <v>49353</v>
      </c>
      <c r="E130" s="183">
        <f t="shared" si="14"/>
        <v>67.351427487946268</v>
      </c>
      <c r="F130" s="184">
        <v>92952.63</v>
      </c>
      <c r="G130" s="183">
        <f t="shared" si="15"/>
        <v>87.169176962021069</v>
      </c>
      <c r="H130" s="184">
        <v>15.655916071439998</v>
      </c>
      <c r="I130" s="183">
        <f t="shared" si="10"/>
        <v>19.58335525940592</v>
      </c>
      <c r="J130" s="288">
        <v>24.5</v>
      </c>
      <c r="K130" s="177">
        <f t="shared" si="11"/>
        <v>1.3177002097563598E-3</v>
      </c>
      <c r="L130" s="174">
        <f t="shared" si="12"/>
        <v>7.7118428211493857</v>
      </c>
      <c r="M130" s="178">
        <v>4.1416666666666666</v>
      </c>
      <c r="N130" s="183">
        <f t="shared" si="13"/>
        <v>31.711409395973149</v>
      </c>
      <c r="O130" s="205">
        <f t="shared" si="16"/>
        <v>213.5272119264958</v>
      </c>
    </row>
    <row r="131" spans="1:15" ht="16.5" customHeight="1" x14ac:dyDescent="0.15">
      <c r="A131" s="171">
        <v>126</v>
      </c>
      <c r="B131" s="171" t="s">
        <v>439</v>
      </c>
      <c r="C131" s="203">
        <v>13035</v>
      </c>
      <c r="D131" s="203">
        <v>42695</v>
      </c>
      <c r="E131" s="183">
        <f t="shared" si="14"/>
        <v>74.565252722249312</v>
      </c>
      <c r="F131" s="184">
        <v>65210.85</v>
      </c>
      <c r="G131" s="183">
        <f t="shared" si="15"/>
        <v>91.365077554899784</v>
      </c>
      <c r="H131" s="184">
        <v>14.856557747342437</v>
      </c>
      <c r="I131" s="183">
        <f t="shared" si="10"/>
        <v>17.631181310694867</v>
      </c>
      <c r="J131" s="288">
        <v>7</v>
      </c>
      <c r="K131" s="177">
        <f t="shared" si="11"/>
        <v>5.3701572688914464E-4</v>
      </c>
      <c r="L131" s="174">
        <f t="shared" si="12"/>
        <v>3.1428854967095305</v>
      </c>
      <c r="M131" s="178">
        <v>3.8833333333333333</v>
      </c>
      <c r="N131" s="183">
        <f t="shared" si="13"/>
        <v>26.51006711409396</v>
      </c>
      <c r="O131" s="205">
        <f t="shared" si="16"/>
        <v>213.21446419864748</v>
      </c>
    </row>
    <row r="132" spans="1:15" ht="16.5" customHeight="1" x14ac:dyDescent="0.15">
      <c r="A132" s="171">
        <v>127</v>
      </c>
      <c r="B132" s="171" t="s">
        <v>497</v>
      </c>
      <c r="C132" s="203">
        <v>8853</v>
      </c>
      <c r="D132" s="203">
        <v>54109</v>
      </c>
      <c r="E132" s="183">
        <f t="shared" si="14"/>
        <v>62.198385611354894</v>
      </c>
      <c r="F132" s="184">
        <v>90601.81</v>
      </c>
      <c r="G132" s="183">
        <f t="shared" si="15"/>
        <v>87.524734789664109</v>
      </c>
      <c r="H132" s="184">
        <v>26.901510520129726</v>
      </c>
      <c r="I132" s="183">
        <f t="shared" si="10"/>
        <v>47.047079422516461</v>
      </c>
      <c r="J132" s="291">
        <v>1</v>
      </c>
      <c r="K132" s="177">
        <f t="shared" si="11"/>
        <v>1.1295606009262397E-4</v>
      </c>
      <c r="L132" s="174">
        <f t="shared" si="12"/>
        <v>0.66107554258618917</v>
      </c>
      <c r="M132" s="178">
        <v>3.25</v>
      </c>
      <c r="N132" s="183">
        <f t="shared" si="13"/>
        <v>13.758389261744968</v>
      </c>
      <c r="O132" s="205">
        <f t="shared" si="16"/>
        <v>211.18966462786662</v>
      </c>
    </row>
    <row r="133" spans="1:15" ht="16.5" customHeight="1" x14ac:dyDescent="0.15">
      <c r="A133" s="171">
        <v>128</v>
      </c>
      <c r="B133" s="171" t="s">
        <v>349</v>
      </c>
      <c r="C133" s="203">
        <v>9640</v>
      </c>
      <c r="D133" s="203">
        <v>51224</v>
      </c>
      <c r="E133" s="183">
        <f t="shared" si="14"/>
        <v>65.324232081911262</v>
      </c>
      <c r="F133" s="184">
        <v>63639.11</v>
      </c>
      <c r="G133" s="183">
        <f t="shared" si="15"/>
        <v>91.602800757875613</v>
      </c>
      <c r="H133" s="184">
        <v>22.192296226719201</v>
      </c>
      <c r="I133" s="183">
        <f t="shared" si="10"/>
        <v>35.546347916564521</v>
      </c>
      <c r="J133" s="288">
        <v>1</v>
      </c>
      <c r="K133" s="177">
        <f t="shared" si="11"/>
        <v>1.0373443983402489E-4</v>
      </c>
      <c r="L133" s="174">
        <f t="shared" si="12"/>
        <v>0.60710599362194306</v>
      </c>
      <c r="M133" s="178">
        <v>3.4583333333333335</v>
      </c>
      <c r="N133" s="183">
        <f t="shared" si="13"/>
        <v>17.953020134228193</v>
      </c>
      <c r="O133" s="205">
        <f t="shared" si="16"/>
        <v>211.03350688420153</v>
      </c>
    </row>
    <row r="134" spans="1:15" ht="16.5" customHeight="1" x14ac:dyDescent="0.15">
      <c r="A134" s="171">
        <v>129</v>
      </c>
      <c r="B134" s="171" t="s">
        <v>387</v>
      </c>
      <c r="C134" s="203">
        <v>11357</v>
      </c>
      <c r="D134" s="203">
        <v>52140</v>
      </c>
      <c r="E134" s="183">
        <f t="shared" si="14"/>
        <v>64.331762283980709</v>
      </c>
      <c r="F134" s="184">
        <v>60315.5</v>
      </c>
      <c r="G134" s="183">
        <f t="shared" si="15"/>
        <v>92.105491543019824</v>
      </c>
      <c r="H134" s="184">
        <v>24.88868432790311</v>
      </c>
      <c r="I134" s="183">
        <f t="shared" ref="I134:I174" si="17">SUM((H134-$H$2)/$H$3)*100</f>
        <v>42.131403013961929</v>
      </c>
      <c r="J134" s="288">
        <v>3.5</v>
      </c>
      <c r="K134" s="177">
        <f t="shared" ref="K134:K174" si="18">SUM(J134/C134)</f>
        <v>3.0817997710663026E-4</v>
      </c>
      <c r="L134" s="174">
        <f t="shared" ref="L134:L174" si="19">SUM((K134-$K$2)/$K$3)*100</f>
        <v>1.8036238641194295</v>
      </c>
      <c r="M134" s="178">
        <v>3.0916666666666668</v>
      </c>
      <c r="N134" s="183">
        <f t="shared" ref="N134:N174" si="20">SUM((M134-$M$2)/$M$3)*100</f>
        <v>10.570469798657724</v>
      </c>
      <c r="O134" s="205">
        <f t="shared" si="16"/>
        <v>210.94275050373957</v>
      </c>
    </row>
    <row r="135" spans="1:15" ht="16.5" customHeight="1" x14ac:dyDescent="0.15">
      <c r="A135" s="171">
        <v>130</v>
      </c>
      <c r="B135" s="171" t="s">
        <v>353</v>
      </c>
      <c r="C135" s="203">
        <v>10298</v>
      </c>
      <c r="D135" s="203">
        <v>52569</v>
      </c>
      <c r="E135" s="183">
        <f t="shared" si="14"/>
        <v>63.866948372067824</v>
      </c>
      <c r="F135" s="184">
        <v>71178.539999999994</v>
      </c>
      <c r="G135" s="183">
        <f t="shared" si="15"/>
        <v>90.462473828350284</v>
      </c>
      <c r="H135" s="184">
        <v>21.987775253003445</v>
      </c>
      <c r="I135" s="183">
        <f t="shared" si="17"/>
        <v>35.046871643137749</v>
      </c>
      <c r="J135" s="288">
        <v>3</v>
      </c>
      <c r="K135" s="177">
        <f t="shared" si="18"/>
        <v>2.913187026607108E-4</v>
      </c>
      <c r="L135" s="174">
        <f t="shared" si="19"/>
        <v>1.7049432254366477</v>
      </c>
      <c r="M135" s="178">
        <v>3.5416666666666665</v>
      </c>
      <c r="N135" s="183">
        <f t="shared" si="20"/>
        <v>19.630872483221474</v>
      </c>
      <c r="O135" s="205">
        <f t="shared" si="16"/>
        <v>210.71210955221397</v>
      </c>
    </row>
    <row r="136" spans="1:15" ht="16.5" customHeight="1" x14ac:dyDescent="0.15">
      <c r="A136" s="171">
        <v>131</v>
      </c>
      <c r="B136" s="171" t="s">
        <v>438</v>
      </c>
      <c r="C136" s="203">
        <v>13997</v>
      </c>
      <c r="D136" s="203">
        <v>51784</v>
      </c>
      <c r="E136" s="183">
        <f t="shared" si="14"/>
        <v>64.717481987106567</v>
      </c>
      <c r="F136" s="184">
        <v>99511.08</v>
      </c>
      <c r="G136" s="183">
        <f t="shared" si="15"/>
        <v>86.177221714615698</v>
      </c>
      <c r="H136" s="184">
        <v>21.473313634113676</v>
      </c>
      <c r="I136" s="183">
        <f t="shared" si="17"/>
        <v>33.790465673834625</v>
      </c>
      <c r="J136" s="288">
        <v>12</v>
      </c>
      <c r="K136" s="177">
        <f t="shared" si="18"/>
        <v>8.5732656997928127E-4</v>
      </c>
      <c r="L136" s="174">
        <f t="shared" si="19"/>
        <v>5.0175052755723639</v>
      </c>
      <c r="M136" s="178">
        <v>3.5999999999999996</v>
      </c>
      <c r="N136" s="183">
        <f t="shared" si="20"/>
        <v>20.805369127516769</v>
      </c>
      <c r="O136" s="205">
        <f t="shared" si="16"/>
        <v>210.50804377864605</v>
      </c>
    </row>
    <row r="137" spans="1:15" ht="16.5" customHeight="1" x14ac:dyDescent="0.15">
      <c r="A137" s="171">
        <v>132</v>
      </c>
      <c r="B137" s="171" t="s">
        <v>355</v>
      </c>
      <c r="C137" s="203">
        <v>29330</v>
      </c>
      <c r="D137" s="203">
        <v>47012</v>
      </c>
      <c r="E137" s="183">
        <f t="shared" si="14"/>
        <v>69.88785958069235</v>
      </c>
      <c r="F137" s="184">
        <v>58915.53</v>
      </c>
      <c r="G137" s="183">
        <f t="shared" si="15"/>
        <v>92.317234803654586</v>
      </c>
      <c r="H137" s="184">
        <v>21.584255865920444</v>
      </c>
      <c r="I137" s="183">
        <f t="shared" si="17"/>
        <v>34.061406162243927</v>
      </c>
      <c r="J137" s="288">
        <v>12</v>
      </c>
      <c r="K137" s="177">
        <f t="shared" si="18"/>
        <v>4.0913740197749747E-4</v>
      </c>
      <c r="L137" s="174">
        <f t="shared" si="19"/>
        <v>2.394477372730528</v>
      </c>
      <c r="M137" s="178">
        <v>3.1</v>
      </c>
      <c r="N137" s="183">
        <f t="shared" si="20"/>
        <v>10.738255033557051</v>
      </c>
      <c r="O137" s="205">
        <f t="shared" si="16"/>
        <v>209.39923295287844</v>
      </c>
    </row>
    <row r="138" spans="1:15" ht="16.5" customHeight="1" x14ac:dyDescent="0.15">
      <c r="A138" s="171">
        <v>133</v>
      </c>
      <c r="B138" s="171" t="s">
        <v>418</v>
      </c>
      <c r="C138" s="203">
        <v>2277</v>
      </c>
      <c r="D138" s="203">
        <v>46973</v>
      </c>
      <c r="E138" s="183">
        <f t="shared" si="14"/>
        <v>69.930115390866234</v>
      </c>
      <c r="F138" s="184">
        <v>84234.46</v>
      </c>
      <c r="G138" s="183">
        <f t="shared" si="15"/>
        <v>88.487786462630524</v>
      </c>
      <c r="H138" s="184">
        <v>19.468307685439537</v>
      </c>
      <c r="I138" s="183">
        <f t="shared" si="17"/>
        <v>28.893887678689318</v>
      </c>
      <c r="J138" s="288">
        <v>2</v>
      </c>
      <c r="K138" s="177">
        <f t="shared" si="18"/>
        <v>8.7834870443566099E-4</v>
      </c>
      <c r="L138" s="174">
        <f t="shared" si="19"/>
        <v>5.1405373548665194</v>
      </c>
      <c r="M138" s="178">
        <v>3.3666666666666667</v>
      </c>
      <c r="N138" s="183">
        <f t="shared" si="20"/>
        <v>16.107382550335572</v>
      </c>
      <c r="O138" s="205">
        <f t="shared" si="16"/>
        <v>208.55970943738816</v>
      </c>
    </row>
    <row r="139" spans="1:15" ht="16.5" customHeight="1" x14ac:dyDescent="0.15">
      <c r="A139" s="171">
        <v>134</v>
      </c>
      <c r="B139" s="171" t="s">
        <v>443</v>
      </c>
      <c r="C139" s="203">
        <v>4167</v>
      </c>
      <c r="D139" s="203">
        <v>43686</v>
      </c>
      <c r="E139" s="183">
        <f t="shared" si="14"/>
        <v>73.491521750907424</v>
      </c>
      <c r="F139" s="184">
        <v>50551.56</v>
      </c>
      <c r="G139" s="183">
        <f t="shared" si="15"/>
        <v>93.582272111347891</v>
      </c>
      <c r="H139" s="184">
        <v>16.998224925375677</v>
      </c>
      <c r="I139" s="183">
        <f t="shared" si="17"/>
        <v>22.861510120351113</v>
      </c>
      <c r="J139" s="288">
        <v>4</v>
      </c>
      <c r="K139" s="177">
        <f t="shared" si="18"/>
        <v>9.5992320614350852E-4</v>
      </c>
      <c r="L139" s="174">
        <f t="shared" si="19"/>
        <v>5.6179522711932153</v>
      </c>
      <c r="M139" s="178">
        <v>3.1583333333333332</v>
      </c>
      <c r="N139" s="183">
        <f t="shared" si="20"/>
        <v>11.912751677852349</v>
      </c>
      <c r="O139" s="205">
        <f t="shared" si="16"/>
        <v>207.466007931652</v>
      </c>
    </row>
    <row r="140" spans="1:15" ht="16.5" customHeight="1" x14ac:dyDescent="0.15">
      <c r="A140" s="171">
        <v>135</v>
      </c>
      <c r="B140" s="171" t="s">
        <v>369</v>
      </c>
      <c r="C140" s="203">
        <v>7240</v>
      </c>
      <c r="D140" s="203">
        <v>55296</v>
      </c>
      <c r="E140" s="183">
        <f t="shared" si="14"/>
        <v>60.912292106831359</v>
      </c>
      <c r="F140" s="184">
        <v>70479.289999999994</v>
      </c>
      <c r="G140" s="183">
        <f t="shared" si="15"/>
        <v>90.568234291073665</v>
      </c>
      <c r="H140" s="184">
        <v>25.192372362947555</v>
      </c>
      <c r="I140" s="183">
        <f t="shared" si="17"/>
        <v>42.873062733610581</v>
      </c>
      <c r="J140" s="288">
        <v>1</v>
      </c>
      <c r="K140" s="177">
        <f t="shared" si="18"/>
        <v>1.3812154696132598E-4</v>
      </c>
      <c r="L140" s="174">
        <f t="shared" si="19"/>
        <v>0.80835659924247683</v>
      </c>
      <c r="M140" s="178">
        <v>3.1500000000000004</v>
      </c>
      <c r="N140" s="183">
        <f t="shared" si="20"/>
        <v>11.744966442953029</v>
      </c>
      <c r="O140" s="205">
        <f t="shared" si="16"/>
        <v>206.90691217371111</v>
      </c>
    </row>
    <row r="141" spans="1:15" ht="16.5" customHeight="1" x14ac:dyDescent="0.15">
      <c r="A141" s="171">
        <v>136</v>
      </c>
      <c r="B141" s="171" t="s">
        <v>429</v>
      </c>
      <c r="C141" s="203">
        <v>1642</v>
      </c>
      <c r="D141" s="203">
        <v>45582</v>
      </c>
      <c r="E141" s="183">
        <f t="shared" si="14"/>
        <v>71.437239287068635</v>
      </c>
      <c r="F141" s="184">
        <v>92684.41</v>
      </c>
      <c r="G141" s="183">
        <f t="shared" si="15"/>
        <v>87.209744815166104</v>
      </c>
      <c r="H141" s="184">
        <v>17.957640975513932</v>
      </c>
      <c r="I141" s="183">
        <f t="shared" si="17"/>
        <v>25.204573253107792</v>
      </c>
      <c r="J141" s="288">
        <v>0</v>
      </c>
      <c r="K141" s="177">
        <f t="shared" si="18"/>
        <v>0</v>
      </c>
      <c r="L141" s="174">
        <f t="shared" si="19"/>
        <v>0</v>
      </c>
      <c r="M141" s="178">
        <v>3.6666666666666674</v>
      </c>
      <c r="N141" s="183">
        <f t="shared" si="20"/>
        <v>22.147651006711424</v>
      </c>
      <c r="O141" s="205">
        <f t="shared" si="16"/>
        <v>205.99920836205393</v>
      </c>
    </row>
    <row r="142" spans="1:15" ht="16.5" customHeight="1" x14ac:dyDescent="0.15">
      <c r="A142" s="171">
        <v>137</v>
      </c>
      <c r="B142" s="171" t="s">
        <v>458</v>
      </c>
      <c r="C142" s="203">
        <v>24952</v>
      </c>
      <c r="D142" s="203">
        <v>56622</v>
      </c>
      <c r="E142" s="183">
        <f t="shared" si="14"/>
        <v>59.475594560918793</v>
      </c>
      <c r="F142" s="184">
        <v>74682.460000000006</v>
      </c>
      <c r="G142" s="183">
        <f t="shared" si="15"/>
        <v>89.932511439296675</v>
      </c>
      <c r="H142" s="184">
        <v>23.773459093108734</v>
      </c>
      <c r="I142" s="183">
        <f t="shared" si="17"/>
        <v>39.407826384208796</v>
      </c>
      <c r="J142" s="288">
        <v>18</v>
      </c>
      <c r="K142" s="177">
        <f t="shared" si="18"/>
        <v>7.2138505931388264E-4</v>
      </c>
      <c r="L142" s="174">
        <f t="shared" si="19"/>
        <v>4.2219073426290308</v>
      </c>
      <c r="M142" s="178">
        <v>3.1</v>
      </c>
      <c r="N142" s="183">
        <f t="shared" si="20"/>
        <v>10.738255033557051</v>
      </c>
      <c r="O142" s="205">
        <f t="shared" si="16"/>
        <v>203.77609476061033</v>
      </c>
    </row>
    <row r="143" spans="1:15" ht="16.5" customHeight="1" x14ac:dyDescent="0.15">
      <c r="A143" s="171">
        <v>138</v>
      </c>
      <c r="B143" s="171" t="s">
        <v>401</v>
      </c>
      <c r="C143" s="203">
        <v>6401</v>
      </c>
      <c r="D143" s="203">
        <v>50503</v>
      </c>
      <c r="E143" s="183">
        <f t="shared" si="14"/>
        <v>66.105422828972308</v>
      </c>
      <c r="F143" s="184">
        <v>69866.53</v>
      </c>
      <c r="G143" s="183">
        <f t="shared" si="15"/>
        <v>90.660913277328063</v>
      </c>
      <c r="H143" s="184">
        <v>19.226486815280495</v>
      </c>
      <c r="I143" s="183">
        <f t="shared" si="17"/>
        <v>28.303318482437973</v>
      </c>
      <c r="J143" s="288">
        <v>3</v>
      </c>
      <c r="K143" s="177">
        <f t="shared" si="18"/>
        <v>4.6867676925480396E-4</v>
      </c>
      <c r="L143" s="174">
        <f t="shared" si="19"/>
        <v>2.7429316256126537</v>
      </c>
      <c r="M143" s="178">
        <v>3.1666666666666665</v>
      </c>
      <c r="N143" s="183">
        <f t="shared" si="20"/>
        <v>12.080536912751677</v>
      </c>
      <c r="O143" s="205">
        <f t="shared" si="16"/>
        <v>199.89312312710265</v>
      </c>
    </row>
    <row r="144" spans="1:15" ht="16.5" customHeight="1" x14ac:dyDescent="0.15">
      <c r="A144" s="171">
        <v>139</v>
      </c>
      <c r="B144" s="171" t="s">
        <v>437</v>
      </c>
      <c r="C144" s="203">
        <v>10132</v>
      </c>
      <c r="D144" s="203">
        <v>44026</v>
      </c>
      <c r="E144" s="183">
        <f t="shared" si="14"/>
        <v>73.12313776477599</v>
      </c>
      <c r="F144" s="184">
        <v>126256.15</v>
      </c>
      <c r="G144" s="183">
        <f t="shared" si="15"/>
        <v>82.1320719416169</v>
      </c>
      <c r="H144" s="184">
        <v>13.600456299298781</v>
      </c>
      <c r="I144" s="183">
        <f t="shared" si="17"/>
        <v>14.56356013269888</v>
      </c>
      <c r="J144" s="288">
        <v>4</v>
      </c>
      <c r="K144" s="177">
        <f t="shared" si="18"/>
        <v>3.9478878799842083E-4</v>
      </c>
      <c r="L144" s="174">
        <f t="shared" si="19"/>
        <v>2.3105020838987489</v>
      </c>
      <c r="M144" s="178">
        <v>3.9250000000000003</v>
      </c>
      <c r="N144" s="183">
        <f t="shared" si="20"/>
        <v>27.348993288590606</v>
      </c>
      <c r="O144" s="205">
        <f t="shared" si="16"/>
        <v>199.47826521158112</v>
      </c>
    </row>
    <row r="145" spans="1:16" ht="16.5" customHeight="1" x14ac:dyDescent="0.15">
      <c r="A145" s="171">
        <v>140</v>
      </c>
      <c r="B145" s="171" t="s">
        <v>385</v>
      </c>
      <c r="C145" s="203">
        <v>34575</v>
      </c>
      <c r="D145" s="203">
        <v>60119</v>
      </c>
      <c r="E145" s="183">
        <f t="shared" si="14"/>
        <v>55.686656915325855</v>
      </c>
      <c r="F145" s="184">
        <v>96205.45</v>
      </c>
      <c r="G145" s="183">
        <f t="shared" si="15"/>
        <v>86.677193053038735</v>
      </c>
      <c r="H145" s="184">
        <v>23.8735878483579</v>
      </c>
      <c r="I145" s="183">
        <f t="shared" si="17"/>
        <v>39.652358456524375</v>
      </c>
      <c r="J145" s="288">
        <v>27</v>
      </c>
      <c r="K145" s="177">
        <f t="shared" si="18"/>
        <v>7.8091106290672455E-4</v>
      </c>
      <c r="L145" s="174">
        <f t="shared" si="19"/>
        <v>4.5702833845240596</v>
      </c>
      <c r="M145" s="178">
        <v>3.1666666666666665</v>
      </c>
      <c r="N145" s="183">
        <f t="shared" si="20"/>
        <v>12.080536912751677</v>
      </c>
      <c r="O145" s="205">
        <f t="shared" si="16"/>
        <v>198.66702872216473</v>
      </c>
      <c r="P145" s="201"/>
    </row>
    <row r="146" spans="1:16" ht="16.5" customHeight="1" x14ac:dyDescent="0.15">
      <c r="A146" s="171">
        <v>141</v>
      </c>
      <c r="B146" s="171" t="s">
        <v>386</v>
      </c>
      <c r="C146" s="203">
        <v>2888</v>
      </c>
      <c r="D146" s="203">
        <v>40164</v>
      </c>
      <c r="E146" s="183">
        <f t="shared" si="14"/>
        <v>77.307546454304131</v>
      </c>
      <c r="F146" s="184">
        <v>99167.09</v>
      </c>
      <c r="G146" s="183">
        <f t="shared" si="15"/>
        <v>86.22924966109008</v>
      </c>
      <c r="H146" s="184">
        <v>13.066657499489262</v>
      </c>
      <c r="I146" s="183">
        <f t="shared" si="17"/>
        <v>13.259929358580379</v>
      </c>
      <c r="J146" s="288">
        <v>0</v>
      </c>
      <c r="K146" s="177">
        <f t="shared" si="18"/>
        <v>0</v>
      </c>
      <c r="L146" s="174">
        <f t="shared" si="19"/>
        <v>0</v>
      </c>
      <c r="M146" s="178">
        <v>3.5999999999999996</v>
      </c>
      <c r="N146" s="183">
        <f t="shared" si="20"/>
        <v>20.805369127516769</v>
      </c>
      <c r="O146" s="205">
        <f t="shared" si="16"/>
        <v>197.60209460149139</v>
      </c>
    </row>
    <row r="147" spans="1:16" ht="16.5" customHeight="1" x14ac:dyDescent="0.15">
      <c r="A147" s="171">
        <v>142</v>
      </c>
      <c r="B147" s="171" t="s">
        <v>484</v>
      </c>
      <c r="C147" s="203">
        <v>6956</v>
      </c>
      <c r="D147" s="203">
        <v>58608</v>
      </c>
      <c r="E147" s="183">
        <f t="shared" si="14"/>
        <v>57.323798688986408</v>
      </c>
      <c r="F147" s="184">
        <v>122662.52</v>
      </c>
      <c r="G147" s="183">
        <f t="shared" si="15"/>
        <v>82.675602827075096</v>
      </c>
      <c r="H147" s="184">
        <v>17.013795558195476</v>
      </c>
      <c r="I147" s="183">
        <f t="shared" si="17"/>
        <v>22.899536350690394</v>
      </c>
      <c r="J147" s="288">
        <v>5</v>
      </c>
      <c r="K147" s="177">
        <f t="shared" si="18"/>
        <v>7.1880391029327203E-4</v>
      </c>
      <c r="L147" s="174">
        <f t="shared" si="19"/>
        <v>4.2068011633952933</v>
      </c>
      <c r="M147" s="178">
        <v>4.05</v>
      </c>
      <c r="N147" s="183">
        <f t="shared" si="20"/>
        <v>29.865771812080531</v>
      </c>
      <c r="O147" s="205">
        <f t="shared" si="16"/>
        <v>196.97151084222773</v>
      </c>
    </row>
    <row r="148" spans="1:16" ht="16.5" customHeight="1" x14ac:dyDescent="0.15">
      <c r="A148" s="171">
        <v>143</v>
      </c>
      <c r="B148" s="171" t="s">
        <v>399</v>
      </c>
      <c r="C148" s="203">
        <v>2800</v>
      </c>
      <c r="D148" s="203">
        <v>39152</v>
      </c>
      <c r="E148" s="183">
        <f t="shared" si="14"/>
        <v>78.404030554201199</v>
      </c>
      <c r="F148" s="184">
        <v>107975.9</v>
      </c>
      <c r="G148" s="183">
        <f t="shared" si="15"/>
        <v>84.896931003038731</v>
      </c>
      <c r="H148" s="184">
        <v>12.942300200077648</v>
      </c>
      <c r="I148" s="183">
        <f t="shared" si="17"/>
        <v>12.956226910097735</v>
      </c>
      <c r="J148" s="288">
        <v>1</v>
      </c>
      <c r="K148" s="177">
        <f t="shared" si="18"/>
        <v>3.5714285714285714E-4</v>
      </c>
      <c r="L148" s="174">
        <f t="shared" si="19"/>
        <v>2.0901792066126901</v>
      </c>
      <c r="M148" s="178">
        <v>3.3416666666666668</v>
      </c>
      <c r="N148" s="183">
        <f t="shared" si="20"/>
        <v>15.604026845637589</v>
      </c>
      <c r="O148" s="205">
        <f t="shared" si="16"/>
        <v>193.95139451958795</v>
      </c>
    </row>
    <row r="149" spans="1:16" ht="16.5" customHeight="1" x14ac:dyDescent="0.15">
      <c r="A149" s="171">
        <v>144</v>
      </c>
      <c r="B149" s="171" t="s">
        <v>436</v>
      </c>
      <c r="C149" s="203">
        <v>7432</v>
      </c>
      <c r="D149" s="203">
        <v>55056</v>
      </c>
      <c r="E149" s="183">
        <f t="shared" si="14"/>
        <v>61.172327861747654</v>
      </c>
      <c r="F149" s="184">
        <v>151626.88</v>
      </c>
      <c r="G149" s="183">
        <f t="shared" si="15"/>
        <v>78.294788932063597</v>
      </c>
      <c r="H149" s="184">
        <v>15.003190666062874</v>
      </c>
      <c r="I149" s="183">
        <f t="shared" si="17"/>
        <v>17.989284748565069</v>
      </c>
      <c r="J149" s="288">
        <v>5</v>
      </c>
      <c r="K149" s="177">
        <f t="shared" si="18"/>
        <v>6.7276641550053826E-4</v>
      </c>
      <c r="L149" s="174">
        <f t="shared" si="19"/>
        <v>3.9373666432424197</v>
      </c>
      <c r="M149" s="178">
        <v>4.1083333333333334</v>
      </c>
      <c r="N149" s="183">
        <f t="shared" si="20"/>
        <v>31.040268456375841</v>
      </c>
      <c r="O149" s="205">
        <f t="shared" si="16"/>
        <v>192.43403664199457</v>
      </c>
    </row>
    <row r="150" spans="1:16" ht="16.5" customHeight="1" x14ac:dyDescent="0.15">
      <c r="A150" s="171">
        <v>145</v>
      </c>
      <c r="B150" s="171" t="s">
        <v>407</v>
      </c>
      <c r="C150" s="203">
        <v>18196</v>
      </c>
      <c r="D150" s="203">
        <v>53379</v>
      </c>
      <c r="E150" s="183">
        <f t="shared" si="14"/>
        <v>62.989327699225313</v>
      </c>
      <c r="F150" s="184">
        <v>110561.38</v>
      </c>
      <c r="G150" s="183">
        <f t="shared" si="15"/>
        <v>84.505881219467668</v>
      </c>
      <c r="H150" s="184">
        <v>18.770900802932296</v>
      </c>
      <c r="I150" s="183">
        <f t="shared" si="17"/>
        <v>27.190697123665757</v>
      </c>
      <c r="J150" s="288">
        <v>4</v>
      </c>
      <c r="K150" s="177">
        <f t="shared" si="18"/>
        <v>2.1982853374367993E-4</v>
      </c>
      <c r="L150" s="174">
        <f t="shared" si="19"/>
        <v>1.2865468847033485</v>
      </c>
      <c r="M150" s="178">
        <v>3.3083333333333336</v>
      </c>
      <c r="N150" s="183">
        <f t="shared" si="20"/>
        <v>14.932885906040275</v>
      </c>
      <c r="O150" s="205">
        <f t="shared" si="16"/>
        <v>190.90533883310235</v>
      </c>
    </row>
    <row r="151" spans="1:16" ht="16.5" customHeight="1" x14ac:dyDescent="0.15">
      <c r="A151" s="171">
        <v>146</v>
      </c>
      <c r="B151" s="171" t="s">
        <v>383</v>
      </c>
      <c r="C151" s="203">
        <v>25572</v>
      </c>
      <c r="D151" s="203">
        <v>55817</v>
      </c>
      <c r="E151" s="183">
        <f t="shared" si="14"/>
        <v>60.347797822200555</v>
      </c>
      <c r="F151" s="184">
        <v>107519.92</v>
      </c>
      <c r="G151" s="183">
        <f t="shared" si="15"/>
        <v>84.965897260875863</v>
      </c>
      <c r="H151" s="184">
        <v>17.513569449181162</v>
      </c>
      <c r="I151" s="183">
        <f t="shared" si="17"/>
        <v>24.120072299108365</v>
      </c>
      <c r="J151" s="288">
        <v>16</v>
      </c>
      <c r="K151" s="177">
        <f t="shared" si="18"/>
        <v>6.2568434224933526E-4</v>
      </c>
      <c r="L151" s="174">
        <f t="shared" si="19"/>
        <v>3.6618187258035553</v>
      </c>
      <c r="M151" s="178">
        <v>3.4166666666666665</v>
      </c>
      <c r="N151" s="183">
        <f t="shared" si="20"/>
        <v>17.114093959731541</v>
      </c>
      <c r="O151" s="205">
        <f t="shared" si="16"/>
        <v>190.20968006771989</v>
      </c>
    </row>
    <row r="152" spans="1:16" ht="16.5" customHeight="1" x14ac:dyDescent="0.15">
      <c r="A152" s="171">
        <v>147</v>
      </c>
      <c r="B152" s="171" t="s">
        <v>382</v>
      </c>
      <c r="C152" s="203">
        <v>62105</v>
      </c>
      <c r="D152" s="203">
        <v>62541</v>
      </c>
      <c r="E152" s="183">
        <f t="shared" si="14"/>
        <v>53.06246275529552</v>
      </c>
      <c r="F152" s="184">
        <v>144558.53</v>
      </c>
      <c r="G152" s="183">
        <f t="shared" si="15"/>
        <v>79.363865752500999</v>
      </c>
      <c r="H152" s="184">
        <v>17.291099493437837</v>
      </c>
      <c r="I152" s="183">
        <f t="shared" si="17"/>
        <v>23.576761447290657</v>
      </c>
      <c r="J152" s="288">
        <v>13</v>
      </c>
      <c r="K152" s="177">
        <f t="shared" si="18"/>
        <v>2.0932292085983415E-4</v>
      </c>
      <c r="L152" s="174">
        <f t="shared" si="19"/>
        <v>1.2250627666162452</v>
      </c>
      <c r="M152" s="178">
        <v>4.0333333333333332</v>
      </c>
      <c r="N152" s="183">
        <f t="shared" si="20"/>
        <v>29.530201342281874</v>
      </c>
      <c r="O152" s="205">
        <f t="shared" si="16"/>
        <v>186.75835406398531</v>
      </c>
      <c r="P152" s="201"/>
    </row>
    <row r="153" spans="1:16" ht="16.5" customHeight="1" x14ac:dyDescent="0.15">
      <c r="A153" s="171">
        <v>148</v>
      </c>
      <c r="B153" s="171" t="s">
        <v>377</v>
      </c>
      <c r="C153" s="203">
        <v>7579</v>
      </c>
      <c r="D153" s="203">
        <v>66658</v>
      </c>
      <c r="E153" s="183">
        <f t="shared" si="14"/>
        <v>48.601766076168808</v>
      </c>
      <c r="F153" s="184">
        <v>144244.48000000001</v>
      </c>
      <c r="G153" s="183">
        <f t="shared" si="15"/>
        <v>79.411365321064864</v>
      </c>
      <c r="H153" s="184">
        <v>23.275363657461018</v>
      </c>
      <c r="I153" s="183">
        <f t="shared" si="17"/>
        <v>38.191389519626043</v>
      </c>
      <c r="J153" s="288">
        <v>0</v>
      </c>
      <c r="K153" s="177">
        <f t="shared" si="18"/>
        <v>0</v>
      </c>
      <c r="L153" s="174">
        <f t="shared" si="19"/>
        <v>0</v>
      </c>
      <c r="M153" s="178">
        <v>3.5250000000000004</v>
      </c>
      <c r="N153" s="183">
        <f t="shared" si="20"/>
        <v>19.295302013422827</v>
      </c>
      <c r="O153" s="205">
        <f t="shared" si="16"/>
        <v>185.49982293028256</v>
      </c>
    </row>
    <row r="154" spans="1:16" ht="16.5" customHeight="1" x14ac:dyDescent="0.15">
      <c r="A154" s="171">
        <v>149</v>
      </c>
      <c r="B154" s="171" t="s">
        <v>381</v>
      </c>
      <c r="C154" s="203">
        <v>6588</v>
      </c>
      <c r="D154" s="203">
        <v>55048</v>
      </c>
      <c r="E154" s="183">
        <f t="shared" si="14"/>
        <v>61.180995720244866</v>
      </c>
      <c r="F154" s="184">
        <v>116794.78</v>
      </c>
      <c r="G154" s="183">
        <f t="shared" si="15"/>
        <v>83.563089273325417</v>
      </c>
      <c r="H154" s="184">
        <v>14.77044713816111</v>
      </c>
      <c r="I154" s="183">
        <f t="shared" si="17"/>
        <v>17.420884022377756</v>
      </c>
      <c r="J154" s="288">
        <v>1</v>
      </c>
      <c r="K154" s="177">
        <f t="shared" si="18"/>
        <v>1.5179113539769278E-4</v>
      </c>
      <c r="L154" s="174">
        <f t="shared" si="19"/>
        <v>0.888357889877889</v>
      </c>
      <c r="M154" s="178">
        <v>3.6583333333333337</v>
      </c>
      <c r="N154" s="183">
        <f t="shared" si="20"/>
        <v>21.979865771812086</v>
      </c>
      <c r="O154" s="205">
        <f t="shared" si="16"/>
        <v>185.033192677638</v>
      </c>
    </row>
    <row r="155" spans="1:16" ht="16.5" customHeight="1" x14ac:dyDescent="0.15">
      <c r="A155" s="171">
        <v>150</v>
      </c>
      <c r="B155" s="171" t="s">
        <v>391</v>
      </c>
      <c r="C155" s="203">
        <v>22283</v>
      </c>
      <c r="D155" s="203">
        <v>60003</v>
      </c>
      <c r="E155" s="183">
        <f t="shared" si="14"/>
        <v>55.812340863535404</v>
      </c>
      <c r="F155" s="184">
        <v>110724.05</v>
      </c>
      <c r="G155" s="183">
        <f t="shared" si="15"/>
        <v>84.481277637814159</v>
      </c>
      <c r="H155" s="184">
        <v>19.628501726551534</v>
      </c>
      <c r="I155" s="183">
        <f t="shared" si="17"/>
        <v>29.285109768170454</v>
      </c>
      <c r="J155" s="288">
        <v>5</v>
      </c>
      <c r="K155" s="177">
        <f t="shared" si="18"/>
        <v>2.2438630346003681E-4</v>
      </c>
      <c r="L155" s="174">
        <f t="shared" si="19"/>
        <v>1.3132212400743912</v>
      </c>
      <c r="M155" s="178">
        <v>3.1166666666666667</v>
      </c>
      <c r="N155" s="183">
        <f t="shared" si="20"/>
        <v>11.073825503355708</v>
      </c>
      <c r="O155" s="205">
        <f t="shared" si="16"/>
        <v>181.96577501295013</v>
      </c>
    </row>
    <row r="156" spans="1:16" ht="16.5" customHeight="1" x14ac:dyDescent="0.15">
      <c r="A156" s="171">
        <v>151</v>
      </c>
      <c r="B156" s="171" t="s">
        <v>448</v>
      </c>
      <c r="C156" s="203">
        <v>9233</v>
      </c>
      <c r="D156" s="203">
        <v>66046</v>
      </c>
      <c r="E156" s="183">
        <f t="shared" si="14"/>
        <v>49.26485725120537</v>
      </c>
      <c r="F156" s="184">
        <v>150311.47</v>
      </c>
      <c r="G156" s="183">
        <f t="shared" si="15"/>
        <v>78.493742625693869</v>
      </c>
      <c r="H156" s="184">
        <v>19.990589253945021</v>
      </c>
      <c r="I156" s="183">
        <f t="shared" si="17"/>
        <v>30.169391343556285</v>
      </c>
      <c r="J156" s="288">
        <v>0</v>
      </c>
      <c r="K156" s="177">
        <f t="shared" si="18"/>
        <v>0</v>
      </c>
      <c r="L156" s="174">
        <f t="shared" si="19"/>
        <v>0</v>
      </c>
      <c r="M156" s="178">
        <v>3.6416666666666671</v>
      </c>
      <c r="N156" s="183">
        <f t="shared" si="20"/>
        <v>21.644295302013429</v>
      </c>
      <c r="O156" s="205">
        <f t="shared" si="16"/>
        <v>179.57228652246894</v>
      </c>
    </row>
    <row r="157" spans="1:16" ht="16.5" customHeight="1" x14ac:dyDescent="0.15">
      <c r="A157" s="171">
        <v>152</v>
      </c>
      <c r="B157" s="171" t="s">
        <v>350</v>
      </c>
      <c r="C157" s="203">
        <v>1062</v>
      </c>
      <c r="D157" s="203">
        <v>53537</v>
      </c>
      <c r="E157" s="183">
        <f t="shared" si="14"/>
        <v>62.818137493905411</v>
      </c>
      <c r="F157" s="184">
        <v>111180.85</v>
      </c>
      <c r="G157" s="183">
        <f t="shared" si="15"/>
        <v>84.412187356266728</v>
      </c>
      <c r="H157" s="184">
        <v>17.352602102739354</v>
      </c>
      <c r="I157" s="183">
        <f t="shared" si="17"/>
        <v>23.726961661683525</v>
      </c>
      <c r="J157" s="288">
        <v>0</v>
      </c>
      <c r="K157" s="177">
        <f t="shared" si="18"/>
        <v>0</v>
      </c>
      <c r="L157" s="174">
        <f t="shared" si="19"/>
        <v>0</v>
      </c>
      <c r="M157" s="178">
        <v>2.8333333333333335</v>
      </c>
      <c r="N157" s="183">
        <f t="shared" si="20"/>
        <v>5.36912751677853</v>
      </c>
      <c r="O157" s="205">
        <f t="shared" si="16"/>
        <v>176.32641402863419</v>
      </c>
    </row>
    <row r="158" spans="1:16" ht="16.5" customHeight="1" x14ac:dyDescent="0.15">
      <c r="A158" s="171">
        <v>153</v>
      </c>
      <c r="B158" s="171" t="s">
        <v>330</v>
      </c>
      <c r="C158" s="203">
        <v>18352</v>
      </c>
      <c r="D158" s="203">
        <v>66837</v>
      </c>
      <c r="E158" s="183">
        <f t="shared" si="14"/>
        <v>48.407822742293725</v>
      </c>
      <c r="F158" s="184">
        <v>121451.91</v>
      </c>
      <c r="G158" s="183">
        <f t="shared" si="15"/>
        <v>82.858705685534261</v>
      </c>
      <c r="H158" s="184">
        <v>21.569770634261072</v>
      </c>
      <c r="I158" s="183">
        <f t="shared" si="17"/>
        <v>34.026030672887018</v>
      </c>
      <c r="J158" s="288">
        <v>1</v>
      </c>
      <c r="K158" s="177">
        <f t="shared" si="18"/>
        <v>5.4489973844812557E-5</v>
      </c>
      <c r="L158" s="174">
        <f t="shared" si="19"/>
        <v>0.31890266883803031</v>
      </c>
      <c r="M158" s="178">
        <v>2.9916666666666667</v>
      </c>
      <c r="N158" s="183">
        <f t="shared" si="20"/>
        <v>8.5570469798657758</v>
      </c>
      <c r="O158" s="205">
        <f t="shared" si="16"/>
        <v>174.16850874941881</v>
      </c>
    </row>
    <row r="159" spans="1:16" ht="16.5" customHeight="1" x14ac:dyDescent="0.15">
      <c r="A159" s="171">
        <v>154</v>
      </c>
      <c r="B159" s="171" t="s">
        <v>361</v>
      </c>
      <c r="C159" s="203">
        <v>1376</v>
      </c>
      <c r="D159" s="203">
        <v>49441</v>
      </c>
      <c r="E159" s="183">
        <f t="shared" si="14"/>
        <v>67.256081044476957</v>
      </c>
      <c r="F159" s="184">
        <v>179260.3</v>
      </c>
      <c r="G159" s="183">
        <f t="shared" si="15"/>
        <v>74.115277618756863</v>
      </c>
      <c r="H159" s="184">
        <v>11.304750126050749</v>
      </c>
      <c r="I159" s="183">
        <f t="shared" si="17"/>
        <v>8.9570409407338811</v>
      </c>
      <c r="J159" s="288">
        <v>1</v>
      </c>
      <c r="K159" s="177">
        <f t="shared" si="18"/>
        <v>7.2674418604651162E-4</v>
      </c>
      <c r="L159" s="174">
        <f t="shared" si="19"/>
        <v>4.2532716413630318</v>
      </c>
      <c r="M159" s="178">
        <v>3.1583333333333332</v>
      </c>
      <c r="N159" s="183">
        <f t="shared" si="20"/>
        <v>11.912751677852349</v>
      </c>
      <c r="O159" s="205">
        <f t="shared" si="16"/>
        <v>166.49442292318309</v>
      </c>
      <c r="P159" s="201"/>
    </row>
    <row r="160" spans="1:16" ht="16.5" customHeight="1" x14ac:dyDescent="0.15">
      <c r="A160" s="171">
        <v>155</v>
      </c>
      <c r="B160" s="171" t="s">
        <v>345</v>
      </c>
      <c r="C160" s="203">
        <v>1644</v>
      </c>
      <c r="D160" s="203">
        <v>64829</v>
      </c>
      <c r="E160" s="183">
        <f t="shared" si="14"/>
        <v>50.583455225093452</v>
      </c>
      <c r="F160" s="184">
        <v>186037.73</v>
      </c>
      <c r="G160" s="183">
        <f t="shared" si="15"/>
        <v>73.09020199076204</v>
      </c>
      <c r="H160" s="184">
        <v>12.010600215808225</v>
      </c>
      <c r="I160" s="183">
        <f t="shared" si="17"/>
        <v>10.68085129634072</v>
      </c>
      <c r="J160" s="288">
        <v>0</v>
      </c>
      <c r="K160" s="177">
        <f t="shared" si="18"/>
        <v>0</v>
      </c>
      <c r="L160" s="174">
        <f t="shared" si="19"/>
        <v>0</v>
      </c>
      <c r="M160" s="178">
        <v>3.75</v>
      </c>
      <c r="N160" s="183">
        <f t="shared" si="20"/>
        <v>23.825503355704697</v>
      </c>
      <c r="O160" s="205">
        <f t="shared" si="16"/>
        <v>158.18001186790093</v>
      </c>
    </row>
    <row r="161" spans="1:17" ht="16.5" customHeight="1" x14ac:dyDescent="0.15">
      <c r="A161" s="171">
        <v>156</v>
      </c>
      <c r="B161" s="171" t="s">
        <v>457</v>
      </c>
      <c r="C161" s="203">
        <v>3643</v>
      </c>
      <c r="D161" s="203">
        <v>71997</v>
      </c>
      <c r="E161" s="183">
        <f t="shared" si="14"/>
        <v>42.817054011593257</v>
      </c>
      <c r="F161" s="184">
        <v>179813.86</v>
      </c>
      <c r="G161" s="183">
        <f t="shared" si="15"/>
        <v>74.031552539393033</v>
      </c>
      <c r="H161" s="184">
        <v>13.721756360856725</v>
      </c>
      <c r="I161" s="183">
        <f t="shared" si="17"/>
        <v>14.859796267373277</v>
      </c>
      <c r="J161" s="288">
        <v>0</v>
      </c>
      <c r="K161" s="177">
        <f t="shared" si="18"/>
        <v>0</v>
      </c>
      <c r="L161" s="174">
        <f t="shared" si="19"/>
        <v>0</v>
      </c>
      <c r="M161" s="178">
        <v>3.6166666666666667</v>
      </c>
      <c r="N161" s="183">
        <f t="shared" si="20"/>
        <v>21.140939597315437</v>
      </c>
      <c r="O161" s="205">
        <f t="shared" si="16"/>
        <v>152.84934241567498</v>
      </c>
    </row>
    <row r="162" spans="1:17" ht="16.5" customHeight="1" x14ac:dyDescent="0.15">
      <c r="A162" s="171">
        <v>157</v>
      </c>
      <c r="B162" s="171" t="s">
        <v>479</v>
      </c>
      <c r="C162" s="203">
        <v>1410</v>
      </c>
      <c r="D162" s="203">
        <v>55475</v>
      </c>
      <c r="E162" s="183">
        <f t="shared" si="14"/>
        <v>60.718348772956283</v>
      </c>
      <c r="F162" s="184">
        <v>179484.77</v>
      </c>
      <c r="G162" s="183">
        <f t="shared" si="15"/>
        <v>74.081326884302058</v>
      </c>
      <c r="H162" s="184">
        <v>10.304285715840443</v>
      </c>
      <c r="I162" s="183">
        <f t="shared" si="17"/>
        <v>6.5137304761433397</v>
      </c>
      <c r="J162" s="288">
        <v>0</v>
      </c>
      <c r="K162" s="177">
        <f t="shared" si="18"/>
        <v>0</v>
      </c>
      <c r="L162" s="174">
        <f t="shared" si="19"/>
        <v>0</v>
      </c>
      <c r="M162" s="178">
        <v>3.1083333333333338</v>
      </c>
      <c r="N162" s="183">
        <f t="shared" si="20"/>
        <v>10.906040268456389</v>
      </c>
      <c r="O162" s="205">
        <f t="shared" si="16"/>
        <v>152.21944640185808</v>
      </c>
    </row>
    <row r="163" spans="1:17" ht="16.5" customHeight="1" x14ac:dyDescent="0.15">
      <c r="A163" s="171">
        <v>158</v>
      </c>
      <c r="B163" s="171" t="s">
        <v>449</v>
      </c>
      <c r="C163" s="203">
        <v>25187</v>
      </c>
      <c r="D163" s="203">
        <v>78363</v>
      </c>
      <c r="E163" s="183">
        <f t="shared" si="14"/>
        <v>35.919605612438374</v>
      </c>
      <c r="F163" s="184">
        <v>201394.49</v>
      </c>
      <c r="G163" s="183">
        <f t="shared" si="15"/>
        <v>70.767516193790982</v>
      </c>
      <c r="H163" s="184">
        <v>17.940576401892645</v>
      </c>
      <c r="I163" s="183">
        <f t="shared" si="17"/>
        <v>25.162898555959995</v>
      </c>
      <c r="J163" s="288">
        <v>0</v>
      </c>
      <c r="K163" s="177">
        <f t="shared" si="18"/>
        <v>0</v>
      </c>
      <c r="L163" s="174">
        <f t="shared" si="19"/>
        <v>0</v>
      </c>
      <c r="M163" s="178">
        <v>3.3916666666666662</v>
      </c>
      <c r="N163" s="183">
        <f t="shared" si="20"/>
        <v>16.610738255033546</v>
      </c>
      <c r="O163" s="205">
        <f t="shared" si="16"/>
        <v>148.46075861722289</v>
      </c>
    </row>
    <row r="164" spans="1:17" ht="16.5" customHeight="1" x14ac:dyDescent="0.15">
      <c r="A164" s="171">
        <v>159</v>
      </c>
      <c r="B164" s="171" t="s">
        <v>491</v>
      </c>
      <c r="C164" s="203">
        <v>18581</v>
      </c>
      <c r="D164" s="203">
        <v>82428</v>
      </c>
      <c r="E164" s="183">
        <f t="shared" si="14"/>
        <v>31.515250013543522</v>
      </c>
      <c r="F164" s="184">
        <v>241475.88</v>
      </c>
      <c r="G164" s="183">
        <f t="shared" si="15"/>
        <v>64.705268996084015</v>
      </c>
      <c r="H164" s="184">
        <v>19.688966111651453</v>
      </c>
      <c r="I164" s="183">
        <f t="shared" si="17"/>
        <v>29.432774456031375</v>
      </c>
      <c r="J164" s="288">
        <v>5</v>
      </c>
      <c r="K164" s="177">
        <f t="shared" si="18"/>
        <v>2.6909208331090897E-4</v>
      </c>
      <c r="L164" s="174">
        <f t="shared" si="19"/>
        <v>1.5748618961615446</v>
      </c>
      <c r="M164" s="178">
        <v>3.5916666666666668</v>
      </c>
      <c r="N164" s="183">
        <f t="shared" si="20"/>
        <v>20.637583892617453</v>
      </c>
      <c r="O164" s="205">
        <f t="shared" si="16"/>
        <v>147.86573925443793</v>
      </c>
    </row>
    <row r="165" spans="1:17" ht="16.5" customHeight="1" x14ac:dyDescent="0.15">
      <c r="A165" s="171">
        <v>160</v>
      </c>
      <c r="B165" s="171" t="s">
        <v>406</v>
      </c>
      <c r="C165" s="203">
        <v>2354</v>
      </c>
      <c r="D165" s="203">
        <v>61367</v>
      </c>
      <c r="E165" s="183">
        <f t="shared" si="14"/>
        <v>54.334470989761094</v>
      </c>
      <c r="F165" s="184">
        <v>166551.89000000001</v>
      </c>
      <c r="G165" s="183">
        <f t="shared" si="15"/>
        <v>76.037404643538451</v>
      </c>
      <c r="H165" s="184">
        <v>13.419273334881867</v>
      </c>
      <c r="I165" s="183">
        <f t="shared" si="17"/>
        <v>14.121079392307198</v>
      </c>
      <c r="J165" s="288">
        <v>0</v>
      </c>
      <c r="K165" s="177">
        <f t="shared" si="18"/>
        <v>0</v>
      </c>
      <c r="L165" s="174">
        <f t="shared" si="19"/>
        <v>0</v>
      </c>
      <c r="M165" s="178">
        <v>2.7250000000000001</v>
      </c>
      <c r="N165" s="183">
        <f t="shared" si="20"/>
        <v>3.1879194630872543</v>
      </c>
      <c r="O165" s="205">
        <f t="shared" si="16"/>
        <v>147.68087448869397</v>
      </c>
    </row>
    <row r="166" spans="1:17" ht="16.5" customHeight="1" x14ac:dyDescent="0.15">
      <c r="A166" s="171">
        <v>161</v>
      </c>
      <c r="B166" s="171" t="s">
        <v>487</v>
      </c>
      <c r="C166" s="203">
        <v>10331</v>
      </c>
      <c r="D166" s="203">
        <v>95534</v>
      </c>
      <c r="E166" s="183">
        <f t="shared" ref="E166:E174" si="21">SUM(100-(((D166-$D$2)/$D$3)*100))</f>
        <v>17.315130830489196</v>
      </c>
      <c r="F166" s="184">
        <v>281933.67</v>
      </c>
      <c r="G166" s="183">
        <f t="shared" ref="G166:G174" si="22">SUM(100-(((F166-$F$2)/$F$3)*100))</f>
        <v>58.586091890376956</v>
      </c>
      <c r="H166" s="184">
        <v>20.149499885150401</v>
      </c>
      <c r="I166" s="183">
        <f t="shared" si="17"/>
        <v>30.557479119789299</v>
      </c>
      <c r="J166" s="288">
        <v>1</v>
      </c>
      <c r="K166" s="177">
        <f t="shared" si="18"/>
        <v>9.6796050721130583E-5</v>
      </c>
      <c r="L166" s="174">
        <f t="shared" si="19"/>
        <v>0.56649905899869635</v>
      </c>
      <c r="M166" s="178">
        <v>3.7583333333333329</v>
      </c>
      <c r="N166" s="183">
        <f t="shared" si="20"/>
        <v>23.993288590604017</v>
      </c>
      <c r="O166" s="205">
        <f t="shared" ref="O166:O174" si="23">SUM(E166+G166+I166+L166+N166)</f>
        <v>131.01848949025816</v>
      </c>
    </row>
    <row r="167" spans="1:17" ht="16.5" customHeight="1" x14ac:dyDescent="0.15">
      <c r="A167" s="171">
        <v>162</v>
      </c>
      <c r="B167" s="171" t="s">
        <v>453</v>
      </c>
      <c r="C167" s="203">
        <v>3623</v>
      </c>
      <c r="D167" s="203">
        <v>61034</v>
      </c>
      <c r="E167" s="183">
        <f t="shared" si="21"/>
        <v>54.695270599707456</v>
      </c>
      <c r="F167" s="184">
        <v>263721.44</v>
      </c>
      <c r="G167" s="183">
        <f t="shared" si="22"/>
        <v>61.340663033780274</v>
      </c>
      <c r="H167" s="184">
        <v>7.9836180535007557</v>
      </c>
      <c r="I167" s="183">
        <f t="shared" si="17"/>
        <v>0.84625092728110429</v>
      </c>
      <c r="J167" s="288">
        <v>1</v>
      </c>
      <c r="K167" s="177">
        <f t="shared" si="18"/>
        <v>2.7601435274634281E-4</v>
      </c>
      <c r="L167" s="174">
        <f t="shared" si="19"/>
        <v>1.6153744903437846</v>
      </c>
      <c r="M167" s="178">
        <v>2.7833333333333337</v>
      </c>
      <c r="N167" s="183">
        <f t="shared" si="20"/>
        <v>4.3624161073825611</v>
      </c>
      <c r="O167" s="205">
        <f t="shared" si="23"/>
        <v>122.85997515849517</v>
      </c>
    </row>
    <row r="168" spans="1:17" s="209" customFormat="1" ht="16.5" customHeight="1" x14ac:dyDescent="0.15">
      <c r="A168" s="171">
        <v>163</v>
      </c>
      <c r="B168" s="171" t="s">
        <v>14</v>
      </c>
      <c r="C168" s="203">
        <v>2718</v>
      </c>
      <c r="D168" s="203">
        <v>69993</v>
      </c>
      <c r="E168" s="183">
        <f t="shared" si="21"/>
        <v>44.988352565144375</v>
      </c>
      <c r="F168" s="184">
        <v>223481.74</v>
      </c>
      <c r="G168" s="183">
        <f t="shared" si="22"/>
        <v>67.426854369998125</v>
      </c>
      <c r="H168" s="184">
        <v>11.321316761074073</v>
      </c>
      <c r="I168" s="183">
        <f t="shared" si="17"/>
        <v>8.9974995840423713</v>
      </c>
      <c r="J168" s="288">
        <v>0</v>
      </c>
      <c r="K168" s="177">
        <f t="shared" si="18"/>
        <v>0</v>
      </c>
      <c r="L168" s="174">
        <f t="shared" si="19"/>
        <v>0</v>
      </c>
      <c r="M168" s="178">
        <v>2.5833333333333335</v>
      </c>
      <c r="N168" s="183">
        <f t="shared" si="20"/>
        <v>0.33557046979866539</v>
      </c>
      <c r="O168" s="205">
        <f t="shared" si="23"/>
        <v>121.74827698898353</v>
      </c>
      <c r="P168" s="180"/>
    </row>
    <row r="169" spans="1:17" ht="16.5" customHeight="1" x14ac:dyDescent="0.15">
      <c r="A169" s="171">
        <v>164</v>
      </c>
      <c r="B169" s="171" t="s">
        <v>480</v>
      </c>
      <c r="C169" s="203">
        <v>3453</v>
      </c>
      <c r="D169" s="203">
        <v>71672</v>
      </c>
      <c r="E169" s="183">
        <f t="shared" si="21"/>
        <v>43.169185763042414</v>
      </c>
      <c r="F169" s="184">
        <v>305051.21000000002</v>
      </c>
      <c r="G169" s="183">
        <f t="shared" si="22"/>
        <v>55.089600324518621</v>
      </c>
      <c r="H169" s="184">
        <v>9.7928739504745845</v>
      </c>
      <c r="I169" s="183">
        <f t="shared" si="17"/>
        <v>5.2647727868133796</v>
      </c>
      <c r="J169" s="288">
        <v>4.5</v>
      </c>
      <c r="K169" s="177">
        <f t="shared" si="18"/>
        <v>1.3032145960034753E-3</v>
      </c>
      <c r="L169" s="174">
        <f t="shared" si="19"/>
        <v>7.6270657408977396</v>
      </c>
      <c r="M169" s="178">
        <v>2.9750000000000001</v>
      </c>
      <c r="N169" s="183">
        <f t="shared" si="20"/>
        <v>8.2214765100671183</v>
      </c>
      <c r="O169" s="205">
        <f t="shared" si="23"/>
        <v>119.37210112533927</v>
      </c>
      <c r="P169" s="201"/>
    </row>
    <row r="170" spans="1:17" ht="16.5" customHeight="1" x14ac:dyDescent="0.15">
      <c r="A170" s="171">
        <v>165</v>
      </c>
      <c r="B170" s="171" t="s">
        <v>451</v>
      </c>
      <c r="C170" s="203">
        <v>2171</v>
      </c>
      <c r="D170" s="203">
        <v>84768</v>
      </c>
      <c r="E170" s="183">
        <f t="shared" si="21"/>
        <v>28.979901403109594</v>
      </c>
      <c r="F170" s="184">
        <v>334592.71000000002</v>
      </c>
      <c r="G170" s="183">
        <f t="shared" si="22"/>
        <v>50.621494912229778</v>
      </c>
      <c r="H170" s="184">
        <v>10.500227155655447</v>
      </c>
      <c r="I170" s="183">
        <f t="shared" si="17"/>
        <v>6.9922540152728319</v>
      </c>
      <c r="J170" s="288">
        <v>0</v>
      </c>
      <c r="K170" s="177">
        <f t="shared" si="18"/>
        <v>0</v>
      </c>
      <c r="L170" s="174">
        <f t="shared" si="19"/>
        <v>0</v>
      </c>
      <c r="M170" s="178">
        <v>2.5666666666666664</v>
      </c>
      <c r="N170" s="183">
        <f t="shared" si="20"/>
        <v>0</v>
      </c>
      <c r="O170" s="205">
        <f t="shared" si="23"/>
        <v>86.593650330612206</v>
      </c>
    </row>
    <row r="171" spans="1:17" ht="16.5" customHeight="1" x14ac:dyDescent="0.15">
      <c r="A171" s="171">
        <v>166</v>
      </c>
      <c r="B171" s="171" t="s">
        <v>488</v>
      </c>
      <c r="C171" s="203">
        <v>28042</v>
      </c>
      <c r="D171" s="203">
        <v>108829</v>
      </c>
      <c r="E171" s="183">
        <f t="shared" si="21"/>
        <v>2.9102334904382587</v>
      </c>
      <c r="F171" s="184">
        <v>559899.92000000004</v>
      </c>
      <c r="G171" s="183">
        <f t="shared" si="22"/>
        <v>16.544133761689039</v>
      </c>
      <c r="H171" s="184">
        <v>11.573723211216862</v>
      </c>
      <c r="I171" s="183">
        <f t="shared" si="17"/>
        <v>9.6139206327775195</v>
      </c>
      <c r="J171" s="288">
        <v>5.5</v>
      </c>
      <c r="K171" s="177">
        <f t="shared" si="18"/>
        <v>1.9613436987376079E-4</v>
      </c>
      <c r="L171" s="174">
        <f t="shared" si="19"/>
        <v>1.1478767485142083</v>
      </c>
      <c r="M171" s="178">
        <v>3.3833333333333329</v>
      </c>
      <c r="N171" s="183">
        <f t="shared" si="20"/>
        <v>16.442953020134222</v>
      </c>
      <c r="O171" s="205">
        <f t="shared" si="23"/>
        <v>46.659117653553253</v>
      </c>
    </row>
    <row r="172" spans="1:17" ht="16.5" customHeight="1" x14ac:dyDescent="0.15">
      <c r="A172" s="171">
        <v>167</v>
      </c>
      <c r="B172" s="171" t="s">
        <v>366</v>
      </c>
      <c r="C172" s="203">
        <v>21887</v>
      </c>
      <c r="D172" s="203">
        <v>105928</v>
      </c>
      <c r="E172" s="183">
        <f t="shared" si="21"/>
        <v>6.0534156779890651</v>
      </c>
      <c r="F172" s="184">
        <v>578845.26</v>
      </c>
      <c r="G172" s="183">
        <f t="shared" si="22"/>
        <v>13.678680883817165</v>
      </c>
      <c r="H172" s="184">
        <v>10.318098529431415</v>
      </c>
      <c r="I172" s="183">
        <f t="shared" si="17"/>
        <v>6.5474638020346294</v>
      </c>
      <c r="J172" s="288">
        <v>3</v>
      </c>
      <c r="K172" s="177">
        <f t="shared" si="18"/>
        <v>1.370676657376525E-4</v>
      </c>
      <c r="L172" s="174">
        <f t="shared" si="19"/>
        <v>0.80218875750658369</v>
      </c>
      <c r="M172" s="178">
        <v>3.4916666666666667</v>
      </c>
      <c r="N172" s="183">
        <f t="shared" si="20"/>
        <v>18.624161073825505</v>
      </c>
      <c r="O172" s="205">
        <f t="shared" si="23"/>
        <v>45.705910195172947</v>
      </c>
      <c r="Q172" s="210"/>
    </row>
    <row r="173" spans="1:17" ht="16.5" customHeight="1" x14ac:dyDescent="0.15">
      <c r="A173" s="171">
        <v>168</v>
      </c>
      <c r="B173" s="171" t="s">
        <v>421</v>
      </c>
      <c r="C173" s="203">
        <v>20376</v>
      </c>
      <c r="D173" s="203">
        <v>111515</v>
      </c>
      <c r="E173" s="183">
        <f t="shared" si="21"/>
        <v>0</v>
      </c>
      <c r="F173" s="184">
        <v>585361.92000000004</v>
      </c>
      <c r="G173" s="183">
        <f t="shared" si="22"/>
        <v>12.693046308184691</v>
      </c>
      <c r="H173" s="184">
        <v>11.634150579544118</v>
      </c>
      <c r="I173" s="183">
        <f t="shared" si="17"/>
        <v>9.7614949191537992</v>
      </c>
      <c r="J173" s="288">
        <v>8</v>
      </c>
      <c r="K173" s="177">
        <f t="shared" si="18"/>
        <v>3.9261876717707107E-4</v>
      </c>
      <c r="L173" s="174">
        <f t="shared" si="19"/>
        <v>2.2978020331823843</v>
      </c>
      <c r="M173" s="178">
        <v>3.5833333333333335</v>
      </c>
      <c r="N173" s="183">
        <f t="shared" si="20"/>
        <v>20.469798657718126</v>
      </c>
      <c r="O173" s="205">
        <f t="shared" si="23"/>
        <v>45.222141918239004</v>
      </c>
    </row>
    <row r="174" spans="1:17" ht="16.5" customHeight="1" x14ac:dyDescent="0.15">
      <c r="A174" s="171">
        <v>169</v>
      </c>
      <c r="B174" s="171" t="s">
        <v>388</v>
      </c>
      <c r="C174" s="203">
        <v>62855</v>
      </c>
      <c r="D174" s="203">
        <v>96533</v>
      </c>
      <c r="E174" s="183">
        <f t="shared" si="21"/>
        <v>16.232732000650088</v>
      </c>
      <c r="F174" s="184">
        <v>669283.76</v>
      </c>
      <c r="G174" s="183">
        <f t="shared" si="22"/>
        <v>0</v>
      </c>
      <c r="H174" s="184">
        <v>7.6371029678732327</v>
      </c>
      <c r="I174" s="183">
        <f t="shared" si="17"/>
        <v>0</v>
      </c>
      <c r="J174" s="288">
        <v>40.5</v>
      </c>
      <c r="K174" s="177">
        <f t="shared" si="18"/>
        <v>6.4434014795958954E-4</v>
      </c>
      <c r="L174" s="174">
        <f t="shared" si="19"/>
        <v>3.7710018619024588</v>
      </c>
      <c r="M174" s="178">
        <v>3.4833333333333338</v>
      </c>
      <c r="N174" s="183">
        <f t="shared" si="20"/>
        <v>18.456375838926185</v>
      </c>
      <c r="O174" s="205">
        <f t="shared" si="23"/>
        <v>38.460109701478729</v>
      </c>
    </row>
    <row r="175" spans="1:17" ht="16.5" customHeight="1" x14ac:dyDescent="0.15">
      <c r="A175" s="210"/>
      <c r="B175" s="211"/>
      <c r="D175" s="212"/>
      <c r="E175" s="213"/>
      <c r="F175" s="214"/>
      <c r="G175" s="213"/>
      <c r="H175" s="215"/>
      <c r="I175" s="213"/>
      <c r="J175" s="213"/>
      <c r="K175" s="217"/>
      <c r="L175" s="213"/>
      <c r="M175" s="218"/>
      <c r="N175" s="213"/>
      <c r="O175" s="219"/>
    </row>
    <row r="176" spans="1:17" ht="16.5" customHeight="1" x14ac:dyDescent="0.15">
      <c r="E176" s="214"/>
      <c r="F176" s="214"/>
    </row>
    <row r="177" spans="5:6" ht="16.5" customHeight="1" x14ac:dyDescent="0.15">
      <c r="E177" s="214"/>
      <c r="F177" s="214"/>
    </row>
    <row r="178" spans="5:6" ht="16.5" customHeight="1" x14ac:dyDescent="0.15">
      <c r="F178" s="214"/>
    </row>
    <row r="179" spans="5:6" ht="16.5" customHeight="1" x14ac:dyDescent="0.15">
      <c r="F179" s="214"/>
    </row>
    <row r="180" spans="5:6" ht="16.5" customHeight="1" x14ac:dyDescent="0.15">
      <c r="F180" s="214"/>
    </row>
    <row r="181" spans="5:6" ht="16.5" customHeight="1" x14ac:dyDescent="0.15">
      <c r="F181" s="214"/>
    </row>
    <row r="182" spans="5:6" ht="16.5" customHeight="1" x14ac:dyDescent="0.15">
      <c r="F182" s="214"/>
    </row>
    <row r="183" spans="5:6" ht="16.5" customHeight="1" x14ac:dyDescent="0.15">
      <c r="F183" s="214"/>
    </row>
    <row r="184" spans="5:6" ht="16.5" customHeight="1" x14ac:dyDescent="0.15">
      <c r="F184" s="214"/>
    </row>
    <row r="185" spans="5:6" ht="16.5" customHeight="1" x14ac:dyDescent="0.15">
      <c r="F185" s="214"/>
    </row>
    <row r="186" spans="5:6" ht="16.5" customHeight="1" x14ac:dyDescent="0.15">
      <c r="F186" s="214"/>
    </row>
    <row r="187" spans="5:6" ht="16.5" customHeight="1" x14ac:dyDescent="0.15">
      <c r="F187" s="214"/>
    </row>
    <row r="188" spans="5:6" ht="16.5" customHeight="1" x14ac:dyDescent="0.15">
      <c r="F188" s="214"/>
    </row>
    <row r="189" spans="5:6" ht="16.5" customHeight="1" x14ac:dyDescent="0.15">
      <c r="F189" s="214"/>
    </row>
    <row r="190" spans="5:6" ht="16.5" customHeight="1" x14ac:dyDescent="0.15">
      <c r="F190" s="214"/>
    </row>
  </sheetData>
  <pageMargins left="0.2" right="0.2" top="0.56999999999999995" bottom="0.28000000000000003" header="0.28999999999999998" footer="0.16"/>
  <pageSetup scale="72" fitToHeight="4" orientation="landscape" r:id="rId1"/>
  <headerFooter alignWithMargins="0">
    <oddHeader>&amp;C&amp;"Trebuchet MS,Regular"&amp;9Fiscal Year 2021 Public Investment Community (PIC) Eligibility Index</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BO363"/>
  <sheetViews>
    <sheetView topLeftCell="A22" zoomScale="80" zoomScaleNormal="80" workbookViewId="0">
      <selection activeCell="R27" sqref="R27"/>
    </sheetView>
  </sheetViews>
  <sheetFormatPr baseColWidth="10" defaultColWidth="8.83203125" defaultRowHeight="14" x14ac:dyDescent="0.15"/>
  <cols>
    <col min="1" max="8" width="9.1640625" style="1" customWidth="1"/>
    <col min="9" max="9" width="8.83203125" style="1"/>
    <col min="10" max="11" width="19.5" style="1" customWidth="1"/>
    <col min="12" max="14" width="16.83203125" style="1" customWidth="1"/>
    <col min="15" max="22" width="15.83203125" style="1" customWidth="1"/>
    <col min="23" max="23" width="16.83203125" style="1" customWidth="1"/>
    <col min="24" max="24" width="25.83203125" style="1" customWidth="1"/>
    <col min="25" max="25" width="17.1640625" style="1" customWidth="1"/>
    <col min="26" max="26" width="26.5" style="1" customWidth="1"/>
    <col min="27" max="27" width="22.5" style="1" customWidth="1"/>
    <col min="28" max="28" width="18.5" style="1" customWidth="1"/>
    <col min="29" max="29" width="21.5" style="1" customWidth="1"/>
    <col min="30" max="30" width="18" style="1" customWidth="1"/>
    <col min="31" max="33" width="20.5" style="1" customWidth="1"/>
    <col min="34" max="34" width="15.5" style="1" customWidth="1"/>
    <col min="35" max="35" width="16.5" style="1" customWidth="1"/>
    <col min="36" max="36" width="15" style="1" customWidth="1"/>
    <col min="37" max="37" width="19.5" style="1" customWidth="1"/>
    <col min="38" max="38" width="23.1640625" style="1" customWidth="1"/>
    <col min="39" max="48" width="17.83203125" style="1" customWidth="1"/>
    <col min="49" max="55" width="17.5" style="1" customWidth="1"/>
    <col min="56" max="56" width="17.1640625" style="1" customWidth="1"/>
    <col min="57" max="57" width="17.5" style="1" bestFit="1" customWidth="1"/>
    <col min="58" max="59" width="17.5" style="1" customWidth="1"/>
    <col min="60" max="63" width="17.5" style="1" bestFit="1" customWidth="1"/>
    <col min="64" max="67" width="15" style="1" bestFit="1" customWidth="1"/>
    <col min="68" max="16384" width="8.83203125" style="1"/>
  </cols>
  <sheetData>
    <row r="1" spans="2:55" x14ac:dyDescent="0.15">
      <c r="B1" s="128"/>
    </row>
    <row r="2" spans="2:55" x14ac:dyDescent="0.15">
      <c r="C2" s="128"/>
      <c r="D2" s="128"/>
      <c r="E2" s="128"/>
      <c r="F2" s="128"/>
      <c r="G2" s="129" t="s">
        <v>150</v>
      </c>
      <c r="H2" s="130"/>
      <c r="I2" s="2" t="s">
        <v>151</v>
      </c>
      <c r="M2" s="3">
        <v>0.3</v>
      </c>
      <c r="O2" s="3"/>
      <c r="P2" s="3"/>
      <c r="Q2" s="3"/>
      <c r="R2" s="3"/>
      <c r="S2" s="3"/>
      <c r="T2" s="3"/>
      <c r="U2" s="3"/>
      <c r="V2" s="3">
        <v>0.3</v>
      </c>
      <c r="W2" s="131"/>
      <c r="X2" s="129"/>
    </row>
    <row r="3" spans="2:55" x14ac:dyDescent="0.15">
      <c r="C3" s="128"/>
      <c r="D3" s="128"/>
      <c r="E3" s="128"/>
      <c r="F3" s="128"/>
      <c r="G3" s="129" t="s">
        <v>152</v>
      </c>
      <c r="H3" s="130"/>
      <c r="I3" s="2" t="s">
        <v>153</v>
      </c>
      <c r="M3" s="4">
        <v>1.35</v>
      </c>
      <c r="O3" s="4"/>
      <c r="P3" s="4"/>
      <c r="Q3" s="4"/>
      <c r="R3" s="4"/>
      <c r="S3" s="4"/>
      <c r="T3" s="4"/>
      <c r="U3" s="4"/>
      <c r="V3" s="4">
        <v>1.35</v>
      </c>
      <c r="W3" s="131"/>
      <c r="X3" s="129"/>
    </row>
    <row r="4" spans="2:55" x14ac:dyDescent="0.15">
      <c r="C4" s="128"/>
      <c r="D4" s="128"/>
      <c r="E4" s="128"/>
      <c r="F4" s="128"/>
      <c r="G4" s="129" t="s">
        <v>154</v>
      </c>
      <c r="H4" s="130"/>
      <c r="I4" s="2" t="s">
        <v>155</v>
      </c>
      <c r="M4" s="3">
        <v>0.7</v>
      </c>
      <c r="O4" s="3"/>
      <c r="P4" s="3"/>
      <c r="Q4" s="3"/>
      <c r="R4" s="3"/>
      <c r="S4" s="3"/>
      <c r="T4" s="3"/>
      <c r="U4" s="3"/>
      <c r="V4" s="3">
        <v>0.7</v>
      </c>
      <c r="W4" s="131"/>
      <c r="X4" s="129"/>
    </row>
    <row r="5" spans="2:55" x14ac:dyDescent="0.15">
      <c r="G5" s="129" t="s">
        <v>156</v>
      </c>
      <c r="H5" s="130"/>
      <c r="I5" s="1" t="s">
        <v>157</v>
      </c>
      <c r="M5" s="3">
        <v>0.3</v>
      </c>
      <c r="V5" s="3">
        <v>0.3</v>
      </c>
      <c r="W5" s="132"/>
      <c r="Y5" s="129"/>
      <c r="AB5" s="129"/>
      <c r="AC5" s="129"/>
      <c r="AD5" s="129"/>
      <c r="AE5" s="129"/>
      <c r="AF5" s="129"/>
      <c r="AG5" s="129"/>
    </row>
    <row r="6" spans="2:55" x14ac:dyDescent="0.15">
      <c r="G6" s="129" t="s">
        <v>158</v>
      </c>
      <c r="H6" s="130"/>
      <c r="I6" s="2" t="s">
        <v>505</v>
      </c>
      <c r="M6" s="3">
        <v>0.01</v>
      </c>
      <c r="O6" s="3"/>
      <c r="P6" s="3"/>
      <c r="Q6" s="3"/>
      <c r="R6" s="3"/>
      <c r="S6" s="3"/>
      <c r="T6" s="3"/>
      <c r="U6" s="3"/>
      <c r="V6" s="3">
        <v>0.01</v>
      </c>
      <c r="W6" s="3"/>
      <c r="Y6" s="129"/>
      <c r="AB6" s="129"/>
      <c r="AC6" s="129"/>
      <c r="AD6" s="129"/>
      <c r="AE6" s="129"/>
      <c r="AF6" s="129"/>
      <c r="AG6" s="129"/>
    </row>
    <row r="7" spans="2:55" x14ac:dyDescent="0.15">
      <c r="G7" s="129" t="s">
        <v>160</v>
      </c>
      <c r="H7" s="130"/>
      <c r="I7" s="2" t="s">
        <v>506</v>
      </c>
      <c r="M7" s="3">
        <v>0.1</v>
      </c>
      <c r="O7" s="3"/>
      <c r="P7" s="3"/>
      <c r="Q7" s="3"/>
      <c r="R7" s="3"/>
      <c r="S7" s="3"/>
      <c r="T7" s="3"/>
      <c r="U7" s="3"/>
      <c r="V7" s="3">
        <v>0.1</v>
      </c>
      <c r="W7" s="3"/>
      <c r="Y7" s="129"/>
      <c r="AB7" s="129"/>
      <c r="AC7" s="129"/>
      <c r="AD7" s="129"/>
      <c r="AE7" s="129"/>
      <c r="AF7" s="129"/>
      <c r="AG7" s="129"/>
    </row>
    <row r="8" spans="2:55" x14ac:dyDescent="0.15">
      <c r="G8" s="129" t="s">
        <v>162</v>
      </c>
      <c r="H8" s="130"/>
      <c r="I8" s="2" t="s">
        <v>163</v>
      </c>
      <c r="M8" s="5">
        <v>11525</v>
      </c>
      <c r="O8" s="133"/>
      <c r="P8" s="5"/>
      <c r="Q8" s="5"/>
      <c r="R8" s="5"/>
      <c r="S8" s="5"/>
      <c r="T8" s="5"/>
      <c r="U8" s="5"/>
      <c r="V8" s="5">
        <v>11525</v>
      </c>
      <c r="Y8" s="129"/>
      <c r="AB8" s="129"/>
      <c r="AC8" s="129"/>
      <c r="AD8" s="129"/>
      <c r="AE8" s="129"/>
      <c r="AF8" s="129"/>
      <c r="AG8" s="129"/>
    </row>
    <row r="9" spans="2:55" x14ac:dyDescent="0.15">
      <c r="G9" s="129" t="s">
        <v>164</v>
      </c>
      <c r="H9" s="130"/>
      <c r="I9" s="1" t="s">
        <v>577</v>
      </c>
      <c r="M9" s="3">
        <v>0.1066</v>
      </c>
      <c r="V9" s="3"/>
      <c r="W9" s="3"/>
      <c r="X9" s="134"/>
      <c r="Y9" s="129"/>
      <c r="AB9" s="129"/>
      <c r="AC9" s="129"/>
      <c r="AD9" s="129"/>
      <c r="AE9" s="129"/>
      <c r="AF9" s="129"/>
      <c r="AG9" s="129"/>
    </row>
    <row r="10" spans="2:55" x14ac:dyDescent="0.15">
      <c r="G10" s="129" t="s">
        <v>166</v>
      </c>
      <c r="H10" s="130"/>
      <c r="I10" s="1" t="s">
        <v>582</v>
      </c>
      <c r="M10" s="3">
        <v>8.3299999999999999E-2</v>
      </c>
      <c r="V10" s="3"/>
      <c r="W10" s="3"/>
      <c r="X10" s="134"/>
      <c r="Y10" s="129"/>
      <c r="AB10" s="129"/>
      <c r="AC10" s="129"/>
      <c r="AD10" s="129"/>
      <c r="AE10" s="129"/>
      <c r="AF10" s="129"/>
      <c r="AG10" s="129"/>
    </row>
    <row r="11" spans="2:55" x14ac:dyDescent="0.15">
      <c r="G11" s="130"/>
      <c r="H11" s="130"/>
      <c r="V11" s="3"/>
      <c r="W11" s="3"/>
      <c r="X11" s="134"/>
      <c r="Y11" s="129"/>
      <c r="AB11" s="129"/>
      <c r="AC11" s="129"/>
      <c r="AD11" s="129"/>
      <c r="AE11" s="129"/>
      <c r="AF11" s="129"/>
      <c r="AG11" s="129"/>
      <c r="AZ11" s="135"/>
    </row>
    <row r="12" spans="2:55" hidden="1" x14ac:dyDescent="0.15">
      <c r="G12" s="130" t="s">
        <v>508</v>
      </c>
      <c r="H12" s="130"/>
      <c r="I12" s="1" t="s">
        <v>509</v>
      </c>
      <c r="V12" s="3">
        <v>1.7999999999999999E-2</v>
      </c>
      <c r="Y12" s="129"/>
      <c r="AB12" s="129"/>
      <c r="AC12" s="129"/>
      <c r="AD12" s="129"/>
      <c r="AE12" s="129"/>
      <c r="AF12" s="129"/>
      <c r="AG12" s="129"/>
    </row>
    <row r="13" spans="2:55" hidden="1" x14ac:dyDescent="0.15">
      <c r="G13" s="130" t="s">
        <v>510</v>
      </c>
      <c r="H13" s="130"/>
      <c r="I13" s="1" t="s">
        <v>511</v>
      </c>
      <c r="V13" s="3">
        <v>0.14399999999999999</v>
      </c>
      <c r="Y13" s="129"/>
      <c r="AB13" s="129"/>
      <c r="AC13" s="129"/>
      <c r="AD13" s="129"/>
      <c r="AE13" s="129"/>
      <c r="AF13" s="129"/>
      <c r="AG13" s="129"/>
    </row>
    <row r="14" spans="2:55" hidden="1" x14ac:dyDescent="0.15">
      <c r="G14" s="130" t="s">
        <v>512</v>
      </c>
      <c r="H14" s="130"/>
      <c r="I14" s="1" t="s">
        <v>513</v>
      </c>
      <c r="V14" s="3">
        <v>0.216</v>
      </c>
      <c r="Y14" s="129"/>
      <c r="AB14" s="129"/>
      <c r="AC14" s="129"/>
      <c r="AD14" s="129"/>
      <c r="AE14" s="129"/>
      <c r="AF14" s="129"/>
      <c r="AG14" s="129"/>
    </row>
    <row r="15" spans="2:55" x14ac:dyDescent="0.15">
      <c r="G15" s="130"/>
      <c r="H15" s="130"/>
      <c r="V15" s="3"/>
      <c r="Y15" s="129"/>
      <c r="AB15" s="129"/>
      <c r="AC15" s="129"/>
      <c r="AD15" s="129"/>
      <c r="AE15" s="129"/>
      <c r="AF15" s="129"/>
      <c r="AG15" s="129"/>
    </row>
    <row r="16" spans="2:55" x14ac:dyDescent="0.15">
      <c r="I16" s="6"/>
      <c r="L16" s="7"/>
      <c r="M16" s="7"/>
      <c r="N16" s="7"/>
      <c r="O16" s="4"/>
      <c r="P16" s="4"/>
      <c r="Q16" s="4"/>
      <c r="R16" s="4"/>
      <c r="S16" s="4"/>
      <c r="T16" s="4"/>
      <c r="U16" s="4"/>
      <c r="V16" s="4"/>
      <c r="W16" s="4"/>
      <c r="X16" s="129"/>
      <c r="Y16" s="135"/>
      <c r="Z16" s="129"/>
      <c r="AA16" s="136"/>
      <c r="AB16" s="129"/>
      <c r="AC16" s="129"/>
      <c r="AD16" s="129"/>
      <c r="AE16" s="137"/>
      <c r="AF16" s="137"/>
      <c r="AG16" s="137"/>
      <c r="AH16" s="135"/>
      <c r="AK16" s="135"/>
      <c r="AL16" s="135"/>
      <c r="AM16" s="135"/>
      <c r="AN16" s="135"/>
      <c r="AO16" s="135"/>
      <c r="AP16" s="135"/>
      <c r="AQ16" s="135"/>
      <c r="AR16" s="135"/>
      <c r="AS16" s="135"/>
      <c r="AT16" s="135"/>
      <c r="AU16" s="135"/>
      <c r="AV16" s="135"/>
      <c r="AW16" s="135"/>
      <c r="AX16" s="135"/>
      <c r="AY16" s="135"/>
      <c r="AZ16" s="135"/>
      <c r="BA16" s="135"/>
      <c r="BB16" s="138"/>
      <c r="BC16" s="135"/>
    </row>
    <row r="17" spans="1:67" x14ac:dyDescent="0.15">
      <c r="C17" s="135">
        <f>SUM(C27:C195)</f>
        <v>33</v>
      </c>
      <c r="D17" s="135"/>
      <c r="E17" s="135">
        <f>SUM(E27:E195)</f>
        <v>20</v>
      </c>
      <c r="F17" s="135">
        <f>SUM(F27:F195)</f>
        <v>10</v>
      </c>
      <c r="J17" s="139" t="s">
        <v>183</v>
      </c>
      <c r="K17" s="135"/>
      <c r="L17" s="4">
        <f t="shared" ref="L17:Y17" si="0">SUM(L27:L195)</f>
        <v>501383.04000000015</v>
      </c>
      <c r="M17" s="4">
        <f t="shared" si="0"/>
        <v>0</v>
      </c>
      <c r="N17" s="4">
        <f t="shared" si="0"/>
        <v>0</v>
      </c>
      <c r="O17" s="135">
        <f t="shared" si="0"/>
        <v>211854</v>
      </c>
      <c r="P17" s="135"/>
      <c r="Q17" s="135"/>
      <c r="R17" s="135"/>
      <c r="S17" s="135">
        <f t="shared" si="0"/>
        <v>221.85787500000006</v>
      </c>
      <c r="T17" s="135">
        <f t="shared" si="0"/>
        <v>42212</v>
      </c>
      <c r="U17" s="135"/>
      <c r="V17" s="4">
        <f t="shared" si="0"/>
        <v>63556.200000000012</v>
      </c>
      <c r="W17" s="4">
        <f t="shared" si="0"/>
        <v>571492.89787499991</v>
      </c>
      <c r="X17" s="4">
        <f t="shared" si="0"/>
        <v>550311611843.04004</v>
      </c>
      <c r="Y17" s="135">
        <f t="shared" si="0"/>
        <v>3575967</v>
      </c>
      <c r="Z17" s="136">
        <f>ROUND(X17/Y17,2)</f>
        <v>153891.69</v>
      </c>
      <c r="AB17" s="135">
        <f>SUM(AB27:AB195)</f>
        <v>15064763</v>
      </c>
      <c r="AC17" s="135"/>
      <c r="AD17" s="140">
        <f>SUM(AD27:AD195)</f>
        <v>21.989735000000007</v>
      </c>
      <c r="AE17" s="140">
        <f>SUM(AE27:AE195)</f>
        <v>41.583909999999982</v>
      </c>
      <c r="AF17" s="140"/>
      <c r="AG17" s="140"/>
      <c r="AH17" s="135">
        <f>SUM(AH27:AH195)</f>
        <v>23451</v>
      </c>
      <c r="AK17" s="135">
        <f t="shared" ref="AK17:AP17" si="1">SUM(AK27:AK195)</f>
        <v>1889721</v>
      </c>
      <c r="AL17" s="135">
        <f t="shared" si="1"/>
        <v>2347801348</v>
      </c>
      <c r="AM17" s="135">
        <f t="shared" si="1"/>
        <v>2349691069</v>
      </c>
      <c r="AN17" s="135">
        <f t="shared" si="1"/>
        <v>2363608645</v>
      </c>
      <c r="AO17" s="135">
        <f t="shared" si="1"/>
        <v>2017587098</v>
      </c>
      <c r="AP17" s="135">
        <f t="shared" si="1"/>
        <v>537691183</v>
      </c>
      <c r="AQ17" s="135"/>
      <c r="AR17" s="135">
        <f>SUM(AR27:AR195)</f>
        <v>2054638032</v>
      </c>
      <c r="AS17" s="135">
        <f>SUM(AS27:AS195)</f>
        <v>54922789.087999992</v>
      </c>
      <c r="AT17" s="135">
        <f>SUM(AT27:AT195)</f>
        <v>2092435406.3284004</v>
      </c>
      <c r="AU17" s="135">
        <f>SUM(AU27:AU195)</f>
        <v>2093587718.0526001</v>
      </c>
      <c r="AV17" s="135"/>
      <c r="AW17" s="135"/>
      <c r="AX17" s="135"/>
      <c r="AY17" s="135"/>
      <c r="AZ17" s="135"/>
      <c r="BA17" s="135"/>
      <c r="BB17" s="135"/>
      <c r="BC17" s="135"/>
      <c r="BD17" s="135"/>
      <c r="BF17" s="135"/>
      <c r="BG17" s="135"/>
      <c r="BK17" s="135"/>
      <c r="BL17" s="135"/>
      <c r="BM17" s="135"/>
      <c r="BN17" s="135"/>
      <c r="BO17" s="135"/>
    </row>
    <row r="18" spans="1:67" x14ac:dyDescent="0.15">
      <c r="J18" s="135"/>
      <c r="K18" s="135"/>
      <c r="L18" s="129" t="s">
        <v>594</v>
      </c>
      <c r="M18" s="129"/>
      <c r="N18" s="129"/>
      <c r="O18" s="141" t="s">
        <v>595</v>
      </c>
      <c r="P18" s="141"/>
      <c r="Q18" s="141"/>
      <c r="R18" s="141"/>
      <c r="S18" s="141"/>
      <c r="T18" s="141"/>
      <c r="U18" s="141"/>
      <c r="V18" s="142" t="s">
        <v>596</v>
      </c>
      <c r="W18" s="142" t="s">
        <v>597</v>
      </c>
      <c r="X18" s="142" t="s">
        <v>598</v>
      </c>
      <c r="Y18" s="142" t="s">
        <v>599</v>
      </c>
      <c r="Z18" s="142" t="s">
        <v>600</v>
      </c>
      <c r="AA18" s="142" t="s">
        <v>601</v>
      </c>
      <c r="AB18" s="141" t="s">
        <v>602</v>
      </c>
      <c r="AC18" s="141" t="s">
        <v>603</v>
      </c>
      <c r="AD18" s="141" t="s">
        <v>604</v>
      </c>
      <c r="AE18" s="141" t="s">
        <v>605</v>
      </c>
      <c r="AF18" s="141" t="s">
        <v>606</v>
      </c>
      <c r="AG18" s="141" t="s">
        <v>607</v>
      </c>
      <c r="AH18" s="142" t="s">
        <v>606</v>
      </c>
      <c r="AI18" s="142" t="s">
        <v>607</v>
      </c>
      <c r="AJ18" s="142" t="s">
        <v>608</v>
      </c>
      <c r="AK18" s="142" t="s">
        <v>609</v>
      </c>
      <c r="AL18" s="142" t="s">
        <v>610</v>
      </c>
      <c r="AM18" s="142" t="s">
        <v>611</v>
      </c>
      <c r="AN18" s="142"/>
      <c r="AO18" s="142"/>
      <c r="AP18" s="142"/>
      <c r="AQ18" s="142"/>
      <c r="AR18" s="142" t="s">
        <v>612</v>
      </c>
      <c r="AS18" s="142"/>
      <c r="AT18" s="142"/>
      <c r="AU18" s="142"/>
      <c r="AV18" s="142"/>
      <c r="AW18" s="142"/>
      <c r="AX18" s="142"/>
      <c r="AY18" s="142"/>
      <c r="AZ18" s="143"/>
      <c r="BA18" s="144"/>
      <c r="BB18" s="145"/>
      <c r="BC18" s="142"/>
      <c r="BL18" s="135"/>
      <c r="BM18" s="135"/>
      <c r="BN18" s="135"/>
      <c r="BO18" s="135"/>
    </row>
    <row r="19" spans="1:67" x14ac:dyDescent="0.15">
      <c r="J19" s="135"/>
      <c r="K19" s="135"/>
      <c r="Z19" s="146" t="s">
        <v>184</v>
      </c>
      <c r="AA19" s="146" t="s">
        <v>185</v>
      </c>
      <c r="AB19" s="146" t="s">
        <v>184</v>
      </c>
      <c r="AC19" s="146" t="s">
        <v>186</v>
      </c>
      <c r="AD19" s="146"/>
      <c r="AE19" s="147" t="s">
        <v>80</v>
      </c>
      <c r="AF19" s="147"/>
      <c r="AG19" s="147"/>
      <c r="AL19" s="146" t="s">
        <v>187</v>
      </c>
    </row>
    <row r="20" spans="1:67" x14ac:dyDescent="0.15">
      <c r="J20" s="135"/>
      <c r="K20" s="135"/>
      <c r="O20" s="147" t="s">
        <v>188</v>
      </c>
      <c r="P20" s="147"/>
      <c r="Q20" s="147"/>
      <c r="R20" s="147"/>
      <c r="S20" s="147"/>
      <c r="T20" s="147"/>
      <c r="U20" s="147"/>
      <c r="Z20" s="148">
        <f>MEDIAN(Z27:Z195)</f>
        <v>138296.42000000001</v>
      </c>
      <c r="AA20" s="146" t="s">
        <v>191</v>
      </c>
      <c r="AB20" s="149">
        <f>MEDIAN(AB27:AB195)</f>
        <v>85296</v>
      </c>
      <c r="AC20" s="146" t="s">
        <v>191</v>
      </c>
      <c r="AD20" s="129" t="s">
        <v>192</v>
      </c>
      <c r="AE20" s="129" t="s">
        <v>617</v>
      </c>
      <c r="AF20" s="129"/>
      <c r="AG20" s="129"/>
      <c r="AJ20" s="129" t="s">
        <v>208</v>
      </c>
      <c r="AL20" s="150" t="s">
        <v>194</v>
      </c>
      <c r="AM20" s="129"/>
      <c r="AN20" s="129"/>
      <c r="AO20" s="129"/>
      <c r="AP20" s="129"/>
      <c r="AQ20" s="129"/>
      <c r="AR20" s="147" t="s">
        <v>678</v>
      </c>
      <c r="AS20" s="129"/>
      <c r="AT20" s="129"/>
      <c r="AU20" s="129"/>
      <c r="AV20" s="129"/>
      <c r="AW20" s="129"/>
      <c r="AX20" s="129"/>
      <c r="AY20" s="129"/>
      <c r="AZ20" s="129"/>
      <c r="BA20" s="129"/>
      <c r="BB20" s="129"/>
      <c r="BC20" s="129"/>
    </row>
    <row r="21" spans="1:67" x14ac:dyDescent="0.15">
      <c r="L21" s="129"/>
      <c r="M21" s="129"/>
      <c r="N21" s="129"/>
      <c r="O21" s="147" t="s">
        <v>195</v>
      </c>
      <c r="P21" s="147"/>
      <c r="Q21" s="147"/>
      <c r="R21" s="147"/>
      <c r="S21" s="147"/>
      <c r="T21" s="147"/>
      <c r="U21" s="147"/>
      <c r="X21" s="129" t="s">
        <v>200</v>
      </c>
      <c r="Z21" s="129"/>
      <c r="AA21" s="151">
        <f>ROUND(Z20*$V$3,2)</f>
        <v>186700.17</v>
      </c>
      <c r="AB21" s="129" t="s">
        <v>201</v>
      </c>
      <c r="AC21" s="151">
        <f>ROUND(AB20*$V$3,2)</f>
        <v>115149.6</v>
      </c>
      <c r="AD21" s="129" t="s">
        <v>202</v>
      </c>
      <c r="AE21" s="129" t="s">
        <v>203</v>
      </c>
      <c r="AF21" s="152" t="s">
        <v>679</v>
      </c>
      <c r="AG21" s="152" t="s">
        <v>80</v>
      </c>
      <c r="AH21" s="129" t="s">
        <v>206</v>
      </c>
      <c r="AI21" s="129" t="s">
        <v>207</v>
      </c>
      <c r="AJ21" s="129" t="s">
        <v>226</v>
      </c>
      <c r="AK21" s="129" t="s">
        <v>208</v>
      </c>
      <c r="AL21" s="153">
        <f>V8</f>
        <v>11525</v>
      </c>
      <c r="AP21" s="129" t="s">
        <v>210</v>
      </c>
      <c r="AR21" s="141" t="s">
        <v>230</v>
      </c>
      <c r="AT21" s="142" t="s">
        <v>632</v>
      </c>
      <c r="AU21" s="142"/>
      <c r="AV21" s="142"/>
    </row>
    <row r="22" spans="1:67" x14ac:dyDescent="0.15">
      <c r="L22" s="147" t="s">
        <v>188</v>
      </c>
      <c r="M22" s="147"/>
      <c r="N22" s="147"/>
      <c r="O22" s="147" t="s">
        <v>211</v>
      </c>
      <c r="P22" s="147"/>
      <c r="Q22" s="147" t="s">
        <v>680</v>
      </c>
      <c r="R22" s="147"/>
      <c r="S22" s="147"/>
      <c r="T22" s="147"/>
      <c r="U22" s="147"/>
      <c r="V22" s="129" t="s">
        <v>216</v>
      </c>
      <c r="W22" s="129" t="s">
        <v>217</v>
      </c>
      <c r="X22" s="129" t="s">
        <v>218</v>
      </c>
      <c r="Z22" s="129" t="s">
        <v>219</v>
      </c>
      <c r="AA22" s="146" t="s">
        <v>220</v>
      </c>
      <c r="AB22" s="129" t="s">
        <v>221</v>
      </c>
      <c r="AC22" s="146" t="s">
        <v>220</v>
      </c>
      <c r="AD22" s="129" t="s">
        <v>222</v>
      </c>
      <c r="AE22" s="129" t="s">
        <v>624</v>
      </c>
      <c r="AF22" s="152" t="s">
        <v>681</v>
      </c>
      <c r="AG22" s="152" t="s">
        <v>682</v>
      </c>
      <c r="AH22" s="129" t="s">
        <v>225</v>
      </c>
      <c r="AI22" s="129" t="s">
        <v>208</v>
      </c>
      <c r="AJ22" s="129" t="s">
        <v>626</v>
      </c>
      <c r="AK22" s="129" t="s">
        <v>226</v>
      </c>
      <c r="AL22" s="129" t="s">
        <v>228</v>
      </c>
      <c r="AM22" s="129" t="s">
        <v>229</v>
      </c>
      <c r="AN22" s="154" t="s">
        <v>683</v>
      </c>
      <c r="AO22" s="129"/>
      <c r="AP22" s="147" t="s">
        <v>202</v>
      </c>
      <c r="AQ22" s="129" t="s">
        <v>229</v>
      </c>
      <c r="AR22" s="147" t="s">
        <v>255</v>
      </c>
      <c r="AT22" s="141" t="s">
        <v>628</v>
      </c>
      <c r="AU22" s="141" t="s">
        <v>684</v>
      </c>
      <c r="AV22" s="141"/>
      <c r="AZ22" s="155"/>
    </row>
    <row r="23" spans="1:67" x14ac:dyDescent="0.15">
      <c r="B23" s="129"/>
      <c r="C23" s="129"/>
      <c r="D23" s="129"/>
      <c r="E23" s="129" t="s">
        <v>232</v>
      </c>
      <c r="F23" s="129"/>
      <c r="G23" s="129" t="s">
        <v>233</v>
      </c>
      <c r="H23" s="129"/>
      <c r="L23" s="129" t="s">
        <v>198</v>
      </c>
      <c r="M23" s="129"/>
      <c r="N23" s="129"/>
      <c r="O23" s="147" t="s">
        <v>234</v>
      </c>
      <c r="P23" s="147"/>
      <c r="Q23" s="147" t="s">
        <v>685</v>
      </c>
      <c r="R23" s="147" t="s">
        <v>237</v>
      </c>
      <c r="S23" s="147"/>
      <c r="T23" s="147"/>
      <c r="U23" s="147"/>
      <c r="V23" s="129" t="s">
        <v>58</v>
      </c>
      <c r="W23" s="129" t="s">
        <v>206</v>
      </c>
      <c r="X23" s="129" t="s">
        <v>239</v>
      </c>
      <c r="Y23" s="129" t="s">
        <v>238</v>
      </c>
      <c r="Z23" s="129" t="s">
        <v>240</v>
      </c>
      <c r="AA23" s="129" t="s">
        <v>241</v>
      </c>
      <c r="AB23" s="129" t="s">
        <v>242</v>
      </c>
      <c r="AC23" s="129" t="s">
        <v>243</v>
      </c>
      <c r="AD23" s="141" t="s">
        <v>630</v>
      </c>
      <c r="AE23" s="147" t="s">
        <v>631</v>
      </c>
      <c r="AF23" s="152"/>
      <c r="AG23" s="152" t="s">
        <v>686</v>
      </c>
      <c r="AH23" s="129" t="s">
        <v>208</v>
      </c>
      <c r="AI23" s="129" t="s">
        <v>226</v>
      </c>
      <c r="AJ23" s="129" t="s">
        <v>248</v>
      </c>
      <c r="AK23" s="129" t="s">
        <v>248</v>
      </c>
      <c r="AL23" s="129" t="s">
        <v>249</v>
      </c>
      <c r="AM23" s="147" t="s">
        <v>250</v>
      </c>
      <c r="AN23" s="154" t="s">
        <v>687</v>
      </c>
      <c r="AO23" s="147" t="s">
        <v>251</v>
      </c>
      <c r="AP23" s="141" t="s">
        <v>519</v>
      </c>
      <c r="AQ23" s="147" t="s">
        <v>254</v>
      </c>
      <c r="AR23" s="129" t="s">
        <v>688</v>
      </c>
      <c r="AS23" s="147"/>
      <c r="AT23" s="147" t="s">
        <v>255</v>
      </c>
      <c r="AU23" s="142" t="s">
        <v>632</v>
      </c>
      <c r="AV23" s="142"/>
      <c r="AW23" s="147"/>
      <c r="AX23" s="147"/>
      <c r="AY23" s="147"/>
      <c r="AZ23" s="147"/>
      <c r="BA23" s="147"/>
      <c r="BB23" s="147"/>
      <c r="BC23" s="147"/>
    </row>
    <row r="24" spans="1:67" x14ac:dyDescent="0.15">
      <c r="B24" s="129" t="s">
        <v>257</v>
      </c>
      <c r="C24" s="147" t="s">
        <v>232</v>
      </c>
      <c r="D24" s="147" t="s">
        <v>232</v>
      </c>
      <c r="E24" s="147" t="s">
        <v>258</v>
      </c>
      <c r="F24" s="147" t="s">
        <v>259</v>
      </c>
      <c r="G24" s="147" t="s">
        <v>192</v>
      </c>
      <c r="H24" s="147" t="s">
        <v>260</v>
      </c>
      <c r="I24" s="129" t="s">
        <v>142</v>
      </c>
      <c r="J24" s="1" t="s">
        <v>142</v>
      </c>
      <c r="L24" s="129" t="s">
        <v>206</v>
      </c>
      <c r="M24" s="129"/>
      <c r="N24" s="129"/>
      <c r="O24" s="147" t="s">
        <v>261</v>
      </c>
      <c r="P24" s="147"/>
      <c r="Q24" s="147"/>
      <c r="R24" s="147" t="s">
        <v>196</v>
      </c>
      <c r="S24" s="147"/>
      <c r="T24" s="147" t="s">
        <v>199</v>
      </c>
      <c r="U24" s="147" t="s">
        <v>199</v>
      </c>
      <c r="V24" s="147" t="s">
        <v>265</v>
      </c>
      <c r="W24" s="129" t="s">
        <v>636</v>
      </c>
      <c r="X24" s="129" t="s">
        <v>267</v>
      </c>
      <c r="Y24" s="129" t="s">
        <v>268</v>
      </c>
      <c r="Z24" s="141" t="s">
        <v>269</v>
      </c>
      <c r="AA24" s="129" t="s">
        <v>637</v>
      </c>
      <c r="AB24" s="129" t="s">
        <v>271</v>
      </c>
      <c r="AC24" s="129" t="s">
        <v>638</v>
      </c>
      <c r="AD24" s="141" t="s">
        <v>273</v>
      </c>
      <c r="AE24" s="129" t="s">
        <v>203</v>
      </c>
      <c r="AF24" s="129"/>
      <c r="AG24" s="129"/>
      <c r="AH24" s="129" t="s">
        <v>226</v>
      </c>
      <c r="AI24" s="129" t="s">
        <v>275</v>
      </c>
      <c r="AJ24" s="147" t="s">
        <v>689</v>
      </c>
      <c r="AK24" s="147" t="s">
        <v>640</v>
      </c>
      <c r="AL24" s="147" t="s">
        <v>641</v>
      </c>
      <c r="AM24" s="141" t="s">
        <v>690</v>
      </c>
      <c r="AN24" s="141"/>
      <c r="AO24" s="141" t="s">
        <v>230</v>
      </c>
      <c r="AP24" s="147" t="s">
        <v>644</v>
      </c>
      <c r="AQ24" s="141" t="s">
        <v>645</v>
      </c>
      <c r="AR24" s="129" t="s">
        <v>691</v>
      </c>
      <c r="AS24" s="141" t="s">
        <v>180</v>
      </c>
      <c r="AT24" s="141" t="s">
        <v>283</v>
      </c>
      <c r="AU24" s="141" t="s">
        <v>628</v>
      </c>
      <c r="AV24" s="141"/>
      <c r="AW24" s="141" t="s">
        <v>692</v>
      </c>
      <c r="AX24" s="141" t="s">
        <v>692</v>
      </c>
      <c r="AY24" s="141" t="s">
        <v>692</v>
      </c>
      <c r="AZ24" s="141" t="s">
        <v>692</v>
      </c>
      <c r="BA24" s="141" t="s">
        <v>692</v>
      </c>
      <c r="BB24" s="141" t="s">
        <v>692</v>
      </c>
      <c r="BC24" s="141" t="s">
        <v>692</v>
      </c>
      <c r="BE24" s="141" t="s">
        <v>692</v>
      </c>
      <c r="BF24" s="141" t="s">
        <v>692</v>
      </c>
      <c r="BG24" s="141" t="s">
        <v>692</v>
      </c>
      <c r="BH24" s="141" t="s">
        <v>692</v>
      </c>
      <c r="BI24" s="141" t="s">
        <v>692</v>
      </c>
      <c r="BJ24" s="141" t="s">
        <v>692</v>
      </c>
      <c r="BK24" s="141" t="s">
        <v>692</v>
      </c>
    </row>
    <row r="25" spans="1:67" x14ac:dyDescent="0.15">
      <c r="A25" s="129" t="s">
        <v>285</v>
      </c>
      <c r="B25" s="129" t="s">
        <v>286</v>
      </c>
      <c r="C25" s="147" t="s">
        <v>286</v>
      </c>
      <c r="D25" s="147" t="s">
        <v>647</v>
      </c>
      <c r="E25" s="147" t="s">
        <v>259</v>
      </c>
      <c r="F25" s="147" t="s">
        <v>286</v>
      </c>
      <c r="G25" s="129" t="s">
        <v>287</v>
      </c>
      <c r="H25" s="129" t="s">
        <v>693</v>
      </c>
      <c r="I25" s="129" t="s">
        <v>289</v>
      </c>
      <c r="J25" s="1" t="s">
        <v>290</v>
      </c>
      <c r="L25" s="147" t="s">
        <v>694</v>
      </c>
      <c r="M25" s="147"/>
      <c r="N25" s="147"/>
      <c r="O25" s="147">
        <v>2019</v>
      </c>
      <c r="P25" s="147"/>
      <c r="Q25" s="147"/>
      <c r="R25" s="147" t="s">
        <v>695</v>
      </c>
      <c r="S25" s="147"/>
      <c r="T25" s="147">
        <v>2019</v>
      </c>
      <c r="U25" s="147" t="s">
        <v>58</v>
      </c>
      <c r="V25" s="129" t="s">
        <v>297</v>
      </c>
      <c r="W25" s="129" t="s">
        <v>649</v>
      </c>
      <c r="X25" s="147" t="s">
        <v>696</v>
      </c>
      <c r="Y25" s="129">
        <v>2017</v>
      </c>
      <c r="Z25" s="147" t="s">
        <v>651</v>
      </c>
      <c r="AA25" s="147" t="s">
        <v>301</v>
      </c>
      <c r="AB25" s="129">
        <v>2017</v>
      </c>
      <c r="AC25" s="147" t="s">
        <v>301</v>
      </c>
      <c r="AD25" s="147" t="s">
        <v>652</v>
      </c>
      <c r="AE25" s="129" t="s">
        <v>653</v>
      </c>
      <c r="AF25" s="129"/>
      <c r="AG25" s="129"/>
      <c r="AH25" s="147" t="s">
        <v>694</v>
      </c>
      <c r="AI25" s="147" t="s">
        <v>694</v>
      </c>
      <c r="AJ25" s="129" t="s">
        <v>697</v>
      </c>
      <c r="AK25" s="147" t="s">
        <v>655</v>
      </c>
      <c r="AL25" s="129" t="s">
        <v>656</v>
      </c>
      <c r="AM25" s="147" t="s">
        <v>698</v>
      </c>
      <c r="AN25" s="147"/>
      <c r="AO25" s="147" t="s">
        <v>308</v>
      </c>
      <c r="AP25" s="141" t="s">
        <v>658</v>
      </c>
      <c r="AQ25" s="142" t="s">
        <v>310</v>
      </c>
      <c r="AR25" s="147" t="s">
        <v>699</v>
      </c>
      <c r="AS25" s="147" t="s">
        <v>311</v>
      </c>
      <c r="AT25" s="147" t="s">
        <v>312</v>
      </c>
      <c r="AU25" s="147" t="s">
        <v>255</v>
      </c>
      <c r="AV25" s="147"/>
      <c r="AW25" s="147" t="s">
        <v>700</v>
      </c>
      <c r="AX25" s="147" t="s">
        <v>701</v>
      </c>
      <c r="AY25" s="147" t="s">
        <v>103</v>
      </c>
      <c r="AZ25" s="147" t="s">
        <v>104</v>
      </c>
      <c r="BA25" s="147" t="s">
        <v>105</v>
      </c>
      <c r="BB25" s="147" t="s">
        <v>106</v>
      </c>
      <c r="BC25" s="147" t="s">
        <v>107</v>
      </c>
      <c r="BE25" s="147" t="s">
        <v>700</v>
      </c>
      <c r="BF25" s="147" t="s">
        <v>701</v>
      </c>
      <c r="BG25" s="147" t="s">
        <v>103</v>
      </c>
      <c r="BH25" s="147" t="s">
        <v>104</v>
      </c>
      <c r="BI25" s="147" t="s">
        <v>105</v>
      </c>
      <c r="BJ25" s="147" t="s">
        <v>106</v>
      </c>
      <c r="BK25" s="147" t="s">
        <v>107</v>
      </c>
    </row>
    <row r="26" spans="1:67" x14ac:dyDescent="0.15">
      <c r="C26" s="2"/>
      <c r="D26" s="2"/>
      <c r="E26" s="2"/>
      <c r="F26" s="2"/>
      <c r="G26" s="2"/>
      <c r="H26" s="2"/>
      <c r="R26" s="1" t="s">
        <v>702</v>
      </c>
      <c r="AM26" s="129" t="s">
        <v>703</v>
      </c>
      <c r="AU26" s="152" t="s">
        <v>704</v>
      </c>
      <c r="AV26" s="152"/>
      <c r="AW26" s="1" t="s">
        <v>705</v>
      </c>
      <c r="AX26" s="1" t="s">
        <v>705</v>
      </c>
      <c r="AY26" s="1" t="s">
        <v>705</v>
      </c>
      <c r="AZ26" s="1" t="s">
        <v>705</v>
      </c>
      <c r="BA26" s="1" t="s">
        <v>705</v>
      </c>
      <c r="BB26" s="1" t="s">
        <v>705</v>
      </c>
      <c r="BC26" s="1" t="s">
        <v>705</v>
      </c>
      <c r="BE26" s="1" t="s">
        <v>704</v>
      </c>
      <c r="BF26" s="1" t="s">
        <v>704</v>
      </c>
      <c r="BG26" s="1" t="s">
        <v>704</v>
      </c>
      <c r="BH26" s="1" t="s">
        <v>704</v>
      </c>
      <c r="BI26" s="1" t="s">
        <v>704</v>
      </c>
      <c r="BJ26" s="1" t="s">
        <v>704</v>
      </c>
      <c r="BK26" s="1" t="s">
        <v>704</v>
      </c>
    </row>
    <row r="27" spans="1:67" x14ac:dyDescent="0.15">
      <c r="A27" s="129" t="s">
        <v>323</v>
      </c>
      <c r="B27" s="129"/>
      <c r="C27" s="147"/>
      <c r="D27" s="147" t="str">
        <f>IF(C27=1,"Yes","No")</f>
        <v>No</v>
      </c>
      <c r="E27" s="147"/>
      <c r="F27" s="147"/>
      <c r="G27" s="1">
        <v>7</v>
      </c>
      <c r="H27" s="101">
        <v>92</v>
      </c>
      <c r="I27" s="129">
        <v>1</v>
      </c>
      <c r="J27" s="1" t="s">
        <v>324</v>
      </c>
      <c r="K27" s="156"/>
      <c r="L27" s="101">
        <v>425.44</v>
      </c>
      <c r="M27" s="157"/>
      <c r="N27" s="158"/>
      <c r="O27" s="101">
        <v>87</v>
      </c>
      <c r="P27" s="159">
        <f t="shared" ref="P27:P90" si="2">O27/L27</f>
        <v>0.20449417074088003</v>
      </c>
      <c r="Q27" s="159">
        <f t="shared" ref="Q27:Q90" si="3">IF(P27&gt;0.75,+P27-0.75,0)</f>
        <v>0</v>
      </c>
      <c r="R27" s="160">
        <f t="shared" ref="R27:R90" si="4">Q27*L27</f>
        <v>0</v>
      </c>
      <c r="S27" s="160">
        <f>R27*0.05</f>
        <v>0</v>
      </c>
      <c r="T27" s="101">
        <v>7</v>
      </c>
      <c r="U27" s="101">
        <f>T27*0.15</f>
        <v>1.05</v>
      </c>
      <c r="V27" s="136">
        <f t="shared" ref="V27:V90" si="5">ROUND(O27*$V$2,2)</f>
        <v>26.1</v>
      </c>
      <c r="W27" s="4">
        <f t="shared" ref="W27:W90" si="6">L27+V27+0.15*T27+0.05*R27</f>
        <v>452.59000000000003</v>
      </c>
      <c r="X27" s="101">
        <v>374330136.32999998</v>
      </c>
      <c r="Y27" s="101">
        <v>3248</v>
      </c>
      <c r="Z27" s="136">
        <f t="shared" ref="Z27:Z90" si="7">ROUND(X27/Y27,2)</f>
        <v>115249.43</v>
      </c>
      <c r="AA27" s="131">
        <f t="shared" ref="AA27:AA90" si="8">(ROUND(Z27/$AA$21,6))</f>
        <v>0.61729699999999998</v>
      </c>
      <c r="AB27" s="101">
        <v>100507</v>
      </c>
      <c r="AC27" s="131">
        <f t="shared" ref="AC27:AC90" si="9">(ROUND(AB27/$AC$21,6))</f>
        <v>0.872838</v>
      </c>
      <c r="AD27" s="131">
        <f t="shared" ref="AD27:AD90" si="10">ROUND(1-((AA27*$V$4)+(AC27*$V$5)),6)</f>
        <v>0.30604100000000001</v>
      </c>
      <c r="AE27" s="161">
        <f t="shared" ref="AE27:AE90" si="11">IF(C27=1,MAX($V$7,AD27),MAX($V$6,AD27))</f>
        <v>0.30604100000000001</v>
      </c>
      <c r="AF27" s="162">
        <f>IF(H27&gt;=1,IF(H27&lt;=5,0.06,IF(H27&lt;=10,0.05,IF(H27&lt;=15,0.04,IF(H27&lt;=19,0.03,0)))),0)</f>
        <v>0</v>
      </c>
      <c r="AG27" s="163">
        <f>+AF27+AE27</f>
        <v>0.30604100000000001</v>
      </c>
      <c r="AH27" s="101">
        <v>260</v>
      </c>
      <c r="AI27" s="101">
        <v>6</v>
      </c>
      <c r="AJ27" s="4">
        <f t="shared" ref="AJ27:AJ90" si="12">ROUND((AI27/13)*100,2)</f>
        <v>46.15</v>
      </c>
      <c r="AK27" s="135">
        <f t="shared" ref="AK27:AK90" si="13">ROUND(AH27*AJ27,0)</f>
        <v>11999</v>
      </c>
      <c r="AL27" s="135">
        <f t="shared" ref="AL27:AL90" si="14">ROUND(W27*AG27*$AL$21,0)</f>
        <v>1596340</v>
      </c>
      <c r="AM27" s="135">
        <f t="shared" ref="AM27:AM90" si="15">IF(AL27=0, 0,AK27+AL27)</f>
        <v>1608339</v>
      </c>
      <c r="AN27" s="135">
        <f>IF(AND(C27=1,AM27&lt;AO27),AO27,AM27)</f>
        <v>1608339</v>
      </c>
      <c r="AO27" s="160">
        <v>2331185</v>
      </c>
      <c r="AP27" s="135">
        <f>ABS(SUM(AO27,-AM27))</f>
        <v>722846</v>
      </c>
      <c r="AQ27" s="164" t="str">
        <f>IF(AM27&gt;AO27,"Yes","No")</f>
        <v>No</v>
      </c>
      <c r="AR27" s="160">
        <v>2064995</v>
      </c>
      <c r="AS27" s="160">
        <f t="shared" ref="AS27:AS90" si="16">IF(AQ27="Yes",+AP27*$M$9,+AP27*$M$10)</f>
        <v>60213.071799999998</v>
      </c>
      <c r="AT27" s="160">
        <f t="shared" ref="AT27:AT90" si="17">IF(AQ27="Yes",+AR27+AS27,+AR27-AS27)</f>
        <v>2004781.9282</v>
      </c>
      <c r="AU27" s="160">
        <f t="shared" ref="AU27:AU90" si="18">IF(C27=1,MAX(AT27,AO27),AT27)</f>
        <v>2004781.9282</v>
      </c>
      <c r="AV27" s="160"/>
      <c r="AW27" s="160">
        <f>IF($AQ27="Yes",AU27+$AS27,AU27-$AS27)</f>
        <v>1944568.8563999999</v>
      </c>
      <c r="AX27" s="160">
        <f>IF($AQ27="Yes",AW27+$AS27,AW27-$AS27)</f>
        <v>1884355.7845999999</v>
      </c>
      <c r="AY27" s="160">
        <f t="shared" ref="AY27:BB27" si="19">IF($AQ27="Yes",AX27+$AS27,AX27-$AS27)</f>
        <v>1824142.7127999999</v>
      </c>
      <c r="AZ27" s="160">
        <f t="shared" si="19"/>
        <v>1763929.6409999998</v>
      </c>
      <c r="BA27" s="160">
        <f t="shared" si="19"/>
        <v>1703716.5691999998</v>
      </c>
      <c r="BB27" s="160">
        <f t="shared" si="19"/>
        <v>1643503.4973999998</v>
      </c>
      <c r="BC27" s="160">
        <f>AM27</f>
        <v>1608339</v>
      </c>
      <c r="BD27" s="166"/>
      <c r="BE27" s="160">
        <f>IF($C27=1,MAX(AW27,$AO27),AW27)</f>
        <v>1944568.8563999999</v>
      </c>
      <c r="BF27" s="160">
        <f t="shared" ref="BF27:BK42" si="20">IF($C27=1,MAX(AX27,$AO27),AX27)</f>
        <v>1884355.7845999999</v>
      </c>
      <c r="BG27" s="160">
        <f t="shared" si="20"/>
        <v>1824142.7127999999</v>
      </c>
      <c r="BH27" s="160">
        <f t="shared" si="20"/>
        <v>1763929.6409999998</v>
      </c>
      <c r="BI27" s="160">
        <f t="shared" si="20"/>
        <v>1703716.5691999998</v>
      </c>
      <c r="BJ27" s="160">
        <f t="shared" si="20"/>
        <v>1643503.4973999998</v>
      </c>
      <c r="BK27" s="160">
        <f t="shared" si="20"/>
        <v>1608339</v>
      </c>
      <c r="BL27" s="166"/>
      <c r="BM27" s="166"/>
      <c r="BN27" s="166"/>
      <c r="BO27" s="166"/>
    </row>
    <row r="28" spans="1:67" x14ac:dyDescent="0.15">
      <c r="A28" s="129" t="s">
        <v>325</v>
      </c>
      <c r="B28" s="167"/>
      <c r="C28" s="147">
        <v>1</v>
      </c>
      <c r="D28" s="147" t="str">
        <f t="shared" ref="D28:D91" si="21">IF(C28=1,"Yes","No")</f>
        <v>Yes</v>
      </c>
      <c r="E28" s="147">
        <v>1</v>
      </c>
      <c r="F28" s="147"/>
      <c r="G28" s="1">
        <v>10</v>
      </c>
      <c r="H28" s="101">
        <v>9</v>
      </c>
      <c r="I28" s="129">
        <v>2</v>
      </c>
      <c r="J28" s="1" t="s">
        <v>326</v>
      </c>
      <c r="K28" s="156"/>
      <c r="L28" s="101">
        <v>2456.41</v>
      </c>
      <c r="M28" s="168"/>
      <c r="N28" s="158"/>
      <c r="O28" s="101">
        <v>1613</v>
      </c>
      <c r="P28" s="159">
        <f t="shared" si="2"/>
        <v>0.65664933785483692</v>
      </c>
      <c r="Q28" s="159">
        <f t="shared" si="3"/>
        <v>0</v>
      </c>
      <c r="R28" s="160">
        <f t="shared" si="4"/>
        <v>0</v>
      </c>
      <c r="S28" s="160">
        <f t="shared" ref="S28:S91" si="22">R28*0.05</f>
        <v>0</v>
      </c>
      <c r="T28" s="101">
        <v>121</v>
      </c>
      <c r="U28" s="101">
        <f t="shared" ref="U28:U91" si="23">T28*0.15</f>
        <v>18.149999999999999</v>
      </c>
      <c r="V28" s="136">
        <f t="shared" si="5"/>
        <v>483.9</v>
      </c>
      <c r="W28" s="4">
        <f t="shared" si="6"/>
        <v>2958.46</v>
      </c>
      <c r="X28" s="101">
        <v>1406216743.6700001</v>
      </c>
      <c r="Y28" s="101">
        <v>18813</v>
      </c>
      <c r="Z28" s="136">
        <f t="shared" si="7"/>
        <v>74747.08</v>
      </c>
      <c r="AA28" s="131">
        <f t="shared" si="8"/>
        <v>0.40035900000000002</v>
      </c>
      <c r="AB28" s="101">
        <v>45563</v>
      </c>
      <c r="AC28" s="131">
        <f t="shared" si="9"/>
        <v>0.39568500000000001</v>
      </c>
      <c r="AD28" s="131">
        <f t="shared" si="10"/>
        <v>0.60104299999999999</v>
      </c>
      <c r="AE28" s="161">
        <f t="shared" si="11"/>
        <v>0.60104299999999999</v>
      </c>
      <c r="AF28" s="162">
        <f t="shared" ref="AF28:AF91" si="24">IF(H28&gt;=1,IF(H28&lt;=5,0.06,IF(H28&lt;=10,0.05,IF(H28&lt;=15,0.04,IF(H28&lt;=19,0.03,0)))),0)</f>
        <v>0.05</v>
      </c>
      <c r="AG28" s="163">
        <f t="shared" ref="AG28:AG91" si="25">+AF28+AE28</f>
        <v>0.65104300000000004</v>
      </c>
      <c r="AH28" s="101">
        <v>0</v>
      </c>
      <c r="AI28" s="101">
        <v>0</v>
      </c>
      <c r="AJ28" s="4">
        <f t="shared" si="12"/>
        <v>0</v>
      </c>
      <c r="AK28" s="135">
        <f t="shared" si="13"/>
        <v>0</v>
      </c>
      <c r="AL28" s="135">
        <f t="shared" si="14"/>
        <v>22198126</v>
      </c>
      <c r="AM28" s="135">
        <f t="shared" si="15"/>
        <v>22198126</v>
      </c>
      <c r="AN28" s="135">
        <f t="shared" ref="AN28:AN91" si="26">IF(AND(C28=1,AM28&lt;AO28),AO28,AM28)</f>
        <v>22198126</v>
      </c>
      <c r="AO28" s="160">
        <v>16473543</v>
      </c>
      <c r="AP28" s="135">
        <f t="shared" ref="AP28:AP91" si="27">ABS(SUM(AO28,-AM28))</f>
        <v>5724583</v>
      </c>
      <c r="AQ28" s="164" t="str">
        <f t="shared" ref="AQ28:AQ91" si="28">IF(AM28&gt;AO28,"Yes","No")</f>
        <v>Yes</v>
      </c>
      <c r="AR28" s="160">
        <v>17328187</v>
      </c>
      <c r="AS28" s="160">
        <f t="shared" si="16"/>
        <v>610240.54780000006</v>
      </c>
      <c r="AT28" s="160">
        <f t="shared" si="17"/>
        <v>17938427.547800001</v>
      </c>
      <c r="AU28" s="160">
        <f t="shared" si="18"/>
        <v>17938427.547800001</v>
      </c>
      <c r="AV28" s="160"/>
      <c r="AW28" s="160">
        <f t="shared" ref="AW28:AW91" si="29">IF($AQ28="Yes",AU28+$AS28,AU28-$AS28)</f>
        <v>18548668.095600002</v>
      </c>
      <c r="AX28" s="160">
        <f t="shared" ref="AX28:BB28" si="30">IF($AQ28="Yes",AW28+$AS28,AW28-$AS28)</f>
        <v>19158908.643400002</v>
      </c>
      <c r="AY28" s="160">
        <f t="shared" si="30"/>
        <v>19769149.191200003</v>
      </c>
      <c r="AZ28" s="160">
        <f t="shared" si="30"/>
        <v>20379389.739000004</v>
      </c>
      <c r="BA28" s="160">
        <f t="shared" si="30"/>
        <v>20989630.286800005</v>
      </c>
      <c r="BB28" s="160">
        <f t="shared" si="30"/>
        <v>21599870.834600005</v>
      </c>
      <c r="BC28" s="160">
        <f t="shared" ref="BC28:BC91" si="31">AM28</f>
        <v>22198126</v>
      </c>
      <c r="BD28" s="166"/>
      <c r="BE28" s="160">
        <f t="shared" ref="BE28:BE91" si="32">IF($C28=1,MAX(AW28,$AO28),AW28)</f>
        <v>18548668.095600002</v>
      </c>
      <c r="BF28" s="160">
        <f t="shared" si="20"/>
        <v>19158908.643400002</v>
      </c>
      <c r="BG28" s="160">
        <f t="shared" si="20"/>
        <v>19769149.191200003</v>
      </c>
      <c r="BH28" s="160">
        <f t="shared" si="20"/>
        <v>20379389.739000004</v>
      </c>
      <c r="BI28" s="160">
        <f t="shared" si="20"/>
        <v>20989630.286800005</v>
      </c>
      <c r="BJ28" s="160">
        <f t="shared" si="20"/>
        <v>21599870.834600005</v>
      </c>
      <c r="BK28" s="160">
        <f t="shared" si="20"/>
        <v>22198126</v>
      </c>
      <c r="BL28" s="166"/>
      <c r="BM28" s="166"/>
      <c r="BN28" s="166"/>
      <c r="BO28" s="166"/>
    </row>
    <row r="29" spans="1:67" x14ac:dyDescent="0.15">
      <c r="A29" s="129" t="s">
        <v>327</v>
      </c>
      <c r="B29" s="129"/>
      <c r="C29" s="147"/>
      <c r="D29" s="147" t="str">
        <f t="shared" si="21"/>
        <v>No</v>
      </c>
      <c r="E29" s="147"/>
      <c r="F29" s="147"/>
      <c r="G29" s="1">
        <v>8</v>
      </c>
      <c r="H29" s="101">
        <v>45</v>
      </c>
      <c r="I29" s="129">
        <v>3</v>
      </c>
      <c r="J29" s="1" t="s">
        <v>328</v>
      </c>
      <c r="K29" s="156"/>
      <c r="L29" s="101">
        <v>544.82000000000005</v>
      </c>
      <c r="M29" s="168"/>
      <c r="N29" s="158"/>
      <c r="O29" s="101">
        <v>206</v>
      </c>
      <c r="P29" s="159">
        <f t="shared" si="2"/>
        <v>0.37810653059726146</v>
      </c>
      <c r="Q29" s="159">
        <f t="shared" si="3"/>
        <v>0</v>
      </c>
      <c r="R29" s="160">
        <f t="shared" si="4"/>
        <v>0</v>
      </c>
      <c r="S29" s="160">
        <f t="shared" si="22"/>
        <v>0</v>
      </c>
      <c r="T29" s="101">
        <v>6</v>
      </c>
      <c r="U29" s="101">
        <f t="shared" si="23"/>
        <v>0.89999999999999991</v>
      </c>
      <c r="V29" s="136">
        <f t="shared" si="5"/>
        <v>61.8</v>
      </c>
      <c r="W29" s="4">
        <f t="shared" si="6"/>
        <v>607.52</v>
      </c>
      <c r="X29" s="101">
        <v>440762339.32999998</v>
      </c>
      <c r="Y29" s="101">
        <v>4244</v>
      </c>
      <c r="Z29" s="136">
        <f t="shared" si="7"/>
        <v>103855.41</v>
      </c>
      <c r="AA29" s="131">
        <f t="shared" si="8"/>
        <v>0.55626799999999998</v>
      </c>
      <c r="AB29" s="101">
        <v>68846</v>
      </c>
      <c r="AC29" s="131">
        <f t="shared" si="9"/>
        <v>0.59788300000000005</v>
      </c>
      <c r="AD29" s="131">
        <f t="shared" si="10"/>
        <v>0.43124800000000002</v>
      </c>
      <c r="AE29" s="161">
        <f t="shared" si="11"/>
        <v>0.43124800000000002</v>
      </c>
      <c r="AF29" s="162">
        <f t="shared" si="24"/>
        <v>0</v>
      </c>
      <c r="AG29" s="163">
        <f t="shared" si="25"/>
        <v>0.43124800000000002</v>
      </c>
      <c r="AH29" s="101">
        <v>171</v>
      </c>
      <c r="AI29" s="101">
        <v>4</v>
      </c>
      <c r="AJ29" s="4">
        <f t="shared" si="12"/>
        <v>30.77</v>
      </c>
      <c r="AK29" s="135">
        <f t="shared" si="13"/>
        <v>5262</v>
      </c>
      <c r="AL29" s="135">
        <f t="shared" si="14"/>
        <v>3019455</v>
      </c>
      <c r="AM29" s="135">
        <f t="shared" si="15"/>
        <v>3024717</v>
      </c>
      <c r="AN29" s="135">
        <f t="shared" si="26"/>
        <v>3024717</v>
      </c>
      <c r="AO29" s="160">
        <v>3859564</v>
      </c>
      <c r="AP29" s="135">
        <f t="shared" si="27"/>
        <v>834847</v>
      </c>
      <c r="AQ29" s="164" t="str">
        <f t="shared" si="28"/>
        <v>No</v>
      </c>
      <c r="AR29" s="160">
        <v>3528605</v>
      </c>
      <c r="AS29" s="160">
        <f t="shared" si="16"/>
        <v>69542.755099999995</v>
      </c>
      <c r="AT29" s="160">
        <f t="shared" si="17"/>
        <v>3459062.2448999998</v>
      </c>
      <c r="AU29" s="160">
        <f t="shared" si="18"/>
        <v>3459062.2448999998</v>
      </c>
      <c r="AV29" s="160"/>
      <c r="AW29" s="160">
        <f t="shared" si="29"/>
        <v>3389519.4897999996</v>
      </c>
      <c r="AX29" s="160">
        <f t="shared" ref="AX29:BB29" si="33">IF($AQ29="Yes",AW29+$AS29,AW29-$AS29)</f>
        <v>3319976.7346999994</v>
      </c>
      <c r="AY29" s="160">
        <f t="shared" si="33"/>
        <v>3250433.9795999993</v>
      </c>
      <c r="AZ29" s="160">
        <f t="shared" si="33"/>
        <v>3180891.2244999991</v>
      </c>
      <c r="BA29" s="160">
        <f t="shared" si="33"/>
        <v>3111348.4693999989</v>
      </c>
      <c r="BB29" s="160">
        <f t="shared" si="33"/>
        <v>3041805.7142999987</v>
      </c>
      <c r="BC29" s="160">
        <f t="shared" si="31"/>
        <v>3024717</v>
      </c>
      <c r="BD29" s="166"/>
      <c r="BE29" s="160">
        <f t="shared" si="32"/>
        <v>3389519.4897999996</v>
      </c>
      <c r="BF29" s="160">
        <f t="shared" si="20"/>
        <v>3319976.7346999994</v>
      </c>
      <c r="BG29" s="160">
        <f t="shared" si="20"/>
        <v>3250433.9795999993</v>
      </c>
      <c r="BH29" s="160">
        <f t="shared" si="20"/>
        <v>3180891.2244999991</v>
      </c>
      <c r="BI29" s="160">
        <f t="shared" si="20"/>
        <v>3111348.4693999989</v>
      </c>
      <c r="BJ29" s="160">
        <f t="shared" si="20"/>
        <v>3041805.7142999987</v>
      </c>
      <c r="BK29" s="160">
        <f t="shared" si="20"/>
        <v>3024717</v>
      </c>
      <c r="BL29" s="166"/>
      <c r="BM29" s="166"/>
      <c r="BN29" s="166"/>
      <c r="BO29" s="166"/>
    </row>
    <row r="30" spans="1:67" x14ac:dyDescent="0.15">
      <c r="A30" s="129" t="s">
        <v>329</v>
      </c>
      <c r="B30" s="129"/>
      <c r="C30" s="147"/>
      <c r="D30" s="147" t="str">
        <f t="shared" si="21"/>
        <v>No</v>
      </c>
      <c r="E30" s="147"/>
      <c r="F30" s="147"/>
      <c r="G30" s="1">
        <v>2</v>
      </c>
      <c r="H30" s="101">
        <v>152</v>
      </c>
      <c r="I30" s="129">
        <v>4</v>
      </c>
      <c r="J30" s="1" t="s">
        <v>330</v>
      </c>
      <c r="K30" s="156"/>
      <c r="L30" s="101">
        <v>3184.37</v>
      </c>
      <c r="M30" s="157"/>
      <c r="N30" s="158"/>
      <c r="O30" s="101">
        <v>245</v>
      </c>
      <c r="P30" s="159">
        <f t="shared" si="2"/>
        <v>7.6938295487019415E-2</v>
      </c>
      <c r="Q30" s="159">
        <f t="shared" si="3"/>
        <v>0</v>
      </c>
      <c r="R30" s="160">
        <f t="shared" si="4"/>
        <v>0</v>
      </c>
      <c r="S30" s="160">
        <f t="shared" si="22"/>
        <v>0</v>
      </c>
      <c r="T30" s="101">
        <v>93</v>
      </c>
      <c r="U30" s="101">
        <f t="shared" si="23"/>
        <v>13.95</v>
      </c>
      <c r="V30" s="136">
        <f t="shared" si="5"/>
        <v>73.5</v>
      </c>
      <c r="W30" s="4">
        <f t="shared" si="6"/>
        <v>3271.8199999999997</v>
      </c>
      <c r="X30" s="101">
        <v>3699970563</v>
      </c>
      <c r="Y30" s="101">
        <v>18352</v>
      </c>
      <c r="Z30" s="136">
        <f t="shared" si="7"/>
        <v>201611.3</v>
      </c>
      <c r="AA30" s="131">
        <f t="shared" si="8"/>
        <v>1.0798669999999999</v>
      </c>
      <c r="AB30" s="101">
        <v>125536</v>
      </c>
      <c r="AC30" s="131">
        <f t="shared" si="9"/>
        <v>1.0901989999999999</v>
      </c>
      <c r="AD30" s="131">
        <f t="shared" si="10"/>
        <v>-8.2966999999999999E-2</v>
      </c>
      <c r="AE30" s="161">
        <f t="shared" si="11"/>
        <v>0.01</v>
      </c>
      <c r="AF30" s="162">
        <f t="shared" si="24"/>
        <v>0</v>
      </c>
      <c r="AG30" s="163">
        <f t="shared" si="25"/>
        <v>0.01</v>
      </c>
      <c r="AH30" s="101">
        <v>0</v>
      </c>
      <c r="AI30" s="101">
        <v>0</v>
      </c>
      <c r="AJ30" s="4">
        <f t="shared" si="12"/>
        <v>0</v>
      </c>
      <c r="AK30" s="135">
        <f t="shared" si="13"/>
        <v>0</v>
      </c>
      <c r="AL30" s="135">
        <f t="shared" si="14"/>
        <v>377077</v>
      </c>
      <c r="AM30" s="135">
        <f t="shared" si="15"/>
        <v>377077</v>
      </c>
      <c r="AN30" s="135">
        <f t="shared" si="26"/>
        <v>377077</v>
      </c>
      <c r="AO30" s="160">
        <v>731456</v>
      </c>
      <c r="AP30" s="135">
        <f t="shared" si="27"/>
        <v>354379</v>
      </c>
      <c r="AQ30" s="164" t="str">
        <f t="shared" si="28"/>
        <v>No</v>
      </c>
      <c r="AR30" s="160">
        <v>613536</v>
      </c>
      <c r="AS30" s="160">
        <f t="shared" si="16"/>
        <v>29519.770700000001</v>
      </c>
      <c r="AT30" s="160">
        <f t="shared" si="17"/>
        <v>584016.22930000001</v>
      </c>
      <c r="AU30" s="160">
        <f t="shared" si="18"/>
        <v>584016.22930000001</v>
      </c>
      <c r="AV30" s="160"/>
      <c r="AW30" s="160">
        <f t="shared" si="29"/>
        <v>554496.45860000001</v>
      </c>
      <c r="AX30" s="160">
        <f t="shared" ref="AX30:BB30" si="34">IF($AQ30="Yes",AW30+$AS30,AW30-$AS30)</f>
        <v>524976.68790000002</v>
      </c>
      <c r="AY30" s="160">
        <f t="shared" si="34"/>
        <v>495456.91720000003</v>
      </c>
      <c r="AZ30" s="160">
        <f t="shared" si="34"/>
        <v>465937.14650000003</v>
      </c>
      <c r="BA30" s="160">
        <f t="shared" si="34"/>
        <v>436417.37580000004</v>
      </c>
      <c r="BB30" s="160">
        <f t="shared" si="34"/>
        <v>406897.60510000004</v>
      </c>
      <c r="BC30" s="160">
        <f t="shared" si="31"/>
        <v>377077</v>
      </c>
      <c r="BD30" s="166"/>
      <c r="BE30" s="160">
        <f t="shared" si="32"/>
        <v>554496.45860000001</v>
      </c>
      <c r="BF30" s="160">
        <f t="shared" si="20"/>
        <v>524976.68790000002</v>
      </c>
      <c r="BG30" s="160">
        <f t="shared" si="20"/>
        <v>495456.91720000003</v>
      </c>
      <c r="BH30" s="160">
        <f t="shared" si="20"/>
        <v>465937.14650000003</v>
      </c>
      <c r="BI30" s="160">
        <f t="shared" si="20"/>
        <v>436417.37580000004</v>
      </c>
      <c r="BJ30" s="160">
        <f t="shared" si="20"/>
        <v>406897.60510000004</v>
      </c>
      <c r="BK30" s="160">
        <f t="shared" si="20"/>
        <v>377077</v>
      </c>
      <c r="BL30" s="166"/>
      <c r="BM30" s="166"/>
      <c r="BN30" s="166"/>
      <c r="BO30" s="166"/>
    </row>
    <row r="31" spans="1:67" x14ac:dyDescent="0.15">
      <c r="A31" s="129" t="s">
        <v>323</v>
      </c>
      <c r="B31" s="129"/>
      <c r="C31" s="147"/>
      <c r="D31" s="147" t="str">
        <f t="shared" si="21"/>
        <v>No</v>
      </c>
      <c r="E31" s="147"/>
      <c r="F31" s="147"/>
      <c r="G31" s="1">
        <v>5</v>
      </c>
      <c r="H31" s="101">
        <v>90</v>
      </c>
      <c r="I31" s="129">
        <v>5</v>
      </c>
      <c r="J31" s="1" t="s">
        <v>331</v>
      </c>
      <c r="K31" s="156"/>
      <c r="L31" s="101">
        <v>491.97</v>
      </c>
      <c r="M31" s="157"/>
      <c r="N31" s="158"/>
      <c r="O31" s="101">
        <v>89</v>
      </c>
      <c r="P31" s="159">
        <f t="shared" si="2"/>
        <v>0.1809053397564892</v>
      </c>
      <c r="Q31" s="159">
        <f t="shared" si="3"/>
        <v>0</v>
      </c>
      <c r="R31" s="160">
        <f t="shared" si="4"/>
        <v>0</v>
      </c>
      <c r="S31" s="160">
        <f t="shared" si="22"/>
        <v>0</v>
      </c>
      <c r="T31" s="101">
        <v>1</v>
      </c>
      <c r="U31" s="101">
        <f t="shared" si="23"/>
        <v>0.15</v>
      </c>
      <c r="V31" s="136">
        <f t="shared" si="5"/>
        <v>26.7</v>
      </c>
      <c r="W31" s="4">
        <f t="shared" si="6"/>
        <v>518.82000000000005</v>
      </c>
      <c r="X31" s="101">
        <v>522099049</v>
      </c>
      <c r="Y31" s="101">
        <v>3651</v>
      </c>
      <c r="Z31" s="136">
        <f t="shared" si="7"/>
        <v>143001.66</v>
      </c>
      <c r="AA31" s="131">
        <f t="shared" si="8"/>
        <v>0.76594300000000004</v>
      </c>
      <c r="AB31" s="101">
        <v>111198</v>
      </c>
      <c r="AC31" s="131">
        <f t="shared" si="9"/>
        <v>0.96568299999999996</v>
      </c>
      <c r="AD31" s="131">
        <f t="shared" si="10"/>
        <v>0.17413500000000001</v>
      </c>
      <c r="AE31" s="161">
        <f t="shared" si="11"/>
        <v>0.17413500000000001</v>
      </c>
      <c r="AF31" s="162">
        <f t="shared" si="24"/>
        <v>0</v>
      </c>
      <c r="AG31" s="163">
        <f t="shared" si="25"/>
        <v>0.17413500000000001</v>
      </c>
      <c r="AH31" s="101">
        <v>278</v>
      </c>
      <c r="AI31" s="101">
        <v>6</v>
      </c>
      <c r="AJ31" s="4">
        <f t="shared" si="12"/>
        <v>46.15</v>
      </c>
      <c r="AK31" s="135">
        <f t="shared" si="13"/>
        <v>12830</v>
      </c>
      <c r="AL31" s="135">
        <f t="shared" si="14"/>
        <v>1041223</v>
      </c>
      <c r="AM31" s="135">
        <f t="shared" si="15"/>
        <v>1054053</v>
      </c>
      <c r="AN31" s="135">
        <f t="shared" si="26"/>
        <v>1054053</v>
      </c>
      <c r="AO31" s="160">
        <v>1633686</v>
      </c>
      <c r="AP31" s="135">
        <f t="shared" si="27"/>
        <v>579633</v>
      </c>
      <c r="AQ31" s="164" t="str">
        <f t="shared" si="28"/>
        <v>No</v>
      </c>
      <c r="AR31" s="160">
        <v>1542525</v>
      </c>
      <c r="AS31" s="160">
        <f t="shared" si="16"/>
        <v>48283.428899999999</v>
      </c>
      <c r="AT31" s="160">
        <f t="shared" si="17"/>
        <v>1494241.5711000001</v>
      </c>
      <c r="AU31" s="160">
        <f t="shared" si="18"/>
        <v>1494241.5711000001</v>
      </c>
      <c r="AV31" s="160"/>
      <c r="AW31" s="160">
        <f t="shared" si="29"/>
        <v>1445958.1422000001</v>
      </c>
      <c r="AX31" s="160">
        <f t="shared" ref="AX31:BB31" si="35">IF($AQ31="Yes",AW31+$AS31,AW31-$AS31)</f>
        <v>1397674.7133000002</v>
      </c>
      <c r="AY31" s="160">
        <f t="shared" si="35"/>
        <v>1349391.2844000002</v>
      </c>
      <c r="AZ31" s="160">
        <f t="shared" si="35"/>
        <v>1301107.8555000003</v>
      </c>
      <c r="BA31" s="160">
        <f t="shared" si="35"/>
        <v>1252824.4266000004</v>
      </c>
      <c r="BB31" s="160">
        <f t="shared" si="35"/>
        <v>1204540.9977000004</v>
      </c>
      <c r="BC31" s="160">
        <f t="shared" si="31"/>
        <v>1054053</v>
      </c>
      <c r="BD31" s="166"/>
      <c r="BE31" s="160">
        <f t="shared" si="32"/>
        <v>1445958.1422000001</v>
      </c>
      <c r="BF31" s="160">
        <f t="shared" si="20"/>
        <v>1397674.7133000002</v>
      </c>
      <c r="BG31" s="160">
        <f t="shared" si="20"/>
        <v>1349391.2844000002</v>
      </c>
      <c r="BH31" s="160">
        <f t="shared" si="20"/>
        <v>1301107.8555000003</v>
      </c>
      <c r="BI31" s="160">
        <f t="shared" si="20"/>
        <v>1252824.4266000004</v>
      </c>
      <c r="BJ31" s="160">
        <f t="shared" si="20"/>
        <v>1204540.9977000004</v>
      </c>
      <c r="BK31" s="160">
        <f t="shared" si="20"/>
        <v>1054053</v>
      </c>
      <c r="BL31" s="166"/>
      <c r="BM31" s="166"/>
      <c r="BN31" s="166"/>
      <c r="BO31" s="166"/>
    </row>
    <row r="32" spans="1:67" x14ac:dyDescent="0.15">
      <c r="A32" s="129" t="s">
        <v>327</v>
      </c>
      <c r="B32" s="129"/>
      <c r="C32" s="147"/>
      <c r="D32" s="147" t="str">
        <f t="shared" si="21"/>
        <v>No</v>
      </c>
      <c r="E32" s="147"/>
      <c r="F32" s="147"/>
      <c r="G32" s="1">
        <v>7</v>
      </c>
      <c r="H32" s="101">
        <v>46</v>
      </c>
      <c r="I32" s="129">
        <v>6</v>
      </c>
      <c r="J32" s="1" t="s">
        <v>332</v>
      </c>
      <c r="K32" s="156"/>
      <c r="L32" s="101">
        <v>786.31</v>
      </c>
      <c r="M32" s="168"/>
      <c r="N32" s="158"/>
      <c r="O32" s="101">
        <v>208</v>
      </c>
      <c r="P32" s="159">
        <f t="shared" si="2"/>
        <v>0.26452671338276257</v>
      </c>
      <c r="Q32" s="159">
        <f t="shared" si="3"/>
        <v>0</v>
      </c>
      <c r="R32" s="160">
        <f t="shared" si="4"/>
        <v>0</v>
      </c>
      <c r="S32" s="160">
        <f t="shared" si="22"/>
        <v>0</v>
      </c>
      <c r="T32" s="101">
        <v>13</v>
      </c>
      <c r="U32" s="101">
        <f t="shared" si="23"/>
        <v>1.95</v>
      </c>
      <c r="V32" s="136">
        <f t="shared" si="5"/>
        <v>62.4</v>
      </c>
      <c r="W32" s="4">
        <f t="shared" si="6"/>
        <v>850.66</v>
      </c>
      <c r="X32" s="101">
        <v>694719877.66999996</v>
      </c>
      <c r="Y32" s="101">
        <v>6168</v>
      </c>
      <c r="Z32" s="136">
        <f t="shared" si="7"/>
        <v>112632.92</v>
      </c>
      <c r="AA32" s="131">
        <f t="shared" si="8"/>
        <v>0.60328199999999998</v>
      </c>
      <c r="AB32" s="101">
        <v>88355</v>
      </c>
      <c r="AC32" s="131">
        <f t="shared" si="9"/>
        <v>0.76730600000000004</v>
      </c>
      <c r="AD32" s="131">
        <f t="shared" si="10"/>
        <v>0.34751100000000001</v>
      </c>
      <c r="AE32" s="161">
        <f t="shared" si="11"/>
        <v>0.34751100000000001</v>
      </c>
      <c r="AF32" s="162">
        <f t="shared" si="24"/>
        <v>0</v>
      </c>
      <c r="AG32" s="163">
        <f t="shared" si="25"/>
        <v>0.34751100000000001</v>
      </c>
      <c r="AH32" s="101">
        <v>779</v>
      </c>
      <c r="AI32" s="101">
        <v>13</v>
      </c>
      <c r="AJ32" s="4">
        <f t="shared" si="12"/>
        <v>100</v>
      </c>
      <c r="AK32" s="135">
        <f t="shared" si="13"/>
        <v>77900</v>
      </c>
      <c r="AL32" s="135">
        <f t="shared" si="14"/>
        <v>3406948</v>
      </c>
      <c r="AM32" s="135">
        <f t="shared" si="15"/>
        <v>3484848</v>
      </c>
      <c r="AN32" s="135">
        <f t="shared" si="26"/>
        <v>3484848</v>
      </c>
      <c r="AO32" s="160">
        <v>4067920</v>
      </c>
      <c r="AP32" s="135">
        <f t="shared" si="27"/>
        <v>583072</v>
      </c>
      <c r="AQ32" s="164" t="str">
        <f t="shared" si="28"/>
        <v>No</v>
      </c>
      <c r="AR32" s="160">
        <v>3995130</v>
      </c>
      <c r="AS32" s="160">
        <f t="shared" si="16"/>
        <v>48569.897599999997</v>
      </c>
      <c r="AT32" s="160">
        <f t="shared" si="17"/>
        <v>3946560.1024000002</v>
      </c>
      <c r="AU32" s="160">
        <f t="shared" si="18"/>
        <v>3946560.1024000002</v>
      </c>
      <c r="AV32" s="160"/>
      <c r="AW32" s="160">
        <f t="shared" si="29"/>
        <v>3897990.2048000004</v>
      </c>
      <c r="AX32" s="160">
        <f t="shared" ref="AX32:BB32" si="36">IF($AQ32="Yes",AW32+$AS32,AW32-$AS32)</f>
        <v>3849420.3072000006</v>
      </c>
      <c r="AY32" s="160">
        <f t="shared" si="36"/>
        <v>3800850.4096000008</v>
      </c>
      <c r="AZ32" s="160">
        <f t="shared" si="36"/>
        <v>3752280.512000001</v>
      </c>
      <c r="BA32" s="160">
        <f t="shared" si="36"/>
        <v>3703710.6144000012</v>
      </c>
      <c r="BB32" s="160">
        <f t="shared" si="36"/>
        <v>3655140.7168000014</v>
      </c>
      <c r="BC32" s="160">
        <f t="shared" si="31"/>
        <v>3484848</v>
      </c>
      <c r="BD32" s="166"/>
      <c r="BE32" s="160">
        <f t="shared" si="32"/>
        <v>3897990.2048000004</v>
      </c>
      <c r="BF32" s="160">
        <f t="shared" si="20"/>
        <v>3849420.3072000006</v>
      </c>
      <c r="BG32" s="160">
        <f t="shared" si="20"/>
        <v>3800850.4096000008</v>
      </c>
      <c r="BH32" s="160">
        <f t="shared" si="20"/>
        <v>3752280.512000001</v>
      </c>
      <c r="BI32" s="160">
        <f t="shared" si="20"/>
        <v>3703710.6144000012</v>
      </c>
      <c r="BJ32" s="160">
        <f t="shared" si="20"/>
        <v>3655140.7168000014</v>
      </c>
      <c r="BK32" s="160">
        <f t="shared" si="20"/>
        <v>3484848</v>
      </c>
      <c r="BL32" s="166"/>
      <c r="BM32" s="166"/>
      <c r="BN32" s="166"/>
      <c r="BO32" s="166"/>
    </row>
    <row r="33" spans="1:67" x14ac:dyDescent="0.15">
      <c r="A33" s="129" t="s">
        <v>333</v>
      </c>
      <c r="B33" s="129"/>
      <c r="C33" s="147"/>
      <c r="D33" s="147" t="str">
        <f t="shared" si="21"/>
        <v>No</v>
      </c>
      <c r="E33" s="147"/>
      <c r="F33" s="147"/>
      <c r="G33" s="1">
        <v>4</v>
      </c>
      <c r="H33" s="101">
        <v>95</v>
      </c>
      <c r="I33" s="129">
        <v>7</v>
      </c>
      <c r="J33" s="1" t="s">
        <v>334</v>
      </c>
      <c r="K33" s="156"/>
      <c r="L33" s="101">
        <v>2796.21</v>
      </c>
      <c r="M33" s="157"/>
      <c r="N33" s="158"/>
      <c r="O33" s="101">
        <v>544</v>
      </c>
      <c r="P33" s="159">
        <f t="shared" si="2"/>
        <v>0.19454905032168543</v>
      </c>
      <c r="Q33" s="159">
        <f t="shared" si="3"/>
        <v>0</v>
      </c>
      <c r="R33" s="160">
        <f t="shared" si="4"/>
        <v>0</v>
      </c>
      <c r="S33" s="160">
        <f t="shared" si="22"/>
        <v>0</v>
      </c>
      <c r="T33" s="101">
        <v>87</v>
      </c>
      <c r="U33" s="101">
        <f t="shared" si="23"/>
        <v>13.049999999999999</v>
      </c>
      <c r="V33" s="136">
        <f t="shared" si="5"/>
        <v>163.19999999999999</v>
      </c>
      <c r="W33" s="4">
        <f t="shared" si="6"/>
        <v>2972.46</v>
      </c>
      <c r="X33" s="101">
        <v>3300442307.3299999</v>
      </c>
      <c r="Y33" s="101">
        <v>20505</v>
      </c>
      <c r="Z33" s="136">
        <f t="shared" si="7"/>
        <v>160957.93</v>
      </c>
      <c r="AA33" s="131">
        <f t="shared" si="8"/>
        <v>0.86212</v>
      </c>
      <c r="AB33" s="101">
        <v>93328</v>
      </c>
      <c r="AC33" s="131">
        <f t="shared" si="9"/>
        <v>0.81049300000000002</v>
      </c>
      <c r="AD33" s="131">
        <f t="shared" si="10"/>
        <v>0.153368</v>
      </c>
      <c r="AE33" s="161">
        <f t="shared" si="11"/>
        <v>0.153368</v>
      </c>
      <c r="AF33" s="162">
        <f t="shared" si="24"/>
        <v>0</v>
      </c>
      <c r="AG33" s="163">
        <f t="shared" si="25"/>
        <v>0.153368</v>
      </c>
      <c r="AH33" s="101">
        <v>0</v>
      </c>
      <c r="AI33" s="101">
        <v>0</v>
      </c>
      <c r="AJ33" s="4">
        <f t="shared" si="12"/>
        <v>0</v>
      </c>
      <c r="AK33" s="135">
        <f t="shared" si="13"/>
        <v>0</v>
      </c>
      <c r="AL33" s="135">
        <f t="shared" si="14"/>
        <v>5254020</v>
      </c>
      <c r="AM33" s="135">
        <f t="shared" si="15"/>
        <v>5254020</v>
      </c>
      <c r="AN33" s="135">
        <f t="shared" si="26"/>
        <v>5254020</v>
      </c>
      <c r="AO33" s="160">
        <v>6215712</v>
      </c>
      <c r="AP33" s="135">
        <f t="shared" si="27"/>
        <v>961692</v>
      </c>
      <c r="AQ33" s="164" t="str">
        <f t="shared" si="28"/>
        <v>No</v>
      </c>
      <c r="AR33" s="160">
        <v>5950709</v>
      </c>
      <c r="AS33" s="160">
        <f t="shared" si="16"/>
        <v>80108.943599999999</v>
      </c>
      <c r="AT33" s="160">
        <f t="shared" si="17"/>
        <v>5870600.0564000001</v>
      </c>
      <c r="AU33" s="160">
        <f t="shared" si="18"/>
        <v>5870600.0564000001</v>
      </c>
      <c r="AV33" s="160"/>
      <c r="AW33" s="160">
        <f t="shared" si="29"/>
        <v>5790491.1128000002</v>
      </c>
      <c r="AX33" s="160">
        <f t="shared" ref="AX33:BB33" si="37">IF($AQ33="Yes",AW33+$AS33,AW33-$AS33)</f>
        <v>5710382.1692000004</v>
      </c>
      <c r="AY33" s="160">
        <f t="shared" si="37"/>
        <v>5630273.2256000005</v>
      </c>
      <c r="AZ33" s="160">
        <f t="shared" si="37"/>
        <v>5550164.2820000006</v>
      </c>
      <c r="BA33" s="160">
        <f t="shared" si="37"/>
        <v>5470055.3384000007</v>
      </c>
      <c r="BB33" s="160">
        <f t="shared" si="37"/>
        <v>5389946.3948000008</v>
      </c>
      <c r="BC33" s="160">
        <f t="shared" si="31"/>
        <v>5254020</v>
      </c>
      <c r="BD33" s="166"/>
      <c r="BE33" s="160">
        <f t="shared" si="32"/>
        <v>5790491.1128000002</v>
      </c>
      <c r="BF33" s="160">
        <f t="shared" si="20"/>
        <v>5710382.1692000004</v>
      </c>
      <c r="BG33" s="160">
        <f t="shared" si="20"/>
        <v>5630273.2256000005</v>
      </c>
      <c r="BH33" s="160">
        <f t="shared" si="20"/>
        <v>5550164.2820000006</v>
      </c>
      <c r="BI33" s="160">
        <f t="shared" si="20"/>
        <v>5470055.3384000007</v>
      </c>
      <c r="BJ33" s="160">
        <f t="shared" si="20"/>
        <v>5389946.3948000008</v>
      </c>
      <c r="BK33" s="160">
        <f t="shared" si="20"/>
        <v>5254020</v>
      </c>
      <c r="BL33" s="166"/>
      <c r="BM33" s="166"/>
      <c r="BN33" s="166"/>
      <c r="BO33" s="166"/>
    </row>
    <row r="34" spans="1:67" x14ac:dyDescent="0.15">
      <c r="A34" s="129" t="s">
        <v>323</v>
      </c>
      <c r="B34" s="129"/>
      <c r="C34" s="147"/>
      <c r="D34" s="147" t="str">
        <f t="shared" si="21"/>
        <v>No</v>
      </c>
      <c r="E34" s="147"/>
      <c r="F34" s="147"/>
      <c r="G34" s="1">
        <v>3</v>
      </c>
      <c r="H34" s="101">
        <v>110</v>
      </c>
      <c r="I34" s="129">
        <v>8</v>
      </c>
      <c r="J34" s="1" t="s">
        <v>335</v>
      </c>
      <c r="K34" s="156"/>
      <c r="L34" s="101">
        <v>764.63</v>
      </c>
      <c r="M34" s="157"/>
      <c r="N34" s="158"/>
      <c r="O34" s="101">
        <v>87</v>
      </c>
      <c r="P34" s="159">
        <f t="shared" si="2"/>
        <v>0.11378052129788263</v>
      </c>
      <c r="Q34" s="159">
        <f t="shared" si="3"/>
        <v>0</v>
      </c>
      <c r="R34" s="160">
        <f t="shared" si="4"/>
        <v>0</v>
      </c>
      <c r="S34" s="160">
        <f t="shared" si="22"/>
        <v>0</v>
      </c>
      <c r="T34" s="101">
        <v>11</v>
      </c>
      <c r="U34" s="101">
        <f t="shared" si="23"/>
        <v>1.65</v>
      </c>
      <c r="V34" s="136">
        <f t="shared" si="5"/>
        <v>26.1</v>
      </c>
      <c r="W34" s="4">
        <f t="shared" si="6"/>
        <v>792.38</v>
      </c>
      <c r="X34" s="101">
        <v>834733328.33000004</v>
      </c>
      <c r="Y34" s="101">
        <v>5497</v>
      </c>
      <c r="Z34" s="136">
        <f t="shared" si="7"/>
        <v>151852.51999999999</v>
      </c>
      <c r="AA34" s="131">
        <f t="shared" si="8"/>
        <v>0.81335000000000002</v>
      </c>
      <c r="AB34" s="101">
        <v>109844</v>
      </c>
      <c r="AC34" s="131">
        <f t="shared" si="9"/>
        <v>0.95392399999999999</v>
      </c>
      <c r="AD34" s="131">
        <f t="shared" si="10"/>
        <v>0.144478</v>
      </c>
      <c r="AE34" s="161">
        <f t="shared" si="11"/>
        <v>0.144478</v>
      </c>
      <c r="AF34" s="162">
        <f t="shared" si="24"/>
        <v>0</v>
      </c>
      <c r="AG34" s="163">
        <f t="shared" si="25"/>
        <v>0.144478</v>
      </c>
      <c r="AH34" s="101">
        <v>397</v>
      </c>
      <c r="AI34" s="101">
        <v>6</v>
      </c>
      <c r="AJ34" s="4">
        <f t="shared" si="12"/>
        <v>46.15</v>
      </c>
      <c r="AK34" s="135">
        <f t="shared" si="13"/>
        <v>18322</v>
      </c>
      <c r="AL34" s="135">
        <f t="shared" si="14"/>
        <v>1319399</v>
      </c>
      <c r="AM34" s="135">
        <f t="shared" si="15"/>
        <v>1337721</v>
      </c>
      <c r="AN34" s="135">
        <f t="shared" si="26"/>
        <v>1337721</v>
      </c>
      <c r="AO34" s="160">
        <v>2000209</v>
      </c>
      <c r="AP34" s="135">
        <f t="shared" si="27"/>
        <v>662488</v>
      </c>
      <c r="AQ34" s="164" t="str">
        <f t="shared" si="28"/>
        <v>No</v>
      </c>
      <c r="AR34" s="160">
        <v>1819759</v>
      </c>
      <c r="AS34" s="160">
        <f t="shared" si="16"/>
        <v>55185.250399999997</v>
      </c>
      <c r="AT34" s="160">
        <f t="shared" si="17"/>
        <v>1764573.7496</v>
      </c>
      <c r="AU34" s="160">
        <f t="shared" si="18"/>
        <v>1764573.7496</v>
      </c>
      <c r="AV34" s="160"/>
      <c r="AW34" s="160">
        <f t="shared" si="29"/>
        <v>1709388.4992</v>
      </c>
      <c r="AX34" s="160">
        <f t="shared" ref="AX34:BB34" si="38">IF($AQ34="Yes",AW34+$AS34,AW34-$AS34)</f>
        <v>1654203.2487999999</v>
      </c>
      <c r="AY34" s="160">
        <f t="shared" si="38"/>
        <v>1599017.9983999999</v>
      </c>
      <c r="AZ34" s="160">
        <f t="shared" si="38"/>
        <v>1543832.7479999999</v>
      </c>
      <c r="BA34" s="160">
        <f t="shared" si="38"/>
        <v>1488647.4975999999</v>
      </c>
      <c r="BB34" s="160">
        <f t="shared" si="38"/>
        <v>1433462.2471999999</v>
      </c>
      <c r="BC34" s="160">
        <f t="shared" si="31"/>
        <v>1337721</v>
      </c>
      <c r="BD34" s="166"/>
      <c r="BE34" s="160">
        <f t="shared" si="32"/>
        <v>1709388.4992</v>
      </c>
      <c r="BF34" s="160">
        <f t="shared" si="20"/>
        <v>1654203.2487999999</v>
      </c>
      <c r="BG34" s="160">
        <f t="shared" si="20"/>
        <v>1599017.9983999999</v>
      </c>
      <c r="BH34" s="160">
        <f t="shared" si="20"/>
        <v>1543832.7479999999</v>
      </c>
      <c r="BI34" s="160">
        <f t="shared" si="20"/>
        <v>1488647.4975999999</v>
      </c>
      <c r="BJ34" s="160">
        <f t="shared" si="20"/>
        <v>1433462.2471999999</v>
      </c>
      <c r="BK34" s="160">
        <f t="shared" si="20"/>
        <v>1337721</v>
      </c>
      <c r="BL34" s="166"/>
      <c r="BM34" s="166"/>
      <c r="BN34" s="166"/>
      <c r="BO34" s="166"/>
    </row>
    <row r="35" spans="1:67" x14ac:dyDescent="0.15">
      <c r="A35" s="129" t="s">
        <v>333</v>
      </c>
      <c r="B35" s="129"/>
      <c r="C35" s="147"/>
      <c r="D35" s="147" t="str">
        <f t="shared" si="21"/>
        <v>No</v>
      </c>
      <c r="E35" s="147"/>
      <c r="F35" s="147"/>
      <c r="G35" s="1">
        <v>4</v>
      </c>
      <c r="H35" s="101">
        <v>81</v>
      </c>
      <c r="I35" s="129">
        <v>9</v>
      </c>
      <c r="J35" s="1" t="s">
        <v>336</v>
      </c>
      <c r="K35" s="156"/>
      <c r="L35" s="101">
        <v>3118.16</v>
      </c>
      <c r="M35" s="157"/>
      <c r="N35" s="158"/>
      <c r="O35" s="101">
        <v>977</v>
      </c>
      <c r="P35" s="159">
        <f t="shared" si="2"/>
        <v>0.31332580752751626</v>
      </c>
      <c r="Q35" s="159">
        <f t="shared" si="3"/>
        <v>0</v>
      </c>
      <c r="R35" s="160">
        <f t="shared" si="4"/>
        <v>0</v>
      </c>
      <c r="S35" s="160">
        <f t="shared" si="22"/>
        <v>0</v>
      </c>
      <c r="T35" s="101">
        <v>208</v>
      </c>
      <c r="U35" s="101">
        <f t="shared" si="23"/>
        <v>31.2</v>
      </c>
      <c r="V35" s="136">
        <f t="shared" si="5"/>
        <v>293.10000000000002</v>
      </c>
      <c r="W35" s="4">
        <f t="shared" si="6"/>
        <v>3442.4599999999996</v>
      </c>
      <c r="X35" s="101">
        <v>2857037313</v>
      </c>
      <c r="Y35" s="101">
        <v>19802</v>
      </c>
      <c r="Z35" s="136">
        <f t="shared" si="7"/>
        <v>144280.24</v>
      </c>
      <c r="AA35" s="131">
        <f t="shared" si="8"/>
        <v>0.77279100000000001</v>
      </c>
      <c r="AB35" s="101">
        <v>97289</v>
      </c>
      <c r="AC35" s="131">
        <f t="shared" si="9"/>
        <v>0.84489199999999998</v>
      </c>
      <c r="AD35" s="131">
        <f t="shared" si="10"/>
        <v>0.20557900000000001</v>
      </c>
      <c r="AE35" s="161">
        <f t="shared" si="11"/>
        <v>0.20557900000000001</v>
      </c>
      <c r="AF35" s="162">
        <f t="shared" si="24"/>
        <v>0</v>
      </c>
      <c r="AG35" s="163">
        <f t="shared" si="25"/>
        <v>0.20557900000000001</v>
      </c>
      <c r="AH35" s="101">
        <v>0</v>
      </c>
      <c r="AI35" s="101">
        <v>0</v>
      </c>
      <c r="AJ35" s="4">
        <f t="shared" si="12"/>
        <v>0</v>
      </c>
      <c r="AK35" s="135">
        <f t="shared" si="13"/>
        <v>0</v>
      </c>
      <c r="AL35" s="135">
        <f t="shared" si="14"/>
        <v>8156214</v>
      </c>
      <c r="AM35" s="135">
        <f t="shared" si="15"/>
        <v>8156214</v>
      </c>
      <c r="AN35" s="135">
        <f t="shared" si="26"/>
        <v>8156214</v>
      </c>
      <c r="AO35" s="160">
        <v>8087732</v>
      </c>
      <c r="AP35" s="135">
        <f t="shared" si="27"/>
        <v>68482</v>
      </c>
      <c r="AQ35" s="164" t="str">
        <f t="shared" si="28"/>
        <v>Yes</v>
      </c>
      <c r="AR35" s="160">
        <v>7873429</v>
      </c>
      <c r="AS35" s="160">
        <f t="shared" si="16"/>
        <v>7300.1812</v>
      </c>
      <c r="AT35" s="160">
        <f t="shared" si="17"/>
        <v>7880729.1812000005</v>
      </c>
      <c r="AU35" s="160">
        <f t="shared" si="18"/>
        <v>7880729.1812000005</v>
      </c>
      <c r="AV35" s="160"/>
      <c r="AW35" s="160">
        <f t="shared" si="29"/>
        <v>7888029.3624000009</v>
      </c>
      <c r="AX35" s="160">
        <f t="shared" ref="AX35:BB35" si="39">IF($AQ35="Yes",AW35+$AS35,AW35-$AS35)</f>
        <v>7895329.5436000014</v>
      </c>
      <c r="AY35" s="160">
        <f t="shared" si="39"/>
        <v>7902629.7248000018</v>
      </c>
      <c r="AZ35" s="160">
        <f t="shared" si="39"/>
        <v>7909929.9060000023</v>
      </c>
      <c r="BA35" s="160">
        <f t="shared" si="39"/>
        <v>7917230.0872000027</v>
      </c>
      <c r="BB35" s="160">
        <f t="shared" si="39"/>
        <v>7924530.2684000032</v>
      </c>
      <c r="BC35" s="160">
        <f t="shared" si="31"/>
        <v>8156214</v>
      </c>
      <c r="BD35" s="166"/>
      <c r="BE35" s="160">
        <f t="shared" si="32"/>
        <v>7888029.3624000009</v>
      </c>
      <c r="BF35" s="160">
        <f t="shared" si="20"/>
        <v>7895329.5436000014</v>
      </c>
      <c r="BG35" s="160">
        <f t="shared" si="20"/>
        <v>7902629.7248000018</v>
      </c>
      <c r="BH35" s="160">
        <f t="shared" si="20"/>
        <v>7909929.9060000023</v>
      </c>
      <c r="BI35" s="160">
        <f t="shared" si="20"/>
        <v>7917230.0872000027</v>
      </c>
      <c r="BJ35" s="160">
        <f t="shared" si="20"/>
        <v>7924530.2684000032</v>
      </c>
      <c r="BK35" s="160">
        <f t="shared" si="20"/>
        <v>8156214</v>
      </c>
      <c r="BL35" s="166"/>
      <c r="BM35" s="166"/>
      <c r="BN35" s="166"/>
      <c r="BO35" s="166"/>
    </row>
    <row r="36" spans="1:67" x14ac:dyDescent="0.15">
      <c r="A36" s="129" t="s">
        <v>323</v>
      </c>
      <c r="B36" s="129"/>
      <c r="C36" s="147"/>
      <c r="D36" s="147" t="str">
        <f t="shared" si="21"/>
        <v>No</v>
      </c>
      <c r="E36" s="147"/>
      <c r="F36" s="147"/>
      <c r="G36" s="1">
        <v>5</v>
      </c>
      <c r="H36" s="101">
        <v>116</v>
      </c>
      <c r="I36" s="129">
        <v>10</v>
      </c>
      <c r="J36" s="1" t="s">
        <v>337</v>
      </c>
      <c r="K36" s="156"/>
      <c r="L36" s="101">
        <v>357.43</v>
      </c>
      <c r="M36" s="157"/>
      <c r="N36" s="158"/>
      <c r="O36" s="101">
        <v>82</v>
      </c>
      <c r="P36" s="159">
        <f t="shared" si="2"/>
        <v>0.2294155498978821</v>
      </c>
      <c r="Q36" s="159">
        <f t="shared" si="3"/>
        <v>0</v>
      </c>
      <c r="R36" s="160">
        <f t="shared" si="4"/>
        <v>0</v>
      </c>
      <c r="S36" s="160">
        <f t="shared" si="22"/>
        <v>0</v>
      </c>
      <c r="T36" s="101">
        <v>1</v>
      </c>
      <c r="U36" s="101">
        <f t="shared" si="23"/>
        <v>0.15</v>
      </c>
      <c r="V36" s="136">
        <f t="shared" si="5"/>
        <v>24.6</v>
      </c>
      <c r="W36" s="4">
        <f t="shared" si="6"/>
        <v>382.18</v>
      </c>
      <c r="X36" s="101">
        <v>513990235.32999998</v>
      </c>
      <c r="Y36" s="101">
        <v>3439</v>
      </c>
      <c r="Z36" s="136">
        <f t="shared" si="7"/>
        <v>149459.21</v>
      </c>
      <c r="AA36" s="131">
        <f t="shared" si="8"/>
        <v>0.80053099999999999</v>
      </c>
      <c r="AB36" s="101">
        <v>91712</v>
      </c>
      <c r="AC36" s="131">
        <f t="shared" si="9"/>
        <v>0.79645999999999995</v>
      </c>
      <c r="AD36" s="131">
        <f t="shared" si="10"/>
        <v>0.20069000000000001</v>
      </c>
      <c r="AE36" s="161">
        <f t="shared" si="11"/>
        <v>0.20069000000000001</v>
      </c>
      <c r="AF36" s="162">
        <f t="shared" si="24"/>
        <v>0</v>
      </c>
      <c r="AG36" s="163">
        <f t="shared" si="25"/>
        <v>0.20069000000000001</v>
      </c>
      <c r="AH36" s="101">
        <v>354</v>
      </c>
      <c r="AI36" s="101">
        <v>13</v>
      </c>
      <c r="AJ36" s="4">
        <f t="shared" si="12"/>
        <v>100</v>
      </c>
      <c r="AK36" s="135">
        <f t="shared" si="13"/>
        <v>35400</v>
      </c>
      <c r="AL36" s="135">
        <f t="shared" si="14"/>
        <v>883964</v>
      </c>
      <c r="AM36" s="135">
        <f t="shared" si="15"/>
        <v>919364</v>
      </c>
      <c r="AN36" s="135">
        <f t="shared" si="26"/>
        <v>919364</v>
      </c>
      <c r="AO36" s="160">
        <v>1278838</v>
      </c>
      <c r="AP36" s="135">
        <f t="shared" si="27"/>
        <v>359474</v>
      </c>
      <c r="AQ36" s="164" t="str">
        <f t="shared" si="28"/>
        <v>No</v>
      </c>
      <c r="AR36" s="160">
        <v>1158471</v>
      </c>
      <c r="AS36" s="160">
        <f t="shared" si="16"/>
        <v>29944.1842</v>
      </c>
      <c r="AT36" s="160">
        <f t="shared" si="17"/>
        <v>1128526.8158</v>
      </c>
      <c r="AU36" s="160">
        <f t="shared" si="18"/>
        <v>1128526.8158</v>
      </c>
      <c r="AV36" s="160"/>
      <c r="AW36" s="160">
        <f t="shared" si="29"/>
        <v>1098582.6316</v>
      </c>
      <c r="AX36" s="160">
        <f t="shared" ref="AX36:BB36" si="40">IF($AQ36="Yes",AW36+$AS36,AW36-$AS36)</f>
        <v>1068638.4473999999</v>
      </c>
      <c r="AY36" s="160">
        <f t="shared" si="40"/>
        <v>1038694.2631999999</v>
      </c>
      <c r="AZ36" s="160">
        <f t="shared" si="40"/>
        <v>1008750.0789999999</v>
      </c>
      <c r="BA36" s="160">
        <f t="shared" si="40"/>
        <v>978805.89479999989</v>
      </c>
      <c r="BB36" s="160">
        <f t="shared" si="40"/>
        <v>948861.71059999987</v>
      </c>
      <c r="BC36" s="160">
        <f t="shared" si="31"/>
        <v>919364</v>
      </c>
      <c r="BD36" s="166"/>
      <c r="BE36" s="160">
        <f t="shared" si="32"/>
        <v>1098582.6316</v>
      </c>
      <c r="BF36" s="160">
        <f t="shared" si="20"/>
        <v>1068638.4473999999</v>
      </c>
      <c r="BG36" s="160">
        <f t="shared" si="20"/>
        <v>1038694.2631999999</v>
      </c>
      <c r="BH36" s="160">
        <f t="shared" si="20"/>
        <v>1008750.0789999999</v>
      </c>
      <c r="BI36" s="160">
        <f t="shared" si="20"/>
        <v>978805.89479999989</v>
      </c>
      <c r="BJ36" s="160">
        <f t="shared" si="20"/>
        <v>948861.71059999987</v>
      </c>
      <c r="BK36" s="160">
        <f t="shared" si="20"/>
        <v>919364</v>
      </c>
      <c r="BL36" s="166"/>
      <c r="BM36" s="166"/>
      <c r="BN36" s="166"/>
      <c r="BO36" s="166"/>
    </row>
    <row r="37" spans="1:67" x14ac:dyDescent="0.15">
      <c r="A37" s="129" t="s">
        <v>338</v>
      </c>
      <c r="B37" s="129"/>
      <c r="C37" s="147">
        <v>1</v>
      </c>
      <c r="D37" s="147" t="str">
        <f t="shared" si="21"/>
        <v>Yes</v>
      </c>
      <c r="E37" s="147">
        <v>1</v>
      </c>
      <c r="F37" s="147"/>
      <c r="G37" s="1">
        <v>6</v>
      </c>
      <c r="H37" s="101">
        <v>36</v>
      </c>
      <c r="I37" s="129">
        <v>11</v>
      </c>
      <c r="J37" s="1" t="s">
        <v>339</v>
      </c>
      <c r="K37" s="156"/>
      <c r="L37" s="101">
        <v>2335.6999999999998</v>
      </c>
      <c r="M37" s="168"/>
      <c r="N37" s="158"/>
      <c r="O37" s="101">
        <v>1318</v>
      </c>
      <c r="P37" s="159">
        <f t="shared" si="2"/>
        <v>0.56428479684891042</v>
      </c>
      <c r="Q37" s="159">
        <f t="shared" si="3"/>
        <v>0</v>
      </c>
      <c r="R37" s="160">
        <f t="shared" si="4"/>
        <v>0</v>
      </c>
      <c r="S37" s="160">
        <f t="shared" si="22"/>
        <v>0</v>
      </c>
      <c r="T37" s="101">
        <v>63</v>
      </c>
      <c r="U37" s="101">
        <f t="shared" si="23"/>
        <v>9.4499999999999993</v>
      </c>
      <c r="V37" s="136">
        <f t="shared" si="5"/>
        <v>395.4</v>
      </c>
      <c r="W37" s="4">
        <f t="shared" si="6"/>
        <v>2740.5499999999997</v>
      </c>
      <c r="X37" s="101">
        <v>3028045743.3299999</v>
      </c>
      <c r="Y37" s="101">
        <v>21406</v>
      </c>
      <c r="Z37" s="136">
        <f t="shared" si="7"/>
        <v>141457.79999999999</v>
      </c>
      <c r="AA37" s="131">
        <f t="shared" si="8"/>
        <v>0.75767399999999996</v>
      </c>
      <c r="AB37" s="101">
        <v>73593</v>
      </c>
      <c r="AC37" s="131">
        <f t="shared" si="9"/>
        <v>0.63910800000000001</v>
      </c>
      <c r="AD37" s="131">
        <f t="shared" si="10"/>
        <v>0.27789599999999998</v>
      </c>
      <c r="AE37" s="161">
        <f t="shared" si="11"/>
        <v>0.27789599999999998</v>
      </c>
      <c r="AF37" s="162">
        <f t="shared" si="24"/>
        <v>0</v>
      </c>
      <c r="AG37" s="163">
        <f t="shared" si="25"/>
        <v>0.27789599999999998</v>
      </c>
      <c r="AH37" s="101">
        <v>0</v>
      </c>
      <c r="AI37" s="101">
        <v>0</v>
      </c>
      <c r="AJ37" s="4">
        <f t="shared" si="12"/>
        <v>0</v>
      </c>
      <c r="AK37" s="135">
        <f t="shared" si="13"/>
        <v>0</v>
      </c>
      <c r="AL37" s="135">
        <f t="shared" si="14"/>
        <v>8777300</v>
      </c>
      <c r="AM37" s="135">
        <f t="shared" si="15"/>
        <v>8777300</v>
      </c>
      <c r="AN37" s="135">
        <f t="shared" si="26"/>
        <v>8777300</v>
      </c>
      <c r="AO37" s="160">
        <v>6160837</v>
      </c>
      <c r="AP37" s="135">
        <f t="shared" si="27"/>
        <v>2616463</v>
      </c>
      <c r="AQ37" s="164" t="str">
        <f t="shared" si="28"/>
        <v>Yes</v>
      </c>
      <c r="AR37" s="160">
        <v>6421768</v>
      </c>
      <c r="AS37" s="160">
        <f t="shared" si="16"/>
        <v>278914.9558</v>
      </c>
      <c r="AT37" s="160">
        <f t="shared" si="17"/>
        <v>6700682.9557999996</v>
      </c>
      <c r="AU37" s="160">
        <f t="shared" si="18"/>
        <v>6700682.9557999996</v>
      </c>
      <c r="AV37" s="160"/>
      <c r="AW37" s="160">
        <f t="shared" si="29"/>
        <v>6979597.9115999993</v>
      </c>
      <c r="AX37" s="160">
        <f t="shared" ref="AX37:BB37" si="41">IF($AQ37="Yes",AW37+$AS37,AW37-$AS37)</f>
        <v>7258512.8673999989</v>
      </c>
      <c r="AY37" s="160">
        <f t="shared" si="41"/>
        <v>7537427.8231999986</v>
      </c>
      <c r="AZ37" s="160">
        <f t="shared" si="41"/>
        <v>7816342.7789999982</v>
      </c>
      <c r="BA37" s="160">
        <f t="shared" si="41"/>
        <v>8095257.7347999979</v>
      </c>
      <c r="BB37" s="160">
        <f t="shared" si="41"/>
        <v>8374172.6905999975</v>
      </c>
      <c r="BC37" s="160">
        <f t="shared" si="31"/>
        <v>8777300</v>
      </c>
      <c r="BD37" s="166"/>
      <c r="BE37" s="160">
        <f t="shared" si="32"/>
        <v>6979597.9115999993</v>
      </c>
      <c r="BF37" s="160">
        <f t="shared" si="20"/>
        <v>7258512.8673999989</v>
      </c>
      <c r="BG37" s="160">
        <f t="shared" si="20"/>
        <v>7537427.8231999986</v>
      </c>
      <c r="BH37" s="160">
        <f t="shared" si="20"/>
        <v>7816342.7789999982</v>
      </c>
      <c r="BI37" s="160">
        <f t="shared" si="20"/>
        <v>8095257.7347999979</v>
      </c>
      <c r="BJ37" s="160">
        <f t="shared" si="20"/>
        <v>8374172.6905999975</v>
      </c>
      <c r="BK37" s="160">
        <f t="shared" si="20"/>
        <v>8777300</v>
      </c>
      <c r="BL37" s="166"/>
      <c r="BM37" s="166"/>
      <c r="BN37" s="166"/>
      <c r="BO37" s="166"/>
    </row>
    <row r="38" spans="1:67" x14ac:dyDescent="0.15">
      <c r="A38" s="129" t="s">
        <v>323</v>
      </c>
      <c r="B38" s="129"/>
      <c r="C38" s="147"/>
      <c r="D38" s="147" t="str">
        <f t="shared" si="21"/>
        <v>No</v>
      </c>
      <c r="E38" s="147"/>
      <c r="F38" s="147"/>
      <c r="G38" s="1">
        <v>5</v>
      </c>
      <c r="H38" s="101">
        <v>115</v>
      </c>
      <c r="I38" s="129">
        <v>12</v>
      </c>
      <c r="J38" s="1" t="s">
        <v>340</v>
      </c>
      <c r="K38" s="156"/>
      <c r="L38" s="101">
        <v>714.56</v>
      </c>
      <c r="M38" s="157"/>
      <c r="N38" s="158"/>
      <c r="O38" s="101">
        <v>134</v>
      </c>
      <c r="P38" s="159">
        <f t="shared" si="2"/>
        <v>0.18752798925212719</v>
      </c>
      <c r="Q38" s="159">
        <f t="shared" si="3"/>
        <v>0</v>
      </c>
      <c r="R38" s="160">
        <f t="shared" si="4"/>
        <v>0</v>
      </c>
      <c r="S38" s="160">
        <f t="shared" si="22"/>
        <v>0</v>
      </c>
      <c r="T38" s="101">
        <v>6</v>
      </c>
      <c r="U38" s="101">
        <f t="shared" si="23"/>
        <v>0.89999999999999991</v>
      </c>
      <c r="V38" s="136">
        <f t="shared" si="5"/>
        <v>40.200000000000003</v>
      </c>
      <c r="W38" s="4">
        <f t="shared" si="6"/>
        <v>755.66</v>
      </c>
      <c r="X38" s="101">
        <v>630105313</v>
      </c>
      <c r="Y38" s="101">
        <v>4916</v>
      </c>
      <c r="Z38" s="136">
        <f t="shared" si="7"/>
        <v>128174.39</v>
      </c>
      <c r="AA38" s="131">
        <f t="shared" si="8"/>
        <v>0.68652500000000005</v>
      </c>
      <c r="AB38" s="101">
        <v>101667</v>
      </c>
      <c r="AC38" s="131">
        <f t="shared" si="9"/>
        <v>0.88291200000000003</v>
      </c>
      <c r="AD38" s="131">
        <f t="shared" si="10"/>
        <v>0.25455899999999998</v>
      </c>
      <c r="AE38" s="161">
        <f t="shared" si="11"/>
        <v>0.25455899999999998</v>
      </c>
      <c r="AF38" s="162">
        <f t="shared" si="24"/>
        <v>0</v>
      </c>
      <c r="AG38" s="163">
        <f t="shared" si="25"/>
        <v>0.25455899999999998</v>
      </c>
      <c r="AH38" s="101">
        <v>0</v>
      </c>
      <c r="AI38" s="101">
        <v>0</v>
      </c>
      <c r="AJ38" s="4">
        <f t="shared" si="12"/>
        <v>0</v>
      </c>
      <c r="AK38" s="135">
        <f t="shared" si="13"/>
        <v>0</v>
      </c>
      <c r="AL38" s="135">
        <f t="shared" si="14"/>
        <v>2216950</v>
      </c>
      <c r="AM38" s="135">
        <f t="shared" si="15"/>
        <v>2216950</v>
      </c>
      <c r="AN38" s="135">
        <f t="shared" si="26"/>
        <v>2216950</v>
      </c>
      <c r="AO38" s="160">
        <v>2983350</v>
      </c>
      <c r="AP38" s="135">
        <f t="shared" si="27"/>
        <v>766400</v>
      </c>
      <c r="AQ38" s="164" t="str">
        <f t="shared" si="28"/>
        <v>No</v>
      </c>
      <c r="AR38" s="160">
        <v>2747057</v>
      </c>
      <c r="AS38" s="160">
        <f t="shared" si="16"/>
        <v>63841.120000000003</v>
      </c>
      <c r="AT38" s="160">
        <f t="shared" si="17"/>
        <v>2683215.88</v>
      </c>
      <c r="AU38" s="160">
        <f t="shared" si="18"/>
        <v>2683215.88</v>
      </c>
      <c r="AV38" s="160"/>
      <c r="AW38" s="160">
        <f t="shared" si="29"/>
        <v>2619374.7599999998</v>
      </c>
      <c r="AX38" s="160">
        <f t="shared" ref="AX38:BB38" si="42">IF($AQ38="Yes",AW38+$AS38,AW38-$AS38)</f>
        <v>2555533.6399999997</v>
      </c>
      <c r="AY38" s="160">
        <f t="shared" si="42"/>
        <v>2491692.5199999996</v>
      </c>
      <c r="AZ38" s="160">
        <f t="shared" si="42"/>
        <v>2427851.3999999994</v>
      </c>
      <c r="BA38" s="160">
        <f t="shared" si="42"/>
        <v>2364010.2799999993</v>
      </c>
      <c r="BB38" s="160">
        <f t="shared" si="42"/>
        <v>2300169.1599999992</v>
      </c>
      <c r="BC38" s="160">
        <f t="shared" si="31"/>
        <v>2216950</v>
      </c>
      <c r="BD38" s="166"/>
      <c r="BE38" s="160">
        <f t="shared" si="32"/>
        <v>2619374.7599999998</v>
      </c>
      <c r="BF38" s="160">
        <f t="shared" si="20"/>
        <v>2555533.6399999997</v>
      </c>
      <c r="BG38" s="160">
        <f t="shared" si="20"/>
        <v>2491692.5199999996</v>
      </c>
      <c r="BH38" s="160">
        <f t="shared" si="20"/>
        <v>2427851.3999999994</v>
      </c>
      <c r="BI38" s="160">
        <f t="shared" si="20"/>
        <v>2364010.2799999993</v>
      </c>
      <c r="BJ38" s="160">
        <f t="shared" si="20"/>
        <v>2300169.1599999992</v>
      </c>
      <c r="BK38" s="160">
        <f t="shared" si="20"/>
        <v>2216950</v>
      </c>
      <c r="BL38" s="166"/>
      <c r="BM38" s="166"/>
      <c r="BN38" s="166"/>
      <c r="BO38" s="166"/>
    </row>
    <row r="39" spans="1:67" x14ac:dyDescent="0.15">
      <c r="A39" s="129" t="s">
        <v>327</v>
      </c>
      <c r="B39" s="129"/>
      <c r="C39" s="147"/>
      <c r="D39" s="147" t="str">
        <f t="shared" si="21"/>
        <v>No</v>
      </c>
      <c r="E39" s="147"/>
      <c r="F39" s="147"/>
      <c r="G39" s="1">
        <v>7</v>
      </c>
      <c r="H39" s="101">
        <v>59</v>
      </c>
      <c r="I39" s="129">
        <v>13</v>
      </c>
      <c r="J39" s="1" t="s">
        <v>341</v>
      </c>
      <c r="K39" s="156"/>
      <c r="L39" s="101">
        <v>267.95</v>
      </c>
      <c r="M39" s="157"/>
      <c r="N39" s="158"/>
      <c r="O39" s="101">
        <v>93</v>
      </c>
      <c r="P39" s="159">
        <f t="shared" si="2"/>
        <v>0.34707967904459791</v>
      </c>
      <c r="Q39" s="159">
        <f t="shared" si="3"/>
        <v>0</v>
      </c>
      <c r="R39" s="160">
        <f t="shared" si="4"/>
        <v>0</v>
      </c>
      <c r="S39" s="160">
        <f t="shared" si="22"/>
        <v>0</v>
      </c>
      <c r="T39" s="101">
        <v>4</v>
      </c>
      <c r="U39" s="101">
        <f t="shared" si="23"/>
        <v>0.6</v>
      </c>
      <c r="V39" s="136">
        <f t="shared" si="5"/>
        <v>27.9</v>
      </c>
      <c r="W39" s="4">
        <f t="shared" si="6"/>
        <v>296.45</v>
      </c>
      <c r="X39" s="101">
        <v>333806423</v>
      </c>
      <c r="Y39" s="101">
        <v>2563</v>
      </c>
      <c r="Z39" s="136">
        <f t="shared" si="7"/>
        <v>130240.51</v>
      </c>
      <c r="AA39" s="131">
        <f t="shared" si="8"/>
        <v>0.69759199999999999</v>
      </c>
      <c r="AB39" s="101">
        <v>82500</v>
      </c>
      <c r="AC39" s="131">
        <f t="shared" si="9"/>
        <v>0.71645899999999996</v>
      </c>
      <c r="AD39" s="131">
        <f t="shared" si="10"/>
        <v>0.29674800000000001</v>
      </c>
      <c r="AE39" s="161">
        <f t="shared" si="11"/>
        <v>0.29674800000000001</v>
      </c>
      <c r="AF39" s="162">
        <f t="shared" si="24"/>
        <v>0</v>
      </c>
      <c r="AG39" s="163">
        <f t="shared" si="25"/>
        <v>0.29674800000000001</v>
      </c>
      <c r="AH39" s="101">
        <v>0</v>
      </c>
      <c r="AI39" s="101">
        <v>0</v>
      </c>
      <c r="AJ39" s="4">
        <f t="shared" si="12"/>
        <v>0</v>
      </c>
      <c r="AK39" s="135">
        <f t="shared" si="13"/>
        <v>0</v>
      </c>
      <c r="AL39" s="135">
        <f t="shared" si="14"/>
        <v>1013865</v>
      </c>
      <c r="AM39" s="135">
        <f t="shared" si="15"/>
        <v>1013865</v>
      </c>
      <c r="AN39" s="135">
        <f t="shared" si="26"/>
        <v>1013865</v>
      </c>
      <c r="AO39" s="160">
        <v>1223830</v>
      </c>
      <c r="AP39" s="135">
        <f t="shared" si="27"/>
        <v>209965</v>
      </c>
      <c r="AQ39" s="164" t="str">
        <f t="shared" si="28"/>
        <v>No</v>
      </c>
      <c r="AR39" s="160">
        <v>1207585</v>
      </c>
      <c r="AS39" s="160">
        <f t="shared" si="16"/>
        <v>17490.084500000001</v>
      </c>
      <c r="AT39" s="160">
        <f t="shared" si="17"/>
        <v>1190094.9154999999</v>
      </c>
      <c r="AU39" s="160">
        <f t="shared" si="18"/>
        <v>1190094.9154999999</v>
      </c>
      <c r="AV39" s="160"/>
      <c r="AW39" s="160">
        <f t="shared" si="29"/>
        <v>1172604.8309999998</v>
      </c>
      <c r="AX39" s="160">
        <f t="shared" ref="AX39:BB39" si="43">IF($AQ39="Yes",AW39+$AS39,AW39-$AS39)</f>
        <v>1155114.7464999997</v>
      </c>
      <c r="AY39" s="160">
        <f t="shared" si="43"/>
        <v>1137624.6619999995</v>
      </c>
      <c r="AZ39" s="160">
        <f t="shared" si="43"/>
        <v>1120134.5774999994</v>
      </c>
      <c r="BA39" s="160">
        <f t="shared" si="43"/>
        <v>1102644.4929999993</v>
      </c>
      <c r="BB39" s="160">
        <f t="shared" si="43"/>
        <v>1085154.4084999992</v>
      </c>
      <c r="BC39" s="160">
        <f t="shared" si="31"/>
        <v>1013865</v>
      </c>
      <c r="BD39" s="166"/>
      <c r="BE39" s="160">
        <f t="shared" si="32"/>
        <v>1172604.8309999998</v>
      </c>
      <c r="BF39" s="160">
        <f t="shared" si="20"/>
        <v>1155114.7464999997</v>
      </c>
      <c r="BG39" s="160">
        <f t="shared" si="20"/>
        <v>1137624.6619999995</v>
      </c>
      <c r="BH39" s="160">
        <f t="shared" si="20"/>
        <v>1120134.5774999994</v>
      </c>
      <c r="BI39" s="160">
        <f t="shared" si="20"/>
        <v>1102644.4929999993</v>
      </c>
      <c r="BJ39" s="160">
        <f t="shared" si="20"/>
        <v>1085154.4084999992</v>
      </c>
      <c r="BK39" s="160">
        <f t="shared" si="20"/>
        <v>1013865</v>
      </c>
      <c r="BL39" s="166"/>
      <c r="BM39" s="166"/>
      <c r="BN39" s="166"/>
      <c r="BO39" s="166"/>
    </row>
    <row r="40" spans="1:67" x14ac:dyDescent="0.15">
      <c r="A40" s="129" t="s">
        <v>333</v>
      </c>
      <c r="B40" s="129"/>
      <c r="C40" s="147"/>
      <c r="D40" s="147" t="str">
        <f t="shared" si="21"/>
        <v>No</v>
      </c>
      <c r="E40" s="147"/>
      <c r="F40" s="147"/>
      <c r="G40" s="1">
        <v>4</v>
      </c>
      <c r="H40" s="101">
        <v>105</v>
      </c>
      <c r="I40" s="129">
        <v>14</v>
      </c>
      <c r="J40" s="1" t="s">
        <v>342</v>
      </c>
      <c r="K40" s="156"/>
      <c r="L40" s="101">
        <v>2829.03</v>
      </c>
      <c r="M40" s="157"/>
      <c r="N40" s="158"/>
      <c r="O40" s="101">
        <v>991</v>
      </c>
      <c r="P40" s="159">
        <f t="shared" si="2"/>
        <v>0.35029674482066286</v>
      </c>
      <c r="Q40" s="159">
        <f t="shared" si="3"/>
        <v>0</v>
      </c>
      <c r="R40" s="160">
        <f t="shared" si="4"/>
        <v>0</v>
      </c>
      <c r="S40" s="160">
        <f t="shared" si="22"/>
        <v>0</v>
      </c>
      <c r="T40" s="101">
        <v>152</v>
      </c>
      <c r="U40" s="101">
        <f t="shared" si="23"/>
        <v>22.8</v>
      </c>
      <c r="V40" s="136">
        <f t="shared" si="5"/>
        <v>297.3</v>
      </c>
      <c r="W40" s="4">
        <f t="shared" si="6"/>
        <v>3149.1300000000006</v>
      </c>
      <c r="X40" s="101">
        <v>5306354915</v>
      </c>
      <c r="Y40" s="101">
        <v>28111</v>
      </c>
      <c r="Z40" s="136">
        <f t="shared" si="7"/>
        <v>188764.36</v>
      </c>
      <c r="AA40" s="131">
        <f t="shared" si="8"/>
        <v>1.011056</v>
      </c>
      <c r="AB40" s="101">
        <v>75366</v>
      </c>
      <c r="AC40" s="131">
        <f t="shared" si="9"/>
        <v>0.654505</v>
      </c>
      <c r="AD40" s="131">
        <f t="shared" si="10"/>
        <v>9.5908999999999994E-2</v>
      </c>
      <c r="AE40" s="161">
        <f t="shared" si="11"/>
        <v>9.5908999999999994E-2</v>
      </c>
      <c r="AF40" s="162">
        <f t="shared" si="24"/>
        <v>0</v>
      </c>
      <c r="AG40" s="163">
        <f t="shared" si="25"/>
        <v>9.5908999999999994E-2</v>
      </c>
      <c r="AH40" s="101">
        <v>0</v>
      </c>
      <c r="AI40" s="101">
        <v>0</v>
      </c>
      <c r="AJ40" s="4">
        <f t="shared" si="12"/>
        <v>0</v>
      </c>
      <c r="AK40" s="135">
        <f t="shared" si="13"/>
        <v>0</v>
      </c>
      <c r="AL40" s="135">
        <f t="shared" si="14"/>
        <v>3480895</v>
      </c>
      <c r="AM40" s="135">
        <f t="shared" si="15"/>
        <v>3480895</v>
      </c>
      <c r="AN40" s="135">
        <f t="shared" si="26"/>
        <v>3480895</v>
      </c>
      <c r="AO40" s="160">
        <v>2211848</v>
      </c>
      <c r="AP40" s="135">
        <f t="shared" si="27"/>
        <v>1269047</v>
      </c>
      <c r="AQ40" s="164" t="str">
        <f t="shared" si="28"/>
        <v>Yes</v>
      </c>
      <c r="AR40" s="160">
        <v>2483807</v>
      </c>
      <c r="AS40" s="160">
        <f t="shared" si="16"/>
        <v>135280.41020000001</v>
      </c>
      <c r="AT40" s="160">
        <f t="shared" si="17"/>
        <v>2619087.4101999998</v>
      </c>
      <c r="AU40" s="160">
        <f t="shared" si="18"/>
        <v>2619087.4101999998</v>
      </c>
      <c r="AV40" s="160"/>
      <c r="AW40" s="160">
        <f t="shared" si="29"/>
        <v>2754367.8203999996</v>
      </c>
      <c r="AX40" s="160">
        <f t="shared" ref="AX40:BB40" si="44">IF($AQ40="Yes",AW40+$AS40,AW40-$AS40)</f>
        <v>2889648.2305999994</v>
      </c>
      <c r="AY40" s="160">
        <f t="shared" si="44"/>
        <v>3024928.6407999992</v>
      </c>
      <c r="AZ40" s="160">
        <f t="shared" si="44"/>
        <v>3160209.050999999</v>
      </c>
      <c r="BA40" s="160">
        <f t="shared" si="44"/>
        <v>3295489.4611999989</v>
      </c>
      <c r="BB40" s="160">
        <f t="shared" si="44"/>
        <v>3430769.8713999987</v>
      </c>
      <c r="BC40" s="160">
        <f t="shared" si="31"/>
        <v>3480895</v>
      </c>
      <c r="BD40" s="166"/>
      <c r="BE40" s="160">
        <f t="shared" si="32"/>
        <v>2754367.8203999996</v>
      </c>
      <c r="BF40" s="160">
        <f t="shared" si="20"/>
        <v>2889648.2305999994</v>
      </c>
      <c r="BG40" s="160">
        <f t="shared" si="20"/>
        <v>3024928.6407999992</v>
      </c>
      <c r="BH40" s="160">
        <f t="shared" si="20"/>
        <v>3160209.050999999</v>
      </c>
      <c r="BI40" s="160">
        <f t="shared" si="20"/>
        <v>3295489.4611999989</v>
      </c>
      <c r="BJ40" s="160">
        <f t="shared" si="20"/>
        <v>3430769.8713999987</v>
      </c>
      <c r="BK40" s="160">
        <f t="shared" si="20"/>
        <v>3480895</v>
      </c>
      <c r="BL40" s="166"/>
      <c r="BM40" s="166"/>
      <c r="BN40" s="166"/>
      <c r="BO40" s="166"/>
    </row>
    <row r="41" spans="1:67" x14ac:dyDescent="0.15">
      <c r="A41" s="129" t="s">
        <v>343</v>
      </c>
      <c r="B41" s="129">
        <v>1</v>
      </c>
      <c r="C41" s="147">
        <v>1</v>
      </c>
      <c r="D41" s="147" t="str">
        <f t="shared" si="21"/>
        <v>Yes</v>
      </c>
      <c r="E41" s="147">
        <v>0</v>
      </c>
      <c r="F41" s="147">
        <v>1</v>
      </c>
      <c r="G41" s="1">
        <v>10</v>
      </c>
      <c r="H41" s="101">
        <v>4</v>
      </c>
      <c r="I41" s="129">
        <v>15</v>
      </c>
      <c r="J41" s="1" t="s">
        <v>344</v>
      </c>
      <c r="K41" s="156"/>
      <c r="L41" s="101">
        <v>20066.78</v>
      </c>
      <c r="M41" s="168"/>
      <c r="N41" s="158"/>
      <c r="O41" s="101">
        <v>14397</v>
      </c>
      <c r="P41" s="159">
        <f t="shared" si="2"/>
        <v>0.71745441969264634</v>
      </c>
      <c r="Q41" s="159">
        <f t="shared" si="3"/>
        <v>0</v>
      </c>
      <c r="R41" s="160">
        <f t="shared" si="4"/>
        <v>0</v>
      </c>
      <c r="S41" s="160">
        <f t="shared" si="22"/>
        <v>0</v>
      </c>
      <c r="T41" s="101">
        <v>4158</v>
      </c>
      <c r="U41" s="101">
        <f t="shared" si="23"/>
        <v>623.69999999999993</v>
      </c>
      <c r="V41" s="136">
        <f t="shared" si="5"/>
        <v>4319.1000000000004</v>
      </c>
      <c r="W41" s="4">
        <f t="shared" si="6"/>
        <v>25009.579999999998</v>
      </c>
      <c r="X41" s="101">
        <v>9352629810.6700001</v>
      </c>
      <c r="Y41" s="101">
        <v>146579</v>
      </c>
      <c r="Z41" s="136">
        <f t="shared" si="7"/>
        <v>63806.07</v>
      </c>
      <c r="AA41" s="131">
        <f t="shared" si="8"/>
        <v>0.34175699999999998</v>
      </c>
      <c r="AB41" s="101">
        <v>44841</v>
      </c>
      <c r="AC41" s="131">
        <f t="shared" si="9"/>
        <v>0.38941500000000001</v>
      </c>
      <c r="AD41" s="131">
        <f t="shared" si="10"/>
        <v>0.64394600000000002</v>
      </c>
      <c r="AE41" s="161">
        <f t="shared" si="11"/>
        <v>0.64394600000000002</v>
      </c>
      <c r="AF41" s="162">
        <f t="shared" si="24"/>
        <v>0.06</v>
      </c>
      <c r="AG41" s="163">
        <f t="shared" si="25"/>
        <v>0.70394599999999996</v>
      </c>
      <c r="AH41" s="101">
        <v>0</v>
      </c>
      <c r="AI41" s="101">
        <v>0</v>
      </c>
      <c r="AJ41" s="4">
        <f t="shared" si="12"/>
        <v>0</v>
      </c>
      <c r="AK41" s="135">
        <f t="shared" si="13"/>
        <v>0</v>
      </c>
      <c r="AL41" s="135">
        <f t="shared" si="14"/>
        <v>202902164</v>
      </c>
      <c r="AM41" s="135">
        <f t="shared" si="15"/>
        <v>202902164</v>
      </c>
      <c r="AN41" s="135">
        <f t="shared" si="26"/>
        <v>202902164</v>
      </c>
      <c r="AO41" s="160">
        <v>181105390</v>
      </c>
      <c r="AP41" s="135">
        <f t="shared" si="27"/>
        <v>21796774</v>
      </c>
      <c r="AQ41" s="164" t="str">
        <f t="shared" si="28"/>
        <v>Yes</v>
      </c>
      <c r="AR41" s="160">
        <v>185090842</v>
      </c>
      <c r="AS41" s="160">
        <f t="shared" si="16"/>
        <v>2323536.1083999998</v>
      </c>
      <c r="AT41" s="160">
        <f t="shared" si="17"/>
        <v>187414378.10839999</v>
      </c>
      <c r="AU41" s="160">
        <f t="shared" si="18"/>
        <v>187414378.10839999</v>
      </c>
      <c r="AV41" s="160"/>
      <c r="AW41" s="160">
        <f t="shared" si="29"/>
        <v>189737914.21679997</v>
      </c>
      <c r="AX41" s="160">
        <f t="shared" ref="AX41:BB41" si="45">IF($AQ41="Yes",AW41+$AS41,AW41-$AS41)</f>
        <v>192061450.32519996</v>
      </c>
      <c r="AY41" s="160">
        <f t="shared" si="45"/>
        <v>194384986.43359995</v>
      </c>
      <c r="AZ41" s="160">
        <f t="shared" si="45"/>
        <v>196708522.54199994</v>
      </c>
      <c r="BA41" s="160">
        <f t="shared" si="45"/>
        <v>199032058.65039992</v>
      </c>
      <c r="BB41" s="160">
        <f t="shared" si="45"/>
        <v>201355594.75879991</v>
      </c>
      <c r="BC41" s="160">
        <f t="shared" si="31"/>
        <v>202902164</v>
      </c>
      <c r="BD41" s="166"/>
      <c r="BE41" s="160">
        <f t="shared" si="32"/>
        <v>189737914.21679997</v>
      </c>
      <c r="BF41" s="160">
        <f t="shared" si="20"/>
        <v>192061450.32519996</v>
      </c>
      <c r="BG41" s="160">
        <f t="shared" si="20"/>
        <v>194384986.43359995</v>
      </c>
      <c r="BH41" s="160">
        <f t="shared" si="20"/>
        <v>196708522.54199994</v>
      </c>
      <c r="BI41" s="160">
        <f t="shared" si="20"/>
        <v>199032058.65039992</v>
      </c>
      <c r="BJ41" s="160">
        <f t="shared" si="20"/>
        <v>201355594.75879991</v>
      </c>
      <c r="BK41" s="160">
        <f t="shared" si="20"/>
        <v>202902164</v>
      </c>
      <c r="BL41" s="166"/>
      <c r="BM41" s="166"/>
      <c r="BN41" s="166"/>
      <c r="BO41" s="166"/>
    </row>
    <row r="42" spans="1:67" x14ac:dyDescent="0.15">
      <c r="A42" s="129" t="s">
        <v>323</v>
      </c>
      <c r="B42" s="129"/>
      <c r="C42" s="147"/>
      <c r="D42" s="147" t="str">
        <f t="shared" si="21"/>
        <v>No</v>
      </c>
      <c r="E42" s="147"/>
      <c r="F42" s="147"/>
      <c r="G42" s="1">
        <v>2</v>
      </c>
      <c r="H42" s="101">
        <v>159</v>
      </c>
      <c r="I42" s="129">
        <v>16</v>
      </c>
      <c r="J42" s="1" t="s">
        <v>345</v>
      </c>
      <c r="K42" s="156"/>
      <c r="L42" s="101">
        <v>118.76</v>
      </c>
      <c r="M42" s="157"/>
      <c r="N42" s="158"/>
      <c r="O42" s="101">
        <v>12</v>
      </c>
      <c r="P42" s="159">
        <f t="shared" si="2"/>
        <v>0.10104412260020208</v>
      </c>
      <c r="Q42" s="159">
        <f t="shared" si="3"/>
        <v>0</v>
      </c>
      <c r="R42" s="160">
        <f t="shared" si="4"/>
        <v>0</v>
      </c>
      <c r="S42" s="160">
        <f t="shared" si="22"/>
        <v>0</v>
      </c>
      <c r="T42" s="101">
        <v>0</v>
      </c>
      <c r="U42" s="101">
        <f t="shared" si="23"/>
        <v>0</v>
      </c>
      <c r="V42" s="136">
        <f t="shared" si="5"/>
        <v>3.6</v>
      </c>
      <c r="W42" s="4">
        <f t="shared" si="6"/>
        <v>122.36</v>
      </c>
      <c r="X42" s="101">
        <v>542878070</v>
      </c>
      <c r="Y42" s="101">
        <v>1644</v>
      </c>
      <c r="Z42" s="136">
        <f t="shared" si="7"/>
        <v>330217.8</v>
      </c>
      <c r="AA42" s="131">
        <f t="shared" si="8"/>
        <v>1.7687059999999999</v>
      </c>
      <c r="AB42" s="101">
        <v>102250</v>
      </c>
      <c r="AC42" s="131">
        <f t="shared" si="9"/>
        <v>0.88797499999999996</v>
      </c>
      <c r="AD42" s="131">
        <f t="shared" si="10"/>
        <v>-0.50448700000000002</v>
      </c>
      <c r="AE42" s="161">
        <f t="shared" si="11"/>
        <v>0.01</v>
      </c>
      <c r="AF42" s="162">
        <f t="shared" si="24"/>
        <v>0</v>
      </c>
      <c r="AG42" s="163">
        <f t="shared" si="25"/>
        <v>0.01</v>
      </c>
      <c r="AH42" s="101">
        <v>117</v>
      </c>
      <c r="AI42" s="101">
        <v>13</v>
      </c>
      <c r="AJ42" s="4">
        <f t="shared" si="12"/>
        <v>100</v>
      </c>
      <c r="AK42" s="135">
        <f t="shared" si="13"/>
        <v>11700</v>
      </c>
      <c r="AL42" s="135">
        <f t="shared" si="14"/>
        <v>14102</v>
      </c>
      <c r="AM42" s="135">
        <f t="shared" si="15"/>
        <v>25802</v>
      </c>
      <c r="AN42" s="135">
        <f t="shared" si="26"/>
        <v>25802</v>
      </c>
      <c r="AO42" s="160">
        <v>23014</v>
      </c>
      <c r="AP42" s="135">
        <f t="shared" si="27"/>
        <v>2788</v>
      </c>
      <c r="AQ42" s="164" t="str">
        <f t="shared" si="28"/>
        <v>Yes</v>
      </c>
      <c r="AR42" s="160">
        <v>23267</v>
      </c>
      <c r="AS42" s="160">
        <f t="shared" si="16"/>
        <v>297.20080000000002</v>
      </c>
      <c r="AT42" s="160">
        <f t="shared" si="17"/>
        <v>23564.200799999999</v>
      </c>
      <c r="AU42" s="160">
        <f t="shared" si="18"/>
        <v>23564.200799999999</v>
      </c>
      <c r="AV42" s="160"/>
      <c r="AW42" s="160">
        <f t="shared" si="29"/>
        <v>23861.401599999997</v>
      </c>
      <c r="AX42" s="160">
        <f t="shared" ref="AX42:BB42" si="46">IF($AQ42="Yes",AW42+$AS42,AW42-$AS42)</f>
        <v>24158.602399999996</v>
      </c>
      <c r="AY42" s="160">
        <f t="shared" si="46"/>
        <v>24455.803199999995</v>
      </c>
      <c r="AZ42" s="160">
        <f t="shared" si="46"/>
        <v>24753.003999999994</v>
      </c>
      <c r="BA42" s="160">
        <f t="shared" si="46"/>
        <v>25050.204799999992</v>
      </c>
      <c r="BB42" s="160">
        <f t="shared" si="46"/>
        <v>25347.405599999991</v>
      </c>
      <c r="BC42" s="160">
        <f t="shared" si="31"/>
        <v>25802</v>
      </c>
      <c r="BD42" s="166"/>
      <c r="BE42" s="160">
        <f t="shared" si="32"/>
        <v>23861.401599999997</v>
      </c>
      <c r="BF42" s="160">
        <f t="shared" si="20"/>
        <v>24158.602399999996</v>
      </c>
      <c r="BG42" s="160">
        <f t="shared" si="20"/>
        <v>24455.803199999995</v>
      </c>
      <c r="BH42" s="160">
        <f t="shared" si="20"/>
        <v>24753.003999999994</v>
      </c>
      <c r="BI42" s="160">
        <f t="shared" si="20"/>
        <v>25050.204799999992</v>
      </c>
      <c r="BJ42" s="160">
        <f t="shared" si="20"/>
        <v>25347.405599999991</v>
      </c>
      <c r="BK42" s="160">
        <f t="shared" si="20"/>
        <v>25802</v>
      </c>
      <c r="BL42" s="166"/>
      <c r="BM42" s="166"/>
      <c r="BN42" s="166"/>
      <c r="BO42" s="166"/>
    </row>
    <row r="43" spans="1:67" x14ac:dyDescent="0.15">
      <c r="A43" s="129" t="s">
        <v>338</v>
      </c>
      <c r="B43" s="129"/>
      <c r="C43" s="147">
        <v>1</v>
      </c>
      <c r="D43" s="147" t="str">
        <f t="shared" si="21"/>
        <v>Yes</v>
      </c>
      <c r="E43" s="147">
        <v>1</v>
      </c>
      <c r="F43" s="147"/>
      <c r="G43" s="1">
        <v>9</v>
      </c>
      <c r="H43" s="101">
        <v>16</v>
      </c>
      <c r="I43" s="129">
        <v>17</v>
      </c>
      <c r="J43" s="1" t="s">
        <v>346</v>
      </c>
      <c r="K43" s="156"/>
      <c r="L43" s="101">
        <v>8211.3700000000008</v>
      </c>
      <c r="M43" s="168"/>
      <c r="N43" s="158"/>
      <c r="O43" s="101">
        <v>4410</v>
      </c>
      <c r="P43" s="159">
        <f t="shared" si="2"/>
        <v>0.5370601982373221</v>
      </c>
      <c r="Q43" s="159">
        <f t="shared" si="3"/>
        <v>0</v>
      </c>
      <c r="R43" s="160">
        <f t="shared" si="4"/>
        <v>0</v>
      </c>
      <c r="S43" s="160">
        <f t="shared" si="22"/>
        <v>0</v>
      </c>
      <c r="T43" s="101">
        <v>434</v>
      </c>
      <c r="U43" s="101">
        <f t="shared" si="23"/>
        <v>65.099999999999994</v>
      </c>
      <c r="V43" s="136">
        <f t="shared" si="5"/>
        <v>1323</v>
      </c>
      <c r="W43" s="4">
        <f t="shared" si="6"/>
        <v>9599.4700000000012</v>
      </c>
      <c r="X43" s="101">
        <v>5778563027.3299999</v>
      </c>
      <c r="Y43" s="101">
        <v>60223</v>
      </c>
      <c r="Z43" s="136">
        <f t="shared" si="7"/>
        <v>95952.76</v>
      </c>
      <c r="AA43" s="131">
        <f t="shared" si="8"/>
        <v>0.51393999999999995</v>
      </c>
      <c r="AB43" s="101">
        <v>64586</v>
      </c>
      <c r="AC43" s="131">
        <f t="shared" si="9"/>
        <v>0.56088800000000005</v>
      </c>
      <c r="AD43" s="131">
        <f t="shared" si="10"/>
        <v>0.47197600000000001</v>
      </c>
      <c r="AE43" s="161">
        <f t="shared" si="11"/>
        <v>0.47197600000000001</v>
      </c>
      <c r="AF43" s="162">
        <f t="shared" si="24"/>
        <v>0.03</v>
      </c>
      <c r="AG43" s="163">
        <f t="shared" si="25"/>
        <v>0.50197599999999998</v>
      </c>
      <c r="AH43" s="101">
        <v>0</v>
      </c>
      <c r="AI43" s="101">
        <v>0</v>
      </c>
      <c r="AJ43" s="4">
        <f t="shared" si="12"/>
        <v>0</v>
      </c>
      <c r="AK43" s="135">
        <f t="shared" si="13"/>
        <v>0</v>
      </c>
      <c r="AL43" s="135">
        <f t="shared" si="14"/>
        <v>55535558</v>
      </c>
      <c r="AM43" s="135">
        <f t="shared" si="15"/>
        <v>55535558</v>
      </c>
      <c r="AN43" s="135">
        <f t="shared" si="26"/>
        <v>55535558</v>
      </c>
      <c r="AO43" s="160">
        <v>44853676</v>
      </c>
      <c r="AP43" s="135">
        <f t="shared" si="27"/>
        <v>10681882</v>
      </c>
      <c r="AQ43" s="164" t="str">
        <f t="shared" si="28"/>
        <v>Yes</v>
      </c>
      <c r="AR43" s="160">
        <v>46286500</v>
      </c>
      <c r="AS43" s="160">
        <f t="shared" si="16"/>
        <v>1138688.6211999999</v>
      </c>
      <c r="AT43" s="160">
        <f t="shared" si="17"/>
        <v>47425188.621200003</v>
      </c>
      <c r="AU43" s="160">
        <f t="shared" si="18"/>
        <v>47425188.621200003</v>
      </c>
      <c r="AV43" s="160"/>
      <c r="AW43" s="160">
        <f t="shared" si="29"/>
        <v>48563877.242400005</v>
      </c>
      <c r="AX43" s="160">
        <f t="shared" ref="AX43:BB43" si="47">IF($AQ43="Yes",AW43+$AS43,AW43-$AS43)</f>
        <v>49702565.863600008</v>
      </c>
      <c r="AY43" s="160">
        <f t="shared" si="47"/>
        <v>50841254.484800011</v>
      </c>
      <c r="AZ43" s="160">
        <f t="shared" si="47"/>
        <v>51979943.106000014</v>
      </c>
      <c r="BA43" s="160">
        <f t="shared" si="47"/>
        <v>53118631.727200016</v>
      </c>
      <c r="BB43" s="160">
        <f t="shared" si="47"/>
        <v>54257320.348400019</v>
      </c>
      <c r="BC43" s="160">
        <f t="shared" si="31"/>
        <v>55535558</v>
      </c>
      <c r="BD43" s="166"/>
      <c r="BE43" s="160">
        <f t="shared" si="32"/>
        <v>48563877.242400005</v>
      </c>
      <c r="BF43" s="160">
        <f t="shared" ref="BF43:BF106" si="48">IF($C43=1,MAX(AX43,$AO43),AX43)</f>
        <v>49702565.863600008</v>
      </c>
      <c r="BG43" s="160">
        <f t="shared" ref="BG43:BG106" si="49">IF($C43=1,MAX(AY43,$AO43),AY43)</f>
        <v>50841254.484800011</v>
      </c>
      <c r="BH43" s="160">
        <f t="shared" ref="BH43:BH106" si="50">IF($C43=1,MAX(AZ43,$AO43),AZ43)</f>
        <v>51979943.106000014</v>
      </c>
      <c r="BI43" s="160">
        <f t="shared" ref="BI43:BI106" si="51">IF($C43=1,MAX(BA43,$AO43),BA43)</f>
        <v>53118631.727200016</v>
      </c>
      <c r="BJ43" s="160">
        <f t="shared" ref="BJ43:BJ106" si="52">IF($C43=1,MAX(BB43,$AO43),BB43)</f>
        <v>54257320.348400019</v>
      </c>
      <c r="BK43" s="160">
        <f t="shared" ref="BK43:BK106" si="53">IF($C43=1,MAX(BC43,$AO43),BC43)</f>
        <v>55535558</v>
      </c>
      <c r="BL43" s="166"/>
      <c r="BM43" s="166"/>
      <c r="BN43" s="166"/>
      <c r="BO43" s="166"/>
    </row>
    <row r="44" spans="1:67" x14ac:dyDescent="0.15">
      <c r="A44" s="129" t="s">
        <v>329</v>
      </c>
      <c r="B44" s="129"/>
      <c r="C44" s="147"/>
      <c r="D44" s="147" t="str">
        <f t="shared" si="21"/>
        <v>No</v>
      </c>
      <c r="E44" s="147"/>
      <c r="F44" s="147"/>
      <c r="G44" s="1">
        <v>2</v>
      </c>
      <c r="H44" s="101">
        <v>122</v>
      </c>
      <c r="I44" s="129">
        <v>18</v>
      </c>
      <c r="J44" s="1" t="s">
        <v>347</v>
      </c>
      <c r="K44" s="156"/>
      <c r="L44" s="101">
        <v>2677.72</v>
      </c>
      <c r="M44" s="157"/>
      <c r="N44" s="158"/>
      <c r="O44" s="101">
        <v>551</v>
      </c>
      <c r="P44" s="159">
        <f t="shared" si="2"/>
        <v>0.2057720747501606</v>
      </c>
      <c r="Q44" s="159">
        <f t="shared" si="3"/>
        <v>0</v>
      </c>
      <c r="R44" s="160">
        <f t="shared" si="4"/>
        <v>0</v>
      </c>
      <c r="S44" s="160">
        <f t="shared" si="22"/>
        <v>0</v>
      </c>
      <c r="T44" s="101">
        <v>115</v>
      </c>
      <c r="U44" s="101">
        <f t="shared" si="23"/>
        <v>17.25</v>
      </c>
      <c r="V44" s="136">
        <f t="shared" si="5"/>
        <v>165.3</v>
      </c>
      <c r="W44" s="4">
        <f t="shared" si="6"/>
        <v>2860.27</v>
      </c>
      <c r="X44" s="101">
        <v>3321806343.6700001</v>
      </c>
      <c r="Y44" s="101">
        <v>17133</v>
      </c>
      <c r="Z44" s="136">
        <f t="shared" si="7"/>
        <v>193883.51999999999</v>
      </c>
      <c r="AA44" s="131">
        <f t="shared" si="8"/>
        <v>1.038475</v>
      </c>
      <c r="AB44" s="101">
        <v>113009</v>
      </c>
      <c r="AC44" s="131">
        <f t="shared" si="9"/>
        <v>0.98141</v>
      </c>
      <c r="AD44" s="131">
        <f t="shared" si="10"/>
        <v>-2.1354999999999999E-2</v>
      </c>
      <c r="AE44" s="161">
        <f t="shared" si="11"/>
        <v>0.01</v>
      </c>
      <c r="AF44" s="162">
        <f t="shared" si="24"/>
        <v>0</v>
      </c>
      <c r="AG44" s="163">
        <f t="shared" si="25"/>
        <v>0.01</v>
      </c>
      <c r="AH44" s="101">
        <v>0</v>
      </c>
      <c r="AI44" s="101">
        <v>0</v>
      </c>
      <c r="AJ44" s="4">
        <f t="shared" si="12"/>
        <v>0</v>
      </c>
      <c r="AK44" s="135">
        <f t="shared" si="13"/>
        <v>0</v>
      </c>
      <c r="AL44" s="135">
        <f t="shared" si="14"/>
        <v>329646</v>
      </c>
      <c r="AM44" s="135">
        <f t="shared" si="15"/>
        <v>329646</v>
      </c>
      <c r="AN44" s="135">
        <f t="shared" si="26"/>
        <v>329646</v>
      </c>
      <c r="AO44" s="160">
        <v>1417583</v>
      </c>
      <c r="AP44" s="135">
        <f t="shared" si="27"/>
        <v>1087937</v>
      </c>
      <c r="AQ44" s="164" t="str">
        <f t="shared" si="28"/>
        <v>No</v>
      </c>
      <c r="AR44" s="160">
        <v>1052942</v>
      </c>
      <c r="AS44" s="160">
        <f t="shared" si="16"/>
        <v>90625.152099999992</v>
      </c>
      <c r="AT44" s="160">
        <f t="shared" si="17"/>
        <v>962316.84790000005</v>
      </c>
      <c r="AU44" s="160">
        <f t="shared" si="18"/>
        <v>962316.84790000005</v>
      </c>
      <c r="AV44" s="160"/>
      <c r="AW44" s="160">
        <f t="shared" si="29"/>
        <v>871691.6958000001</v>
      </c>
      <c r="AX44" s="160">
        <f t="shared" ref="AX44:BB44" si="54">IF($AQ44="Yes",AW44+$AS44,AW44-$AS44)</f>
        <v>781066.54370000015</v>
      </c>
      <c r="AY44" s="160">
        <f t="shared" si="54"/>
        <v>690441.39160000021</v>
      </c>
      <c r="AZ44" s="160">
        <f t="shared" si="54"/>
        <v>599816.23950000026</v>
      </c>
      <c r="BA44" s="160">
        <f t="shared" si="54"/>
        <v>509191.08740000025</v>
      </c>
      <c r="BB44" s="160">
        <f t="shared" si="54"/>
        <v>418565.93530000024</v>
      </c>
      <c r="BC44" s="160">
        <f t="shared" si="31"/>
        <v>329646</v>
      </c>
      <c r="BD44" s="166"/>
      <c r="BE44" s="160">
        <f t="shared" si="32"/>
        <v>871691.6958000001</v>
      </c>
      <c r="BF44" s="160">
        <f t="shared" si="48"/>
        <v>781066.54370000015</v>
      </c>
      <c r="BG44" s="160">
        <f t="shared" si="49"/>
        <v>690441.39160000021</v>
      </c>
      <c r="BH44" s="160">
        <f t="shared" si="50"/>
        <v>599816.23950000026</v>
      </c>
      <c r="BI44" s="160">
        <f t="shared" si="51"/>
        <v>509191.08740000025</v>
      </c>
      <c r="BJ44" s="160">
        <f t="shared" si="52"/>
        <v>418565.93530000024</v>
      </c>
      <c r="BK44" s="160">
        <f t="shared" si="53"/>
        <v>329646</v>
      </c>
      <c r="BL44" s="166"/>
      <c r="BM44" s="166"/>
      <c r="BN44" s="166"/>
      <c r="BO44" s="166"/>
    </row>
    <row r="45" spans="1:67" x14ac:dyDescent="0.15">
      <c r="A45" s="129" t="s">
        <v>327</v>
      </c>
      <c r="B45" s="129"/>
      <c r="C45" s="147"/>
      <c r="D45" s="147" t="str">
        <f t="shared" si="21"/>
        <v>No</v>
      </c>
      <c r="E45" s="147"/>
      <c r="F45" s="147"/>
      <c r="G45" s="1">
        <v>9</v>
      </c>
      <c r="H45" s="101">
        <v>42</v>
      </c>
      <c r="I45" s="129">
        <v>19</v>
      </c>
      <c r="J45" s="1" t="s">
        <v>348</v>
      </c>
      <c r="K45" s="156"/>
      <c r="L45" s="101">
        <v>1255.5</v>
      </c>
      <c r="M45" s="168"/>
      <c r="N45" s="158"/>
      <c r="O45" s="101">
        <v>416</v>
      </c>
      <c r="P45" s="159">
        <f t="shared" si="2"/>
        <v>0.33134209478295501</v>
      </c>
      <c r="Q45" s="159">
        <f t="shared" si="3"/>
        <v>0</v>
      </c>
      <c r="R45" s="160">
        <f t="shared" si="4"/>
        <v>0</v>
      </c>
      <c r="S45" s="160">
        <f t="shared" si="22"/>
        <v>0</v>
      </c>
      <c r="T45" s="101">
        <v>16</v>
      </c>
      <c r="U45" s="101">
        <f t="shared" si="23"/>
        <v>2.4</v>
      </c>
      <c r="V45" s="136">
        <f t="shared" si="5"/>
        <v>124.8</v>
      </c>
      <c r="W45" s="4">
        <f t="shared" si="6"/>
        <v>1382.7</v>
      </c>
      <c r="X45" s="101">
        <v>853243505</v>
      </c>
      <c r="Y45" s="101">
        <v>8208</v>
      </c>
      <c r="Z45" s="136">
        <f t="shared" si="7"/>
        <v>103952.67</v>
      </c>
      <c r="AA45" s="131">
        <f t="shared" si="8"/>
        <v>0.55678899999999998</v>
      </c>
      <c r="AB45" s="101">
        <v>75000</v>
      </c>
      <c r="AC45" s="131">
        <f t="shared" si="9"/>
        <v>0.65132699999999999</v>
      </c>
      <c r="AD45" s="131">
        <f t="shared" si="10"/>
        <v>0.41485</v>
      </c>
      <c r="AE45" s="161">
        <f t="shared" si="11"/>
        <v>0.41485</v>
      </c>
      <c r="AF45" s="162">
        <f t="shared" si="24"/>
        <v>0</v>
      </c>
      <c r="AG45" s="163">
        <f t="shared" si="25"/>
        <v>0.41485</v>
      </c>
      <c r="AH45" s="101">
        <v>0</v>
      </c>
      <c r="AI45" s="101">
        <v>0</v>
      </c>
      <c r="AJ45" s="4">
        <f t="shared" si="12"/>
        <v>0</v>
      </c>
      <c r="AK45" s="135">
        <f t="shared" si="13"/>
        <v>0</v>
      </c>
      <c r="AL45" s="135">
        <f t="shared" si="14"/>
        <v>6610891</v>
      </c>
      <c r="AM45" s="135">
        <f t="shared" si="15"/>
        <v>6610891</v>
      </c>
      <c r="AN45" s="135">
        <f t="shared" si="26"/>
        <v>6610891</v>
      </c>
      <c r="AO45" s="160">
        <v>6975373</v>
      </c>
      <c r="AP45" s="135">
        <f t="shared" si="27"/>
        <v>364482</v>
      </c>
      <c r="AQ45" s="164" t="str">
        <f t="shared" si="28"/>
        <v>No</v>
      </c>
      <c r="AR45" s="160">
        <v>6956456</v>
      </c>
      <c r="AS45" s="160">
        <f t="shared" si="16"/>
        <v>30361.350599999998</v>
      </c>
      <c r="AT45" s="160">
        <f t="shared" si="17"/>
        <v>6926094.6494000005</v>
      </c>
      <c r="AU45" s="160">
        <f t="shared" si="18"/>
        <v>6926094.6494000005</v>
      </c>
      <c r="AV45" s="160"/>
      <c r="AW45" s="160">
        <f t="shared" si="29"/>
        <v>6895733.2988000009</v>
      </c>
      <c r="AX45" s="160">
        <f t="shared" ref="AX45:BB45" si="55">IF($AQ45="Yes",AW45+$AS45,AW45-$AS45)</f>
        <v>6865371.9482000014</v>
      </c>
      <c r="AY45" s="160">
        <f t="shared" si="55"/>
        <v>6835010.5976000018</v>
      </c>
      <c r="AZ45" s="160">
        <f t="shared" si="55"/>
        <v>6804649.2470000023</v>
      </c>
      <c r="BA45" s="160">
        <f t="shared" si="55"/>
        <v>6774287.8964000028</v>
      </c>
      <c r="BB45" s="160">
        <f t="shared" si="55"/>
        <v>6743926.5458000032</v>
      </c>
      <c r="BC45" s="160">
        <f t="shared" si="31"/>
        <v>6610891</v>
      </c>
      <c r="BD45" s="166"/>
      <c r="BE45" s="160">
        <f t="shared" si="32"/>
        <v>6895733.2988000009</v>
      </c>
      <c r="BF45" s="160">
        <f t="shared" si="48"/>
        <v>6865371.9482000014</v>
      </c>
      <c r="BG45" s="160">
        <f t="shared" si="49"/>
        <v>6835010.5976000018</v>
      </c>
      <c r="BH45" s="160">
        <f t="shared" si="50"/>
        <v>6804649.2470000023</v>
      </c>
      <c r="BI45" s="160">
        <f t="shared" si="51"/>
        <v>6774287.8964000028</v>
      </c>
      <c r="BJ45" s="160">
        <f t="shared" si="52"/>
        <v>6743926.5458000032</v>
      </c>
      <c r="BK45" s="160">
        <f t="shared" si="53"/>
        <v>6610891</v>
      </c>
      <c r="BL45" s="166"/>
      <c r="BM45" s="166"/>
      <c r="BN45" s="166"/>
      <c r="BO45" s="166"/>
    </row>
    <row r="46" spans="1:67" x14ac:dyDescent="0.15">
      <c r="A46" s="129" t="s">
        <v>323</v>
      </c>
      <c r="B46" s="129"/>
      <c r="C46" s="147"/>
      <c r="D46" s="147" t="str">
        <f t="shared" si="21"/>
        <v>No</v>
      </c>
      <c r="E46" s="147"/>
      <c r="F46" s="147"/>
      <c r="G46" s="1">
        <v>3</v>
      </c>
      <c r="H46" s="101">
        <v>126</v>
      </c>
      <c r="I46" s="129">
        <v>20</v>
      </c>
      <c r="J46" s="1" t="s">
        <v>349</v>
      </c>
      <c r="K46" s="156"/>
      <c r="L46" s="101">
        <v>1532.48</v>
      </c>
      <c r="M46" s="157"/>
      <c r="N46" s="158"/>
      <c r="O46" s="101">
        <v>173</v>
      </c>
      <c r="P46" s="159">
        <f t="shared" si="2"/>
        <v>0.11288891209020673</v>
      </c>
      <c r="Q46" s="159">
        <f t="shared" si="3"/>
        <v>0</v>
      </c>
      <c r="R46" s="160">
        <f t="shared" si="4"/>
        <v>0</v>
      </c>
      <c r="S46" s="160">
        <f t="shared" si="22"/>
        <v>0</v>
      </c>
      <c r="T46" s="101">
        <v>30</v>
      </c>
      <c r="U46" s="101">
        <f t="shared" si="23"/>
        <v>4.5</v>
      </c>
      <c r="V46" s="136">
        <f t="shared" si="5"/>
        <v>51.9</v>
      </c>
      <c r="W46" s="4">
        <f t="shared" si="6"/>
        <v>1588.88</v>
      </c>
      <c r="X46" s="101">
        <v>1333177472.6700001</v>
      </c>
      <c r="Y46" s="101">
        <v>9640</v>
      </c>
      <c r="Z46" s="136">
        <f t="shared" si="7"/>
        <v>138296.42000000001</v>
      </c>
      <c r="AA46" s="131">
        <f t="shared" si="8"/>
        <v>0.74074099999999998</v>
      </c>
      <c r="AB46" s="101">
        <v>121635</v>
      </c>
      <c r="AC46" s="131">
        <f t="shared" si="9"/>
        <v>1.056322</v>
      </c>
      <c r="AD46" s="131">
        <f t="shared" si="10"/>
        <v>0.16458500000000001</v>
      </c>
      <c r="AE46" s="161">
        <f t="shared" si="11"/>
        <v>0.16458500000000001</v>
      </c>
      <c r="AF46" s="162">
        <f t="shared" si="24"/>
        <v>0</v>
      </c>
      <c r="AG46" s="163">
        <f t="shared" si="25"/>
        <v>0.16458500000000001</v>
      </c>
      <c r="AH46" s="101">
        <v>1534</v>
      </c>
      <c r="AI46" s="101">
        <v>13</v>
      </c>
      <c r="AJ46" s="4">
        <f t="shared" si="12"/>
        <v>100</v>
      </c>
      <c r="AK46" s="135">
        <f t="shared" si="13"/>
        <v>153400</v>
      </c>
      <c r="AL46" s="135">
        <f t="shared" si="14"/>
        <v>3013855</v>
      </c>
      <c r="AM46" s="135">
        <f t="shared" si="15"/>
        <v>3167255</v>
      </c>
      <c r="AN46" s="135">
        <f t="shared" si="26"/>
        <v>3167255</v>
      </c>
      <c r="AO46" s="160">
        <v>4359350</v>
      </c>
      <c r="AP46" s="135">
        <f t="shared" si="27"/>
        <v>1192095</v>
      </c>
      <c r="AQ46" s="164" t="str">
        <f t="shared" si="28"/>
        <v>No</v>
      </c>
      <c r="AR46" s="160">
        <v>4022950</v>
      </c>
      <c r="AS46" s="160">
        <f t="shared" si="16"/>
        <v>99301.513500000001</v>
      </c>
      <c r="AT46" s="160">
        <f t="shared" si="17"/>
        <v>3923648.4865000001</v>
      </c>
      <c r="AU46" s="160">
        <f t="shared" si="18"/>
        <v>3923648.4865000001</v>
      </c>
      <c r="AV46" s="160"/>
      <c r="AW46" s="160">
        <f t="shared" si="29"/>
        <v>3824346.9730000002</v>
      </c>
      <c r="AX46" s="160">
        <f t="shared" ref="AX46:BB46" si="56">IF($AQ46="Yes",AW46+$AS46,AW46-$AS46)</f>
        <v>3725045.4595000003</v>
      </c>
      <c r="AY46" s="160">
        <f t="shared" si="56"/>
        <v>3625743.9460000005</v>
      </c>
      <c r="AZ46" s="160">
        <f t="shared" si="56"/>
        <v>3526442.4325000006</v>
      </c>
      <c r="BA46" s="160">
        <f t="shared" si="56"/>
        <v>3427140.9190000007</v>
      </c>
      <c r="BB46" s="160">
        <f t="shared" si="56"/>
        <v>3327839.4055000008</v>
      </c>
      <c r="BC46" s="160">
        <f t="shared" si="31"/>
        <v>3167255</v>
      </c>
      <c r="BD46" s="166"/>
      <c r="BE46" s="160">
        <f t="shared" si="32"/>
        <v>3824346.9730000002</v>
      </c>
      <c r="BF46" s="160">
        <f t="shared" si="48"/>
        <v>3725045.4595000003</v>
      </c>
      <c r="BG46" s="160">
        <f t="shared" si="49"/>
        <v>3625743.9460000005</v>
      </c>
      <c r="BH46" s="160">
        <f t="shared" si="50"/>
        <v>3526442.4325000006</v>
      </c>
      <c r="BI46" s="160">
        <f t="shared" si="51"/>
        <v>3427140.9190000007</v>
      </c>
      <c r="BJ46" s="160">
        <f t="shared" si="52"/>
        <v>3327839.4055000008</v>
      </c>
      <c r="BK46" s="160">
        <f t="shared" si="53"/>
        <v>3167255</v>
      </c>
      <c r="BL46" s="166"/>
      <c r="BM46" s="166"/>
      <c r="BN46" s="166"/>
      <c r="BO46" s="166"/>
    </row>
    <row r="47" spans="1:67" x14ac:dyDescent="0.15">
      <c r="A47" s="129" t="s">
        <v>327</v>
      </c>
      <c r="B47" s="129"/>
      <c r="C47" s="147"/>
      <c r="D47" s="147" t="str">
        <f t="shared" si="21"/>
        <v>No</v>
      </c>
      <c r="E47" s="147"/>
      <c r="F47" s="147"/>
      <c r="G47" s="1">
        <v>4</v>
      </c>
      <c r="H47" s="101">
        <v>139</v>
      </c>
      <c r="I47" s="129">
        <v>21</v>
      </c>
      <c r="J47" s="1" t="s">
        <v>350</v>
      </c>
      <c r="K47" s="156"/>
      <c r="L47" s="101">
        <v>108.4</v>
      </c>
      <c r="M47" s="157"/>
      <c r="N47" s="158"/>
      <c r="O47" s="101">
        <v>48</v>
      </c>
      <c r="P47" s="159">
        <f t="shared" si="2"/>
        <v>0.44280442804428044</v>
      </c>
      <c r="Q47" s="159">
        <f t="shared" si="3"/>
        <v>0</v>
      </c>
      <c r="R47" s="160">
        <f t="shared" si="4"/>
        <v>0</v>
      </c>
      <c r="S47" s="160">
        <f t="shared" si="22"/>
        <v>0</v>
      </c>
      <c r="T47" s="101">
        <v>2</v>
      </c>
      <c r="U47" s="101">
        <f t="shared" si="23"/>
        <v>0.3</v>
      </c>
      <c r="V47" s="136">
        <f t="shared" si="5"/>
        <v>14.4</v>
      </c>
      <c r="W47" s="4">
        <f t="shared" si="6"/>
        <v>123.10000000000001</v>
      </c>
      <c r="X47" s="101">
        <v>241884585</v>
      </c>
      <c r="Y47" s="101">
        <v>1062</v>
      </c>
      <c r="Z47" s="136">
        <f t="shared" si="7"/>
        <v>227763.26</v>
      </c>
      <c r="AA47" s="131">
        <f t="shared" si="8"/>
        <v>1.2199409999999999</v>
      </c>
      <c r="AB47" s="101">
        <v>77417</v>
      </c>
      <c r="AC47" s="131">
        <f t="shared" si="9"/>
        <v>0.67231700000000005</v>
      </c>
      <c r="AD47" s="131">
        <f t="shared" si="10"/>
        <v>-5.5654000000000002E-2</v>
      </c>
      <c r="AE47" s="161">
        <f t="shared" si="11"/>
        <v>0.01</v>
      </c>
      <c r="AF47" s="162">
        <f t="shared" si="24"/>
        <v>0</v>
      </c>
      <c r="AG47" s="163">
        <f t="shared" si="25"/>
        <v>0.01</v>
      </c>
      <c r="AH47" s="101">
        <v>44</v>
      </c>
      <c r="AI47" s="101">
        <v>4</v>
      </c>
      <c r="AJ47" s="4">
        <f t="shared" si="12"/>
        <v>30.77</v>
      </c>
      <c r="AK47" s="135">
        <f t="shared" si="13"/>
        <v>1354</v>
      </c>
      <c r="AL47" s="135">
        <f t="shared" si="14"/>
        <v>14187</v>
      </c>
      <c r="AM47" s="135">
        <f t="shared" si="15"/>
        <v>15541</v>
      </c>
      <c r="AN47" s="135">
        <f t="shared" si="26"/>
        <v>15541</v>
      </c>
      <c r="AO47" s="160">
        <v>177216</v>
      </c>
      <c r="AP47" s="135">
        <f t="shared" si="27"/>
        <v>161675</v>
      </c>
      <c r="AQ47" s="164" t="str">
        <f t="shared" si="28"/>
        <v>No</v>
      </c>
      <c r="AR47" s="160">
        <v>139220</v>
      </c>
      <c r="AS47" s="160">
        <f t="shared" si="16"/>
        <v>13467.5275</v>
      </c>
      <c r="AT47" s="160">
        <f t="shared" si="17"/>
        <v>125752.4725</v>
      </c>
      <c r="AU47" s="160">
        <f t="shared" si="18"/>
        <v>125752.4725</v>
      </c>
      <c r="AV47" s="160"/>
      <c r="AW47" s="160">
        <f t="shared" si="29"/>
        <v>112284.94500000001</v>
      </c>
      <c r="AX47" s="160">
        <f t="shared" ref="AX47:BB47" si="57">IF($AQ47="Yes",AW47+$AS47,AW47-$AS47)</f>
        <v>98817.41750000001</v>
      </c>
      <c r="AY47" s="160">
        <f t="shared" si="57"/>
        <v>85349.890000000014</v>
      </c>
      <c r="AZ47" s="160">
        <f t="shared" si="57"/>
        <v>71882.362500000017</v>
      </c>
      <c r="BA47" s="160">
        <f t="shared" si="57"/>
        <v>58414.835000000021</v>
      </c>
      <c r="BB47" s="160">
        <f t="shared" si="57"/>
        <v>44947.307500000024</v>
      </c>
      <c r="BC47" s="160">
        <f t="shared" si="31"/>
        <v>15541</v>
      </c>
      <c r="BD47" s="166"/>
      <c r="BE47" s="160">
        <f t="shared" si="32"/>
        <v>112284.94500000001</v>
      </c>
      <c r="BF47" s="160">
        <f t="shared" si="48"/>
        <v>98817.41750000001</v>
      </c>
      <c r="BG47" s="160">
        <f t="shared" si="49"/>
        <v>85349.890000000014</v>
      </c>
      <c r="BH47" s="160">
        <f t="shared" si="50"/>
        <v>71882.362500000017</v>
      </c>
      <c r="BI47" s="160">
        <f t="shared" si="51"/>
        <v>58414.835000000021</v>
      </c>
      <c r="BJ47" s="160">
        <f t="shared" si="52"/>
        <v>44947.307500000024</v>
      </c>
      <c r="BK47" s="160">
        <f t="shared" si="53"/>
        <v>15541</v>
      </c>
      <c r="BL47" s="166"/>
      <c r="BM47" s="166"/>
      <c r="BN47" s="166"/>
      <c r="BO47" s="166"/>
    </row>
    <row r="48" spans="1:67" x14ac:dyDescent="0.15">
      <c r="A48" s="129" t="s">
        <v>351</v>
      </c>
      <c r="B48" s="129"/>
      <c r="C48" s="147"/>
      <c r="D48" s="147" t="str">
        <f t="shared" si="21"/>
        <v>No</v>
      </c>
      <c r="E48" s="147"/>
      <c r="F48" s="147"/>
      <c r="G48" s="1">
        <v>8</v>
      </c>
      <c r="H48" s="101">
        <v>67</v>
      </c>
      <c r="I48" s="129">
        <v>22</v>
      </c>
      <c r="J48" s="1" t="s">
        <v>352</v>
      </c>
      <c r="K48" s="156"/>
      <c r="L48" s="101">
        <v>648.02</v>
      </c>
      <c r="M48" s="157"/>
      <c r="N48" s="158"/>
      <c r="O48" s="101">
        <v>202</v>
      </c>
      <c r="P48" s="159">
        <f t="shared" si="2"/>
        <v>0.31171877411191012</v>
      </c>
      <c r="Q48" s="159">
        <f t="shared" si="3"/>
        <v>0</v>
      </c>
      <c r="R48" s="160">
        <f t="shared" si="4"/>
        <v>0</v>
      </c>
      <c r="S48" s="160">
        <f t="shared" si="22"/>
        <v>0</v>
      </c>
      <c r="T48" s="101">
        <v>0</v>
      </c>
      <c r="U48" s="101">
        <f t="shared" si="23"/>
        <v>0</v>
      </c>
      <c r="V48" s="136">
        <f t="shared" si="5"/>
        <v>60.6</v>
      </c>
      <c r="W48" s="4">
        <f t="shared" si="6"/>
        <v>708.62</v>
      </c>
      <c r="X48" s="101">
        <v>527164825.32999998</v>
      </c>
      <c r="Y48" s="101">
        <v>5075</v>
      </c>
      <c r="Z48" s="136">
        <f t="shared" si="7"/>
        <v>103874.84</v>
      </c>
      <c r="AA48" s="131">
        <f t="shared" si="8"/>
        <v>0.55637199999999998</v>
      </c>
      <c r="AB48" s="101">
        <v>89213</v>
      </c>
      <c r="AC48" s="131">
        <f t="shared" si="9"/>
        <v>0.77475700000000003</v>
      </c>
      <c r="AD48" s="131">
        <f t="shared" si="10"/>
        <v>0.37811299999999998</v>
      </c>
      <c r="AE48" s="161">
        <f t="shared" si="11"/>
        <v>0.37811299999999998</v>
      </c>
      <c r="AF48" s="162">
        <f t="shared" si="24"/>
        <v>0</v>
      </c>
      <c r="AG48" s="163">
        <f t="shared" si="25"/>
        <v>0.37811299999999998</v>
      </c>
      <c r="AH48" s="101">
        <v>0</v>
      </c>
      <c r="AI48" s="101">
        <v>0</v>
      </c>
      <c r="AJ48" s="4">
        <f t="shared" si="12"/>
        <v>0</v>
      </c>
      <c r="AK48" s="135">
        <f t="shared" si="13"/>
        <v>0</v>
      </c>
      <c r="AL48" s="135">
        <f t="shared" si="14"/>
        <v>3087990</v>
      </c>
      <c r="AM48" s="135">
        <f t="shared" si="15"/>
        <v>3087990</v>
      </c>
      <c r="AN48" s="135">
        <f t="shared" si="26"/>
        <v>3087990</v>
      </c>
      <c r="AO48" s="160">
        <v>4665608</v>
      </c>
      <c r="AP48" s="135">
        <f t="shared" si="27"/>
        <v>1577618</v>
      </c>
      <c r="AQ48" s="164" t="str">
        <f t="shared" si="28"/>
        <v>No</v>
      </c>
      <c r="AR48" s="160">
        <v>4136251</v>
      </c>
      <c r="AS48" s="160">
        <f t="shared" si="16"/>
        <v>131415.57939999999</v>
      </c>
      <c r="AT48" s="160">
        <f t="shared" si="17"/>
        <v>4004835.4205999998</v>
      </c>
      <c r="AU48" s="160">
        <f t="shared" si="18"/>
        <v>4004835.4205999998</v>
      </c>
      <c r="AV48" s="160"/>
      <c r="AW48" s="160">
        <f t="shared" si="29"/>
        <v>3873419.8411999997</v>
      </c>
      <c r="AX48" s="160">
        <f t="shared" ref="AX48:BB48" si="58">IF($AQ48="Yes",AW48+$AS48,AW48-$AS48)</f>
        <v>3742004.2617999995</v>
      </c>
      <c r="AY48" s="160">
        <f t="shared" si="58"/>
        <v>3610588.6823999994</v>
      </c>
      <c r="AZ48" s="160">
        <f t="shared" si="58"/>
        <v>3479173.1029999992</v>
      </c>
      <c r="BA48" s="160">
        <f t="shared" si="58"/>
        <v>3347757.523599999</v>
      </c>
      <c r="BB48" s="160">
        <f t="shared" si="58"/>
        <v>3216341.9441999989</v>
      </c>
      <c r="BC48" s="160">
        <f t="shared" si="31"/>
        <v>3087990</v>
      </c>
      <c r="BD48" s="166"/>
      <c r="BE48" s="160">
        <f t="shared" si="32"/>
        <v>3873419.8411999997</v>
      </c>
      <c r="BF48" s="160">
        <f t="shared" si="48"/>
        <v>3742004.2617999995</v>
      </c>
      <c r="BG48" s="160">
        <f t="shared" si="49"/>
        <v>3610588.6823999994</v>
      </c>
      <c r="BH48" s="160">
        <f t="shared" si="50"/>
        <v>3479173.1029999992</v>
      </c>
      <c r="BI48" s="160">
        <f t="shared" si="51"/>
        <v>3347757.523599999</v>
      </c>
      <c r="BJ48" s="160">
        <f t="shared" si="52"/>
        <v>3216341.9441999989</v>
      </c>
      <c r="BK48" s="160">
        <f t="shared" si="53"/>
        <v>3087990</v>
      </c>
      <c r="BL48" s="166"/>
      <c r="BM48" s="166"/>
      <c r="BN48" s="166"/>
      <c r="BO48" s="166"/>
    </row>
    <row r="49" spans="1:67" x14ac:dyDescent="0.15">
      <c r="A49" s="129" t="s">
        <v>323</v>
      </c>
      <c r="B49" s="129"/>
      <c r="C49" s="147"/>
      <c r="D49" s="147" t="str">
        <f t="shared" si="21"/>
        <v>No</v>
      </c>
      <c r="E49" s="147"/>
      <c r="F49" s="147"/>
      <c r="G49" s="1">
        <v>4</v>
      </c>
      <c r="H49" s="101">
        <v>133</v>
      </c>
      <c r="I49" s="129">
        <v>23</v>
      </c>
      <c r="J49" s="1" t="s">
        <v>353</v>
      </c>
      <c r="K49" s="156"/>
      <c r="L49" s="101">
        <v>1570.88</v>
      </c>
      <c r="M49" s="157"/>
      <c r="N49" s="158"/>
      <c r="O49" s="101">
        <v>188</v>
      </c>
      <c r="P49" s="159">
        <f t="shared" si="2"/>
        <v>0.11967814218781829</v>
      </c>
      <c r="Q49" s="159">
        <f t="shared" si="3"/>
        <v>0</v>
      </c>
      <c r="R49" s="160">
        <f t="shared" si="4"/>
        <v>0</v>
      </c>
      <c r="S49" s="160">
        <f t="shared" si="22"/>
        <v>0</v>
      </c>
      <c r="T49" s="101">
        <v>14</v>
      </c>
      <c r="U49" s="101">
        <f t="shared" si="23"/>
        <v>2.1</v>
      </c>
      <c r="V49" s="136">
        <f t="shared" si="5"/>
        <v>56.4</v>
      </c>
      <c r="W49" s="4">
        <f t="shared" si="6"/>
        <v>1629.38</v>
      </c>
      <c r="X49" s="101">
        <v>1571558876.6700001</v>
      </c>
      <c r="Y49" s="101">
        <v>10298</v>
      </c>
      <c r="Z49" s="136">
        <f t="shared" si="7"/>
        <v>152608.16</v>
      </c>
      <c r="AA49" s="131">
        <f t="shared" si="8"/>
        <v>0.81739700000000004</v>
      </c>
      <c r="AB49" s="101">
        <v>90594</v>
      </c>
      <c r="AC49" s="131">
        <f t="shared" si="9"/>
        <v>0.78674999999999995</v>
      </c>
      <c r="AD49" s="131">
        <f t="shared" si="10"/>
        <v>0.191797</v>
      </c>
      <c r="AE49" s="161">
        <f t="shared" si="11"/>
        <v>0.191797</v>
      </c>
      <c r="AF49" s="162">
        <f t="shared" si="24"/>
        <v>0</v>
      </c>
      <c r="AG49" s="163">
        <f t="shared" si="25"/>
        <v>0.191797</v>
      </c>
      <c r="AH49" s="101">
        <v>0</v>
      </c>
      <c r="AI49" s="101">
        <v>0</v>
      </c>
      <c r="AJ49" s="4">
        <f t="shared" si="12"/>
        <v>0</v>
      </c>
      <c r="AK49" s="135">
        <f t="shared" si="13"/>
        <v>0</v>
      </c>
      <c r="AL49" s="135">
        <f t="shared" si="14"/>
        <v>3601680</v>
      </c>
      <c r="AM49" s="135">
        <f t="shared" si="15"/>
        <v>3601680</v>
      </c>
      <c r="AN49" s="135">
        <f t="shared" si="26"/>
        <v>3601680</v>
      </c>
      <c r="AO49" s="160">
        <v>3403900</v>
      </c>
      <c r="AP49" s="135">
        <f t="shared" si="27"/>
        <v>197780</v>
      </c>
      <c r="AQ49" s="164" t="str">
        <f t="shared" si="28"/>
        <v>Yes</v>
      </c>
      <c r="AR49" s="160">
        <v>3402125</v>
      </c>
      <c r="AS49" s="160">
        <f t="shared" si="16"/>
        <v>21083.348000000002</v>
      </c>
      <c r="AT49" s="160">
        <f t="shared" si="17"/>
        <v>3423208.3480000002</v>
      </c>
      <c r="AU49" s="160">
        <f t="shared" si="18"/>
        <v>3423208.3480000002</v>
      </c>
      <c r="AV49" s="160"/>
      <c r="AW49" s="160">
        <f t="shared" si="29"/>
        <v>3444291.6960000005</v>
      </c>
      <c r="AX49" s="160">
        <f t="shared" ref="AX49:BB49" si="59">IF($AQ49="Yes",AW49+$AS49,AW49-$AS49)</f>
        <v>3465375.0440000007</v>
      </c>
      <c r="AY49" s="160">
        <f t="shared" si="59"/>
        <v>3486458.3920000009</v>
      </c>
      <c r="AZ49" s="160">
        <f t="shared" si="59"/>
        <v>3507541.7400000012</v>
      </c>
      <c r="BA49" s="160">
        <f t="shared" si="59"/>
        <v>3528625.0880000014</v>
      </c>
      <c r="BB49" s="160">
        <f t="shared" si="59"/>
        <v>3549708.4360000016</v>
      </c>
      <c r="BC49" s="160">
        <f t="shared" si="31"/>
        <v>3601680</v>
      </c>
      <c r="BD49" s="166"/>
      <c r="BE49" s="160">
        <f t="shared" si="32"/>
        <v>3444291.6960000005</v>
      </c>
      <c r="BF49" s="160">
        <f t="shared" si="48"/>
        <v>3465375.0440000007</v>
      </c>
      <c r="BG49" s="160">
        <f t="shared" si="49"/>
        <v>3486458.3920000009</v>
      </c>
      <c r="BH49" s="160">
        <f t="shared" si="50"/>
        <v>3507541.7400000012</v>
      </c>
      <c r="BI49" s="160">
        <f t="shared" si="51"/>
        <v>3528625.0880000014</v>
      </c>
      <c r="BJ49" s="160">
        <f t="shared" si="52"/>
        <v>3549708.4360000016</v>
      </c>
      <c r="BK49" s="160">
        <f t="shared" si="53"/>
        <v>3601680</v>
      </c>
      <c r="BL49" s="166"/>
      <c r="BM49" s="166"/>
      <c r="BN49" s="166"/>
      <c r="BO49" s="166"/>
    </row>
    <row r="50" spans="1:67" x14ac:dyDescent="0.15">
      <c r="A50" s="129" t="s">
        <v>327</v>
      </c>
      <c r="B50" s="129"/>
      <c r="C50" s="147"/>
      <c r="D50" s="147" t="str">
        <f t="shared" si="21"/>
        <v>No</v>
      </c>
      <c r="E50" s="147"/>
      <c r="F50" s="147"/>
      <c r="G50" s="1">
        <v>9</v>
      </c>
      <c r="H50" s="101">
        <v>26</v>
      </c>
      <c r="I50" s="129">
        <v>24</v>
      </c>
      <c r="J50" s="1" t="s">
        <v>354</v>
      </c>
      <c r="K50" s="156"/>
      <c r="L50" s="101">
        <v>239.6</v>
      </c>
      <c r="M50" s="168"/>
      <c r="N50" s="158"/>
      <c r="O50" s="101">
        <v>101</v>
      </c>
      <c r="P50" s="159">
        <f t="shared" si="2"/>
        <v>0.4215358931552588</v>
      </c>
      <c r="Q50" s="159">
        <f t="shared" si="3"/>
        <v>0</v>
      </c>
      <c r="R50" s="160">
        <f t="shared" si="4"/>
        <v>0</v>
      </c>
      <c r="S50" s="160">
        <f t="shared" si="22"/>
        <v>0</v>
      </c>
      <c r="T50" s="101">
        <v>7</v>
      </c>
      <c r="U50" s="101">
        <f t="shared" si="23"/>
        <v>1.05</v>
      </c>
      <c r="V50" s="136">
        <f t="shared" si="5"/>
        <v>30.3</v>
      </c>
      <c r="W50" s="4">
        <f t="shared" si="6"/>
        <v>270.95</v>
      </c>
      <c r="X50" s="101">
        <v>268482585.67000002</v>
      </c>
      <c r="Y50" s="101">
        <v>2241</v>
      </c>
      <c r="Z50" s="136">
        <f t="shared" si="7"/>
        <v>119804.81</v>
      </c>
      <c r="AA50" s="131">
        <f t="shared" si="8"/>
        <v>0.64169600000000004</v>
      </c>
      <c r="AB50" s="101">
        <v>76932</v>
      </c>
      <c r="AC50" s="131">
        <f t="shared" si="9"/>
        <v>0.66810499999999995</v>
      </c>
      <c r="AD50" s="131">
        <f t="shared" si="10"/>
        <v>0.350381</v>
      </c>
      <c r="AE50" s="161">
        <f t="shared" si="11"/>
        <v>0.350381</v>
      </c>
      <c r="AF50" s="162">
        <f t="shared" si="24"/>
        <v>0</v>
      </c>
      <c r="AG50" s="163">
        <f t="shared" si="25"/>
        <v>0.350381</v>
      </c>
      <c r="AH50" s="101">
        <v>99</v>
      </c>
      <c r="AI50" s="101">
        <v>6</v>
      </c>
      <c r="AJ50" s="4">
        <f t="shared" si="12"/>
        <v>46.15</v>
      </c>
      <c r="AK50" s="135">
        <f t="shared" si="13"/>
        <v>4569</v>
      </c>
      <c r="AL50" s="135">
        <f t="shared" si="14"/>
        <v>1094134</v>
      </c>
      <c r="AM50" s="135">
        <f t="shared" si="15"/>
        <v>1098703</v>
      </c>
      <c r="AN50" s="135">
        <f t="shared" si="26"/>
        <v>1098703</v>
      </c>
      <c r="AO50" s="160">
        <v>1856992</v>
      </c>
      <c r="AP50" s="135">
        <f t="shared" si="27"/>
        <v>758289</v>
      </c>
      <c r="AQ50" s="164" t="str">
        <f t="shared" si="28"/>
        <v>No</v>
      </c>
      <c r="AR50" s="160">
        <v>1715312</v>
      </c>
      <c r="AS50" s="160">
        <f t="shared" si="16"/>
        <v>63165.473700000002</v>
      </c>
      <c r="AT50" s="160">
        <f t="shared" si="17"/>
        <v>1652146.5263</v>
      </c>
      <c r="AU50" s="160">
        <f t="shared" si="18"/>
        <v>1652146.5263</v>
      </c>
      <c r="AV50" s="160"/>
      <c r="AW50" s="160">
        <f t="shared" si="29"/>
        <v>1588981.0526000001</v>
      </c>
      <c r="AX50" s="160">
        <f t="shared" ref="AX50:BB50" si="60">IF($AQ50="Yes",AW50+$AS50,AW50-$AS50)</f>
        <v>1525815.5789000001</v>
      </c>
      <c r="AY50" s="160">
        <f t="shared" si="60"/>
        <v>1462650.1052000001</v>
      </c>
      <c r="AZ50" s="160">
        <f t="shared" si="60"/>
        <v>1399484.6315000001</v>
      </c>
      <c r="BA50" s="160">
        <f t="shared" si="60"/>
        <v>1336319.1578000002</v>
      </c>
      <c r="BB50" s="160">
        <f t="shared" si="60"/>
        <v>1273153.6841000002</v>
      </c>
      <c r="BC50" s="160">
        <f t="shared" si="31"/>
        <v>1098703</v>
      </c>
      <c r="BD50" s="166"/>
      <c r="BE50" s="160">
        <f t="shared" si="32"/>
        <v>1588981.0526000001</v>
      </c>
      <c r="BF50" s="160">
        <f t="shared" si="48"/>
        <v>1525815.5789000001</v>
      </c>
      <c r="BG50" s="160">
        <f t="shared" si="49"/>
        <v>1462650.1052000001</v>
      </c>
      <c r="BH50" s="160">
        <f t="shared" si="50"/>
        <v>1399484.6315000001</v>
      </c>
      <c r="BI50" s="160">
        <f t="shared" si="51"/>
        <v>1336319.1578000002</v>
      </c>
      <c r="BJ50" s="160">
        <f t="shared" si="52"/>
        <v>1273153.6841000002</v>
      </c>
      <c r="BK50" s="160">
        <f t="shared" si="53"/>
        <v>1098703</v>
      </c>
      <c r="BL50" s="166"/>
      <c r="BM50" s="166"/>
      <c r="BN50" s="166"/>
      <c r="BO50" s="166"/>
    </row>
    <row r="51" spans="1:67" x14ac:dyDescent="0.15">
      <c r="A51" s="129" t="s">
        <v>329</v>
      </c>
      <c r="B51" s="129"/>
      <c r="C51" s="147"/>
      <c r="D51" s="147" t="str">
        <f t="shared" si="21"/>
        <v>No</v>
      </c>
      <c r="E51" s="147"/>
      <c r="F51" s="147"/>
      <c r="G51" s="1">
        <v>4</v>
      </c>
      <c r="H51" s="101">
        <v>123</v>
      </c>
      <c r="I51" s="129">
        <v>25</v>
      </c>
      <c r="J51" s="1" t="s">
        <v>355</v>
      </c>
      <c r="K51" s="156"/>
      <c r="L51" s="101">
        <v>4152.42</v>
      </c>
      <c r="M51" s="157"/>
      <c r="N51" s="158"/>
      <c r="O51" s="101">
        <v>604</v>
      </c>
      <c r="P51" s="159">
        <f t="shared" si="2"/>
        <v>0.14545734776347286</v>
      </c>
      <c r="Q51" s="159">
        <f t="shared" si="3"/>
        <v>0</v>
      </c>
      <c r="R51" s="160">
        <f t="shared" si="4"/>
        <v>0</v>
      </c>
      <c r="S51" s="160">
        <f t="shared" si="22"/>
        <v>0</v>
      </c>
      <c r="T51" s="101">
        <v>55</v>
      </c>
      <c r="U51" s="101">
        <f t="shared" si="23"/>
        <v>8.25</v>
      </c>
      <c r="V51" s="136">
        <f t="shared" si="5"/>
        <v>181.2</v>
      </c>
      <c r="W51" s="4">
        <f t="shared" si="6"/>
        <v>4341.87</v>
      </c>
      <c r="X51" s="101">
        <v>4117091921</v>
      </c>
      <c r="Y51" s="101">
        <v>29330</v>
      </c>
      <c r="Z51" s="136">
        <f t="shared" si="7"/>
        <v>140371.35999999999</v>
      </c>
      <c r="AA51" s="131">
        <f t="shared" si="8"/>
        <v>0.75185400000000002</v>
      </c>
      <c r="AB51" s="101">
        <v>107579</v>
      </c>
      <c r="AC51" s="131">
        <f t="shared" si="9"/>
        <v>0.93425400000000003</v>
      </c>
      <c r="AD51" s="131">
        <f t="shared" si="10"/>
        <v>0.19342599999999999</v>
      </c>
      <c r="AE51" s="161">
        <f t="shared" si="11"/>
        <v>0.19342599999999999</v>
      </c>
      <c r="AF51" s="162">
        <f t="shared" si="24"/>
        <v>0</v>
      </c>
      <c r="AG51" s="163">
        <f t="shared" si="25"/>
        <v>0.19342599999999999</v>
      </c>
      <c r="AH51" s="101">
        <v>0</v>
      </c>
      <c r="AI51" s="101">
        <v>0</v>
      </c>
      <c r="AJ51" s="4">
        <f t="shared" si="12"/>
        <v>0</v>
      </c>
      <c r="AK51" s="135">
        <f t="shared" si="13"/>
        <v>0</v>
      </c>
      <c r="AL51" s="135">
        <f t="shared" si="14"/>
        <v>9679047</v>
      </c>
      <c r="AM51" s="135">
        <f t="shared" si="15"/>
        <v>9679047</v>
      </c>
      <c r="AN51" s="135">
        <f t="shared" si="26"/>
        <v>9679047</v>
      </c>
      <c r="AO51" s="160">
        <v>9436665</v>
      </c>
      <c r="AP51" s="135">
        <f t="shared" si="27"/>
        <v>242382</v>
      </c>
      <c r="AQ51" s="164" t="str">
        <f t="shared" si="28"/>
        <v>Yes</v>
      </c>
      <c r="AR51" s="160">
        <v>9313574</v>
      </c>
      <c r="AS51" s="160">
        <f t="shared" si="16"/>
        <v>25837.921200000001</v>
      </c>
      <c r="AT51" s="160">
        <f t="shared" si="17"/>
        <v>9339411.9211999997</v>
      </c>
      <c r="AU51" s="160">
        <f t="shared" si="18"/>
        <v>9339411.9211999997</v>
      </c>
      <c r="AV51" s="160"/>
      <c r="AW51" s="160">
        <f t="shared" si="29"/>
        <v>9365249.8423999995</v>
      </c>
      <c r="AX51" s="160">
        <f t="shared" ref="AX51:BB51" si="61">IF($AQ51="Yes",AW51+$AS51,AW51-$AS51)</f>
        <v>9391087.7635999992</v>
      </c>
      <c r="AY51" s="160">
        <f t="shared" si="61"/>
        <v>9416925.684799999</v>
      </c>
      <c r="AZ51" s="160">
        <f t="shared" si="61"/>
        <v>9442763.6059999987</v>
      </c>
      <c r="BA51" s="160">
        <f t="shared" si="61"/>
        <v>9468601.5271999985</v>
      </c>
      <c r="BB51" s="160">
        <f t="shared" si="61"/>
        <v>9494439.4483999982</v>
      </c>
      <c r="BC51" s="160">
        <f t="shared" si="31"/>
        <v>9679047</v>
      </c>
      <c r="BD51" s="166"/>
      <c r="BE51" s="160">
        <f t="shared" si="32"/>
        <v>9365249.8423999995</v>
      </c>
      <c r="BF51" s="160">
        <f t="shared" si="48"/>
        <v>9391087.7635999992</v>
      </c>
      <c r="BG51" s="160">
        <f t="shared" si="49"/>
        <v>9416925.684799999</v>
      </c>
      <c r="BH51" s="160">
        <f t="shared" si="50"/>
        <v>9442763.6059999987</v>
      </c>
      <c r="BI51" s="160">
        <f t="shared" si="51"/>
        <v>9468601.5271999985</v>
      </c>
      <c r="BJ51" s="160">
        <f t="shared" si="52"/>
        <v>9494439.4483999982</v>
      </c>
      <c r="BK51" s="160">
        <f t="shared" si="53"/>
        <v>9679047</v>
      </c>
      <c r="BL51" s="166"/>
      <c r="BM51" s="166"/>
      <c r="BN51" s="166"/>
      <c r="BO51" s="166"/>
    </row>
    <row r="52" spans="1:67" x14ac:dyDescent="0.15">
      <c r="A52" s="129" t="s">
        <v>327</v>
      </c>
      <c r="B52" s="129"/>
      <c r="C52" s="147"/>
      <c r="D52" s="147" t="str">
        <f t="shared" si="21"/>
        <v>No</v>
      </c>
      <c r="E52" s="147"/>
      <c r="F52" s="147"/>
      <c r="G52" s="1">
        <v>4</v>
      </c>
      <c r="H52" s="101">
        <v>134</v>
      </c>
      <c r="I52" s="129">
        <v>26</v>
      </c>
      <c r="J52" s="1" t="s">
        <v>356</v>
      </c>
      <c r="K52" s="156"/>
      <c r="L52" s="101">
        <v>405.43</v>
      </c>
      <c r="M52" s="157"/>
      <c r="N52" s="158"/>
      <c r="O52" s="101">
        <v>86</v>
      </c>
      <c r="P52" s="159">
        <f t="shared" si="2"/>
        <v>0.2121204646918087</v>
      </c>
      <c r="Q52" s="159">
        <f t="shared" si="3"/>
        <v>0</v>
      </c>
      <c r="R52" s="160">
        <f t="shared" si="4"/>
        <v>0</v>
      </c>
      <c r="S52" s="160">
        <f t="shared" si="22"/>
        <v>0</v>
      </c>
      <c r="T52" s="101">
        <v>6</v>
      </c>
      <c r="U52" s="101">
        <f t="shared" si="23"/>
        <v>0.89999999999999991</v>
      </c>
      <c r="V52" s="136">
        <f t="shared" si="5"/>
        <v>25.8</v>
      </c>
      <c r="W52" s="4">
        <f t="shared" si="6"/>
        <v>432.13</v>
      </c>
      <c r="X52" s="101">
        <v>652916383</v>
      </c>
      <c r="Y52" s="101">
        <v>4254</v>
      </c>
      <c r="Z52" s="136">
        <f t="shared" si="7"/>
        <v>153482.93</v>
      </c>
      <c r="AA52" s="131">
        <f t="shared" si="8"/>
        <v>0.82208199999999998</v>
      </c>
      <c r="AB52" s="101">
        <v>86675</v>
      </c>
      <c r="AC52" s="131">
        <f t="shared" si="9"/>
        <v>0.75271600000000005</v>
      </c>
      <c r="AD52" s="131">
        <f t="shared" si="10"/>
        <v>0.19872799999999999</v>
      </c>
      <c r="AE52" s="161">
        <f t="shared" si="11"/>
        <v>0.19872799999999999</v>
      </c>
      <c r="AF52" s="162">
        <f t="shared" si="24"/>
        <v>0</v>
      </c>
      <c r="AG52" s="163">
        <f t="shared" si="25"/>
        <v>0.19872799999999999</v>
      </c>
      <c r="AH52" s="101">
        <v>212</v>
      </c>
      <c r="AI52" s="101">
        <v>6</v>
      </c>
      <c r="AJ52" s="4">
        <f t="shared" si="12"/>
        <v>46.15</v>
      </c>
      <c r="AK52" s="135">
        <f t="shared" si="13"/>
        <v>9784</v>
      </c>
      <c r="AL52" s="135">
        <f t="shared" si="14"/>
        <v>989725</v>
      </c>
      <c r="AM52" s="135">
        <f t="shared" si="15"/>
        <v>999509</v>
      </c>
      <c r="AN52" s="135">
        <f t="shared" si="26"/>
        <v>999509</v>
      </c>
      <c r="AO52" s="160">
        <v>659216</v>
      </c>
      <c r="AP52" s="135">
        <f t="shared" si="27"/>
        <v>340293</v>
      </c>
      <c r="AQ52" s="164" t="str">
        <f t="shared" si="28"/>
        <v>Yes</v>
      </c>
      <c r="AR52" s="160">
        <v>732016</v>
      </c>
      <c r="AS52" s="160">
        <f t="shared" si="16"/>
        <v>36275.233800000002</v>
      </c>
      <c r="AT52" s="160">
        <f t="shared" si="17"/>
        <v>768291.23380000005</v>
      </c>
      <c r="AU52" s="160">
        <f t="shared" si="18"/>
        <v>768291.23380000005</v>
      </c>
      <c r="AV52" s="160"/>
      <c r="AW52" s="160">
        <f t="shared" si="29"/>
        <v>804566.46760000009</v>
      </c>
      <c r="AX52" s="160">
        <f t="shared" ref="AX52:BB52" si="62">IF($AQ52="Yes",AW52+$AS52,AW52-$AS52)</f>
        <v>840841.70140000014</v>
      </c>
      <c r="AY52" s="160">
        <f t="shared" si="62"/>
        <v>877116.93520000018</v>
      </c>
      <c r="AZ52" s="160">
        <f t="shared" si="62"/>
        <v>913392.16900000023</v>
      </c>
      <c r="BA52" s="160">
        <f t="shared" si="62"/>
        <v>949667.40280000027</v>
      </c>
      <c r="BB52" s="160">
        <f t="shared" si="62"/>
        <v>985942.63660000032</v>
      </c>
      <c r="BC52" s="160">
        <f t="shared" si="31"/>
        <v>999509</v>
      </c>
      <c r="BD52" s="166"/>
      <c r="BE52" s="160">
        <f t="shared" si="32"/>
        <v>804566.46760000009</v>
      </c>
      <c r="BF52" s="160">
        <f t="shared" si="48"/>
        <v>840841.70140000014</v>
      </c>
      <c r="BG52" s="160">
        <f t="shared" si="49"/>
        <v>877116.93520000018</v>
      </c>
      <c r="BH52" s="160">
        <f t="shared" si="50"/>
        <v>913392.16900000023</v>
      </c>
      <c r="BI52" s="160">
        <f t="shared" si="51"/>
        <v>949667.40280000027</v>
      </c>
      <c r="BJ52" s="160">
        <f t="shared" si="52"/>
        <v>985942.63660000032</v>
      </c>
      <c r="BK52" s="160">
        <f t="shared" si="53"/>
        <v>999509</v>
      </c>
      <c r="BL52" s="166"/>
      <c r="BM52" s="166"/>
      <c r="BN52" s="166"/>
      <c r="BO52" s="166"/>
    </row>
    <row r="53" spans="1:67" x14ac:dyDescent="0.15">
      <c r="A53" s="129" t="s">
        <v>333</v>
      </c>
      <c r="B53" s="129"/>
      <c r="C53" s="147"/>
      <c r="D53" s="147" t="str">
        <f t="shared" si="21"/>
        <v>No</v>
      </c>
      <c r="E53" s="147"/>
      <c r="F53" s="147"/>
      <c r="G53" s="1">
        <v>5</v>
      </c>
      <c r="H53" s="101">
        <v>108</v>
      </c>
      <c r="I53" s="129">
        <v>27</v>
      </c>
      <c r="J53" s="1" t="s">
        <v>357</v>
      </c>
      <c r="K53" s="156"/>
      <c r="L53" s="101">
        <v>1685.81</v>
      </c>
      <c r="M53" s="157"/>
      <c r="N53" s="158"/>
      <c r="O53" s="101">
        <v>618</v>
      </c>
      <c r="P53" s="159">
        <f t="shared" si="2"/>
        <v>0.36658935467223475</v>
      </c>
      <c r="Q53" s="159">
        <f t="shared" si="3"/>
        <v>0</v>
      </c>
      <c r="R53" s="160">
        <f t="shared" si="4"/>
        <v>0</v>
      </c>
      <c r="S53" s="160">
        <f t="shared" si="22"/>
        <v>0</v>
      </c>
      <c r="T53" s="101">
        <v>103</v>
      </c>
      <c r="U53" s="101">
        <f t="shared" si="23"/>
        <v>15.45</v>
      </c>
      <c r="V53" s="136">
        <f t="shared" si="5"/>
        <v>185.4</v>
      </c>
      <c r="W53" s="4">
        <f t="shared" si="6"/>
        <v>1886.66</v>
      </c>
      <c r="X53" s="101">
        <v>2264369567.6700001</v>
      </c>
      <c r="Y53" s="101">
        <v>12957</v>
      </c>
      <c r="Z53" s="136">
        <f t="shared" si="7"/>
        <v>174760.33</v>
      </c>
      <c r="AA53" s="131">
        <f t="shared" si="8"/>
        <v>0.93604799999999999</v>
      </c>
      <c r="AB53" s="101">
        <v>76509</v>
      </c>
      <c r="AC53" s="131">
        <f t="shared" si="9"/>
        <v>0.66443099999999999</v>
      </c>
      <c r="AD53" s="131">
        <f t="shared" si="10"/>
        <v>0.14543700000000001</v>
      </c>
      <c r="AE53" s="161">
        <f t="shared" si="11"/>
        <v>0.14543700000000001</v>
      </c>
      <c r="AF53" s="162">
        <f t="shared" si="24"/>
        <v>0</v>
      </c>
      <c r="AG53" s="163">
        <f t="shared" si="25"/>
        <v>0.14543700000000001</v>
      </c>
      <c r="AH53" s="101">
        <v>0</v>
      </c>
      <c r="AI53" s="101">
        <v>0</v>
      </c>
      <c r="AJ53" s="4">
        <f t="shared" si="12"/>
        <v>0</v>
      </c>
      <c r="AK53" s="135">
        <f t="shared" si="13"/>
        <v>0</v>
      </c>
      <c r="AL53" s="135">
        <f t="shared" si="14"/>
        <v>3162347</v>
      </c>
      <c r="AM53" s="135">
        <f t="shared" si="15"/>
        <v>3162347</v>
      </c>
      <c r="AN53" s="135">
        <f t="shared" si="26"/>
        <v>3162347</v>
      </c>
      <c r="AO53" s="160">
        <v>6326998</v>
      </c>
      <c r="AP53" s="135">
        <f t="shared" si="27"/>
        <v>3164651</v>
      </c>
      <c r="AQ53" s="164" t="str">
        <f t="shared" si="28"/>
        <v>No</v>
      </c>
      <c r="AR53" s="160">
        <v>5455699</v>
      </c>
      <c r="AS53" s="160">
        <f t="shared" si="16"/>
        <v>263615.42829999997</v>
      </c>
      <c r="AT53" s="160">
        <f t="shared" si="17"/>
        <v>5192083.5717000002</v>
      </c>
      <c r="AU53" s="160">
        <f t="shared" si="18"/>
        <v>5192083.5717000002</v>
      </c>
      <c r="AV53" s="160"/>
      <c r="AW53" s="160">
        <f t="shared" si="29"/>
        <v>4928468.1434000004</v>
      </c>
      <c r="AX53" s="160">
        <f t="shared" ref="AX53:BB53" si="63">IF($AQ53="Yes",AW53+$AS53,AW53-$AS53)</f>
        <v>4664852.7151000006</v>
      </c>
      <c r="AY53" s="160">
        <f t="shared" si="63"/>
        <v>4401237.2868000008</v>
      </c>
      <c r="AZ53" s="160">
        <f t="shared" si="63"/>
        <v>4137621.858500001</v>
      </c>
      <c r="BA53" s="160">
        <f t="shared" si="63"/>
        <v>3874006.4302000012</v>
      </c>
      <c r="BB53" s="160">
        <f t="shared" si="63"/>
        <v>3610391.0019000014</v>
      </c>
      <c r="BC53" s="160">
        <f t="shared" si="31"/>
        <v>3162347</v>
      </c>
      <c r="BD53" s="166"/>
      <c r="BE53" s="160">
        <f t="shared" si="32"/>
        <v>4928468.1434000004</v>
      </c>
      <c r="BF53" s="160">
        <f t="shared" si="48"/>
        <v>4664852.7151000006</v>
      </c>
      <c r="BG53" s="160">
        <f t="shared" si="49"/>
        <v>4401237.2868000008</v>
      </c>
      <c r="BH53" s="160">
        <f t="shared" si="50"/>
        <v>4137621.858500001</v>
      </c>
      <c r="BI53" s="160">
        <f t="shared" si="51"/>
        <v>3874006.4302000012</v>
      </c>
      <c r="BJ53" s="160">
        <f t="shared" si="52"/>
        <v>3610391.0019000014</v>
      </c>
      <c r="BK53" s="160">
        <f t="shared" si="53"/>
        <v>3162347</v>
      </c>
      <c r="BL53" s="166"/>
      <c r="BM53" s="166"/>
      <c r="BN53" s="166"/>
      <c r="BO53" s="166"/>
    </row>
    <row r="54" spans="1:67" x14ac:dyDescent="0.15">
      <c r="A54" s="129" t="s">
        <v>333</v>
      </c>
      <c r="B54" s="129"/>
      <c r="C54" s="147"/>
      <c r="D54" s="147" t="str">
        <f t="shared" si="21"/>
        <v>No</v>
      </c>
      <c r="E54" s="147"/>
      <c r="F54" s="147"/>
      <c r="G54" s="1">
        <v>6</v>
      </c>
      <c r="H54" s="101">
        <v>60</v>
      </c>
      <c r="I54" s="129">
        <v>28</v>
      </c>
      <c r="J54" s="1" t="s">
        <v>358</v>
      </c>
      <c r="K54" s="156"/>
      <c r="L54" s="101">
        <v>2383.65</v>
      </c>
      <c r="M54" s="157"/>
      <c r="N54" s="158"/>
      <c r="O54" s="101">
        <v>562</v>
      </c>
      <c r="P54" s="159">
        <f t="shared" si="2"/>
        <v>0.23577286933903885</v>
      </c>
      <c r="Q54" s="159">
        <f t="shared" si="3"/>
        <v>0</v>
      </c>
      <c r="R54" s="160">
        <f t="shared" si="4"/>
        <v>0</v>
      </c>
      <c r="S54" s="160">
        <f t="shared" si="22"/>
        <v>0</v>
      </c>
      <c r="T54" s="101">
        <v>14</v>
      </c>
      <c r="U54" s="101">
        <f t="shared" si="23"/>
        <v>2.1</v>
      </c>
      <c r="V54" s="136">
        <f t="shared" si="5"/>
        <v>168.6</v>
      </c>
      <c r="W54" s="4">
        <f t="shared" si="6"/>
        <v>2554.35</v>
      </c>
      <c r="X54" s="101">
        <v>1744960350.6700001</v>
      </c>
      <c r="Y54" s="101">
        <v>16029</v>
      </c>
      <c r="Z54" s="136">
        <f t="shared" si="7"/>
        <v>108862.71</v>
      </c>
      <c r="AA54" s="131">
        <f t="shared" si="8"/>
        <v>0.58308800000000005</v>
      </c>
      <c r="AB54" s="101">
        <v>101031</v>
      </c>
      <c r="AC54" s="131">
        <f t="shared" si="9"/>
        <v>0.87738899999999997</v>
      </c>
      <c r="AD54" s="131">
        <f t="shared" si="10"/>
        <v>0.32862200000000003</v>
      </c>
      <c r="AE54" s="161">
        <f t="shared" si="11"/>
        <v>0.32862200000000003</v>
      </c>
      <c r="AF54" s="162">
        <f t="shared" si="24"/>
        <v>0</v>
      </c>
      <c r="AG54" s="163">
        <f t="shared" si="25"/>
        <v>0.32862200000000003</v>
      </c>
      <c r="AH54" s="101">
        <v>0</v>
      </c>
      <c r="AI54" s="101">
        <v>0</v>
      </c>
      <c r="AJ54" s="4">
        <f t="shared" si="12"/>
        <v>0</v>
      </c>
      <c r="AK54" s="135">
        <f t="shared" si="13"/>
        <v>0</v>
      </c>
      <c r="AL54" s="135">
        <f t="shared" si="14"/>
        <v>9674265</v>
      </c>
      <c r="AM54" s="135">
        <f t="shared" si="15"/>
        <v>9674265</v>
      </c>
      <c r="AN54" s="135">
        <f t="shared" si="26"/>
        <v>9674265</v>
      </c>
      <c r="AO54" s="160">
        <v>13503310</v>
      </c>
      <c r="AP54" s="135">
        <f t="shared" si="27"/>
        <v>3829045</v>
      </c>
      <c r="AQ54" s="164" t="str">
        <f t="shared" si="28"/>
        <v>No</v>
      </c>
      <c r="AR54" s="160">
        <v>12359177</v>
      </c>
      <c r="AS54" s="160">
        <f t="shared" si="16"/>
        <v>318959.4485</v>
      </c>
      <c r="AT54" s="160">
        <f t="shared" si="17"/>
        <v>12040217.5515</v>
      </c>
      <c r="AU54" s="160">
        <f t="shared" si="18"/>
        <v>12040217.5515</v>
      </c>
      <c r="AV54" s="160"/>
      <c r="AW54" s="160">
        <f t="shared" si="29"/>
        <v>11721258.103</v>
      </c>
      <c r="AX54" s="160">
        <f t="shared" ref="AX54:BB54" si="64">IF($AQ54="Yes",AW54+$AS54,AW54-$AS54)</f>
        <v>11402298.6545</v>
      </c>
      <c r="AY54" s="160">
        <f t="shared" si="64"/>
        <v>11083339.206</v>
      </c>
      <c r="AZ54" s="160">
        <f t="shared" si="64"/>
        <v>10764379.7575</v>
      </c>
      <c r="BA54" s="160">
        <f t="shared" si="64"/>
        <v>10445420.309</v>
      </c>
      <c r="BB54" s="160">
        <f t="shared" si="64"/>
        <v>10126460.8605</v>
      </c>
      <c r="BC54" s="160">
        <f t="shared" si="31"/>
        <v>9674265</v>
      </c>
      <c r="BD54" s="166"/>
      <c r="BE54" s="160">
        <f t="shared" si="32"/>
        <v>11721258.103</v>
      </c>
      <c r="BF54" s="160">
        <f t="shared" si="48"/>
        <v>11402298.6545</v>
      </c>
      <c r="BG54" s="160">
        <f t="shared" si="49"/>
        <v>11083339.206</v>
      </c>
      <c r="BH54" s="160">
        <f t="shared" si="50"/>
        <v>10764379.7575</v>
      </c>
      <c r="BI54" s="160">
        <f t="shared" si="51"/>
        <v>10445420.309</v>
      </c>
      <c r="BJ54" s="160">
        <f t="shared" si="52"/>
        <v>10126460.8605</v>
      </c>
      <c r="BK54" s="160">
        <f t="shared" si="53"/>
        <v>9674265</v>
      </c>
      <c r="BL54" s="166"/>
      <c r="BM54" s="166"/>
      <c r="BN54" s="166"/>
      <c r="BO54" s="166"/>
    </row>
    <row r="55" spans="1:67" x14ac:dyDescent="0.15">
      <c r="A55" s="129" t="s">
        <v>327</v>
      </c>
      <c r="B55" s="129"/>
      <c r="C55" s="147"/>
      <c r="D55" s="147" t="str">
        <f t="shared" si="21"/>
        <v>No</v>
      </c>
      <c r="E55" s="147"/>
      <c r="F55" s="147"/>
      <c r="G55" s="1">
        <v>5</v>
      </c>
      <c r="H55" s="101">
        <v>43</v>
      </c>
      <c r="I55" s="129">
        <v>29</v>
      </c>
      <c r="J55" s="1" t="s">
        <v>359</v>
      </c>
      <c r="K55" s="156"/>
      <c r="L55" s="101">
        <v>171.43</v>
      </c>
      <c r="M55" s="157"/>
      <c r="N55" s="158"/>
      <c r="O55" s="101">
        <v>44</v>
      </c>
      <c r="P55" s="159">
        <f t="shared" si="2"/>
        <v>0.25666452779560167</v>
      </c>
      <c r="Q55" s="159">
        <f t="shared" si="3"/>
        <v>0</v>
      </c>
      <c r="R55" s="160">
        <f t="shared" si="4"/>
        <v>0</v>
      </c>
      <c r="S55" s="160">
        <f t="shared" si="22"/>
        <v>0</v>
      </c>
      <c r="T55" s="101">
        <v>0</v>
      </c>
      <c r="U55" s="101">
        <f t="shared" si="23"/>
        <v>0</v>
      </c>
      <c r="V55" s="136">
        <f t="shared" si="5"/>
        <v>13.2</v>
      </c>
      <c r="W55" s="4">
        <f t="shared" si="6"/>
        <v>184.63</v>
      </c>
      <c r="X55" s="101">
        <v>258518762.33000001</v>
      </c>
      <c r="Y55" s="101">
        <v>1413</v>
      </c>
      <c r="Z55" s="136">
        <f t="shared" si="7"/>
        <v>182957.37</v>
      </c>
      <c r="AA55" s="131">
        <f t="shared" si="8"/>
        <v>0.97995299999999996</v>
      </c>
      <c r="AB55" s="101">
        <v>84583</v>
      </c>
      <c r="AC55" s="131">
        <f t="shared" si="9"/>
        <v>0.73454900000000001</v>
      </c>
      <c r="AD55" s="131">
        <f t="shared" si="10"/>
        <v>9.3668000000000001E-2</v>
      </c>
      <c r="AE55" s="161">
        <f t="shared" si="11"/>
        <v>9.3668000000000001E-2</v>
      </c>
      <c r="AF55" s="162">
        <f t="shared" si="24"/>
        <v>0</v>
      </c>
      <c r="AG55" s="163">
        <f t="shared" si="25"/>
        <v>9.3668000000000001E-2</v>
      </c>
      <c r="AH55" s="101">
        <v>90</v>
      </c>
      <c r="AI55" s="101">
        <v>6</v>
      </c>
      <c r="AJ55" s="4">
        <f t="shared" si="12"/>
        <v>46.15</v>
      </c>
      <c r="AK55" s="135">
        <f t="shared" si="13"/>
        <v>4154</v>
      </c>
      <c r="AL55" s="135">
        <f t="shared" si="14"/>
        <v>199312</v>
      </c>
      <c r="AM55" s="135">
        <f t="shared" si="15"/>
        <v>203466</v>
      </c>
      <c r="AN55" s="135">
        <f t="shared" si="26"/>
        <v>203466</v>
      </c>
      <c r="AO55" s="160">
        <v>491388</v>
      </c>
      <c r="AP55" s="135">
        <f t="shared" si="27"/>
        <v>287922</v>
      </c>
      <c r="AQ55" s="164" t="str">
        <f t="shared" si="28"/>
        <v>No</v>
      </c>
      <c r="AR55" s="160">
        <v>427896</v>
      </c>
      <c r="AS55" s="160">
        <f t="shared" si="16"/>
        <v>23983.902600000001</v>
      </c>
      <c r="AT55" s="160">
        <f t="shared" si="17"/>
        <v>403912.09739999997</v>
      </c>
      <c r="AU55" s="160">
        <f t="shared" si="18"/>
        <v>403912.09739999997</v>
      </c>
      <c r="AV55" s="160"/>
      <c r="AW55" s="160">
        <f t="shared" si="29"/>
        <v>379928.19479999994</v>
      </c>
      <c r="AX55" s="160">
        <f t="shared" ref="AX55:BB55" si="65">IF($AQ55="Yes",AW55+$AS55,AW55-$AS55)</f>
        <v>355944.29219999991</v>
      </c>
      <c r="AY55" s="160">
        <f t="shared" si="65"/>
        <v>331960.38959999988</v>
      </c>
      <c r="AZ55" s="160">
        <f t="shared" si="65"/>
        <v>307976.48699999985</v>
      </c>
      <c r="BA55" s="160">
        <f t="shared" si="65"/>
        <v>283992.58439999982</v>
      </c>
      <c r="BB55" s="160">
        <f t="shared" si="65"/>
        <v>260008.68179999982</v>
      </c>
      <c r="BC55" s="160">
        <f t="shared" si="31"/>
        <v>203466</v>
      </c>
      <c r="BD55" s="166"/>
      <c r="BE55" s="160">
        <f t="shared" si="32"/>
        <v>379928.19479999994</v>
      </c>
      <c r="BF55" s="160">
        <f t="shared" si="48"/>
        <v>355944.29219999991</v>
      </c>
      <c r="BG55" s="160">
        <f t="shared" si="49"/>
        <v>331960.38959999988</v>
      </c>
      <c r="BH55" s="160">
        <f t="shared" si="50"/>
        <v>307976.48699999985</v>
      </c>
      <c r="BI55" s="160">
        <f t="shared" si="51"/>
        <v>283992.58439999982</v>
      </c>
      <c r="BJ55" s="160">
        <f t="shared" si="52"/>
        <v>260008.68179999982</v>
      </c>
      <c r="BK55" s="160">
        <f t="shared" si="53"/>
        <v>203466</v>
      </c>
      <c r="BL55" s="166"/>
      <c r="BM55" s="166"/>
      <c r="BN55" s="166"/>
      <c r="BO55" s="166"/>
    </row>
    <row r="56" spans="1:67" x14ac:dyDescent="0.15">
      <c r="A56" s="129" t="s">
        <v>323</v>
      </c>
      <c r="B56" s="129"/>
      <c r="C56" s="147"/>
      <c r="D56" s="147" t="str">
        <f t="shared" si="21"/>
        <v>No</v>
      </c>
      <c r="E56" s="147"/>
      <c r="F56" s="147"/>
      <c r="G56" s="1">
        <v>6</v>
      </c>
      <c r="H56" s="101">
        <v>94</v>
      </c>
      <c r="I56" s="129">
        <v>30</v>
      </c>
      <c r="J56" s="1" t="s">
        <v>360</v>
      </c>
      <c r="K56" s="156"/>
      <c r="L56" s="101">
        <v>620.04999999999995</v>
      </c>
      <c r="M56" s="157"/>
      <c r="N56" s="158"/>
      <c r="O56" s="101">
        <v>151</v>
      </c>
      <c r="P56" s="159">
        <f t="shared" si="2"/>
        <v>0.2435287476816386</v>
      </c>
      <c r="Q56" s="159">
        <f t="shared" si="3"/>
        <v>0</v>
      </c>
      <c r="R56" s="160">
        <f t="shared" si="4"/>
        <v>0</v>
      </c>
      <c r="S56" s="160">
        <f t="shared" si="22"/>
        <v>0</v>
      </c>
      <c r="T56" s="101">
        <v>6</v>
      </c>
      <c r="U56" s="101">
        <f t="shared" si="23"/>
        <v>0.89999999999999991</v>
      </c>
      <c r="V56" s="136">
        <f t="shared" si="5"/>
        <v>45.3</v>
      </c>
      <c r="W56" s="4">
        <f t="shared" si="6"/>
        <v>666.24999999999989</v>
      </c>
      <c r="X56" s="101">
        <v>711493262.33000004</v>
      </c>
      <c r="Y56" s="101">
        <v>5418</v>
      </c>
      <c r="Z56" s="136">
        <f t="shared" si="7"/>
        <v>131320.28</v>
      </c>
      <c r="AA56" s="131">
        <f t="shared" si="8"/>
        <v>0.70337499999999997</v>
      </c>
      <c r="AB56" s="101">
        <v>100179</v>
      </c>
      <c r="AC56" s="131">
        <f t="shared" si="9"/>
        <v>0.86999000000000004</v>
      </c>
      <c r="AD56" s="131">
        <f t="shared" si="10"/>
        <v>0.246641</v>
      </c>
      <c r="AE56" s="161">
        <f t="shared" si="11"/>
        <v>0.246641</v>
      </c>
      <c r="AF56" s="162">
        <f t="shared" si="24"/>
        <v>0</v>
      </c>
      <c r="AG56" s="163">
        <f t="shared" si="25"/>
        <v>0.246641</v>
      </c>
      <c r="AH56" s="101">
        <v>0</v>
      </c>
      <c r="AI56" s="101">
        <v>0</v>
      </c>
      <c r="AJ56" s="4">
        <f t="shared" si="12"/>
        <v>0</v>
      </c>
      <c r="AK56" s="135">
        <f t="shared" si="13"/>
        <v>0</v>
      </c>
      <c r="AL56" s="135">
        <f t="shared" si="14"/>
        <v>1893841</v>
      </c>
      <c r="AM56" s="135">
        <f t="shared" si="15"/>
        <v>1893841</v>
      </c>
      <c r="AN56" s="135">
        <f t="shared" si="26"/>
        <v>1893841</v>
      </c>
      <c r="AO56" s="160">
        <v>2523462</v>
      </c>
      <c r="AP56" s="135">
        <f t="shared" si="27"/>
        <v>629621</v>
      </c>
      <c r="AQ56" s="164" t="str">
        <f t="shared" si="28"/>
        <v>No</v>
      </c>
      <c r="AR56" s="160">
        <v>2368637</v>
      </c>
      <c r="AS56" s="160">
        <f t="shared" si="16"/>
        <v>52447.429299999996</v>
      </c>
      <c r="AT56" s="160">
        <f t="shared" si="17"/>
        <v>2316189.5707</v>
      </c>
      <c r="AU56" s="160">
        <f t="shared" si="18"/>
        <v>2316189.5707</v>
      </c>
      <c r="AV56" s="160"/>
      <c r="AW56" s="160">
        <f t="shared" si="29"/>
        <v>2263742.1414000001</v>
      </c>
      <c r="AX56" s="160">
        <f t="shared" ref="AX56:BB56" si="66">IF($AQ56="Yes",AW56+$AS56,AW56-$AS56)</f>
        <v>2211294.7121000001</v>
      </c>
      <c r="AY56" s="160">
        <f t="shared" si="66"/>
        <v>2158847.2828000002</v>
      </c>
      <c r="AZ56" s="160">
        <f t="shared" si="66"/>
        <v>2106399.8535000002</v>
      </c>
      <c r="BA56" s="160">
        <f t="shared" si="66"/>
        <v>2053952.4242000002</v>
      </c>
      <c r="BB56" s="160">
        <f t="shared" si="66"/>
        <v>2001504.9949000003</v>
      </c>
      <c r="BC56" s="160">
        <f t="shared" si="31"/>
        <v>1893841</v>
      </c>
      <c r="BD56" s="166"/>
      <c r="BE56" s="160">
        <f t="shared" si="32"/>
        <v>2263742.1414000001</v>
      </c>
      <c r="BF56" s="160">
        <f t="shared" si="48"/>
        <v>2211294.7121000001</v>
      </c>
      <c r="BG56" s="160">
        <f t="shared" si="49"/>
        <v>2158847.2828000002</v>
      </c>
      <c r="BH56" s="160">
        <f t="shared" si="50"/>
        <v>2106399.8535000002</v>
      </c>
      <c r="BI56" s="160">
        <f t="shared" si="51"/>
        <v>2053952.4242000002</v>
      </c>
      <c r="BJ56" s="160">
        <f t="shared" si="52"/>
        <v>2001504.9949000003</v>
      </c>
      <c r="BK56" s="160">
        <f t="shared" si="53"/>
        <v>1893841</v>
      </c>
      <c r="BL56" s="166"/>
      <c r="BM56" s="166"/>
      <c r="BN56" s="166"/>
      <c r="BO56" s="166"/>
    </row>
    <row r="57" spans="1:67" x14ac:dyDescent="0.15">
      <c r="A57" s="129" t="s">
        <v>323</v>
      </c>
      <c r="B57" s="129"/>
      <c r="C57" s="147"/>
      <c r="D57" s="147" t="str">
        <f t="shared" si="21"/>
        <v>No</v>
      </c>
      <c r="E57" s="147"/>
      <c r="F57" s="147"/>
      <c r="G57" s="1">
        <v>1</v>
      </c>
      <c r="H57" s="101">
        <v>156</v>
      </c>
      <c r="I57" s="129">
        <v>31</v>
      </c>
      <c r="J57" s="1" t="s">
        <v>361</v>
      </c>
      <c r="K57" s="156"/>
      <c r="L57" s="101">
        <v>110.4</v>
      </c>
      <c r="M57" s="157"/>
      <c r="N57" s="158"/>
      <c r="O57" s="101">
        <v>28</v>
      </c>
      <c r="P57" s="159">
        <f t="shared" si="2"/>
        <v>0.25362318840579706</v>
      </c>
      <c r="Q57" s="159">
        <f t="shared" si="3"/>
        <v>0</v>
      </c>
      <c r="R57" s="160">
        <f t="shared" si="4"/>
        <v>0</v>
      </c>
      <c r="S57" s="160">
        <f t="shared" si="22"/>
        <v>0</v>
      </c>
      <c r="T57" s="101">
        <v>6</v>
      </c>
      <c r="U57" s="101">
        <f t="shared" si="23"/>
        <v>0.89999999999999991</v>
      </c>
      <c r="V57" s="136">
        <f t="shared" si="5"/>
        <v>8.4</v>
      </c>
      <c r="W57" s="4">
        <f t="shared" si="6"/>
        <v>119.70000000000002</v>
      </c>
      <c r="X57" s="101">
        <v>552616679.66999996</v>
      </c>
      <c r="Y57" s="101">
        <v>1376</v>
      </c>
      <c r="Z57" s="136">
        <f t="shared" si="7"/>
        <v>401610.96</v>
      </c>
      <c r="AA57" s="131">
        <f t="shared" si="8"/>
        <v>2.1511010000000002</v>
      </c>
      <c r="AB57" s="101">
        <v>76563</v>
      </c>
      <c r="AC57" s="131">
        <f t="shared" si="9"/>
        <v>0.66490000000000005</v>
      </c>
      <c r="AD57" s="131">
        <f t="shared" si="10"/>
        <v>-0.70524100000000001</v>
      </c>
      <c r="AE57" s="161">
        <f t="shared" si="11"/>
        <v>0.01</v>
      </c>
      <c r="AF57" s="162">
        <f t="shared" si="24"/>
        <v>0</v>
      </c>
      <c r="AG57" s="163">
        <f t="shared" si="25"/>
        <v>0.01</v>
      </c>
      <c r="AH57" s="101">
        <v>34</v>
      </c>
      <c r="AI57" s="101">
        <v>4</v>
      </c>
      <c r="AJ57" s="4">
        <f t="shared" si="12"/>
        <v>30.77</v>
      </c>
      <c r="AK57" s="135">
        <f t="shared" si="13"/>
        <v>1046</v>
      </c>
      <c r="AL57" s="135">
        <f t="shared" si="14"/>
        <v>13795</v>
      </c>
      <c r="AM57" s="135">
        <f t="shared" si="15"/>
        <v>14841</v>
      </c>
      <c r="AN57" s="135">
        <f t="shared" si="26"/>
        <v>14841</v>
      </c>
      <c r="AO57" s="160">
        <v>6976</v>
      </c>
      <c r="AP57" s="135">
        <f t="shared" si="27"/>
        <v>7865</v>
      </c>
      <c r="AQ57" s="164" t="str">
        <f t="shared" si="28"/>
        <v>Yes</v>
      </c>
      <c r="AR57" s="160">
        <v>8311</v>
      </c>
      <c r="AS57" s="160">
        <f t="shared" si="16"/>
        <v>838.40899999999999</v>
      </c>
      <c r="AT57" s="160">
        <f t="shared" si="17"/>
        <v>9149.4089999999997</v>
      </c>
      <c r="AU57" s="160">
        <f t="shared" si="18"/>
        <v>9149.4089999999997</v>
      </c>
      <c r="AV57" s="160"/>
      <c r="AW57" s="160">
        <f t="shared" si="29"/>
        <v>9987.8179999999993</v>
      </c>
      <c r="AX57" s="160">
        <f t="shared" ref="AX57:BB57" si="67">IF($AQ57="Yes",AW57+$AS57,AW57-$AS57)</f>
        <v>10826.226999999999</v>
      </c>
      <c r="AY57" s="160">
        <f t="shared" si="67"/>
        <v>11664.635999999999</v>
      </c>
      <c r="AZ57" s="160">
        <f t="shared" si="67"/>
        <v>12503.044999999998</v>
      </c>
      <c r="BA57" s="160">
        <f t="shared" si="67"/>
        <v>13341.453999999998</v>
      </c>
      <c r="BB57" s="160">
        <f t="shared" si="67"/>
        <v>14179.862999999998</v>
      </c>
      <c r="BC57" s="160">
        <f t="shared" si="31"/>
        <v>14841</v>
      </c>
      <c r="BD57" s="166"/>
      <c r="BE57" s="160">
        <f t="shared" si="32"/>
        <v>9987.8179999999993</v>
      </c>
      <c r="BF57" s="160">
        <f t="shared" si="48"/>
        <v>10826.226999999999</v>
      </c>
      <c r="BG57" s="160">
        <f t="shared" si="49"/>
        <v>11664.635999999999</v>
      </c>
      <c r="BH57" s="160">
        <f t="shared" si="50"/>
        <v>12503.044999999998</v>
      </c>
      <c r="BI57" s="160">
        <f t="shared" si="51"/>
        <v>13341.453999999998</v>
      </c>
      <c r="BJ57" s="160">
        <f t="shared" si="52"/>
        <v>14179.862999999998</v>
      </c>
      <c r="BK57" s="160">
        <f t="shared" si="53"/>
        <v>14841</v>
      </c>
      <c r="BL57" s="166"/>
      <c r="BM57" s="166"/>
      <c r="BN57" s="166"/>
      <c r="BO57" s="166"/>
    </row>
    <row r="58" spans="1:67" x14ac:dyDescent="0.15">
      <c r="A58" s="129" t="s">
        <v>327</v>
      </c>
      <c r="B58" s="129"/>
      <c r="C58" s="147"/>
      <c r="D58" s="147" t="str">
        <f t="shared" si="21"/>
        <v>No</v>
      </c>
      <c r="E58" s="147"/>
      <c r="F58" s="147"/>
      <c r="G58" s="1">
        <v>7</v>
      </c>
      <c r="H58" s="101">
        <v>96</v>
      </c>
      <c r="I58" s="129">
        <v>32</v>
      </c>
      <c r="J58" s="1" t="s">
        <v>362</v>
      </c>
      <c r="K58" s="156"/>
      <c r="L58" s="101">
        <v>1689.73</v>
      </c>
      <c r="M58" s="157"/>
      <c r="N58" s="158"/>
      <c r="O58" s="101">
        <v>442</v>
      </c>
      <c r="P58" s="159">
        <f t="shared" si="2"/>
        <v>0.26158025246637034</v>
      </c>
      <c r="Q58" s="159">
        <f t="shared" si="3"/>
        <v>0</v>
      </c>
      <c r="R58" s="160">
        <f t="shared" si="4"/>
        <v>0</v>
      </c>
      <c r="S58" s="160">
        <f t="shared" si="22"/>
        <v>0</v>
      </c>
      <c r="T58" s="101">
        <v>15</v>
      </c>
      <c r="U58" s="101">
        <f t="shared" si="23"/>
        <v>2.25</v>
      </c>
      <c r="V58" s="136">
        <f t="shared" si="5"/>
        <v>132.6</v>
      </c>
      <c r="W58" s="4">
        <f t="shared" si="6"/>
        <v>1824.58</v>
      </c>
      <c r="X58" s="101">
        <v>1454046208.3299999</v>
      </c>
      <c r="Y58" s="101">
        <v>12439</v>
      </c>
      <c r="Z58" s="136">
        <f t="shared" si="7"/>
        <v>116894.14</v>
      </c>
      <c r="AA58" s="131">
        <f t="shared" si="8"/>
        <v>0.62610600000000005</v>
      </c>
      <c r="AB58" s="101">
        <v>88562</v>
      </c>
      <c r="AC58" s="131">
        <f t="shared" si="9"/>
        <v>0.76910400000000001</v>
      </c>
      <c r="AD58" s="131">
        <f t="shared" si="10"/>
        <v>0.33099499999999998</v>
      </c>
      <c r="AE58" s="161">
        <f t="shared" si="11"/>
        <v>0.33099499999999998</v>
      </c>
      <c r="AF58" s="162">
        <f t="shared" si="24"/>
        <v>0</v>
      </c>
      <c r="AG58" s="163">
        <f t="shared" si="25"/>
        <v>0.33099499999999998</v>
      </c>
      <c r="AH58" s="101">
        <v>0</v>
      </c>
      <c r="AI58" s="101">
        <v>0</v>
      </c>
      <c r="AJ58" s="4">
        <f t="shared" si="12"/>
        <v>0</v>
      </c>
      <c r="AK58" s="135">
        <f t="shared" si="13"/>
        <v>0</v>
      </c>
      <c r="AL58" s="135">
        <f t="shared" si="14"/>
        <v>6960257</v>
      </c>
      <c r="AM58" s="135">
        <f t="shared" si="15"/>
        <v>6960257</v>
      </c>
      <c r="AN58" s="135">
        <f t="shared" si="26"/>
        <v>6960257</v>
      </c>
      <c r="AO58" s="160">
        <v>8756165</v>
      </c>
      <c r="AP58" s="135">
        <f t="shared" si="27"/>
        <v>1795908</v>
      </c>
      <c r="AQ58" s="164" t="str">
        <f t="shared" si="28"/>
        <v>No</v>
      </c>
      <c r="AR58" s="160">
        <v>8102510</v>
      </c>
      <c r="AS58" s="160">
        <f t="shared" si="16"/>
        <v>149599.13639999999</v>
      </c>
      <c r="AT58" s="160">
        <f t="shared" si="17"/>
        <v>7952910.8635999998</v>
      </c>
      <c r="AU58" s="160">
        <f t="shared" si="18"/>
        <v>7952910.8635999998</v>
      </c>
      <c r="AV58" s="160"/>
      <c r="AW58" s="160">
        <f t="shared" si="29"/>
        <v>7803311.7271999996</v>
      </c>
      <c r="AX58" s="160">
        <f t="shared" ref="AX58:BB58" si="68">IF($AQ58="Yes",AW58+$AS58,AW58-$AS58)</f>
        <v>7653712.5907999994</v>
      </c>
      <c r="AY58" s="160">
        <f t="shared" si="68"/>
        <v>7504113.4543999992</v>
      </c>
      <c r="AZ58" s="160">
        <f t="shared" si="68"/>
        <v>7354514.317999999</v>
      </c>
      <c r="BA58" s="160">
        <f t="shared" si="68"/>
        <v>7204915.1815999988</v>
      </c>
      <c r="BB58" s="160">
        <f t="shared" si="68"/>
        <v>7055316.0451999987</v>
      </c>
      <c r="BC58" s="160">
        <f t="shared" si="31"/>
        <v>6960257</v>
      </c>
      <c r="BD58" s="166"/>
      <c r="BE58" s="160">
        <f t="shared" si="32"/>
        <v>7803311.7271999996</v>
      </c>
      <c r="BF58" s="160">
        <f t="shared" si="48"/>
        <v>7653712.5907999994</v>
      </c>
      <c r="BG58" s="160">
        <f t="shared" si="49"/>
        <v>7504113.4543999992</v>
      </c>
      <c r="BH58" s="160">
        <f t="shared" si="50"/>
        <v>7354514.317999999</v>
      </c>
      <c r="BI58" s="160">
        <f t="shared" si="51"/>
        <v>7204915.1815999988</v>
      </c>
      <c r="BJ58" s="160">
        <f t="shared" si="52"/>
        <v>7055316.0451999987</v>
      </c>
      <c r="BK58" s="160">
        <f t="shared" si="53"/>
        <v>6960257</v>
      </c>
      <c r="BL58" s="166"/>
      <c r="BM58" s="166"/>
      <c r="BN58" s="166"/>
      <c r="BO58" s="166"/>
    </row>
    <row r="59" spans="1:67" x14ac:dyDescent="0.15">
      <c r="A59" s="129" t="s">
        <v>333</v>
      </c>
      <c r="B59" s="129"/>
      <c r="C59" s="147"/>
      <c r="D59" s="147" t="str">
        <f t="shared" si="21"/>
        <v>No</v>
      </c>
      <c r="E59" s="147"/>
      <c r="F59" s="147"/>
      <c r="G59" s="1">
        <v>6</v>
      </c>
      <c r="H59" s="101">
        <v>73</v>
      </c>
      <c r="I59" s="129">
        <v>33</v>
      </c>
      <c r="J59" s="1" t="s">
        <v>363</v>
      </c>
      <c r="K59" s="156"/>
      <c r="L59" s="101">
        <v>2061.83</v>
      </c>
      <c r="M59" s="157"/>
      <c r="N59" s="158"/>
      <c r="O59" s="101">
        <v>469</v>
      </c>
      <c r="P59" s="159">
        <f t="shared" si="2"/>
        <v>0.22746783197450809</v>
      </c>
      <c r="Q59" s="159">
        <f t="shared" si="3"/>
        <v>0</v>
      </c>
      <c r="R59" s="160">
        <f t="shared" si="4"/>
        <v>0</v>
      </c>
      <c r="S59" s="160">
        <f t="shared" si="22"/>
        <v>0</v>
      </c>
      <c r="T59" s="101">
        <v>92</v>
      </c>
      <c r="U59" s="101">
        <f t="shared" si="23"/>
        <v>13.799999999999999</v>
      </c>
      <c r="V59" s="136">
        <f t="shared" si="5"/>
        <v>140.69999999999999</v>
      </c>
      <c r="W59" s="4">
        <f t="shared" si="6"/>
        <v>2216.33</v>
      </c>
      <c r="X59" s="101">
        <v>2019007346.6700001</v>
      </c>
      <c r="Y59" s="101">
        <v>13956</v>
      </c>
      <c r="Z59" s="136">
        <f t="shared" si="7"/>
        <v>144669.49</v>
      </c>
      <c r="AA59" s="131">
        <f t="shared" si="8"/>
        <v>0.77487600000000001</v>
      </c>
      <c r="AB59" s="101">
        <v>85856</v>
      </c>
      <c r="AC59" s="131">
        <f t="shared" si="9"/>
        <v>0.74560400000000004</v>
      </c>
      <c r="AD59" s="131">
        <f t="shared" si="10"/>
        <v>0.233906</v>
      </c>
      <c r="AE59" s="161">
        <f t="shared" si="11"/>
        <v>0.233906</v>
      </c>
      <c r="AF59" s="162">
        <f t="shared" si="24"/>
        <v>0</v>
      </c>
      <c r="AG59" s="163">
        <f t="shared" si="25"/>
        <v>0.233906</v>
      </c>
      <c r="AH59" s="101">
        <v>0</v>
      </c>
      <c r="AI59" s="101">
        <v>0</v>
      </c>
      <c r="AJ59" s="4">
        <f t="shared" si="12"/>
        <v>0</v>
      </c>
      <c r="AK59" s="135">
        <f t="shared" si="13"/>
        <v>0</v>
      </c>
      <c r="AL59" s="135">
        <f t="shared" si="14"/>
        <v>5974708</v>
      </c>
      <c r="AM59" s="135">
        <f t="shared" si="15"/>
        <v>5974708</v>
      </c>
      <c r="AN59" s="135">
        <f t="shared" si="26"/>
        <v>5974708</v>
      </c>
      <c r="AO59" s="160">
        <v>4646922</v>
      </c>
      <c r="AP59" s="135">
        <f t="shared" si="27"/>
        <v>1327786</v>
      </c>
      <c r="AQ59" s="164" t="str">
        <f t="shared" si="28"/>
        <v>Yes</v>
      </c>
      <c r="AR59" s="160">
        <v>4835861</v>
      </c>
      <c r="AS59" s="160">
        <f t="shared" si="16"/>
        <v>141541.98759999999</v>
      </c>
      <c r="AT59" s="160">
        <f t="shared" si="17"/>
        <v>4977402.9875999996</v>
      </c>
      <c r="AU59" s="160">
        <f t="shared" si="18"/>
        <v>4977402.9875999996</v>
      </c>
      <c r="AV59" s="160"/>
      <c r="AW59" s="160">
        <f t="shared" si="29"/>
        <v>5118944.9751999993</v>
      </c>
      <c r="AX59" s="160">
        <f t="shared" ref="AX59:BB59" si="69">IF($AQ59="Yes",AW59+$AS59,AW59-$AS59)</f>
        <v>5260486.9627999989</v>
      </c>
      <c r="AY59" s="160">
        <f t="shared" si="69"/>
        <v>5402028.9503999986</v>
      </c>
      <c r="AZ59" s="160">
        <f t="shared" si="69"/>
        <v>5543570.9379999982</v>
      </c>
      <c r="BA59" s="160">
        <f t="shared" si="69"/>
        <v>5685112.9255999979</v>
      </c>
      <c r="BB59" s="160">
        <f t="shared" si="69"/>
        <v>5826654.9131999975</v>
      </c>
      <c r="BC59" s="160">
        <f t="shared" si="31"/>
        <v>5974708</v>
      </c>
      <c r="BD59" s="166"/>
      <c r="BE59" s="160">
        <f t="shared" si="32"/>
        <v>5118944.9751999993</v>
      </c>
      <c r="BF59" s="160">
        <f t="shared" si="48"/>
        <v>5260486.9627999989</v>
      </c>
      <c r="BG59" s="160">
        <f t="shared" si="49"/>
        <v>5402028.9503999986</v>
      </c>
      <c r="BH59" s="160">
        <f t="shared" si="50"/>
        <v>5543570.9379999982</v>
      </c>
      <c r="BI59" s="160">
        <f t="shared" si="51"/>
        <v>5685112.9255999979</v>
      </c>
      <c r="BJ59" s="160">
        <f t="shared" si="52"/>
        <v>5826654.9131999975</v>
      </c>
      <c r="BK59" s="160">
        <f t="shared" si="53"/>
        <v>5974708</v>
      </c>
      <c r="BL59" s="166"/>
      <c r="BM59" s="166"/>
      <c r="BN59" s="166"/>
      <c r="BO59" s="166"/>
    </row>
    <row r="60" spans="1:67" x14ac:dyDescent="0.15">
      <c r="A60" s="129" t="s">
        <v>325</v>
      </c>
      <c r="B60" s="129">
        <v>1</v>
      </c>
      <c r="C60" s="147">
        <v>1</v>
      </c>
      <c r="D60" s="147" t="str">
        <f t="shared" si="21"/>
        <v>Yes</v>
      </c>
      <c r="E60" s="147">
        <v>1</v>
      </c>
      <c r="F60" s="147"/>
      <c r="G60" s="1">
        <v>8</v>
      </c>
      <c r="H60" s="101">
        <v>58</v>
      </c>
      <c r="I60" s="129">
        <v>34</v>
      </c>
      <c r="J60" s="1" t="s">
        <v>364</v>
      </c>
      <c r="K60" s="156"/>
      <c r="L60" s="101">
        <v>11729.03</v>
      </c>
      <c r="M60" s="157"/>
      <c r="N60" s="158"/>
      <c r="O60" s="101">
        <v>6202</v>
      </c>
      <c r="P60" s="159">
        <f t="shared" si="2"/>
        <v>0.52877347913680839</v>
      </c>
      <c r="Q60" s="159">
        <f t="shared" si="3"/>
        <v>0</v>
      </c>
      <c r="R60" s="160">
        <f t="shared" si="4"/>
        <v>0</v>
      </c>
      <c r="S60" s="160">
        <f t="shared" si="22"/>
        <v>0</v>
      </c>
      <c r="T60" s="101">
        <v>3328</v>
      </c>
      <c r="U60" s="101">
        <f t="shared" si="23"/>
        <v>499.2</v>
      </c>
      <c r="V60" s="136">
        <f t="shared" si="5"/>
        <v>1860.6</v>
      </c>
      <c r="W60" s="4">
        <f t="shared" si="6"/>
        <v>14088.830000000002</v>
      </c>
      <c r="X60" s="101">
        <v>10798677506.33</v>
      </c>
      <c r="Y60" s="101">
        <v>85246</v>
      </c>
      <c r="Z60" s="136">
        <f t="shared" si="7"/>
        <v>126676.65</v>
      </c>
      <c r="AA60" s="131">
        <f t="shared" si="8"/>
        <v>0.67850299999999997</v>
      </c>
      <c r="AB60" s="101">
        <v>68068</v>
      </c>
      <c r="AC60" s="131">
        <f t="shared" si="9"/>
        <v>0.59112699999999996</v>
      </c>
      <c r="AD60" s="131">
        <f t="shared" si="10"/>
        <v>0.34771000000000002</v>
      </c>
      <c r="AE60" s="161">
        <f t="shared" si="11"/>
        <v>0.34771000000000002</v>
      </c>
      <c r="AF60" s="162">
        <f t="shared" si="24"/>
        <v>0</v>
      </c>
      <c r="AG60" s="163">
        <f t="shared" si="25"/>
        <v>0.34771000000000002</v>
      </c>
      <c r="AH60" s="101">
        <v>0</v>
      </c>
      <c r="AI60" s="101">
        <v>0</v>
      </c>
      <c r="AJ60" s="4">
        <f t="shared" si="12"/>
        <v>0</v>
      </c>
      <c r="AK60" s="135">
        <f t="shared" si="13"/>
        <v>0</v>
      </c>
      <c r="AL60" s="135">
        <f t="shared" si="14"/>
        <v>56458982</v>
      </c>
      <c r="AM60" s="135">
        <f t="shared" si="15"/>
        <v>56458982</v>
      </c>
      <c r="AN60" s="135">
        <f t="shared" si="26"/>
        <v>56458982</v>
      </c>
      <c r="AO60" s="160">
        <v>31290480</v>
      </c>
      <c r="AP60" s="135">
        <f t="shared" si="27"/>
        <v>25168502</v>
      </c>
      <c r="AQ60" s="164" t="str">
        <f t="shared" si="28"/>
        <v>Yes</v>
      </c>
      <c r="AR60" s="160">
        <v>35015511</v>
      </c>
      <c r="AS60" s="160">
        <f t="shared" si="16"/>
        <v>2682962.3132000002</v>
      </c>
      <c r="AT60" s="160">
        <f t="shared" si="17"/>
        <v>37698473.313199997</v>
      </c>
      <c r="AU60" s="160">
        <f t="shared" si="18"/>
        <v>37698473.313199997</v>
      </c>
      <c r="AV60" s="160"/>
      <c r="AW60" s="160">
        <f t="shared" si="29"/>
        <v>40381435.626399994</v>
      </c>
      <c r="AX60" s="160">
        <f t="shared" ref="AX60:BB60" si="70">IF($AQ60="Yes",AW60+$AS60,AW60-$AS60)</f>
        <v>43064397.939599991</v>
      </c>
      <c r="AY60" s="160">
        <f t="shared" si="70"/>
        <v>45747360.252799988</v>
      </c>
      <c r="AZ60" s="160">
        <f t="shared" si="70"/>
        <v>48430322.565999985</v>
      </c>
      <c r="BA60" s="160">
        <f t="shared" si="70"/>
        <v>51113284.879199982</v>
      </c>
      <c r="BB60" s="160">
        <f t="shared" si="70"/>
        <v>53796247.192399979</v>
      </c>
      <c r="BC60" s="160">
        <f t="shared" si="31"/>
        <v>56458982</v>
      </c>
      <c r="BD60" s="166"/>
      <c r="BE60" s="160">
        <f t="shared" si="32"/>
        <v>40381435.626399994</v>
      </c>
      <c r="BF60" s="160">
        <f t="shared" si="48"/>
        <v>43064397.939599991</v>
      </c>
      <c r="BG60" s="160">
        <f t="shared" si="49"/>
        <v>45747360.252799988</v>
      </c>
      <c r="BH60" s="160">
        <f t="shared" si="50"/>
        <v>48430322.565999985</v>
      </c>
      <c r="BI60" s="160">
        <f t="shared" si="51"/>
        <v>51113284.879199982</v>
      </c>
      <c r="BJ60" s="160">
        <f t="shared" si="52"/>
        <v>53796247.192399979</v>
      </c>
      <c r="BK60" s="160">
        <f t="shared" si="53"/>
        <v>56458982</v>
      </c>
      <c r="BL60" s="166"/>
      <c r="BM60" s="166"/>
      <c r="BN60" s="166"/>
      <c r="BO60" s="166"/>
    </row>
    <row r="61" spans="1:67" x14ac:dyDescent="0.15">
      <c r="A61" s="129" t="s">
        <v>365</v>
      </c>
      <c r="B61" s="129"/>
      <c r="C61" s="147"/>
      <c r="D61" s="147" t="str">
        <f t="shared" si="21"/>
        <v>No</v>
      </c>
      <c r="E61" s="147"/>
      <c r="F61" s="147"/>
      <c r="G61" s="1">
        <v>1</v>
      </c>
      <c r="H61" s="101">
        <v>167</v>
      </c>
      <c r="I61" s="129">
        <v>35</v>
      </c>
      <c r="J61" s="1" t="s">
        <v>366</v>
      </c>
      <c r="K61" s="156"/>
      <c r="L61" s="101">
        <v>4729.12</v>
      </c>
      <c r="M61" s="157"/>
      <c r="N61" s="158"/>
      <c r="O61" s="101">
        <v>131</v>
      </c>
      <c r="P61" s="159">
        <f t="shared" si="2"/>
        <v>2.7700713874885815E-2</v>
      </c>
      <c r="Q61" s="159">
        <f t="shared" si="3"/>
        <v>0</v>
      </c>
      <c r="R61" s="160">
        <f t="shared" si="4"/>
        <v>0</v>
      </c>
      <c r="S61" s="160">
        <f t="shared" si="22"/>
        <v>0</v>
      </c>
      <c r="T61" s="101">
        <v>63</v>
      </c>
      <c r="U61" s="101">
        <f t="shared" si="23"/>
        <v>9.4499999999999993</v>
      </c>
      <c r="V61" s="136">
        <f t="shared" si="5"/>
        <v>39.299999999999997</v>
      </c>
      <c r="W61" s="4">
        <f t="shared" si="6"/>
        <v>4777.87</v>
      </c>
      <c r="X61" s="101">
        <v>13317654544</v>
      </c>
      <c r="Y61" s="101">
        <v>21887</v>
      </c>
      <c r="Z61" s="136">
        <f t="shared" si="7"/>
        <v>608473.27</v>
      </c>
      <c r="AA61" s="131">
        <f t="shared" si="8"/>
        <v>3.259093</v>
      </c>
      <c r="AB61" s="101">
        <v>208848</v>
      </c>
      <c r="AC61" s="131">
        <f t="shared" si="9"/>
        <v>1.8137099999999999</v>
      </c>
      <c r="AD61" s="131">
        <f t="shared" si="10"/>
        <v>-1.8254779999999999</v>
      </c>
      <c r="AE61" s="161">
        <f t="shared" si="11"/>
        <v>0.01</v>
      </c>
      <c r="AF61" s="162">
        <f t="shared" si="24"/>
        <v>0</v>
      </c>
      <c r="AG61" s="163">
        <f t="shared" si="25"/>
        <v>0.01</v>
      </c>
      <c r="AH61" s="101">
        <v>0</v>
      </c>
      <c r="AI61" s="101">
        <v>0</v>
      </c>
      <c r="AJ61" s="4">
        <f t="shared" si="12"/>
        <v>0</v>
      </c>
      <c r="AK61" s="135">
        <f t="shared" si="13"/>
        <v>0</v>
      </c>
      <c r="AL61" s="135">
        <f t="shared" si="14"/>
        <v>550650</v>
      </c>
      <c r="AM61" s="135">
        <f t="shared" si="15"/>
        <v>550650</v>
      </c>
      <c r="AN61" s="135">
        <f t="shared" si="26"/>
        <v>550650</v>
      </c>
      <c r="AO61" s="160">
        <v>406683</v>
      </c>
      <c r="AP61" s="135">
        <f t="shared" si="27"/>
        <v>143967</v>
      </c>
      <c r="AQ61" s="164" t="str">
        <f t="shared" si="28"/>
        <v>Yes</v>
      </c>
      <c r="AR61" s="160">
        <v>427881</v>
      </c>
      <c r="AS61" s="160">
        <f t="shared" si="16"/>
        <v>15346.8822</v>
      </c>
      <c r="AT61" s="160">
        <f t="shared" si="17"/>
        <v>443227.88219999999</v>
      </c>
      <c r="AU61" s="160">
        <f t="shared" si="18"/>
        <v>443227.88219999999</v>
      </c>
      <c r="AV61" s="160"/>
      <c r="AW61" s="160">
        <f t="shared" si="29"/>
        <v>458574.76439999999</v>
      </c>
      <c r="AX61" s="160">
        <f t="shared" ref="AX61:BB61" si="71">IF($AQ61="Yes",AW61+$AS61,AW61-$AS61)</f>
        <v>473921.64659999998</v>
      </c>
      <c r="AY61" s="160">
        <f t="shared" si="71"/>
        <v>489268.52879999997</v>
      </c>
      <c r="AZ61" s="160">
        <f t="shared" si="71"/>
        <v>504615.41099999996</v>
      </c>
      <c r="BA61" s="160">
        <f t="shared" si="71"/>
        <v>519962.29319999996</v>
      </c>
      <c r="BB61" s="160">
        <f t="shared" si="71"/>
        <v>535309.17539999995</v>
      </c>
      <c r="BC61" s="160">
        <f t="shared" si="31"/>
        <v>550650</v>
      </c>
      <c r="BD61" s="166"/>
      <c r="BE61" s="160">
        <f t="shared" si="32"/>
        <v>458574.76439999999</v>
      </c>
      <c r="BF61" s="160">
        <f t="shared" si="48"/>
        <v>473921.64659999998</v>
      </c>
      <c r="BG61" s="160">
        <f t="shared" si="49"/>
        <v>489268.52879999997</v>
      </c>
      <c r="BH61" s="160">
        <f t="shared" si="50"/>
        <v>504615.41099999996</v>
      </c>
      <c r="BI61" s="160">
        <f t="shared" si="51"/>
        <v>519962.29319999996</v>
      </c>
      <c r="BJ61" s="160">
        <f t="shared" si="52"/>
        <v>535309.17539999995</v>
      </c>
      <c r="BK61" s="160">
        <f t="shared" si="53"/>
        <v>550650</v>
      </c>
      <c r="BL61" s="166"/>
      <c r="BM61" s="166"/>
      <c r="BN61" s="166"/>
      <c r="BO61" s="166"/>
    </row>
    <row r="62" spans="1:67" x14ac:dyDescent="0.15">
      <c r="A62" s="129" t="s">
        <v>327</v>
      </c>
      <c r="B62" s="129"/>
      <c r="C62" s="147"/>
      <c r="D62" s="147" t="str">
        <f t="shared" si="21"/>
        <v>No</v>
      </c>
      <c r="E62" s="147"/>
      <c r="F62" s="147"/>
      <c r="G62" s="1">
        <v>6</v>
      </c>
      <c r="H62" s="101">
        <v>128</v>
      </c>
      <c r="I62" s="129">
        <v>36</v>
      </c>
      <c r="J62" s="1" t="s">
        <v>367</v>
      </c>
      <c r="K62" s="156"/>
      <c r="L62" s="101">
        <v>560.54999999999995</v>
      </c>
      <c r="M62" s="157"/>
      <c r="N62" s="158"/>
      <c r="O62" s="101">
        <v>184</v>
      </c>
      <c r="P62" s="159">
        <f t="shared" si="2"/>
        <v>0.32824904112032827</v>
      </c>
      <c r="Q62" s="159">
        <f t="shared" si="3"/>
        <v>0</v>
      </c>
      <c r="R62" s="160">
        <f t="shared" si="4"/>
        <v>0</v>
      </c>
      <c r="S62" s="160">
        <f t="shared" si="22"/>
        <v>0</v>
      </c>
      <c r="T62" s="101">
        <v>7</v>
      </c>
      <c r="U62" s="101">
        <f t="shared" si="23"/>
        <v>1.05</v>
      </c>
      <c r="V62" s="136">
        <f t="shared" si="5"/>
        <v>55.2</v>
      </c>
      <c r="W62" s="4">
        <f t="shared" si="6"/>
        <v>616.79999999999995</v>
      </c>
      <c r="X62" s="101">
        <v>710791131</v>
      </c>
      <c r="Y62" s="101">
        <v>4494</v>
      </c>
      <c r="Z62" s="136">
        <f t="shared" si="7"/>
        <v>158164.47</v>
      </c>
      <c r="AA62" s="131">
        <f t="shared" si="8"/>
        <v>0.84715799999999997</v>
      </c>
      <c r="AB62" s="101">
        <v>69028</v>
      </c>
      <c r="AC62" s="131">
        <f t="shared" si="9"/>
        <v>0.599464</v>
      </c>
      <c r="AD62" s="131">
        <f t="shared" si="10"/>
        <v>0.22714999999999999</v>
      </c>
      <c r="AE62" s="161">
        <f t="shared" si="11"/>
        <v>0.22714999999999999</v>
      </c>
      <c r="AF62" s="162">
        <f t="shared" si="24"/>
        <v>0</v>
      </c>
      <c r="AG62" s="163">
        <f t="shared" si="25"/>
        <v>0.22714999999999999</v>
      </c>
      <c r="AH62" s="101">
        <v>313</v>
      </c>
      <c r="AI62" s="101">
        <v>6</v>
      </c>
      <c r="AJ62" s="4">
        <f t="shared" si="12"/>
        <v>46.15</v>
      </c>
      <c r="AK62" s="135">
        <f t="shared" si="13"/>
        <v>14445</v>
      </c>
      <c r="AL62" s="135">
        <f t="shared" si="14"/>
        <v>1614723</v>
      </c>
      <c r="AM62" s="135">
        <f t="shared" si="15"/>
        <v>1629168</v>
      </c>
      <c r="AN62" s="135">
        <f t="shared" si="26"/>
        <v>1629168</v>
      </c>
      <c r="AO62" s="160">
        <v>1675092</v>
      </c>
      <c r="AP62" s="135">
        <f t="shared" si="27"/>
        <v>45924</v>
      </c>
      <c r="AQ62" s="164" t="str">
        <f t="shared" si="28"/>
        <v>No</v>
      </c>
      <c r="AR62" s="160">
        <v>1666695</v>
      </c>
      <c r="AS62" s="160">
        <f t="shared" si="16"/>
        <v>3825.4692</v>
      </c>
      <c r="AT62" s="160">
        <f t="shared" si="17"/>
        <v>1662869.5308000001</v>
      </c>
      <c r="AU62" s="160">
        <f t="shared" si="18"/>
        <v>1662869.5308000001</v>
      </c>
      <c r="AV62" s="160"/>
      <c r="AW62" s="160">
        <f t="shared" si="29"/>
        <v>1659044.0616000001</v>
      </c>
      <c r="AX62" s="160">
        <f t="shared" ref="AX62:BB62" si="72">IF($AQ62="Yes",AW62+$AS62,AW62-$AS62)</f>
        <v>1655218.5924000002</v>
      </c>
      <c r="AY62" s="160">
        <f t="shared" si="72"/>
        <v>1651393.1232000003</v>
      </c>
      <c r="AZ62" s="160">
        <f t="shared" si="72"/>
        <v>1647567.6540000003</v>
      </c>
      <c r="BA62" s="160">
        <f t="shared" si="72"/>
        <v>1643742.1848000004</v>
      </c>
      <c r="BB62" s="160">
        <f t="shared" si="72"/>
        <v>1639916.7156000005</v>
      </c>
      <c r="BC62" s="160">
        <f t="shared" si="31"/>
        <v>1629168</v>
      </c>
      <c r="BD62" s="166"/>
      <c r="BE62" s="160">
        <f t="shared" si="32"/>
        <v>1659044.0616000001</v>
      </c>
      <c r="BF62" s="160">
        <f t="shared" si="48"/>
        <v>1655218.5924000002</v>
      </c>
      <c r="BG62" s="160">
        <f t="shared" si="49"/>
        <v>1651393.1232000003</v>
      </c>
      <c r="BH62" s="160">
        <f t="shared" si="50"/>
        <v>1647567.6540000003</v>
      </c>
      <c r="BI62" s="160">
        <f t="shared" si="51"/>
        <v>1643742.1848000004</v>
      </c>
      <c r="BJ62" s="160">
        <f t="shared" si="52"/>
        <v>1639916.7156000005</v>
      </c>
      <c r="BK62" s="160">
        <f t="shared" si="53"/>
        <v>1629168</v>
      </c>
      <c r="BL62" s="166"/>
      <c r="BM62" s="166"/>
      <c r="BN62" s="166"/>
      <c r="BO62" s="166"/>
    </row>
    <row r="63" spans="1:67" x14ac:dyDescent="0.15">
      <c r="A63" s="129" t="s">
        <v>325</v>
      </c>
      <c r="B63" s="147">
        <v>1</v>
      </c>
      <c r="C63" s="147">
        <v>1</v>
      </c>
      <c r="D63" s="147" t="str">
        <f t="shared" si="21"/>
        <v>Yes</v>
      </c>
      <c r="E63" s="147">
        <v>1</v>
      </c>
      <c r="F63" s="147"/>
      <c r="G63" s="1">
        <v>10</v>
      </c>
      <c r="H63" s="101">
        <v>12</v>
      </c>
      <c r="I63" s="129">
        <v>37</v>
      </c>
      <c r="J63" s="1" t="s">
        <v>368</v>
      </c>
      <c r="K63" s="156"/>
      <c r="L63" s="101">
        <v>1430.14</v>
      </c>
      <c r="M63" s="168"/>
      <c r="N63" s="158"/>
      <c r="O63" s="101">
        <v>794</v>
      </c>
      <c r="P63" s="159">
        <f t="shared" si="2"/>
        <v>0.55519040093976812</v>
      </c>
      <c r="Q63" s="159">
        <f t="shared" si="3"/>
        <v>0</v>
      </c>
      <c r="R63" s="160">
        <f t="shared" si="4"/>
        <v>0</v>
      </c>
      <c r="S63" s="160">
        <f t="shared" si="22"/>
        <v>0</v>
      </c>
      <c r="T63" s="101">
        <v>31</v>
      </c>
      <c r="U63" s="101">
        <f t="shared" si="23"/>
        <v>4.6499999999999995</v>
      </c>
      <c r="V63" s="136">
        <f t="shared" si="5"/>
        <v>238.2</v>
      </c>
      <c r="W63" s="4">
        <f t="shared" si="6"/>
        <v>1672.9900000000002</v>
      </c>
      <c r="X63" s="101">
        <v>1057769736.67</v>
      </c>
      <c r="Y63" s="101">
        <v>12581</v>
      </c>
      <c r="Z63" s="136">
        <f t="shared" si="7"/>
        <v>84076.76</v>
      </c>
      <c r="AA63" s="131">
        <f t="shared" si="8"/>
        <v>0.45033000000000001</v>
      </c>
      <c r="AB63" s="101">
        <v>57432</v>
      </c>
      <c r="AC63" s="131">
        <f t="shared" si="9"/>
        <v>0.49875999999999998</v>
      </c>
      <c r="AD63" s="131">
        <f t="shared" si="10"/>
        <v>0.53514099999999998</v>
      </c>
      <c r="AE63" s="161">
        <f t="shared" si="11"/>
        <v>0.53514099999999998</v>
      </c>
      <c r="AF63" s="162">
        <f t="shared" si="24"/>
        <v>0.04</v>
      </c>
      <c r="AG63" s="163">
        <f t="shared" si="25"/>
        <v>0.57514100000000001</v>
      </c>
      <c r="AH63" s="101">
        <v>0</v>
      </c>
      <c r="AI63" s="101">
        <v>0</v>
      </c>
      <c r="AJ63" s="4">
        <f t="shared" si="12"/>
        <v>0</v>
      </c>
      <c r="AK63" s="135">
        <f t="shared" si="13"/>
        <v>0</v>
      </c>
      <c r="AL63" s="135">
        <f t="shared" si="14"/>
        <v>11089414</v>
      </c>
      <c r="AM63" s="135">
        <f t="shared" si="15"/>
        <v>11089414</v>
      </c>
      <c r="AN63" s="135">
        <f t="shared" si="26"/>
        <v>11089414</v>
      </c>
      <c r="AO63" s="160">
        <v>7902388</v>
      </c>
      <c r="AP63" s="135">
        <f t="shared" si="27"/>
        <v>3187026</v>
      </c>
      <c r="AQ63" s="164" t="str">
        <f t="shared" si="28"/>
        <v>Yes</v>
      </c>
      <c r="AR63" s="160">
        <v>8498976</v>
      </c>
      <c r="AS63" s="160">
        <f t="shared" si="16"/>
        <v>339736.97159999999</v>
      </c>
      <c r="AT63" s="160">
        <f t="shared" si="17"/>
        <v>8838712.9715999998</v>
      </c>
      <c r="AU63" s="160">
        <f t="shared" si="18"/>
        <v>8838712.9715999998</v>
      </c>
      <c r="AV63" s="160"/>
      <c r="AW63" s="160">
        <f t="shared" si="29"/>
        <v>9178449.9431999996</v>
      </c>
      <c r="AX63" s="160">
        <f t="shared" ref="AX63:BB63" si="73">IF($AQ63="Yes",AW63+$AS63,AW63-$AS63)</f>
        <v>9518186.9147999994</v>
      </c>
      <c r="AY63" s="160">
        <f t="shared" si="73"/>
        <v>9857923.8863999993</v>
      </c>
      <c r="AZ63" s="160">
        <f t="shared" si="73"/>
        <v>10197660.857999999</v>
      </c>
      <c r="BA63" s="160">
        <f t="shared" si="73"/>
        <v>10537397.829599999</v>
      </c>
      <c r="BB63" s="160">
        <f t="shared" si="73"/>
        <v>10877134.801199999</v>
      </c>
      <c r="BC63" s="160">
        <f t="shared" si="31"/>
        <v>11089414</v>
      </c>
      <c r="BD63" s="166"/>
      <c r="BE63" s="160">
        <f t="shared" si="32"/>
        <v>9178449.9431999996</v>
      </c>
      <c r="BF63" s="160">
        <f t="shared" si="48"/>
        <v>9518186.9147999994</v>
      </c>
      <c r="BG63" s="160">
        <f t="shared" si="49"/>
        <v>9857923.8863999993</v>
      </c>
      <c r="BH63" s="160">
        <f t="shared" si="50"/>
        <v>10197660.857999999</v>
      </c>
      <c r="BI63" s="160">
        <f t="shared" si="51"/>
        <v>10537397.829599999</v>
      </c>
      <c r="BJ63" s="160">
        <f t="shared" si="52"/>
        <v>10877134.801199999</v>
      </c>
      <c r="BK63" s="160">
        <f t="shared" si="53"/>
        <v>11089414</v>
      </c>
      <c r="BL63" s="166"/>
      <c r="BM63" s="166"/>
      <c r="BN63" s="166"/>
      <c r="BO63" s="166"/>
    </row>
    <row r="64" spans="1:67" x14ac:dyDescent="0.15">
      <c r="A64" s="129" t="s">
        <v>323</v>
      </c>
      <c r="B64" s="129"/>
      <c r="C64" s="147"/>
      <c r="D64" s="147" t="str">
        <f t="shared" si="21"/>
        <v>No</v>
      </c>
      <c r="E64" s="147"/>
      <c r="F64" s="147"/>
      <c r="G64" s="1">
        <v>3</v>
      </c>
      <c r="H64" s="101">
        <v>131</v>
      </c>
      <c r="I64" s="129">
        <v>38</v>
      </c>
      <c r="J64" s="1" t="s">
        <v>369</v>
      </c>
      <c r="K64" s="156"/>
      <c r="L64" s="101">
        <v>1019.34</v>
      </c>
      <c r="M64" s="157"/>
      <c r="N64" s="158"/>
      <c r="O64" s="101">
        <v>152</v>
      </c>
      <c r="P64" s="159">
        <f t="shared" si="2"/>
        <v>0.14911609472796122</v>
      </c>
      <c r="Q64" s="159">
        <f t="shared" si="3"/>
        <v>0</v>
      </c>
      <c r="R64" s="160">
        <f t="shared" si="4"/>
        <v>0</v>
      </c>
      <c r="S64" s="160">
        <f t="shared" si="22"/>
        <v>0</v>
      </c>
      <c r="T64" s="101">
        <v>9</v>
      </c>
      <c r="U64" s="101">
        <f t="shared" si="23"/>
        <v>1.3499999999999999</v>
      </c>
      <c r="V64" s="136">
        <f t="shared" si="5"/>
        <v>45.6</v>
      </c>
      <c r="W64" s="4">
        <f t="shared" si="6"/>
        <v>1066.29</v>
      </c>
      <c r="X64" s="101">
        <v>1026279087</v>
      </c>
      <c r="Y64" s="101">
        <v>7240</v>
      </c>
      <c r="Z64" s="136">
        <f t="shared" si="7"/>
        <v>141751.26</v>
      </c>
      <c r="AA64" s="131">
        <f t="shared" si="8"/>
        <v>0.75924499999999995</v>
      </c>
      <c r="AB64" s="101">
        <v>116232</v>
      </c>
      <c r="AC64" s="131">
        <f t="shared" si="9"/>
        <v>1.0094000000000001</v>
      </c>
      <c r="AD64" s="131">
        <f t="shared" si="10"/>
        <v>0.165709</v>
      </c>
      <c r="AE64" s="161">
        <f t="shared" si="11"/>
        <v>0.165709</v>
      </c>
      <c r="AF64" s="162">
        <f t="shared" si="24"/>
        <v>0</v>
      </c>
      <c r="AG64" s="163">
        <f t="shared" si="25"/>
        <v>0.165709</v>
      </c>
      <c r="AH64" s="101">
        <v>1014</v>
      </c>
      <c r="AI64" s="101">
        <v>13</v>
      </c>
      <c r="AJ64" s="4">
        <f t="shared" si="12"/>
        <v>100</v>
      </c>
      <c r="AK64" s="135">
        <f t="shared" si="13"/>
        <v>101400</v>
      </c>
      <c r="AL64" s="135">
        <f t="shared" si="14"/>
        <v>2036397</v>
      </c>
      <c r="AM64" s="135">
        <f t="shared" si="15"/>
        <v>2137797</v>
      </c>
      <c r="AN64" s="135">
        <f t="shared" si="26"/>
        <v>2137797</v>
      </c>
      <c r="AO64" s="160">
        <v>3895303</v>
      </c>
      <c r="AP64" s="135">
        <f t="shared" si="27"/>
        <v>1757506</v>
      </c>
      <c r="AQ64" s="164" t="str">
        <f t="shared" si="28"/>
        <v>No</v>
      </c>
      <c r="AR64" s="160">
        <v>3312134</v>
      </c>
      <c r="AS64" s="160">
        <f t="shared" si="16"/>
        <v>146400.24979999999</v>
      </c>
      <c r="AT64" s="160">
        <f t="shared" si="17"/>
        <v>3165733.7502000001</v>
      </c>
      <c r="AU64" s="160">
        <f t="shared" si="18"/>
        <v>3165733.7502000001</v>
      </c>
      <c r="AV64" s="160"/>
      <c r="AW64" s="160">
        <f t="shared" si="29"/>
        <v>3019333.5004000003</v>
      </c>
      <c r="AX64" s="160">
        <f t="shared" ref="AX64:BB64" si="74">IF($AQ64="Yes",AW64+$AS64,AW64-$AS64)</f>
        <v>2872933.2506000004</v>
      </c>
      <c r="AY64" s="160">
        <f t="shared" si="74"/>
        <v>2726533.0008000005</v>
      </c>
      <c r="AZ64" s="160">
        <f t="shared" si="74"/>
        <v>2580132.7510000006</v>
      </c>
      <c r="BA64" s="160">
        <f t="shared" si="74"/>
        <v>2433732.5012000008</v>
      </c>
      <c r="BB64" s="160">
        <f t="shared" si="74"/>
        <v>2287332.2514000009</v>
      </c>
      <c r="BC64" s="160">
        <f t="shared" si="31"/>
        <v>2137797</v>
      </c>
      <c r="BD64" s="166"/>
      <c r="BE64" s="160">
        <f t="shared" si="32"/>
        <v>3019333.5004000003</v>
      </c>
      <c r="BF64" s="160">
        <f t="shared" si="48"/>
        <v>2872933.2506000004</v>
      </c>
      <c r="BG64" s="160">
        <f t="shared" si="49"/>
        <v>2726533.0008000005</v>
      </c>
      <c r="BH64" s="160">
        <f t="shared" si="50"/>
        <v>2580132.7510000006</v>
      </c>
      <c r="BI64" s="160">
        <f t="shared" si="51"/>
        <v>2433732.5012000008</v>
      </c>
      <c r="BJ64" s="160">
        <f t="shared" si="52"/>
        <v>2287332.2514000009</v>
      </c>
      <c r="BK64" s="160">
        <f t="shared" si="53"/>
        <v>2137797</v>
      </c>
      <c r="BL64" s="166"/>
      <c r="BM64" s="166"/>
      <c r="BN64" s="166"/>
      <c r="BO64" s="166"/>
    </row>
    <row r="65" spans="1:67" x14ac:dyDescent="0.15">
      <c r="A65" s="129" t="s">
        <v>327</v>
      </c>
      <c r="B65" s="129"/>
      <c r="C65" s="147"/>
      <c r="D65" s="147" t="str">
        <f t="shared" si="21"/>
        <v>No</v>
      </c>
      <c r="E65" s="147"/>
      <c r="F65" s="147"/>
      <c r="G65" s="1">
        <v>7</v>
      </c>
      <c r="H65" s="101">
        <v>83</v>
      </c>
      <c r="I65" s="129">
        <v>39</v>
      </c>
      <c r="J65" s="1" t="s">
        <v>370</v>
      </c>
      <c r="K65" s="156"/>
      <c r="L65" s="101">
        <v>187.79</v>
      </c>
      <c r="M65" s="157"/>
      <c r="N65" s="158"/>
      <c r="O65" s="101">
        <v>58</v>
      </c>
      <c r="P65" s="159">
        <f t="shared" si="2"/>
        <v>0.30885563661536825</v>
      </c>
      <c r="Q65" s="159">
        <f t="shared" si="3"/>
        <v>0</v>
      </c>
      <c r="R65" s="160">
        <f t="shared" si="4"/>
        <v>0</v>
      </c>
      <c r="S65" s="160">
        <f t="shared" si="22"/>
        <v>0</v>
      </c>
      <c r="T65" s="101">
        <v>0</v>
      </c>
      <c r="U65" s="101">
        <f t="shared" si="23"/>
        <v>0</v>
      </c>
      <c r="V65" s="136">
        <f t="shared" si="5"/>
        <v>17.399999999999999</v>
      </c>
      <c r="W65" s="4">
        <f t="shared" si="6"/>
        <v>205.19</v>
      </c>
      <c r="X65" s="101">
        <v>227044356</v>
      </c>
      <c r="Y65" s="101">
        <v>1756</v>
      </c>
      <c r="Z65" s="136">
        <f t="shared" si="7"/>
        <v>129296.33</v>
      </c>
      <c r="AA65" s="131">
        <f t="shared" si="8"/>
        <v>0.69253500000000001</v>
      </c>
      <c r="AB65" s="101">
        <v>84375</v>
      </c>
      <c r="AC65" s="131">
        <f t="shared" si="9"/>
        <v>0.732742</v>
      </c>
      <c r="AD65" s="131">
        <f t="shared" si="10"/>
        <v>0.29540300000000003</v>
      </c>
      <c r="AE65" s="161">
        <f t="shared" si="11"/>
        <v>0.29540300000000003</v>
      </c>
      <c r="AF65" s="162">
        <f t="shared" si="24"/>
        <v>0</v>
      </c>
      <c r="AG65" s="163">
        <f t="shared" si="25"/>
        <v>0.29540300000000003</v>
      </c>
      <c r="AH65" s="101">
        <v>0</v>
      </c>
      <c r="AI65" s="101">
        <v>0</v>
      </c>
      <c r="AJ65" s="4">
        <f t="shared" si="12"/>
        <v>0</v>
      </c>
      <c r="AK65" s="135">
        <f t="shared" si="13"/>
        <v>0</v>
      </c>
      <c r="AL65" s="135">
        <f t="shared" si="14"/>
        <v>698573</v>
      </c>
      <c r="AM65" s="135">
        <f t="shared" si="15"/>
        <v>698573</v>
      </c>
      <c r="AN65" s="135">
        <f t="shared" si="26"/>
        <v>698573</v>
      </c>
      <c r="AO65" s="160">
        <v>1091881</v>
      </c>
      <c r="AP65" s="135">
        <f t="shared" si="27"/>
        <v>393308</v>
      </c>
      <c r="AQ65" s="164" t="str">
        <f t="shared" si="28"/>
        <v>No</v>
      </c>
      <c r="AR65" s="160">
        <v>979939</v>
      </c>
      <c r="AS65" s="160">
        <f t="shared" si="16"/>
        <v>32762.556400000001</v>
      </c>
      <c r="AT65" s="160">
        <f t="shared" si="17"/>
        <v>947176.4436</v>
      </c>
      <c r="AU65" s="160">
        <f t="shared" si="18"/>
        <v>947176.4436</v>
      </c>
      <c r="AV65" s="160"/>
      <c r="AW65" s="160">
        <f t="shared" si="29"/>
        <v>914413.8872</v>
      </c>
      <c r="AX65" s="160">
        <f t="shared" ref="AX65:BB65" si="75">IF($AQ65="Yes",AW65+$AS65,AW65-$AS65)</f>
        <v>881651.3308</v>
      </c>
      <c r="AY65" s="160">
        <f t="shared" si="75"/>
        <v>848888.77439999999</v>
      </c>
      <c r="AZ65" s="160">
        <f t="shared" si="75"/>
        <v>816126.21799999999</v>
      </c>
      <c r="BA65" s="160">
        <f t="shared" si="75"/>
        <v>783363.66159999999</v>
      </c>
      <c r="BB65" s="160">
        <f t="shared" si="75"/>
        <v>750601.10519999999</v>
      </c>
      <c r="BC65" s="160">
        <f t="shared" si="31"/>
        <v>698573</v>
      </c>
      <c r="BD65" s="166"/>
      <c r="BE65" s="160">
        <f t="shared" si="32"/>
        <v>914413.8872</v>
      </c>
      <c r="BF65" s="160">
        <f t="shared" si="48"/>
        <v>881651.3308</v>
      </c>
      <c r="BG65" s="160">
        <f t="shared" si="49"/>
        <v>848888.77439999999</v>
      </c>
      <c r="BH65" s="160">
        <f t="shared" si="50"/>
        <v>816126.21799999999</v>
      </c>
      <c r="BI65" s="160">
        <f t="shared" si="51"/>
        <v>783363.66159999999</v>
      </c>
      <c r="BJ65" s="160">
        <f t="shared" si="52"/>
        <v>750601.10519999999</v>
      </c>
      <c r="BK65" s="160">
        <f t="shared" si="53"/>
        <v>698573</v>
      </c>
      <c r="BL65" s="166"/>
      <c r="BM65" s="166"/>
      <c r="BN65" s="166"/>
      <c r="BO65" s="166"/>
    </row>
    <row r="66" spans="1:67" x14ac:dyDescent="0.15">
      <c r="A66" s="129" t="s">
        <v>333</v>
      </c>
      <c r="B66" s="129"/>
      <c r="C66" s="147"/>
      <c r="D66" s="147" t="str">
        <f t="shared" si="21"/>
        <v>No</v>
      </c>
      <c r="E66" s="147"/>
      <c r="F66" s="147"/>
      <c r="G66" s="1">
        <v>5</v>
      </c>
      <c r="H66" s="101">
        <v>100</v>
      </c>
      <c r="I66" s="129">
        <v>40</v>
      </c>
      <c r="J66" s="1" t="s">
        <v>371</v>
      </c>
      <c r="K66" s="156"/>
      <c r="L66" s="101">
        <v>864.04</v>
      </c>
      <c r="M66" s="157"/>
      <c r="N66" s="158"/>
      <c r="O66" s="101">
        <v>104</v>
      </c>
      <c r="P66" s="159">
        <f t="shared" si="2"/>
        <v>0.12036479792602195</v>
      </c>
      <c r="Q66" s="159">
        <f t="shared" si="3"/>
        <v>0</v>
      </c>
      <c r="R66" s="160">
        <f t="shared" si="4"/>
        <v>0</v>
      </c>
      <c r="S66" s="160">
        <f t="shared" si="22"/>
        <v>0</v>
      </c>
      <c r="T66" s="101">
        <v>15</v>
      </c>
      <c r="U66" s="101">
        <f t="shared" si="23"/>
        <v>2.25</v>
      </c>
      <c r="V66" s="136">
        <f t="shared" si="5"/>
        <v>31.2</v>
      </c>
      <c r="W66" s="4">
        <f t="shared" si="6"/>
        <v>897.49</v>
      </c>
      <c r="X66" s="101">
        <v>859125944</v>
      </c>
      <c r="Y66" s="101">
        <v>5166</v>
      </c>
      <c r="Z66" s="136">
        <f t="shared" si="7"/>
        <v>166303.9</v>
      </c>
      <c r="AA66" s="131">
        <f t="shared" si="8"/>
        <v>0.89075400000000005</v>
      </c>
      <c r="AB66" s="101">
        <v>93385</v>
      </c>
      <c r="AC66" s="131">
        <f t="shared" si="9"/>
        <v>0.81098800000000004</v>
      </c>
      <c r="AD66" s="131">
        <f t="shared" si="10"/>
        <v>0.13317599999999999</v>
      </c>
      <c r="AE66" s="161">
        <f t="shared" si="11"/>
        <v>0.13317599999999999</v>
      </c>
      <c r="AF66" s="162">
        <f t="shared" si="24"/>
        <v>0</v>
      </c>
      <c r="AG66" s="163">
        <f t="shared" si="25"/>
        <v>0.13317599999999999</v>
      </c>
      <c r="AH66" s="101">
        <v>0</v>
      </c>
      <c r="AI66" s="101">
        <v>0</v>
      </c>
      <c r="AJ66" s="4">
        <f t="shared" si="12"/>
        <v>0</v>
      </c>
      <c r="AK66" s="135">
        <f t="shared" si="13"/>
        <v>0</v>
      </c>
      <c r="AL66" s="135">
        <f t="shared" si="14"/>
        <v>1377516</v>
      </c>
      <c r="AM66" s="135">
        <f t="shared" si="15"/>
        <v>1377516</v>
      </c>
      <c r="AN66" s="135">
        <f t="shared" si="26"/>
        <v>1377516</v>
      </c>
      <c r="AO66" s="160">
        <v>1439845</v>
      </c>
      <c r="AP66" s="135">
        <f t="shared" si="27"/>
        <v>62329</v>
      </c>
      <c r="AQ66" s="164" t="str">
        <f t="shared" si="28"/>
        <v>No</v>
      </c>
      <c r="AR66" s="160">
        <v>1439284</v>
      </c>
      <c r="AS66" s="160">
        <f t="shared" si="16"/>
        <v>5192.0056999999997</v>
      </c>
      <c r="AT66" s="160">
        <f t="shared" si="17"/>
        <v>1434091.9942999999</v>
      </c>
      <c r="AU66" s="160">
        <f t="shared" si="18"/>
        <v>1434091.9942999999</v>
      </c>
      <c r="AV66" s="160"/>
      <c r="AW66" s="160">
        <f t="shared" si="29"/>
        <v>1428899.9885999998</v>
      </c>
      <c r="AX66" s="160">
        <f t="shared" ref="AX66:BB66" si="76">IF($AQ66="Yes",AW66+$AS66,AW66-$AS66)</f>
        <v>1423707.9828999997</v>
      </c>
      <c r="AY66" s="160">
        <f t="shared" si="76"/>
        <v>1418515.9771999996</v>
      </c>
      <c r="AZ66" s="160">
        <f t="shared" si="76"/>
        <v>1413323.9714999995</v>
      </c>
      <c r="BA66" s="160">
        <f t="shared" si="76"/>
        <v>1408131.9657999994</v>
      </c>
      <c r="BB66" s="160">
        <f t="shared" si="76"/>
        <v>1402939.9600999993</v>
      </c>
      <c r="BC66" s="160">
        <f t="shared" si="31"/>
        <v>1377516</v>
      </c>
      <c r="BD66" s="166"/>
      <c r="BE66" s="160">
        <f t="shared" si="32"/>
        <v>1428899.9885999998</v>
      </c>
      <c r="BF66" s="160">
        <f t="shared" si="48"/>
        <v>1423707.9828999997</v>
      </c>
      <c r="BG66" s="160">
        <f t="shared" si="49"/>
        <v>1418515.9771999996</v>
      </c>
      <c r="BH66" s="160">
        <f t="shared" si="50"/>
        <v>1413323.9714999995</v>
      </c>
      <c r="BI66" s="160">
        <f t="shared" si="51"/>
        <v>1408131.9657999994</v>
      </c>
      <c r="BJ66" s="160">
        <f t="shared" si="52"/>
        <v>1402939.9600999993</v>
      </c>
      <c r="BK66" s="160">
        <f t="shared" si="53"/>
        <v>1377516</v>
      </c>
      <c r="BL66" s="166"/>
      <c r="BM66" s="166"/>
      <c r="BN66" s="166"/>
      <c r="BO66" s="166"/>
    </row>
    <row r="67" spans="1:67" x14ac:dyDescent="0.15">
      <c r="A67" s="129" t="s">
        <v>327</v>
      </c>
      <c r="B67" s="129"/>
      <c r="C67" s="147"/>
      <c r="D67" s="147" t="str">
        <f t="shared" si="21"/>
        <v>No</v>
      </c>
      <c r="E67" s="147"/>
      <c r="F67" s="147"/>
      <c r="G67" s="1">
        <v>5</v>
      </c>
      <c r="H67" s="101">
        <v>88</v>
      </c>
      <c r="I67" s="129">
        <v>41</v>
      </c>
      <c r="J67" s="1" t="s">
        <v>372</v>
      </c>
      <c r="K67" s="156"/>
      <c r="L67" s="101">
        <v>1029.6099999999999</v>
      </c>
      <c r="M67" s="157"/>
      <c r="N67" s="158"/>
      <c r="O67" s="101">
        <v>264</v>
      </c>
      <c r="P67" s="159">
        <f t="shared" si="2"/>
        <v>0.25640776604733834</v>
      </c>
      <c r="Q67" s="159">
        <f t="shared" si="3"/>
        <v>0</v>
      </c>
      <c r="R67" s="160">
        <f t="shared" si="4"/>
        <v>0</v>
      </c>
      <c r="S67" s="160">
        <f t="shared" si="22"/>
        <v>0</v>
      </c>
      <c r="T67" s="101">
        <v>3</v>
      </c>
      <c r="U67" s="101">
        <f t="shared" si="23"/>
        <v>0.44999999999999996</v>
      </c>
      <c r="V67" s="136">
        <f t="shared" si="5"/>
        <v>79.2</v>
      </c>
      <c r="W67" s="4">
        <f t="shared" si="6"/>
        <v>1109.26</v>
      </c>
      <c r="X67" s="101">
        <v>1238061128.6700001</v>
      </c>
      <c r="Y67" s="101">
        <v>9036</v>
      </c>
      <c r="Z67" s="136">
        <f t="shared" si="7"/>
        <v>137014.29</v>
      </c>
      <c r="AA67" s="131">
        <f t="shared" si="8"/>
        <v>0.733873</v>
      </c>
      <c r="AB67" s="101">
        <v>78177</v>
      </c>
      <c r="AC67" s="131">
        <f t="shared" si="9"/>
        <v>0.67891699999999999</v>
      </c>
      <c r="AD67" s="131">
        <f t="shared" si="10"/>
        <v>0.28261399999999998</v>
      </c>
      <c r="AE67" s="161">
        <f t="shared" si="11"/>
        <v>0.28261399999999998</v>
      </c>
      <c r="AF67" s="162">
        <f t="shared" si="24"/>
        <v>0</v>
      </c>
      <c r="AG67" s="163">
        <f t="shared" si="25"/>
        <v>0.28261399999999998</v>
      </c>
      <c r="AH67" s="101">
        <v>0</v>
      </c>
      <c r="AI67" s="101">
        <v>0</v>
      </c>
      <c r="AJ67" s="4">
        <f t="shared" si="12"/>
        <v>0</v>
      </c>
      <c r="AK67" s="135">
        <f t="shared" si="13"/>
        <v>0</v>
      </c>
      <c r="AL67" s="135">
        <f t="shared" si="14"/>
        <v>3613000</v>
      </c>
      <c r="AM67" s="135">
        <f t="shared" si="15"/>
        <v>3613000</v>
      </c>
      <c r="AN67" s="135">
        <f t="shared" si="26"/>
        <v>3613000</v>
      </c>
      <c r="AO67" s="160">
        <v>3686134</v>
      </c>
      <c r="AP67" s="135">
        <f t="shared" si="27"/>
        <v>73134</v>
      </c>
      <c r="AQ67" s="164" t="str">
        <f t="shared" si="28"/>
        <v>No</v>
      </c>
      <c r="AR67" s="160">
        <v>3562049</v>
      </c>
      <c r="AS67" s="160">
        <f t="shared" si="16"/>
        <v>6092.0622000000003</v>
      </c>
      <c r="AT67" s="160">
        <f t="shared" si="17"/>
        <v>3555956.9378</v>
      </c>
      <c r="AU67" s="160">
        <f t="shared" si="18"/>
        <v>3555956.9378</v>
      </c>
      <c r="AV67" s="160"/>
      <c r="AW67" s="160">
        <f t="shared" si="29"/>
        <v>3549864.8755999999</v>
      </c>
      <c r="AX67" s="160">
        <f t="shared" ref="AX67:BB67" si="77">IF($AQ67="Yes",AW67+$AS67,AW67-$AS67)</f>
        <v>3543772.8133999999</v>
      </c>
      <c r="AY67" s="160">
        <f t="shared" si="77"/>
        <v>3537680.7511999998</v>
      </c>
      <c r="AZ67" s="160">
        <f t="shared" si="77"/>
        <v>3531588.6889999998</v>
      </c>
      <c r="BA67" s="160">
        <f t="shared" si="77"/>
        <v>3525496.6267999997</v>
      </c>
      <c r="BB67" s="160">
        <f t="shared" si="77"/>
        <v>3519404.5645999997</v>
      </c>
      <c r="BC67" s="160">
        <f t="shared" si="31"/>
        <v>3613000</v>
      </c>
      <c r="BD67" s="166"/>
      <c r="BE67" s="160">
        <f t="shared" si="32"/>
        <v>3549864.8755999999</v>
      </c>
      <c r="BF67" s="160">
        <f t="shared" si="48"/>
        <v>3543772.8133999999</v>
      </c>
      <c r="BG67" s="160">
        <f t="shared" si="49"/>
        <v>3537680.7511999998</v>
      </c>
      <c r="BH67" s="160">
        <f t="shared" si="50"/>
        <v>3531588.6889999998</v>
      </c>
      <c r="BI67" s="160">
        <f t="shared" si="51"/>
        <v>3525496.6267999997</v>
      </c>
      <c r="BJ67" s="160">
        <f t="shared" si="52"/>
        <v>3519404.5645999997</v>
      </c>
      <c r="BK67" s="160">
        <f t="shared" si="53"/>
        <v>3613000</v>
      </c>
      <c r="BL67" s="166"/>
      <c r="BM67" s="166"/>
      <c r="BN67" s="166"/>
      <c r="BO67" s="166"/>
    </row>
    <row r="68" spans="1:67" x14ac:dyDescent="0.15">
      <c r="A68" s="129" t="s">
        <v>333</v>
      </c>
      <c r="B68" s="129"/>
      <c r="C68" s="147"/>
      <c r="D68" s="147" t="str">
        <f t="shared" si="21"/>
        <v>No</v>
      </c>
      <c r="E68" s="147"/>
      <c r="F68" s="147"/>
      <c r="G68" s="1">
        <v>6</v>
      </c>
      <c r="H68" s="101">
        <v>86</v>
      </c>
      <c r="I68" s="129">
        <v>42</v>
      </c>
      <c r="J68" s="1" t="s">
        <v>373</v>
      </c>
      <c r="K68" s="156"/>
      <c r="L68" s="101">
        <v>1884.58</v>
      </c>
      <c r="M68" s="157"/>
      <c r="N68" s="158"/>
      <c r="O68" s="101">
        <v>379</v>
      </c>
      <c r="P68" s="159">
        <f t="shared" si="2"/>
        <v>0.20110581668063973</v>
      </c>
      <c r="Q68" s="159">
        <f t="shared" si="3"/>
        <v>0</v>
      </c>
      <c r="R68" s="160">
        <f t="shared" si="4"/>
        <v>0</v>
      </c>
      <c r="S68" s="160">
        <f t="shared" si="22"/>
        <v>0</v>
      </c>
      <c r="T68" s="101">
        <v>6</v>
      </c>
      <c r="U68" s="101">
        <f t="shared" si="23"/>
        <v>0.89999999999999991</v>
      </c>
      <c r="V68" s="136">
        <f t="shared" si="5"/>
        <v>113.7</v>
      </c>
      <c r="W68" s="4">
        <f t="shared" si="6"/>
        <v>1999.18</v>
      </c>
      <c r="X68" s="101">
        <v>1637683682</v>
      </c>
      <c r="Y68" s="101">
        <v>12901</v>
      </c>
      <c r="Z68" s="136">
        <f t="shared" si="7"/>
        <v>126942.38</v>
      </c>
      <c r="AA68" s="131">
        <f t="shared" si="8"/>
        <v>0.67992600000000003</v>
      </c>
      <c r="AB68" s="101">
        <v>99104</v>
      </c>
      <c r="AC68" s="131">
        <f t="shared" si="9"/>
        <v>0.86065400000000003</v>
      </c>
      <c r="AD68" s="131">
        <f t="shared" si="10"/>
        <v>0.26585599999999998</v>
      </c>
      <c r="AE68" s="161">
        <f t="shared" si="11"/>
        <v>0.26585599999999998</v>
      </c>
      <c r="AF68" s="162">
        <f t="shared" si="24"/>
        <v>0</v>
      </c>
      <c r="AG68" s="163">
        <f t="shared" si="25"/>
        <v>0.26585599999999998</v>
      </c>
      <c r="AH68" s="101">
        <v>0</v>
      </c>
      <c r="AI68" s="101">
        <v>0</v>
      </c>
      <c r="AJ68" s="4">
        <f t="shared" si="12"/>
        <v>0</v>
      </c>
      <c r="AK68" s="135">
        <f t="shared" si="13"/>
        <v>0</v>
      </c>
      <c r="AL68" s="135">
        <f t="shared" si="14"/>
        <v>6125468</v>
      </c>
      <c r="AM68" s="135">
        <f t="shared" si="15"/>
        <v>6125468</v>
      </c>
      <c r="AN68" s="135">
        <f t="shared" si="26"/>
        <v>6125468</v>
      </c>
      <c r="AO68" s="160">
        <v>7538993</v>
      </c>
      <c r="AP68" s="135">
        <f t="shared" si="27"/>
        <v>1413525</v>
      </c>
      <c r="AQ68" s="164" t="str">
        <f t="shared" si="28"/>
        <v>No</v>
      </c>
      <c r="AR68" s="160">
        <v>7020522</v>
      </c>
      <c r="AS68" s="160">
        <f t="shared" si="16"/>
        <v>117746.63249999999</v>
      </c>
      <c r="AT68" s="160">
        <f t="shared" si="17"/>
        <v>6902775.3674999997</v>
      </c>
      <c r="AU68" s="160">
        <f t="shared" si="18"/>
        <v>6902775.3674999997</v>
      </c>
      <c r="AV68" s="160"/>
      <c r="AW68" s="160">
        <f t="shared" si="29"/>
        <v>6785028.7349999994</v>
      </c>
      <c r="AX68" s="160">
        <f t="shared" ref="AX68:BB68" si="78">IF($AQ68="Yes",AW68+$AS68,AW68-$AS68)</f>
        <v>6667282.1024999991</v>
      </c>
      <c r="AY68" s="160">
        <f t="shared" si="78"/>
        <v>6549535.4699999988</v>
      </c>
      <c r="AZ68" s="160">
        <f t="shared" si="78"/>
        <v>6431788.8374999985</v>
      </c>
      <c r="BA68" s="160">
        <f t="shared" si="78"/>
        <v>6314042.2049999982</v>
      </c>
      <c r="BB68" s="160">
        <f t="shared" si="78"/>
        <v>6196295.5724999979</v>
      </c>
      <c r="BC68" s="160">
        <f t="shared" si="31"/>
        <v>6125468</v>
      </c>
      <c r="BD68" s="166"/>
      <c r="BE68" s="160">
        <f t="shared" si="32"/>
        <v>6785028.7349999994</v>
      </c>
      <c r="BF68" s="160">
        <f t="shared" si="48"/>
        <v>6667282.1024999991</v>
      </c>
      <c r="BG68" s="160">
        <f t="shared" si="49"/>
        <v>6549535.4699999988</v>
      </c>
      <c r="BH68" s="160">
        <f t="shared" si="50"/>
        <v>6431788.8374999985</v>
      </c>
      <c r="BI68" s="160">
        <f t="shared" si="51"/>
        <v>6314042.2049999982</v>
      </c>
      <c r="BJ68" s="160">
        <f t="shared" si="52"/>
        <v>6196295.5724999979</v>
      </c>
      <c r="BK68" s="160">
        <f t="shared" si="53"/>
        <v>6125468</v>
      </c>
      <c r="BL68" s="166"/>
      <c r="BM68" s="166"/>
      <c r="BN68" s="166"/>
      <c r="BO68" s="166"/>
    </row>
    <row r="69" spans="1:67" x14ac:dyDescent="0.15">
      <c r="A69" s="129" t="s">
        <v>325</v>
      </c>
      <c r="B69" s="129">
        <v>1</v>
      </c>
      <c r="C69" s="147">
        <v>1</v>
      </c>
      <c r="D69" s="147" t="str">
        <f t="shared" si="21"/>
        <v>Yes</v>
      </c>
      <c r="E69" s="147">
        <v>0</v>
      </c>
      <c r="F69" s="147">
        <v>1</v>
      </c>
      <c r="G69" s="1">
        <v>10</v>
      </c>
      <c r="H69" s="101">
        <v>8</v>
      </c>
      <c r="I69" s="129">
        <v>43</v>
      </c>
      <c r="J69" s="1" t="s">
        <v>374</v>
      </c>
      <c r="K69" s="156"/>
      <c r="L69" s="101">
        <v>8115.49</v>
      </c>
      <c r="M69" s="168"/>
      <c r="N69" s="158"/>
      <c r="O69" s="101">
        <v>5191</v>
      </c>
      <c r="P69" s="159">
        <f t="shared" si="2"/>
        <v>0.63964098286117044</v>
      </c>
      <c r="Q69" s="159">
        <f t="shared" si="3"/>
        <v>0</v>
      </c>
      <c r="R69" s="160">
        <f t="shared" si="4"/>
        <v>0</v>
      </c>
      <c r="S69" s="160">
        <f t="shared" si="22"/>
        <v>0</v>
      </c>
      <c r="T69" s="101">
        <v>1021</v>
      </c>
      <c r="U69" s="101">
        <f t="shared" si="23"/>
        <v>153.15</v>
      </c>
      <c r="V69" s="136">
        <f t="shared" si="5"/>
        <v>1557.3</v>
      </c>
      <c r="W69" s="4">
        <f t="shared" si="6"/>
        <v>9825.9399999999987</v>
      </c>
      <c r="X69" s="101">
        <v>4007909674</v>
      </c>
      <c r="Y69" s="101">
        <v>50319</v>
      </c>
      <c r="Z69" s="136">
        <f t="shared" si="7"/>
        <v>79650.03</v>
      </c>
      <c r="AA69" s="131">
        <f t="shared" si="8"/>
        <v>0.42662</v>
      </c>
      <c r="AB69" s="101">
        <v>52049</v>
      </c>
      <c r="AC69" s="131">
        <f t="shared" si="9"/>
        <v>0.45201200000000002</v>
      </c>
      <c r="AD69" s="131">
        <f t="shared" si="10"/>
        <v>0.56576199999999999</v>
      </c>
      <c r="AE69" s="161">
        <f t="shared" si="11"/>
        <v>0.56576199999999999</v>
      </c>
      <c r="AF69" s="162">
        <f t="shared" si="24"/>
        <v>0.05</v>
      </c>
      <c r="AG69" s="163">
        <f t="shared" si="25"/>
        <v>0.61576200000000003</v>
      </c>
      <c r="AH69" s="101">
        <v>0</v>
      </c>
      <c r="AI69" s="101">
        <v>0</v>
      </c>
      <c r="AJ69" s="4">
        <f t="shared" si="12"/>
        <v>0</v>
      </c>
      <c r="AK69" s="135">
        <f t="shared" si="13"/>
        <v>0</v>
      </c>
      <c r="AL69" s="135">
        <f t="shared" si="14"/>
        <v>69731326</v>
      </c>
      <c r="AM69" s="135">
        <f t="shared" si="15"/>
        <v>69731326</v>
      </c>
      <c r="AN69" s="135">
        <f t="shared" si="26"/>
        <v>69731326</v>
      </c>
      <c r="AO69" s="160">
        <v>49075156</v>
      </c>
      <c r="AP69" s="135">
        <f t="shared" si="27"/>
        <v>20656170</v>
      </c>
      <c r="AQ69" s="164" t="str">
        <f t="shared" si="28"/>
        <v>Yes</v>
      </c>
      <c r="AR69" s="160">
        <v>52184081</v>
      </c>
      <c r="AS69" s="160">
        <f t="shared" si="16"/>
        <v>2201947.7220000001</v>
      </c>
      <c r="AT69" s="160">
        <f t="shared" si="17"/>
        <v>54386028.722000003</v>
      </c>
      <c r="AU69" s="160">
        <f t="shared" si="18"/>
        <v>54386028.722000003</v>
      </c>
      <c r="AV69" s="160"/>
      <c r="AW69" s="160">
        <f t="shared" si="29"/>
        <v>56587976.444000006</v>
      </c>
      <c r="AX69" s="160">
        <f t="shared" ref="AX69:BB69" si="79">IF($AQ69="Yes",AW69+$AS69,AW69-$AS69)</f>
        <v>58789924.166000009</v>
      </c>
      <c r="AY69" s="160">
        <f t="shared" si="79"/>
        <v>60991871.888000011</v>
      </c>
      <c r="AZ69" s="160">
        <f t="shared" si="79"/>
        <v>63193819.610000014</v>
      </c>
      <c r="BA69" s="160">
        <f t="shared" si="79"/>
        <v>65395767.332000017</v>
      </c>
      <c r="BB69" s="160">
        <f t="shared" si="79"/>
        <v>67597715.05400002</v>
      </c>
      <c r="BC69" s="160">
        <f t="shared" si="31"/>
        <v>69731326</v>
      </c>
      <c r="BD69" s="166"/>
      <c r="BE69" s="160">
        <f t="shared" si="32"/>
        <v>56587976.444000006</v>
      </c>
      <c r="BF69" s="160">
        <f t="shared" si="48"/>
        <v>58789924.166000009</v>
      </c>
      <c r="BG69" s="160">
        <f t="shared" si="49"/>
        <v>60991871.888000011</v>
      </c>
      <c r="BH69" s="160">
        <f t="shared" si="50"/>
        <v>63193819.610000014</v>
      </c>
      <c r="BI69" s="160">
        <f t="shared" si="51"/>
        <v>65395767.332000017</v>
      </c>
      <c r="BJ69" s="160">
        <f t="shared" si="52"/>
        <v>67597715.05400002</v>
      </c>
      <c r="BK69" s="160">
        <f t="shared" si="53"/>
        <v>69731326</v>
      </c>
      <c r="BL69" s="166"/>
      <c r="BM69" s="166"/>
      <c r="BN69" s="166"/>
      <c r="BO69" s="166"/>
    </row>
    <row r="70" spans="1:67" x14ac:dyDescent="0.15">
      <c r="A70" s="129" t="s">
        <v>338</v>
      </c>
      <c r="B70" s="129"/>
      <c r="C70" s="147">
        <v>1</v>
      </c>
      <c r="D70" s="147" t="str">
        <f t="shared" si="21"/>
        <v>Yes</v>
      </c>
      <c r="E70" s="147">
        <v>1</v>
      </c>
      <c r="F70" s="147"/>
      <c r="G70" s="1">
        <v>9</v>
      </c>
      <c r="H70" s="101">
        <v>27</v>
      </c>
      <c r="I70" s="129">
        <v>44</v>
      </c>
      <c r="J70" s="1" t="s">
        <v>375</v>
      </c>
      <c r="K70" s="156"/>
      <c r="L70" s="101">
        <v>3247.8</v>
      </c>
      <c r="M70" s="168"/>
      <c r="N70" s="158"/>
      <c r="O70" s="101">
        <v>1800</v>
      </c>
      <c r="P70" s="159">
        <f t="shared" si="2"/>
        <v>0.55422131904673932</v>
      </c>
      <c r="Q70" s="159">
        <f t="shared" si="3"/>
        <v>0</v>
      </c>
      <c r="R70" s="160">
        <f t="shared" si="4"/>
        <v>0</v>
      </c>
      <c r="S70" s="160">
        <f t="shared" si="22"/>
        <v>0</v>
      </c>
      <c r="T70" s="101">
        <v>280</v>
      </c>
      <c r="U70" s="101">
        <f t="shared" si="23"/>
        <v>42</v>
      </c>
      <c r="V70" s="136">
        <f t="shared" si="5"/>
        <v>540</v>
      </c>
      <c r="W70" s="4">
        <f t="shared" si="6"/>
        <v>3829.8</v>
      </c>
      <c r="X70" s="101">
        <v>2896300695.6700001</v>
      </c>
      <c r="Y70" s="101">
        <v>28857</v>
      </c>
      <c r="Z70" s="136">
        <f t="shared" si="7"/>
        <v>100367.35</v>
      </c>
      <c r="AA70" s="131">
        <f t="shared" si="8"/>
        <v>0.53758600000000001</v>
      </c>
      <c r="AB70" s="101">
        <v>63051</v>
      </c>
      <c r="AC70" s="131">
        <f t="shared" si="9"/>
        <v>0.54755699999999996</v>
      </c>
      <c r="AD70" s="131">
        <f t="shared" si="10"/>
        <v>0.45942300000000003</v>
      </c>
      <c r="AE70" s="161">
        <f t="shared" si="11"/>
        <v>0.45942300000000003</v>
      </c>
      <c r="AF70" s="162">
        <f t="shared" si="24"/>
        <v>0</v>
      </c>
      <c r="AG70" s="163">
        <f t="shared" si="25"/>
        <v>0.45942300000000003</v>
      </c>
      <c r="AH70" s="101">
        <v>0</v>
      </c>
      <c r="AI70" s="101">
        <v>0</v>
      </c>
      <c r="AJ70" s="4">
        <f t="shared" si="12"/>
        <v>0</v>
      </c>
      <c r="AK70" s="135">
        <f t="shared" si="13"/>
        <v>0</v>
      </c>
      <c r="AL70" s="135">
        <f t="shared" si="14"/>
        <v>20278217</v>
      </c>
      <c r="AM70" s="135">
        <f t="shared" si="15"/>
        <v>20278217</v>
      </c>
      <c r="AN70" s="135">
        <f t="shared" si="26"/>
        <v>20278217</v>
      </c>
      <c r="AO70" s="160">
        <v>19595415</v>
      </c>
      <c r="AP70" s="135">
        <f t="shared" si="27"/>
        <v>682802</v>
      </c>
      <c r="AQ70" s="164" t="str">
        <f t="shared" si="28"/>
        <v>Yes</v>
      </c>
      <c r="AR70" s="160">
        <v>19752616</v>
      </c>
      <c r="AS70" s="160">
        <f t="shared" si="16"/>
        <v>72786.693199999994</v>
      </c>
      <c r="AT70" s="160">
        <f t="shared" si="17"/>
        <v>19825402.6932</v>
      </c>
      <c r="AU70" s="160">
        <f t="shared" si="18"/>
        <v>19825402.6932</v>
      </c>
      <c r="AV70" s="160"/>
      <c r="AW70" s="160">
        <f t="shared" si="29"/>
        <v>19898189.386399999</v>
      </c>
      <c r="AX70" s="160">
        <f t="shared" ref="AX70:BB70" si="80">IF($AQ70="Yes",AW70+$AS70,AW70-$AS70)</f>
        <v>19970976.079599999</v>
      </c>
      <c r="AY70" s="160">
        <f t="shared" si="80"/>
        <v>20043762.772799999</v>
      </c>
      <c r="AZ70" s="160">
        <f t="shared" si="80"/>
        <v>20116549.465999998</v>
      </c>
      <c r="BA70" s="160">
        <f t="shared" si="80"/>
        <v>20189336.159199998</v>
      </c>
      <c r="BB70" s="160">
        <f t="shared" si="80"/>
        <v>20262122.852399997</v>
      </c>
      <c r="BC70" s="160">
        <f t="shared" si="31"/>
        <v>20278217</v>
      </c>
      <c r="BD70" s="166"/>
      <c r="BE70" s="160">
        <f t="shared" si="32"/>
        <v>19898189.386399999</v>
      </c>
      <c r="BF70" s="160">
        <f t="shared" si="48"/>
        <v>19970976.079599999</v>
      </c>
      <c r="BG70" s="160">
        <f t="shared" si="49"/>
        <v>20043762.772799999</v>
      </c>
      <c r="BH70" s="160">
        <f t="shared" si="50"/>
        <v>20116549.465999998</v>
      </c>
      <c r="BI70" s="160">
        <f t="shared" si="51"/>
        <v>20189336.159199998</v>
      </c>
      <c r="BJ70" s="160">
        <f t="shared" si="52"/>
        <v>20262122.852399997</v>
      </c>
      <c r="BK70" s="160">
        <f t="shared" si="53"/>
        <v>20278217</v>
      </c>
      <c r="BL70" s="166"/>
      <c r="BM70" s="166"/>
      <c r="BN70" s="166"/>
      <c r="BO70" s="166"/>
    </row>
    <row r="71" spans="1:67" x14ac:dyDescent="0.15">
      <c r="A71" s="129" t="s">
        <v>333</v>
      </c>
      <c r="B71" s="129"/>
      <c r="C71" s="147"/>
      <c r="D71" s="147" t="str">
        <f t="shared" si="21"/>
        <v>No</v>
      </c>
      <c r="E71" s="147"/>
      <c r="F71" s="147"/>
      <c r="G71" s="1">
        <v>4</v>
      </c>
      <c r="H71" s="101">
        <v>103</v>
      </c>
      <c r="I71" s="129">
        <v>45</v>
      </c>
      <c r="J71" s="1" t="s">
        <v>376</v>
      </c>
      <c r="K71" s="156"/>
      <c r="L71" s="101">
        <v>2562.08</v>
      </c>
      <c r="M71" s="157"/>
      <c r="N71" s="158"/>
      <c r="O71" s="101">
        <v>605</v>
      </c>
      <c r="P71" s="159">
        <f t="shared" si="2"/>
        <v>0.23613626428526824</v>
      </c>
      <c r="Q71" s="159">
        <f t="shared" si="3"/>
        <v>0</v>
      </c>
      <c r="R71" s="160">
        <f t="shared" si="4"/>
        <v>0</v>
      </c>
      <c r="S71" s="160">
        <f t="shared" si="22"/>
        <v>0</v>
      </c>
      <c r="T71" s="101">
        <v>52</v>
      </c>
      <c r="U71" s="101">
        <f t="shared" si="23"/>
        <v>7.8</v>
      </c>
      <c r="V71" s="136">
        <f t="shared" si="5"/>
        <v>181.5</v>
      </c>
      <c r="W71" s="4">
        <f t="shared" si="6"/>
        <v>2751.38</v>
      </c>
      <c r="X71" s="101">
        <v>3177561302</v>
      </c>
      <c r="Y71" s="101">
        <v>18789</v>
      </c>
      <c r="Z71" s="136">
        <f t="shared" si="7"/>
        <v>169118.17</v>
      </c>
      <c r="AA71" s="131">
        <f t="shared" si="8"/>
        <v>0.90582799999999997</v>
      </c>
      <c r="AB71" s="101">
        <v>83590</v>
      </c>
      <c r="AC71" s="131">
        <f t="shared" si="9"/>
        <v>0.72592500000000004</v>
      </c>
      <c r="AD71" s="131">
        <f t="shared" si="10"/>
        <v>0.148143</v>
      </c>
      <c r="AE71" s="161">
        <f t="shared" si="11"/>
        <v>0.148143</v>
      </c>
      <c r="AF71" s="162">
        <f t="shared" si="24"/>
        <v>0</v>
      </c>
      <c r="AG71" s="163">
        <f t="shared" si="25"/>
        <v>0.148143</v>
      </c>
      <c r="AH71" s="101">
        <v>0</v>
      </c>
      <c r="AI71" s="101">
        <v>0</v>
      </c>
      <c r="AJ71" s="4">
        <f t="shared" si="12"/>
        <v>0</v>
      </c>
      <c r="AK71" s="135">
        <f t="shared" si="13"/>
        <v>0</v>
      </c>
      <c r="AL71" s="135">
        <f t="shared" si="14"/>
        <v>4697563</v>
      </c>
      <c r="AM71" s="135">
        <f t="shared" si="15"/>
        <v>4697563</v>
      </c>
      <c r="AN71" s="135">
        <f t="shared" si="26"/>
        <v>4697563</v>
      </c>
      <c r="AO71" s="160">
        <v>6918462</v>
      </c>
      <c r="AP71" s="135">
        <f t="shared" si="27"/>
        <v>2220899</v>
      </c>
      <c r="AQ71" s="164" t="str">
        <f t="shared" si="28"/>
        <v>No</v>
      </c>
      <c r="AR71" s="160">
        <v>6261508</v>
      </c>
      <c r="AS71" s="160">
        <f t="shared" si="16"/>
        <v>185000.8867</v>
      </c>
      <c r="AT71" s="160">
        <f t="shared" si="17"/>
        <v>6076507.1133000003</v>
      </c>
      <c r="AU71" s="160">
        <f t="shared" si="18"/>
        <v>6076507.1133000003</v>
      </c>
      <c r="AV71" s="160"/>
      <c r="AW71" s="160">
        <f t="shared" si="29"/>
        <v>5891506.2266000006</v>
      </c>
      <c r="AX71" s="160">
        <f t="shared" ref="AX71:BB71" si="81">IF($AQ71="Yes",AW71+$AS71,AW71-$AS71)</f>
        <v>5706505.339900001</v>
      </c>
      <c r="AY71" s="160">
        <f t="shared" si="81"/>
        <v>5521504.4532000013</v>
      </c>
      <c r="AZ71" s="160">
        <f t="shared" si="81"/>
        <v>5336503.5665000016</v>
      </c>
      <c r="BA71" s="160">
        <f t="shared" si="81"/>
        <v>5151502.6798000019</v>
      </c>
      <c r="BB71" s="160">
        <f t="shared" si="81"/>
        <v>4966501.7931000022</v>
      </c>
      <c r="BC71" s="160">
        <f t="shared" si="31"/>
        <v>4697563</v>
      </c>
      <c r="BD71" s="166"/>
      <c r="BE71" s="160">
        <f t="shared" si="32"/>
        <v>5891506.2266000006</v>
      </c>
      <c r="BF71" s="160">
        <f t="shared" si="48"/>
        <v>5706505.339900001</v>
      </c>
      <c r="BG71" s="160">
        <f t="shared" si="49"/>
        <v>5521504.4532000013</v>
      </c>
      <c r="BH71" s="160">
        <f t="shared" si="50"/>
        <v>5336503.5665000016</v>
      </c>
      <c r="BI71" s="160">
        <f t="shared" si="51"/>
        <v>5151502.6798000019</v>
      </c>
      <c r="BJ71" s="160">
        <f t="shared" si="52"/>
        <v>4966501.7931000022</v>
      </c>
      <c r="BK71" s="160">
        <f t="shared" si="53"/>
        <v>4697563</v>
      </c>
      <c r="BL71" s="166"/>
      <c r="BM71" s="166"/>
      <c r="BN71" s="166"/>
      <c r="BO71" s="166"/>
    </row>
    <row r="72" spans="1:67" x14ac:dyDescent="0.15">
      <c r="A72" s="129" t="s">
        <v>365</v>
      </c>
      <c r="B72" s="129"/>
      <c r="C72" s="147"/>
      <c r="D72" s="147" t="str">
        <f t="shared" si="21"/>
        <v>No</v>
      </c>
      <c r="E72" s="147"/>
      <c r="F72" s="147"/>
      <c r="G72" s="1">
        <v>1</v>
      </c>
      <c r="H72" s="101">
        <v>147</v>
      </c>
      <c r="I72" s="129">
        <v>46</v>
      </c>
      <c r="J72" s="1" t="s">
        <v>377</v>
      </c>
      <c r="K72" s="156"/>
      <c r="L72" s="101">
        <v>1274.17</v>
      </c>
      <c r="M72" s="157"/>
      <c r="N72" s="158"/>
      <c r="O72" s="101">
        <v>137</v>
      </c>
      <c r="P72" s="159">
        <f t="shared" si="2"/>
        <v>0.10752097443826177</v>
      </c>
      <c r="Q72" s="159">
        <f t="shared" si="3"/>
        <v>0</v>
      </c>
      <c r="R72" s="160">
        <f t="shared" si="4"/>
        <v>0</v>
      </c>
      <c r="S72" s="160">
        <f t="shared" si="22"/>
        <v>0</v>
      </c>
      <c r="T72" s="101">
        <v>19</v>
      </c>
      <c r="U72" s="101">
        <f t="shared" si="23"/>
        <v>2.85</v>
      </c>
      <c r="V72" s="136">
        <f t="shared" si="5"/>
        <v>41.1</v>
      </c>
      <c r="W72" s="4">
        <f t="shared" si="6"/>
        <v>1318.12</v>
      </c>
      <c r="X72" s="101">
        <v>1836512310.6700001</v>
      </c>
      <c r="Y72" s="101">
        <v>7579</v>
      </c>
      <c r="Z72" s="136">
        <f t="shared" si="7"/>
        <v>242315.91</v>
      </c>
      <c r="AA72" s="131">
        <f t="shared" si="8"/>
        <v>1.2978879999999999</v>
      </c>
      <c r="AB72" s="101">
        <v>136786</v>
      </c>
      <c r="AC72" s="131">
        <f t="shared" si="9"/>
        <v>1.1878979999999999</v>
      </c>
      <c r="AD72" s="131">
        <f t="shared" si="10"/>
        <v>-0.26489099999999999</v>
      </c>
      <c r="AE72" s="161">
        <f t="shared" si="11"/>
        <v>0.01</v>
      </c>
      <c r="AF72" s="162">
        <f t="shared" si="24"/>
        <v>0</v>
      </c>
      <c r="AG72" s="163">
        <f t="shared" si="25"/>
        <v>0.01</v>
      </c>
      <c r="AH72" s="101">
        <v>413</v>
      </c>
      <c r="AI72" s="101">
        <v>4</v>
      </c>
      <c r="AJ72" s="4">
        <f t="shared" si="12"/>
        <v>30.77</v>
      </c>
      <c r="AK72" s="135">
        <f t="shared" si="13"/>
        <v>12708</v>
      </c>
      <c r="AL72" s="135">
        <f t="shared" si="14"/>
        <v>151913</v>
      </c>
      <c r="AM72" s="135">
        <f t="shared" si="15"/>
        <v>164621</v>
      </c>
      <c r="AN72" s="135">
        <f t="shared" si="26"/>
        <v>164621</v>
      </c>
      <c r="AO72" s="160">
        <v>177907</v>
      </c>
      <c r="AP72" s="135">
        <f t="shared" si="27"/>
        <v>13286</v>
      </c>
      <c r="AQ72" s="164" t="str">
        <f t="shared" si="28"/>
        <v>No</v>
      </c>
      <c r="AR72" s="160">
        <v>173187</v>
      </c>
      <c r="AS72" s="160">
        <f t="shared" si="16"/>
        <v>1106.7238</v>
      </c>
      <c r="AT72" s="160">
        <f t="shared" si="17"/>
        <v>172080.27619999999</v>
      </c>
      <c r="AU72" s="160">
        <f t="shared" si="18"/>
        <v>172080.27619999999</v>
      </c>
      <c r="AV72" s="160"/>
      <c r="AW72" s="160">
        <f t="shared" si="29"/>
        <v>170973.55239999999</v>
      </c>
      <c r="AX72" s="160">
        <f t="shared" ref="AX72:BB72" si="82">IF($AQ72="Yes",AW72+$AS72,AW72-$AS72)</f>
        <v>169866.82859999998</v>
      </c>
      <c r="AY72" s="160">
        <f t="shared" si="82"/>
        <v>168760.10479999997</v>
      </c>
      <c r="AZ72" s="160">
        <f t="shared" si="82"/>
        <v>167653.38099999996</v>
      </c>
      <c r="BA72" s="160">
        <f t="shared" si="82"/>
        <v>166546.65719999996</v>
      </c>
      <c r="BB72" s="160">
        <f t="shared" si="82"/>
        <v>165439.93339999995</v>
      </c>
      <c r="BC72" s="160">
        <f t="shared" si="31"/>
        <v>164621</v>
      </c>
      <c r="BD72" s="166"/>
      <c r="BE72" s="160">
        <f t="shared" si="32"/>
        <v>170973.55239999999</v>
      </c>
      <c r="BF72" s="160">
        <f t="shared" si="48"/>
        <v>169866.82859999998</v>
      </c>
      <c r="BG72" s="160">
        <f t="shared" si="49"/>
        <v>168760.10479999997</v>
      </c>
      <c r="BH72" s="160">
        <f t="shared" si="50"/>
        <v>167653.38099999996</v>
      </c>
      <c r="BI72" s="160">
        <f t="shared" si="51"/>
        <v>166546.65719999996</v>
      </c>
      <c r="BJ72" s="160">
        <f t="shared" si="52"/>
        <v>165439.93339999995</v>
      </c>
      <c r="BK72" s="160">
        <f t="shared" si="53"/>
        <v>164621</v>
      </c>
      <c r="BL72" s="166"/>
      <c r="BM72" s="166"/>
      <c r="BN72" s="166"/>
      <c r="BO72" s="166"/>
    </row>
    <row r="73" spans="1:67" x14ac:dyDescent="0.15">
      <c r="A73" s="129" t="s">
        <v>351</v>
      </c>
      <c r="B73" s="129"/>
      <c r="C73" s="147">
        <v>1</v>
      </c>
      <c r="D73" s="147" t="str">
        <f t="shared" si="21"/>
        <v>Yes</v>
      </c>
      <c r="E73" s="147">
        <v>1</v>
      </c>
      <c r="F73" s="147"/>
      <c r="G73" s="1">
        <v>8</v>
      </c>
      <c r="H73" s="101">
        <v>37</v>
      </c>
      <c r="I73" s="129">
        <v>47</v>
      </c>
      <c r="J73" s="1" t="s">
        <v>378</v>
      </c>
      <c r="K73" s="156"/>
      <c r="L73" s="101">
        <v>1129.03</v>
      </c>
      <c r="M73" s="168"/>
      <c r="N73" s="158"/>
      <c r="O73" s="101">
        <v>583</v>
      </c>
      <c r="P73" s="159">
        <f t="shared" si="2"/>
        <v>0.51637246131635117</v>
      </c>
      <c r="Q73" s="159">
        <f t="shared" si="3"/>
        <v>0</v>
      </c>
      <c r="R73" s="160">
        <f t="shared" si="4"/>
        <v>0</v>
      </c>
      <c r="S73" s="160">
        <f t="shared" si="22"/>
        <v>0</v>
      </c>
      <c r="T73" s="101">
        <v>69</v>
      </c>
      <c r="U73" s="101">
        <f t="shared" si="23"/>
        <v>10.35</v>
      </c>
      <c r="V73" s="136">
        <f t="shared" si="5"/>
        <v>174.9</v>
      </c>
      <c r="W73" s="4">
        <f t="shared" si="6"/>
        <v>1314.28</v>
      </c>
      <c r="X73" s="101">
        <v>1363481764.6700001</v>
      </c>
      <c r="Y73" s="101">
        <v>11395</v>
      </c>
      <c r="Z73" s="136">
        <f t="shared" si="7"/>
        <v>119656.14</v>
      </c>
      <c r="AA73" s="131">
        <f t="shared" si="8"/>
        <v>0.64090000000000003</v>
      </c>
      <c r="AB73" s="101">
        <v>75056</v>
      </c>
      <c r="AC73" s="131">
        <f t="shared" si="9"/>
        <v>0.65181299999999998</v>
      </c>
      <c r="AD73" s="131">
        <f t="shared" si="10"/>
        <v>0.35582599999999998</v>
      </c>
      <c r="AE73" s="161">
        <f t="shared" si="11"/>
        <v>0.35582599999999998</v>
      </c>
      <c r="AF73" s="162">
        <f t="shared" si="24"/>
        <v>0</v>
      </c>
      <c r="AG73" s="163">
        <f t="shared" si="25"/>
        <v>0.35582599999999998</v>
      </c>
      <c r="AH73" s="101">
        <v>0</v>
      </c>
      <c r="AI73" s="101">
        <v>0</v>
      </c>
      <c r="AJ73" s="4">
        <f t="shared" si="12"/>
        <v>0</v>
      </c>
      <c r="AK73" s="135">
        <f t="shared" si="13"/>
        <v>0</v>
      </c>
      <c r="AL73" s="135">
        <f t="shared" si="14"/>
        <v>5389724</v>
      </c>
      <c r="AM73" s="135">
        <f t="shared" si="15"/>
        <v>5389724</v>
      </c>
      <c r="AN73" s="135">
        <f t="shared" si="26"/>
        <v>5669122</v>
      </c>
      <c r="AO73" s="160">
        <v>5669122</v>
      </c>
      <c r="AP73" s="135">
        <f t="shared" si="27"/>
        <v>279398</v>
      </c>
      <c r="AQ73" s="164" t="str">
        <f t="shared" si="28"/>
        <v>No</v>
      </c>
      <c r="AR73" s="160">
        <v>5669122</v>
      </c>
      <c r="AS73" s="160">
        <f t="shared" si="16"/>
        <v>23273.8534</v>
      </c>
      <c r="AT73" s="160">
        <f t="shared" si="17"/>
        <v>5645848.1465999996</v>
      </c>
      <c r="AU73" s="160">
        <f t="shared" si="18"/>
        <v>5669122</v>
      </c>
      <c r="AV73" s="160"/>
      <c r="AW73" s="160">
        <f t="shared" si="29"/>
        <v>5645848.1465999996</v>
      </c>
      <c r="AX73" s="160">
        <f t="shared" ref="AX73:BB73" si="83">IF($AQ73="Yes",AW73+$AS73,AW73-$AS73)</f>
        <v>5622574.2931999993</v>
      </c>
      <c r="AY73" s="160">
        <f t="shared" si="83"/>
        <v>5599300.4397999989</v>
      </c>
      <c r="AZ73" s="160">
        <f t="shared" si="83"/>
        <v>5576026.5863999985</v>
      </c>
      <c r="BA73" s="160">
        <f t="shared" si="83"/>
        <v>5552752.7329999981</v>
      </c>
      <c r="BB73" s="160">
        <f t="shared" si="83"/>
        <v>5529478.8795999978</v>
      </c>
      <c r="BC73" s="160">
        <f t="shared" si="31"/>
        <v>5389724</v>
      </c>
      <c r="BD73" s="166"/>
      <c r="BE73" s="160">
        <f t="shared" si="32"/>
        <v>5669122</v>
      </c>
      <c r="BF73" s="160">
        <f t="shared" si="48"/>
        <v>5669122</v>
      </c>
      <c r="BG73" s="160">
        <f t="shared" si="49"/>
        <v>5669122</v>
      </c>
      <c r="BH73" s="160">
        <f t="shared" si="50"/>
        <v>5669122</v>
      </c>
      <c r="BI73" s="160">
        <f t="shared" si="51"/>
        <v>5669122</v>
      </c>
      <c r="BJ73" s="160">
        <f t="shared" si="52"/>
        <v>5669122</v>
      </c>
      <c r="BK73" s="160">
        <f t="shared" si="53"/>
        <v>5669122</v>
      </c>
      <c r="BL73" s="166"/>
      <c r="BM73" s="166"/>
      <c r="BN73" s="166"/>
      <c r="BO73" s="166"/>
    </row>
    <row r="74" spans="1:67" x14ac:dyDescent="0.15">
      <c r="A74" s="129" t="s">
        <v>323</v>
      </c>
      <c r="B74" s="129"/>
      <c r="C74" s="147"/>
      <c r="D74" s="147" t="str">
        <f t="shared" si="21"/>
        <v>No</v>
      </c>
      <c r="E74" s="147"/>
      <c r="F74" s="147"/>
      <c r="G74" s="1">
        <v>7</v>
      </c>
      <c r="H74" s="101">
        <v>78</v>
      </c>
      <c r="I74" s="129">
        <v>48</v>
      </c>
      <c r="J74" s="1" t="s">
        <v>379</v>
      </c>
      <c r="K74" s="156"/>
      <c r="L74" s="101">
        <v>2699.31</v>
      </c>
      <c r="M74" s="157"/>
      <c r="N74" s="158"/>
      <c r="O74" s="101">
        <v>397</v>
      </c>
      <c r="P74" s="159">
        <f t="shared" si="2"/>
        <v>0.14707462277396816</v>
      </c>
      <c r="Q74" s="159">
        <f t="shared" si="3"/>
        <v>0</v>
      </c>
      <c r="R74" s="160">
        <f t="shared" si="4"/>
        <v>0</v>
      </c>
      <c r="S74" s="160">
        <f t="shared" si="22"/>
        <v>0</v>
      </c>
      <c r="T74" s="101">
        <v>48</v>
      </c>
      <c r="U74" s="101">
        <f t="shared" si="23"/>
        <v>7.1999999999999993</v>
      </c>
      <c r="V74" s="136">
        <f t="shared" si="5"/>
        <v>119.1</v>
      </c>
      <c r="W74" s="4">
        <f t="shared" si="6"/>
        <v>2825.6099999999997</v>
      </c>
      <c r="X74" s="101">
        <v>1961580379</v>
      </c>
      <c r="Y74" s="101">
        <v>16195</v>
      </c>
      <c r="Z74" s="136">
        <f t="shared" si="7"/>
        <v>121122.59</v>
      </c>
      <c r="AA74" s="131">
        <f t="shared" si="8"/>
        <v>0.64875499999999997</v>
      </c>
      <c r="AB74" s="101">
        <v>82507</v>
      </c>
      <c r="AC74" s="131">
        <f t="shared" si="9"/>
        <v>0.71652000000000005</v>
      </c>
      <c r="AD74" s="131">
        <f t="shared" si="10"/>
        <v>0.33091599999999999</v>
      </c>
      <c r="AE74" s="161">
        <f t="shared" si="11"/>
        <v>0.33091599999999999</v>
      </c>
      <c r="AF74" s="162">
        <f t="shared" si="24"/>
        <v>0</v>
      </c>
      <c r="AG74" s="163">
        <f t="shared" si="25"/>
        <v>0.33091599999999999</v>
      </c>
      <c r="AH74" s="101">
        <v>0</v>
      </c>
      <c r="AI74" s="101">
        <v>0</v>
      </c>
      <c r="AJ74" s="4">
        <f t="shared" si="12"/>
        <v>0</v>
      </c>
      <c r="AK74" s="135">
        <f t="shared" si="13"/>
        <v>0</v>
      </c>
      <c r="AL74" s="135">
        <f t="shared" si="14"/>
        <v>10776331</v>
      </c>
      <c r="AM74" s="135">
        <f t="shared" si="15"/>
        <v>10776331</v>
      </c>
      <c r="AN74" s="135">
        <f t="shared" si="26"/>
        <v>10776331</v>
      </c>
      <c r="AO74" s="160">
        <v>9684435</v>
      </c>
      <c r="AP74" s="135">
        <f t="shared" si="27"/>
        <v>1091896</v>
      </c>
      <c r="AQ74" s="164" t="str">
        <f t="shared" si="28"/>
        <v>Yes</v>
      </c>
      <c r="AR74" s="160">
        <v>9830496</v>
      </c>
      <c r="AS74" s="160">
        <f t="shared" si="16"/>
        <v>116396.1136</v>
      </c>
      <c r="AT74" s="160">
        <f t="shared" si="17"/>
        <v>9946892.1136000007</v>
      </c>
      <c r="AU74" s="160">
        <f t="shared" si="18"/>
        <v>9946892.1136000007</v>
      </c>
      <c r="AV74" s="160"/>
      <c r="AW74" s="160">
        <f t="shared" si="29"/>
        <v>10063288.227200001</v>
      </c>
      <c r="AX74" s="160">
        <f t="shared" ref="AX74:BB74" si="84">IF($AQ74="Yes",AW74+$AS74,AW74-$AS74)</f>
        <v>10179684.340800002</v>
      </c>
      <c r="AY74" s="160">
        <f t="shared" si="84"/>
        <v>10296080.454400003</v>
      </c>
      <c r="AZ74" s="160">
        <f t="shared" si="84"/>
        <v>10412476.568000004</v>
      </c>
      <c r="BA74" s="160">
        <f t="shared" si="84"/>
        <v>10528872.681600004</v>
      </c>
      <c r="BB74" s="160">
        <f t="shared" si="84"/>
        <v>10645268.795200005</v>
      </c>
      <c r="BC74" s="160">
        <f t="shared" si="31"/>
        <v>10776331</v>
      </c>
      <c r="BD74" s="166"/>
      <c r="BE74" s="160">
        <f t="shared" si="32"/>
        <v>10063288.227200001</v>
      </c>
      <c r="BF74" s="160">
        <f t="shared" si="48"/>
        <v>10179684.340800002</v>
      </c>
      <c r="BG74" s="160">
        <f t="shared" si="49"/>
        <v>10296080.454400003</v>
      </c>
      <c r="BH74" s="160">
        <f t="shared" si="50"/>
        <v>10412476.568000004</v>
      </c>
      <c r="BI74" s="160">
        <f t="shared" si="51"/>
        <v>10528872.681600004</v>
      </c>
      <c r="BJ74" s="160">
        <f t="shared" si="52"/>
        <v>10645268.795200005</v>
      </c>
      <c r="BK74" s="160">
        <f t="shared" si="53"/>
        <v>10776331</v>
      </c>
      <c r="BL74" s="166"/>
      <c r="BM74" s="166"/>
      <c r="BN74" s="166"/>
      <c r="BO74" s="166"/>
    </row>
    <row r="75" spans="1:67" x14ac:dyDescent="0.15">
      <c r="A75" s="129" t="s">
        <v>351</v>
      </c>
      <c r="B75" s="129"/>
      <c r="C75" s="147"/>
      <c r="D75" s="147" t="str">
        <f t="shared" si="21"/>
        <v>No</v>
      </c>
      <c r="E75" s="147"/>
      <c r="F75" s="147"/>
      <c r="G75" s="1">
        <v>9</v>
      </c>
      <c r="H75" s="101">
        <v>35</v>
      </c>
      <c r="I75" s="129">
        <v>49</v>
      </c>
      <c r="J75" s="1" t="s">
        <v>380</v>
      </c>
      <c r="K75" s="156"/>
      <c r="L75" s="101">
        <v>5360.8</v>
      </c>
      <c r="M75" s="168"/>
      <c r="N75" s="158"/>
      <c r="O75" s="101">
        <v>2500</v>
      </c>
      <c r="P75" s="159">
        <f t="shared" si="2"/>
        <v>0.46634830622295176</v>
      </c>
      <c r="Q75" s="159">
        <f t="shared" si="3"/>
        <v>0</v>
      </c>
      <c r="R75" s="160">
        <f t="shared" si="4"/>
        <v>0</v>
      </c>
      <c r="S75" s="160">
        <f t="shared" si="22"/>
        <v>0</v>
      </c>
      <c r="T75" s="101">
        <v>131</v>
      </c>
      <c r="U75" s="101">
        <f t="shared" si="23"/>
        <v>19.649999999999999</v>
      </c>
      <c r="V75" s="136">
        <f t="shared" si="5"/>
        <v>750</v>
      </c>
      <c r="W75" s="4">
        <f t="shared" si="6"/>
        <v>6130.45</v>
      </c>
      <c r="X75" s="101">
        <v>4201118816</v>
      </c>
      <c r="Y75" s="101">
        <v>44585</v>
      </c>
      <c r="Z75" s="136">
        <f t="shared" si="7"/>
        <v>94227.18</v>
      </c>
      <c r="AA75" s="131">
        <f t="shared" si="8"/>
        <v>0.50469799999999998</v>
      </c>
      <c r="AB75" s="101">
        <v>73494</v>
      </c>
      <c r="AC75" s="131">
        <f t="shared" si="9"/>
        <v>0.63824800000000004</v>
      </c>
      <c r="AD75" s="131">
        <f t="shared" si="10"/>
        <v>0.455237</v>
      </c>
      <c r="AE75" s="161">
        <f t="shared" si="11"/>
        <v>0.455237</v>
      </c>
      <c r="AF75" s="162">
        <f t="shared" si="24"/>
        <v>0</v>
      </c>
      <c r="AG75" s="163">
        <f t="shared" si="25"/>
        <v>0.455237</v>
      </c>
      <c r="AH75" s="101">
        <v>0</v>
      </c>
      <c r="AI75" s="101">
        <v>0</v>
      </c>
      <c r="AJ75" s="4">
        <f t="shared" si="12"/>
        <v>0</v>
      </c>
      <c r="AK75" s="135">
        <f t="shared" si="13"/>
        <v>0</v>
      </c>
      <c r="AL75" s="135">
        <f t="shared" si="14"/>
        <v>32164058</v>
      </c>
      <c r="AM75" s="135">
        <f t="shared" si="15"/>
        <v>32164058</v>
      </c>
      <c r="AN75" s="135">
        <f t="shared" si="26"/>
        <v>32164058</v>
      </c>
      <c r="AO75" s="160">
        <v>28585010</v>
      </c>
      <c r="AP75" s="135">
        <f t="shared" si="27"/>
        <v>3579048</v>
      </c>
      <c r="AQ75" s="164" t="str">
        <f t="shared" si="28"/>
        <v>Yes</v>
      </c>
      <c r="AR75" s="160">
        <v>29169999</v>
      </c>
      <c r="AS75" s="160">
        <f t="shared" si="16"/>
        <v>381526.51679999998</v>
      </c>
      <c r="AT75" s="160">
        <f t="shared" si="17"/>
        <v>29551525.516800001</v>
      </c>
      <c r="AU75" s="160">
        <f t="shared" si="18"/>
        <v>29551525.516800001</v>
      </c>
      <c r="AV75" s="160"/>
      <c r="AW75" s="160">
        <f t="shared" si="29"/>
        <v>29933052.033600003</v>
      </c>
      <c r="AX75" s="160">
        <f t="shared" ref="AX75:BB75" si="85">IF($AQ75="Yes",AW75+$AS75,AW75-$AS75)</f>
        <v>30314578.550400004</v>
      </c>
      <c r="AY75" s="160">
        <f t="shared" si="85"/>
        <v>30696105.067200005</v>
      </c>
      <c r="AZ75" s="160">
        <f t="shared" si="85"/>
        <v>31077631.584000006</v>
      </c>
      <c r="BA75" s="160">
        <f t="shared" si="85"/>
        <v>31459158.100800008</v>
      </c>
      <c r="BB75" s="160">
        <f t="shared" si="85"/>
        <v>31840684.617600009</v>
      </c>
      <c r="BC75" s="160">
        <f t="shared" si="31"/>
        <v>32164058</v>
      </c>
      <c r="BD75" s="166"/>
      <c r="BE75" s="160">
        <f t="shared" si="32"/>
        <v>29933052.033600003</v>
      </c>
      <c r="BF75" s="160">
        <f t="shared" si="48"/>
        <v>30314578.550400004</v>
      </c>
      <c r="BG75" s="160">
        <f t="shared" si="49"/>
        <v>30696105.067200005</v>
      </c>
      <c r="BH75" s="160">
        <f t="shared" si="50"/>
        <v>31077631.584000006</v>
      </c>
      <c r="BI75" s="160">
        <f t="shared" si="51"/>
        <v>31459158.100800008</v>
      </c>
      <c r="BJ75" s="160">
        <f t="shared" si="52"/>
        <v>31840684.617600009</v>
      </c>
      <c r="BK75" s="160">
        <f t="shared" si="53"/>
        <v>32164058</v>
      </c>
      <c r="BL75" s="166"/>
      <c r="BM75" s="166"/>
      <c r="BN75" s="166"/>
      <c r="BO75" s="166"/>
    </row>
    <row r="76" spans="1:67" x14ac:dyDescent="0.15">
      <c r="A76" s="129" t="s">
        <v>323</v>
      </c>
      <c r="B76" s="129"/>
      <c r="C76" s="147"/>
      <c r="D76" s="147" t="str">
        <f t="shared" si="21"/>
        <v>No</v>
      </c>
      <c r="E76" s="147"/>
      <c r="F76" s="147"/>
      <c r="G76" s="1">
        <v>2</v>
      </c>
      <c r="H76" s="101">
        <v>149</v>
      </c>
      <c r="I76" s="129">
        <v>50</v>
      </c>
      <c r="J76" s="1" t="s">
        <v>381</v>
      </c>
      <c r="K76" s="156"/>
      <c r="L76" s="101">
        <v>659.97</v>
      </c>
      <c r="M76" s="157"/>
      <c r="N76" s="158"/>
      <c r="O76" s="101">
        <v>126</v>
      </c>
      <c r="P76" s="159">
        <f t="shared" si="2"/>
        <v>0.19091776898949953</v>
      </c>
      <c r="Q76" s="159">
        <f t="shared" si="3"/>
        <v>0</v>
      </c>
      <c r="R76" s="160">
        <f t="shared" si="4"/>
        <v>0</v>
      </c>
      <c r="S76" s="160">
        <f t="shared" si="22"/>
        <v>0</v>
      </c>
      <c r="T76" s="101">
        <v>14</v>
      </c>
      <c r="U76" s="101">
        <f t="shared" si="23"/>
        <v>2.1</v>
      </c>
      <c r="V76" s="136">
        <f t="shared" si="5"/>
        <v>37.799999999999997</v>
      </c>
      <c r="W76" s="4">
        <f t="shared" si="6"/>
        <v>699.87</v>
      </c>
      <c r="X76" s="101">
        <v>1536845778</v>
      </c>
      <c r="Y76" s="101">
        <v>6588</v>
      </c>
      <c r="Z76" s="136">
        <f t="shared" si="7"/>
        <v>233279.57</v>
      </c>
      <c r="AA76" s="131">
        <f t="shared" si="8"/>
        <v>1.2494879999999999</v>
      </c>
      <c r="AB76" s="101">
        <v>87857</v>
      </c>
      <c r="AC76" s="131">
        <f t="shared" si="9"/>
        <v>0.76298100000000002</v>
      </c>
      <c r="AD76" s="131">
        <f t="shared" si="10"/>
        <v>-0.103536</v>
      </c>
      <c r="AE76" s="161">
        <f t="shared" si="11"/>
        <v>0.01</v>
      </c>
      <c r="AF76" s="162">
        <f t="shared" si="24"/>
        <v>0</v>
      </c>
      <c r="AG76" s="163">
        <f t="shared" si="25"/>
        <v>0.01</v>
      </c>
      <c r="AH76" s="101">
        <v>348</v>
      </c>
      <c r="AI76" s="101">
        <v>6</v>
      </c>
      <c r="AJ76" s="4">
        <f t="shared" si="12"/>
        <v>46.15</v>
      </c>
      <c r="AK76" s="135">
        <f t="shared" si="13"/>
        <v>16060</v>
      </c>
      <c r="AL76" s="135">
        <f t="shared" si="14"/>
        <v>80660</v>
      </c>
      <c r="AM76" s="135">
        <f t="shared" si="15"/>
        <v>96720</v>
      </c>
      <c r="AN76" s="135">
        <f t="shared" si="26"/>
        <v>96720</v>
      </c>
      <c r="AO76" s="160">
        <v>105052</v>
      </c>
      <c r="AP76" s="135">
        <f t="shared" si="27"/>
        <v>8332</v>
      </c>
      <c r="AQ76" s="164" t="str">
        <f t="shared" si="28"/>
        <v>No</v>
      </c>
      <c r="AR76" s="160">
        <v>104620</v>
      </c>
      <c r="AS76" s="160">
        <f t="shared" si="16"/>
        <v>694.05560000000003</v>
      </c>
      <c r="AT76" s="160">
        <f t="shared" si="17"/>
        <v>103925.94439999999</v>
      </c>
      <c r="AU76" s="160">
        <f t="shared" si="18"/>
        <v>103925.94439999999</v>
      </c>
      <c r="AV76" s="160"/>
      <c r="AW76" s="160">
        <f t="shared" si="29"/>
        <v>103231.88879999999</v>
      </c>
      <c r="AX76" s="160">
        <f t="shared" ref="AX76:BB76" si="86">IF($AQ76="Yes",AW76+$AS76,AW76-$AS76)</f>
        <v>102537.83319999998</v>
      </c>
      <c r="AY76" s="160">
        <f t="shared" si="86"/>
        <v>101843.77759999997</v>
      </c>
      <c r="AZ76" s="160">
        <f t="shared" si="86"/>
        <v>101149.72199999997</v>
      </c>
      <c r="BA76" s="160">
        <f t="shared" si="86"/>
        <v>100455.66639999996</v>
      </c>
      <c r="BB76" s="160">
        <f t="shared" si="86"/>
        <v>99761.610799999951</v>
      </c>
      <c r="BC76" s="160">
        <f t="shared" si="31"/>
        <v>96720</v>
      </c>
      <c r="BD76" s="166"/>
      <c r="BE76" s="160">
        <f t="shared" si="32"/>
        <v>103231.88879999999</v>
      </c>
      <c r="BF76" s="160">
        <f t="shared" si="48"/>
        <v>102537.83319999998</v>
      </c>
      <c r="BG76" s="160">
        <f t="shared" si="49"/>
        <v>101843.77759999997</v>
      </c>
      <c r="BH76" s="160">
        <f t="shared" si="50"/>
        <v>101149.72199999997</v>
      </c>
      <c r="BI76" s="160">
        <f t="shared" si="51"/>
        <v>100455.66639999996</v>
      </c>
      <c r="BJ76" s="160">
        <f t="shared" si="52"/>
        <v>99761.610799999951</v>
      </c>
      <c r="BK76" s="160">
        <f t="shared" si="53"/>
        <v>96720</v>
      </c>
      <c r="BL76" s="166"/>
      <c r="BM76" s="166"/>
      <c r="BN76" s="166"/>
      <c r="BO76" s="166"/>
    </row>
    <row r="77" spans="1:67" x14ac:dyDescent="0.15">
      <c r="A77" s="129" t="s">
        <v>329</v>
      </c>
      <c r="B77" s="129"/>
      <c r="C77" s="147"/>
      <c r="D77" s="147" t="str">
        <f t="shared" si="21"/>
        <v>No</v>
      </c>
      <c r="E77" s="147"/>
      <c r="F77" s="147"/>
      <c r="G77" s="1">
        <v>2</v>
      </c>
      <c r="H77" s="101">
        <v>148</v>
      </c>
      <c r="I77" s="129">
        <v>51</v>
      </c>
      <c r="J77" s="1" t="s">
        <v>382</v>
      </c>
      <c r="K77" s="156"/>
      <c r="L77" s="101">
        <v>9669.85</v>
      </c>
      <c r="M77" s="157"/>
      <c r="N77" s="158"/>
      <c r="O77" s="101">
        <v>1553</v>
      </c>
      <c r="P77" s="159">
        <f t="shared" si="2"/>
        <v>0.16060228442013061</v>
      </c>
      <c r="Q77" s="159">
        <f t="shared" si="3"/>
        <v>0</v>
      </c>
      <c r="R77" s="160">
        <f t="shared" si="4"/>
        <v>0</v>
      </c>
      <c r="S77" s="160">
        <f t="shared" si="22"/>
        <v>0</v>
      </c>
      <c r="T77" s="101">
        <v>243</v>
      </c>
      <c r="U77" s="101">
        <f t="shared" si="23"/>
        <v>36.449999999999996</v>
      </c>
      <c r="V77" s="136">
        <f t="shared" si="5"/>
        <v>465.9</v>
      </c>
      <c r="W77" s="4">
        <f t="shared" si="6"/>
        <v>10172.200000000001</v>
      </c>
      <c r="X77" s="101">
        <v>15957220183.33</v>
      </c>
      <c r="Y77" s="101">
        <v>62105</v>
      </c>
      <c r="Z77" s="136">
        <f t="shared" si="7"/>
        <v>256939.38</v>
      </c>
      <c r="AA77" s="131">
        <f t="shared" si="8"/>
        <v>1.376214</v>
      </c>
      <c r="AB77" s="101">
        <v>127746</v>
      </c>
      <c r="AC77" s="131">
        <f t="shared" si="9"/>
        <v>1.1093919999999999</v>
      </c>
      <c r="AD77" s="131">
        <f t="shared" si="10"/>
        <v>-0.29616700000000001</v>
      </c>
      <c r="AE77" s="161">
        <f t="shared" si="11"/>
        <v>0.01</v>
      </c>
      <c r="AF77" s="162">
        <f t="shared" si="24"/>
        <v>0</v>
      </c>
      <c r="AG77" s="163">
        <f t="shared" si="25"/>
        <v>0.01</v>
      </c>
      <c r="AH77" s="101">
        <v>0</v>
      </c>
      <c r="AI77" s="101">
        <v>0</v>
      </c>
      <c r="AJ77" s="4">
        <f t="shared" si="12"/>
        <v>0</v>
      </c>
      <c r="AK77" s="135">
        <f t="shared" si="13"/>
        <v>0</v>
      </c>
      <c r="AL77" s="135">
        <f t="shared" si="14"/>
        <v>1172346</v>
      </c>
      <c r="AM77" s="135">
        <f t="shared" si="15"/>
        <v>1172346</v>
      </c>
      <c r="AN77" s="135">
        <f t="shared" si="26"/>
        <v>1172346</v>
      </c>
      <c r="AO77" s="160">
        <v>1087165</v>
      </c>
      <c r="AP77" s="135">
        <f t="shared" si="27"/>
        <v>85181</v>
      </c>
      <c r="AQ77" s="164" t="str">
        <f t="shared" si="28"/>
        <v>Yes</v>
      </c>
      <c r="AR77" s="160">
        <v>1102464</v>
      </c>
      <c r="AS77" s="160">
        <f t="shared" si="16"/>
        <v>9080.2945999999993</v>
      </c>
      <c r="AT77" s="160">
        <f t="shared" si="17"/>
        <v>1111544.2945999999</v>
      </c>
      <c r="AU77" s="160">
        <f t="shared" si="18"/>
        <v>1111544.2945999999</v>
      </c>
      <c r="AV77" s="160"/>
      <c r="AW77" s="160">
        <f t="shared" si="29"/>
        <v>1120624.5891999998</v>
      </c>
      <c r="AX77" s="160">
        <f t="shared" ref="AX77:BB77" si="87">IF($AQ77="Yes",AW77+$AS77,AW77-$AS77)</f>
        <v>1129704.8837999997</v>
      </c>
      <c r="AY77" s="160">
        <f t="shared" si="87"/>
        <v>1138785.1783999996</v>
      </c>
      <c r="AZ77" s="160">
        <f t="shared" si="87"/>
        <v>1147865.4729999995</v>
      </c>
      <c r="BA77" s="160">
        <f t="shared" si="87"/>
        <v>1156945.7675999994</v>
      </c>
      <c r="BB77" s="160">
        <f t="shared" si="87"/>
        <v>1166026.0621999993</v>
      </c>
      <c r="BC77" s="160">
        <f t="shared" si="31"/>
        <v>1172346</v>
      </c>
      <c r="BD77" s="166"/>
      <c r="BE77" s="160">
        <f t="shared" si="32"/>
        <v>1120624.5891999998</v>
      </c>
      <c r="BF77" s="160">
        <f t="shared" si="48"/>
        <v>1129704.8837999997</v>
      </c>
      <c r="BG77" s="160">
        <f t="shared" si="49"/>
        <v>1138785.1783999996</v>
      </c>
      <c r="BH77" s="160">
        <f t="shared" si="50"/>
        <v>1147865.4729999995</v>
      </c>
      <c r="BI77" s="160">
        <f t="shared" si="51"/>
        <v>1156945.7675999994</v>
      </c>
      <c r="BJ77" s="160">
        <f t="shared" si="52"/>
        <v>1166026.0621999993</v>
      </c>
      <c r="BK77" s="160">
        <f t="shared" si="53"/>
        <v>1172346</v>
      </c>
      <c r="BL77" s="166"/>
      <c r="BM77" s="166"/>
      <c r="BN77" s="166"/>
      <c r="BO77" s="166"/>
    </row>
    <row r="78" spans="1:67" x14ac:dyDescent="0.15">
      <c r="A78" s="129" t="s">
        <v>329</v>
      </c>
      <c r="B78" s="129"/>
      <c r="C78" s="147"/>
      <c r="D78" s="147" t="str">
        <f t="shared" si="21"/>
        <v>No</v>
      </c>
      <c r="E78" s="147"/>
      <c r="F78" s="147"/>
      <c r="G78" s="1">
        <v>3</v>
      </c>
      <c r="H78" s="101">
        <v>142</v>
      </c>
      <c r="I78" s="129">
        <v>52</v>
      </c>
      <c r="J78" s="1" t="s">
        <v>383</v>
      </c>
      <c r="K78" s="156"/>
      <c r="L78" s="101">
        <v>4096.18</v>
      </c>
      <c r="M78" s="157"/>
      <c r="N78" s="158"/>
      <c r="O78" s="101">
        <v>634</v>
      </c>
      <c r="P78" s="159">
        <f t="shared" si="2"/>
        <v>0.15477835446684471</v>
      </c>
      <c r="Q78" s="159">
        <f t="shared" si="3"/>
        <v>0</v>
      </c>
      <c r="R78" s="160">
        <f t="shared" si="4"/>
        <v>0</v>
      </c>
      <c r="S78" s="160">
        <f t="shared" si="22"/>
        <v>0</v>
      </c>
      <c r="T78" s="101">
        <v>172</v>
      </c>
      <c r="U78" s="101">
        <f t="shared" si="23"/>
        <v>25.8</v>
      </c>
      <c r="V78" s="136">
        <f t="shared" si="5"/>
        <v>190.2</v>
      </c>
      <c r="W78" s="4">
        <f t="shared" si="6"/>
        <v>4312.18</v>
      </c>
      <c r="X78" s="101">
        <v>5348306743</v>
      </c>
      <c r="Y78" s="101">
        <v>25572</v>
      </c>
      <c r="Z78" s="136">
        <f t="shared" si="7"/>
        <v>209146.99</v>
      </c>
      <c r="AA78" s="131">
        <f t="shared" si="8"/>
        <v>1.1202289999999999</v>
      </c>
      <c r="AB78" s="101">
        <v>94785</v>
      </c>
      <c r="AC78" s="131">
        <f t="shared" si="9"/>
        <v>0.82314699999999996</v>
      </c>
      <c r="AD78" s="131">
        <f t="shared" si="10"/>
        <v>-3.1104E-2</v>
      </c>
      <c r="AE78" s="161">
        <f t="shared" si="11"/>
        <v>0.01</v>
      </c>
      <c r="AF78" s="162">
        <f t="shared" si="24"/>
        <v>0</v>
      </c>
      <c r="AG78" s="163">
        <f t="shared" si="25"/>
        <v>0.01</v>
      </c>
      <c r="AH78" s="101">
        <v>0</v>
      </c>
      <c r="AI78" s="101">
        <v>0</v>
      </c>
      <c r="AJ78" s="4">
        <f t="shared" si="12"/>
        <v>0</v>
      </c>
      <c r="AK78" s="135">
        <f t="shared" si="13"/>
        <v>0</v>
      </c>
      <c r="AL78" s="135">
        <f t="shared" si="14"/>
        <v>496979</v>
      </c>
      <c r="AM78" s="135">
        <f t="shared" si="15"/>
        <v>496979</v>
      </c>
      <c r="AN78" s="135">
        <f t="shared" si="26"/>
        <v>496979</v>
      </c>
      <c r="AO78" s="160">
        <v>1095080</v>
      </c>
      <c r="AP78" s="135">
        <f t="shared" si="27"/>
        <v>598101</v>
      </c>
      <c r="AQ78" s="164" t="str">
        <f t="shared" si="28"/>
        <v>No</v>
      </c>
      <c r="AR78" s="160">
        <v>893279</v>
      </c>
      <c r="AS78" s="160">
        <f t="shared" si="16"/>
        <v>49821.813300000002</v>
      </c>
      <c r="AT78" s="160">
        <f t="shared" si="17"/>
        <v>843457.18669999996</v>
      </c>
      <c r="AU78" s="160">
        <f t="shared" si="18"/>
        <v>843457.18669999996</v>
      </c>
      <c r="AV78" s="160"/>
      <c r="AW78" s="160">
        <f t="shared" si="29"/>
        <v>793635.37339999992</v>
      </c>
      <c r="AX78" s="160">
        <f t="shared" ref="AX78:BB78" si="88">IF($AQ78="Yes",AW78+$AS78,AW78-$AS78)</f>
        <v>743813.56009999989</v>
      </c>
      <c r="AY78" s="160">
        <f t="shared" si="88"/>
        <v>693991.74679999985</v>
      </c>
      <c r="AZ78" s="160">
        <f t="shared" si="88"/>
        <v>644169.93349999981</v>
      </c>
      <c r="BA78" s="160">
        <f t="shared" si="88"/>
        <v>594348.12019999977</v>
      </c>
      <c r="BB78" s="160">
        <f t="shared" si="88"/>
        <v>544526.30689999973</v>
      </c>
      <c r="BC78" s="160">
        <f t="shared" si="31"/>
        <v>496979</v>
      </c>
      <c r="BD78" s="166"/>
      <c r="BE78" s="160">
        <f t="shared" si="32"/>
        <v>793635.37339999992</v>
      </c>
      <c r="BF78" s="160">
        <f t="shared" si="48"/>
        <v>743813.56009999989</v>
      </c>
      <c r="BG78" s="160">
        <f t="shared" si="49"/>
        <v>693991.74679999985</v>
      </c>
      <c r="BH78" s="160">
        <f t="shared" si="50"/>
        <v>644169.93349999981</v>
      </c>
      <c r="BI78" s="160">
        <f t="shared" si="51"/>
        <v>594348.12019999977</v>
      </c>
      <c r="BJ78" s="160">
        <f t="shared" si="52"/>
        <v>544526.30689999973</v>
      </c>
      <c r="BK78" s="160">
        <f t="shared" si="53"/>
        <v>496979</v>
      </c>
      <c r="BL78" s="166"/>
      <c r="BM78" s="166"/>
      <c r="BN78" s="166"/>
      <c r="BO78" s="166"/>
    </row>
    <row r="79" spans="1:67" x14ac:dyDescent="0.15">
      <c r="A79" s="129" t="s">
        <v>327</v>
      </c>
      <c r="B79" s="129"/>
      <c r="C79" s="147"/>
      <c r="D79" s="147" t="str">
        <f t="shared" si="21"/>
        <v>No</v>
      </c>
      <c r="E79" s="147"/>
      <c r="F79" s="147"/>
      <c r="G79" s="1">
        <v>5</v>
      </c>
      <c r="H79" s="101">
        <v>97</v>
      </c>
      <c r="I79" s="129">
        <v>53</v>
      </c>
      <c r="J79" s="1" t="s">
        <v>384</v>
      </c>
      <c r="K79" s="156"/>
      <c r="L79" s="101">
        <v>222.8</v>
      </c>
      <c r="M79" s="157"/>
      <c r="N79" s="158"/>
      <c r="O79" s="101">
        <v>48</v>
      </c>
      <c r="P79" s="159">
        <f t="shared" si="2"/>
        <v>0.21543985637342908</v>
      </c>
      <c r="Q79" s="159">
        <f t="shared" si="3"/>
        <v>0</v>
      </c>
      <c r="R79" s="160">
        <f t="shared" si="4"/>
        <v>0</v>
      </c>
      <c r="S79" s="160">
        <f t="shared" si="22"/>
        <v>0</v>
      </c>
      <c r="T79" s="101">
        <v>1</v>
      </c>
      <c r="U79" s="101">
        <f t="shared" si="23"/>
        <v>0.15</v>
      </c>
      <c r="V79" s="136">
        <f t="shared" si="5"/>
        <v>14.4</v>
      </c>
      <c r="W79" s="4">
        <f t="shared" si="6"/>
        <v>237.35000000000002</v>
      </c>
      <c r="X79" s="101">
        <v>327674593.32999998</v>
      </c>
      <c r="Y79" s="101">
        <v>1944</v>
      </c>
      <c r="Z79" s="136">
        <f t="shared" si="7"/>
        <v>168556.89</v>
      </c>
      <c r="AA79" s="131">
        <f t="shared" si="8"/>
        <v>0.90282099999999998</v>
      </c>
      <c r="AB79" s="101">
        <v>92279</v>
      </c>
      <c r="AC79" s="131">
        <f t="shared" si="9"/>
        <v>0.80138399999999999</v>
      </c>
      <c r="AD79" s="131">
        <f t="shared" si="10"/>
        <v>0.12761</v>
      </c>
      <c r="AE79" s="161">
        <f t="shared" si="11"/>
        <v>0.12761</v>
      </c>
      <c r="AF79" s="162">
        <f t="shared" si="24"/>
        <v>0</v>
      </c>
      <c r="AG79" s="163">
        <f t="shared" si="25"/>
        <v>0.12761</v>
      </c>
      <c r="AH79" s="101">
        <v>0</v>
      </c>
      <c r="AI79" s="101">
        <v>0</v>
      </c>
      <c r="AJ79" s="4">
        <f t="shared" si="12"/>
        <v>0</v>
      </c>
      <c r="AK79" s="135">
        <f t="shared" si="13"/>
        <v>0</v>
      </c>
      <c r="AL79" s="135">
        <f t="shared" si="14"/>
        <v>349072</v>
      </c>
      <c r="AM79" s="135">
        <f t="shared" si="15"/>
        <v>349072</v>
      </c>
      <c r="AN79" s="135">
        <f t="shared" si="26"/>
        <v>349072</v>
      </c>
      <c r="AO79" s="160">
        <v>923278</v>
      </c>
      <c r="AP79" s="135">
        <f t="shared" si="27"/>
        <v>574206</v>
      </c>
      <c r="AQ79" s="164" t="str">
        <f t="shared" si="28"/>
        <v>No</v>
      </c>
      <c r="AR79" s="160">
        <v>784087</v>
      </c>
      <c r="AS79" s="160">
        <f t="shared" si="16"/>
        <v>47831.359799999998</v>
      </c>
      <c r="AT79" s="160">
        <f t="shared" si="17"/>
        <v>736255.64020000002</v>
      </c>
      <c r="AU79" s="160">
        <f t="shared" si="18"/>
        <v>736255.64020000002</v>
      </c>
      <c r="AV79" s="160"/>
      <c r="AW79" s="160">
        <f t="shared" si="29"/>
        <v>688424.28040000005</v>
      </c>
      <c r="AX79" s="160">
        <f t="shared" ref="AX79:BB79" si="89">IF($AQ79="Yes",AW79+$AS79,AW79-$AS79)</f>
        <v>640592.92060000007</v>
      </c>
      <c r="AY79" s="160">
        <f t="shared" si="89"/>
        <v>592761.56080000009</v>
      </c>
      <c r="AZ79" s="160">
        <f t="shared" si="89"/>
        <v>544930.20100000012</v>
      </c>
      <c r="BA79" s="160">
        <f t="shared" si="89"/>
        <v>497098.84120000014</v>
      </c>
      <c r="BB79" s="160">
        <f t="shared" si="89"/>
        <v>449267.48140000016</v>
      </c>
      <c r="BC79" s="160">
        <f t="shared" si="31"/>
        <v>349072</v>
      </c>
      <c r="BD79" s="166"/>
      <c r="BE79" s="160">
        <f t="shared" si="32"/>
        <v>688424.28040000005</v>
      </c>
      <c r="BF79" s="160">
        <f t="shared" si="48"/>
        <v>640592.92060000007</v>
      </c>
      <c r="BG79" s="160">
        <f t="shared" si="49"/>
        <v>592761.56080000009</v>
      </c>
      <c r="BH79" s="160">
        <f t="shared" si="50"/>
        <v>544930.20100000012</v>
      </c>
      <c r="BI79" s="160">
        <f t="shared" si="51"/>
        <v>497098.84120000014</v>
      </c>
      <c r="BJ79" s="160">
        <f t="shared" si="52"/>
        <v>449267.48140000016</v>
      </c>
      <c r="BK79" s="160">
        <f t="shared" si="53"/>
        <v>349072</v>
      </c>
      <c r="BL79" s="166"/>
      <c r="BM79" s="166"/>
      <c r="BN79" s="166"/>
      <c r="BO79" s="166"/>
    </row>
    <row r="80" spans="1:67" x14ac:dyDescent="0.15">
      <c r="A80" s="129" t="s">
        <v>329</v>
      </c>
      <c r="B80" s="129"/>
      <c r="C80" s="147"/>
      <c r="D80" s="147" t="str">
        <f t="shared" si="21"/>
        <v>No</v>
      </c>
      <c r="E80" s="147"/>
      <c r="F80" s="147"/>
      <c r="G80" s="1">
        <v>3</v>
      </c>
      <c r="H80" s="101">
        <v>136</v>
      </c>
      <c r="I80" s="129">
        <v>54</v>
      </c>
      <c r="J80" s="1" t="s">
        <v>385</v>
      </c>
      <c r="K80" s="156"/>
      <c r="L80" s="101">
        <v>5940.12</v>
      </c>
      <c r="M80" s="157"/>
      <c r="N80" s="158"/>
      <c r="O80" s="101">
        <v>781</v>
      </c>
      <c r="P80" s="159">
        <f t="shared" si="2"/>
        <v>0.13147882534359576</v>
      </c>
      <c r="Q80" s="159">
        <f t="shared" si="3"/>
        <v>0</v>
      </c>
      <c r="R80" s="160">
        <f t="shared" si="4"/>
        <v>0</v>
      </c>
      <c r="S80" s="160">
        <f t="shared" si="22"/>
        <v>0</v>
      </c>
      <c r="T80" s="101">
        <v>158</v>
      </c>
      <c r="U80" s="101">
        <f t="shared" si="23"/>
        <v>23.7</v>
      </c>
      <c r="V80" s="136">
        <f t="shared" si="5"/>
        <v>234.3</v>
      </c>
      <c r="W80" s="4">
        <f t="shared" si="6"/>
        <v>6198.12</v>
      </c>
      <c r="X80" s="101">
        <v>6031247290.6700001</v>
      </c>
      <c r="Y80" s="101">
        <v>34575</v>
      </c>
      <c r="Z80" s="136">
        <f t="shared" si="7"/>
        <v>174439.55</v>
      </c>
      <c r="AA80" s="131">
        <f t="shared" si="8"/>
        <v>0.93432999999999999</v>
      </c>
      <c r="AB80" s="101">
        <v>111645</v>
      </c>
      <c r="AC80" s="131">
        <f t="shared" si="9"/>
        <v>0.96956500000000001</v>
      </c>
      <c r="AD80" s="131">
        <f t="shared" si="10"/>
        <v>5.5100000000000003E-2</v>
      </c>
      <c r="AE80" s="161">
        <f t="shared" si="11"/>
        <v>5.5100000000000003E-2</v>
      </c>
      <c r="AF80" s="162">
        <f t="shared" si="24"/>
        <v>0</v>
      </c>
      <c r="AG80" s="163">
        <f t="shared" si="25"/>
        <v>5.5100000000000003E-2</v>
      </c>
      <c r="AH80" s="101">
        <v>0</v>
      </c>
      <c r="AI80" s="101">
        <v>0</v>
      </c>
      <c r="AJ80" s="4">
        <f t="shared" si="12"/>
        <v>0</v>
      </c>
      <c r="AK80" s="135">
        <f t="shared" si="13"/>
        <v>0</v>
      </c>
      <c r="AL80" s="135">
        <f t="shared" si="14"/>
        <v>3935977</v>
      </c>
      <c r="AM80" s="135">
        <f t="shared" si="15"/>
        <v>3935977</v>
      </c>
      <c r="AN80" s="135">
        <f t="shared" si="26"/>
        <v>3935977</v>
      </c>
      <c r="AO80" s="160">
        <v>6654380</v>
      </c>
      <c r="AP80" s="135">
        <f t="shared" si="27"/>
        <v>2718403</v>
      </c>
      <c r="AQ80" s="164" t="str">
        <f t="shared" si="28"/>
        <v>No</v>
      </c>
      <c r="AR80" s="160">
        <v>5605704</v>
      </c>
      <c r="AS80" s="160">
        <f t="shared" si="16"/>
        <v>226442.9699</v>
      </c>
      <c r="AT80" s="160">
        <f t="shared" si="17"/>
        <v>5379261.0301000001</v>
      </c>
      <c r="AU80" s="160">
        <f t="shared" si="18"/>
        <v>5379261.0301000001</v>
      </c>
      <c r="AV80" s="160"/>
      <c r="AW80" s="160">
        <f t="shared" si="29"/>
        <v>5152818.0602000002</v>
      </c>
      <c r="AX80" s="160">
        <f t="shared" ref="AX80:BB80" si="90">IF($AQ80="Yes",AW80+$AS80,AW80-$AS80)</f>
        <v>4926375.0903000003</v>
      </c>
      <c r="AY80" s="160">
        <f t="shared" si="90"/>
        <v>4699932.1204000004</v>
      </c>
      <c r="AZ80" s="160">
        <f t="shared" si="90"/>
        <v>4473489.1505000005</v>
      </c>
      <c r="BA80" s="160">
        <f t="shared" si="90"/>
        <v>4247046.1806000005</v>
      </c>
      <c r="BB80" s="160">
        <f t="shared" si="90"/>
        <v>4020603.2107000006</v>
      </c>
      <c r="BC80" s="160">
        <f t="shared" si="31"/>
        <v>3935977</v>
      </c>
      <c r="BD80" s="166"/>
      <c r="BE80" s="160">
        <f t="shared" si="32"/>
        <v>5152818.0602000002</v>
      </c>
      <c r="BF80" s="160">
        <f t="shared" si="48"/>
        <v>4926375.0903000003</v>
      </c>
      <c r="BG80" s="160">
        <f t="shared" si="49"/>
        <v>4699932.1204000004</v>
      </c>
      <c r="BH80" s="160">
        <f t="shared" si="50"/>
        <v>4473489.1505000005</v>
      </c>
      <c r="BI80" s="160">
        <f t="shared" si="51"/>
        <v>4247046.1806000005</v>
      </c>
      <c r="BJ80" s="160">
        <f t="shared" si="52"/>
        <v>4020603.2107000006</v>
      </c>
      <c r="BK80" s="160">
        <f t="shared" si="53"/>
        <v>3935977</v>
      </c>
      <c r="BL80" s="166"/>
      <c r="BM80" s="166"/>
      <c r="BN80" s="166"/>
      <c r="BO80" s="166"/>
    </row>
    <row r="81" spans="1:67" x14ac:dyDescent="0.15">
      <c r="A81" s="129" t="s">
        <v>327</v>
      </c>
      <c r="B81" s="129"/>
      <c r="C81" s="147"/>
      <c r="D81" s="147" t="str">
        <f t="shared" si="21"/>
        <v>No</v>
      </c>
      <c r="E81" s="147"/>
      <c r="F81" s="147"/>
      <c r="G81" s="1">
        <v>2</v>
      </c>
      <c r="H81" s="101">
        <v>143</v>
      </c>
      <c r="I81" s="129">
        <v>55</v>
      </c>
      <c r="J81" s="1" t="s">
        <v>386</v>
      </c>
      <c r="K81" s="156"/>
      <c r="L81" s="101">
        <v>349.69</v>
      </c>
      <c r="M81" s="157"/>
      <c r="N81" s="158"/>
      <c r="O81" s="101">
        <v>87</v>
      </c>
      <c r="P81" s="159">
        <f t="shared" si="2"/>
        <v>0.24879178701135291</v>
      </c>
      <c r="Q81" s="159">
        <f t="shared" si="3"/>
        <v>0</v>
      </c>
      <c r="R81" s="160">
        <f t="shared" si="4"/>
        <v>0</v>
      </c>
      <c r="S81" s="160">
        <f t="shared" si="22"/>
        <v>0</v>
      </c>
      <c r="T81" s="101">
        <v>6</v>
      </c>
      <c r="U81" s="101">
        <f t="shared" si="23"/>
        <v>0.89999999999999991</v>
      </c>
      <c r="V81" s="136">
        <f t="shared" si="5"/>
        <v>26.1</v>
      </c>
      <c r="W81" s="4">
        <f t="shared" si="6"/>
        <v>376.69</v>
      </c>
      <c r="X81" s="101">
        <v>778299722.66999996</v>
      </c>
      <c r="Y81" s="101">
        <v>2888</v>
      </c>
      <c r="Z81" s="136">
        <f t="shared" si="7"/>
        <v>269494.36</v>
      </c>
      <c r="AA81" s="131">
        <f t="shared" si="8"/>
        <v>1.4434610000000001</v>
      </c>
      <c r="AB81" s="101">
        <v>96026</v>
      </c>
      <c r="AC81" s="131">
        <f t="shared" si="9"/>
        <v>0.833924</v>
      </c>
      <c r="AD81" s="131">
        <f t="shared" si="10"/>
        <v>-0.2606</v>
      </c>
      <c r="AE81" s="161">
        <f t="shared" si="11"/>
        <v>0.01</v>
      </c>
      <c r="AF81" s="162">
        <f t="shared" si="24"/>
        <v>0</v>
      </c>
      <c r="AG81" s="163">
        <f t="shared" si="25"/>
        <v>0.01</v>
      </c>
      <c r="AH81" s="101">
        <v>354</v>
      </c>
      <c r="AI81" s="101">
        <v>13</v>
      </c>
      <c r="AJ81" s="4">
        <f t="shared" si="12"/>
        <v>100</v>
      </c>
      <c r="AK81" s="135">
        <f t="shared" si="13"/>
        <v>35400</v>
      </c>
      <c r="AL81" s="135">
        <f t="shared" si="14"/>
        <v>43414</v>
      </c>
      <c r="AM81" s="135">
        <f t="shared" si="15"/>
        <v>78814</v>
      </c>
      <c r="AN81" s="135">
        <f t="shared" si="26"/>
        <v>78814</v>
      </c>
      <c r="AO81" s="160">
        <v>82025</v>
      </c>
      <c r="AP81" s="135">
        <f t="shared" si="27"/>
        <v>3211</v>
      </c>
      <c r="AQ81" s="164" t="str">
        <f t="shared" si="28"/>
        <v>No</v>
      </c>
      <c r="AR81" s="160">
        <v>80429</v>
      </c>
      <c r="AS81" s="160">
        <f t="shared" si="16"/>
        <v>267.47629999999998</v>
      </c>
      <c r="AT81" s="160">
        <f t="shared" si="17"/>
        <v>80161.523700000005</v>
      </c>
      <c r="AU81" s="160">
        <f t="shared" si="18"/>
        <v>80161.523700000005</v>
      </c>
      <c r="AV81" s="160"/>
      <c r="AW81" s="160">
        <f t="shared" si="29"/>
        <v>79894.04740000001</v>
      </c>
      <c r="AX81" s="160">
        <f t="shared" ref="AX81:BB81" si="91">IF($AQ81="Yes",AW81+$AS81,AW81-$AS81)</f>
        <v>79626.571100000016</v>
      </c>
      <c r="AY81" s="160">
        <f t="shared" si="91"/>
        <v>79359.094800000021</v>
      </c>
      <c r="AZ81" s="160">
        <f t="shared" si="91"/>
        <v>79091.618500000026</v>
      </c>
      <c r="BA81" s="160">
        <f t="shared" si="91"/>
        <v>78824.142200000031</v>
      </c>
      <c r="BB81" s="160">
        <f t="shared" si="91"/>
        <v>78556.665900000036</v>
      </c>
      <c r="BC81" s="160">
        <f t="shared" si="31"/>
        <v>78814</v>
      </c>
      <c r="BD81" s="166"/>
      <c r="BE81" s="160">
        <f t="shared" si="32"/>
        <v>79894.04740000001</v>
      </c>
      <c r="BF81" s="160">
        <f t="shared" si="48"/>
        <v>79626.571100000016</v>
      </c>
      <c r="BG81" s="160">
        <f t="shared" si="49"/>
        <v>79359.094800000021</v>
      </c>
      <c r="BH81" s="160">
        <f t="shared" si="50"/>
        <v>79091.618500000026</v>
      </c>
      <c r="BI81" s="160">
        <f t="shared" si="51"/>
        <v>78824.142200000031</v>
      </c>
      <c r="BJ81" s="160">
        <f t="shared" si="52"/>
        <v>78556.665900000036</v>
      </c>
      <c r="BK81" s="160">
        <f t="shared" si="53"/>
        <v>78814</v>
      </c>
      <c r="BL81" s="166"/>
      <c r="BM81" s="166"/>
      <c r="BN81" s="166"/>
      <c r="BO81" s="166"/>
    </row>
    <row r="82" spans="1:67" x14ac:dyDescent="0.15">
      <c r="A82" s="129" t="s">
        <v>329</v>
      </c>
      <c r="B82" s="129"/>
      <c r="C82" s="147"/>
      <c r="D82" s="147" t="str">
        <f t="shared" si="21"/>
        <v>No</v>
      </c>
      <c r="E82" s="147"/>
      <c r="F82" s="147"/>
      <c r="G82" s="1">
        <v>5</v>
      </c>
      <c r="H82" s="101">
        <v>120</v>
      </c>
      <c r="I82" s="129">
        <v>56</v>
      </c>
      <c r="J82" s="1" t="s">
        <v>387</v>
      </c>
      <c r="K82" s="156"/>
      <c r="L82" s="101">
        <v>1757.74</v>
      </c>
      <c r="M82" s="157"/>
      <c r="N82" s="158"/>
      <c r="O82" s="101">
        <v>181</v>
      </c>
      <c r="P82" s="159">
        <f t="shared" si="2"/>
        <v>0.1029731359586742</v>
      </c>
      <c r="Q82" s="159">
        <f t="shared" si="3"/>
        <v>0</v>
      </c>
      <c r="R82" s="160">
        <f t="shared" si="4"/>
        <v>0</v>
      </c>
      <c r="S82" s="160">
        <f t="shared" si="22"/>
        <v>0</v>
      </c>
      <c r="T82" s="101">
        <v>5</v>
      </c>
      <c r="U82" s="101">
        <f t="shared" si="23"/>
        <v>0.75</v>
      </c>
      <c r="V82" s="136">
        <f t="shared" si="5"/>
        <v>54.3</v>
      </c>
      <c r="W82" s="4">
        <f t="shared" si="6"/>
        <v>1812.79</v>
      </c>
      <c r="X82" s="101">
        <v>1442807818</v>
      </c>
      <c r="Y82" s="101">
        <v>11357</v>
      </c>
      <c r="Z82" s="136">
        <f t="shared" si="7"/>
        <v>127041.28</v>
      </c>
      <c r="AA82" s="131">
        <f t="shared" si="8"/>
        <v>0.68045599999999995</v>
      </c>
      <c r="AB82" s="101">
        <v>111220</v>
      </c>
      <c r="AC82" s="131">
        <f t="shared" si="9"/>
        <v>0.96587400000000001</v>
      </c>
      <c r="AD82" s="131">
        <f t="shared" si="10"/>
        <v>0.23391899999999999</v>
      </c>
      <c r="AE82" s="161">
        <f t="shared" si="11"/>
        <v>0.23391899999999999</v>
      </c>
      <c r="AF82" s="162">
        <f t="shared" si="24"/>
        <v>0</v>
      </c>
      <c r="AG82" s="163">
        <f t="shared" si="25"/>
        <v>0.23391899999999999</v>
      </c>
      <c r="AH82" s="101">
        <v>0</v>
      </c>
      <c r="AI82" s="101">
        <v>0</v>
      </c>
      <c r="AJ82" s="4">
        <f t="shared" si="12"/>
        <v>0</v>
      </c>
      <c r="AK82" s="135">
        <f t="shared" si="13"/>
        <v>0</v>
      </c>
      <c r="AL82" s="135">
        <f t="shared" si="14"/>
        <v>4887130</v>
      </c>
      <c r="AM82" s="135">
        <f t="shared" si="15"/>
        <v>4887130</v>
      </c>
      <c r="AN82" s="135">
        <f t="shared" si="26"/>
        <v>4887130</v>
      </c>
      <c r="AO82" s="160">
        <v>5510220</v>
      </c>
      <c r="AP82" s="135">
        <f t="shared" si="27"/>
        <v>623090</v>
      </c>
      <c r="AQ82" s="164" t="str">
        <f t="shared" si="28"/>
        <v>No</v>
      </c>
      <c r="AR82" s="160">
        <v>5330217</v>
      </c>
      <c r="AS82" s="160">
        <f t="shared" si="16"/>
        <v>51903.396999999997</v>
      </c>
      <c r="AT82" s="160">
        <f t="shared" si="17"/>
        <v>5278313.6030000001</v>
      </c>
      <c r="AU82" s="160">
        <f t="shared" si="18"/>
        <v>5278313.6030000001</v>
      </c>
      <c r="AV82" s="160"/>
      <c r="AW82" s="160">
        <f t="shared" si="29"/>
        <v>5226410.2060000002</v>
      </c>
      <c r="AX82" s="160">
        <f t="shared" ref="AX82:BB82" si="92">IF($AQ82="Yes",AW82+$AS82,AW82-$AS82)</f>
        <v>5174506.8090000004</v>
      </c>
      <c r="AY82" s="160">
        <f t="shared" si="92"/>
        <v>5122603.4120000005</v>
      </c>
      <c r="AZ82" s="160">
        <f t="shared" si="92"/>
        <v>5070700.0150000006</v>
      </c>
      <c r="BA82" s="160">
        <f t="shared" si="92"/>
        <v>5018796.6180000007</v>
      </c>
      <c r="BB82" s="160">
        <f t="shared" si="92"/>
        <v>4966893.2210000008</v>
      </c>
      <c r="BC82" s="160">
        <f t="shared" si="31"/>
        <v>4887130</v>
      </c>
      <c r="BD82" s="166"/>
      <c r="BE82" s="160">
        <f t="shared" si="32"/>
        <v>5226410.2060000002</v>
      </c>
      <c r="BF82" s="160">
        <f t="shared" si="48"/>
        <v>5174506.8090000004</v>
      </c>
      <c r="BG82" s="160">
        <f t="shared" si="49"/>
        <v>5122603.4120000005</v>
      </c>
      <c r="BH82" s="160">
        <f t="shared" si="50"/>
        <v>5070700.0150000006</v>
      </c>
      <c r="BI82" s="160">
        <f t="shared" si="51"/>
        <v>5018796.6180000007</v>
      </c>
      <c r="BJ82" s="160">
        <f t="shared" si="52"/>
        <v>4966893.2210000008</v>
      </c>
      <c r="BK82" s="160">
        <f t="shared" si="53"/>
        <v>4887130</v>
      </c>
      <c r="BL82" s="166"/>
      <c r="BM82" s="166"/>
      <c r="BN82" s="166"/>
      <c r="BO82" s="166"/>
    </row>
    <row r="83" spans="1:67" x14ac:dyDescent="0.15">
      <c r="A83" s="129" t="s">
        <v>329</v>
      </c>
      <c r="B83" s="129"/>
      <c r="C83" s="147"/>
      <c r="D83" s="147" t="str">
        <f t="shared" si="21"/>
        <v>No</v>
      </c>
      <c r="E83" s="147"/>
      <c r="F83" s="147"/>
      <c r="G83" s="1">
        <v>1</v>
      </c>
      <c r="H83" s="101">
        <v>168</v>
      </c>
      <c r="I83" s="129">
        <v>57</v>
      </c>
      <c r="J83" s="1" t="s">
        <v>388</v>
      </c>
      <c r="K83" s="156"/>
      <c r="L83" s="101">
        <v>8817.44</v>
      </c>
      <c r="M83" s="157"/>
      <c r="N83" s="158"/>
      <c r="O83" s="101">
        <v>1840</v>
      </c>
      <c r="P83" s="159">
        <f t="shared" si="2"/>
        <v>0.20867734852746375</v>
      </c>
      <c r="Q83" s="159">
        <f t="shared" si="3"/>
        <v>0</v>
      </c>
      <c r="R83" s="160">
        <f t="shared" si="4"/>
        <v>0</v>
      </c>
      <c r="S83" s="160">
        <f t="shared" si="22"/>
        <v>0</v>
      </c>
      <c r="T83" s="101">
        <v>413</v>
      </c>
      <c r="U83" s="101">
        <f t="shared" si="23"/>
        <v>61.949999999999996</v>
      </c>
      <c r="V83" s="136">
        <f t="shared" si="5"/>
        <v>552</v>
      </c>
      <c r="W83" s="4">
        <f t="shared" si="6"/>
        <v>9431.3900000000012</v>
      </c>
      <c r="X83" s="101">
        <v>48397011843</v>
      </c>
      <c r="Y83" s="101">
        <v>62855</v>
      </c>
      <c r="Z83" s="136">
        <f t="shared" si="7"/>
        <v>769978.71</v>
      </c>
      <c r="AA83" s="131">
        <f t="shared" si="8"/>
        <v>4.1241459999999996</v>
      </c>
      <c r="AB83" s="101">
        <v>138180</v>
      </c>
      <c r="AC83" s="131">
        <f t="shared" si="9"/>
        <v>1.2000040000000001</v>
      </c>
      <c r="AD83" s="131">
        <f t="shared" si="10"/>
        <v>-2.2469030000000001</v>
      </c>
      <c r="AE83" s="161">
        <f t="shared" si="11"/>
        <v>0.01</v>
      </c>
      <c r="AF83" s="162">
        <f t="shared" si="24"/>
        <v>0</v>
      </c>
      <c r="AG83" s="163">
        <f t="shared" si="25"/>
        <v>0.01</v>
      </c>
      <c r="AH83" s="101">
        <v>0</v>
      </c>
      <c r="AI83" s="101">
        <v>0</v>
      </c>
      <c r="AJ83" s="4">
        <f t="shared" si="12"/>
        <v>0</v>
      </c>
      <c r="AK83" s="135">
        <f t="shared" si="13"/>
        <v>0</v>
      </c>
      <c r="AL83" s="135">
        <f t="shared" si="14"/>
        <v>1086968</v>
      </c>
      <c r="AM83" s="135">
        <f t="shared" si="15"/>
        <v>1086968</v>
      </c>
      <c r="AN83" s="135">
        <f t="shared" si="26"/>
        <v>1086968</v>
      </c>
      <c r="AO83" s="160">
        <v>136859</v>
      </c>
      <c r="AP83" s="135">
        <f t="shared" si="27"/>
        <v>950109</v>
      </c>
      <c r="AQ83" s="164" t="str">
        <f t="shared" si="28"/>
        <v>Yes</v>
      </c>
      <c r="AR83" s="160">
        <v>277367</v>
      </c>
      <c r="AS83" s="160">
        <f t="shared" si="16"/>
        <v>101281.6194</v>
      </c>
      <c r="AT83" s="160">
        <f t="shared" si="17"/>
        <v>378648.61939999997</v>
      </c>
      <c r="AU83" s="160">
        <f t="shared" si="18"/>
        <v>378648.61939999997</v>
      </c>
      <c r="AV83" s="160"/>
      <c r="AW83" s="160">
        <f t="shared" si="29"/>
        <v>479930.23879999993</v>
      </c>
      <c r="AX83" s="160">
        <f t="shared" ref="AX83:BB83" si="93">IF($AQ83="Yes",AW83+$AS83,AW83-$AS83)</f>
        <v>581211.8581999999</v>
      </c>
      <c r="AY83" s="160">
        <f t="shared" si="93"/>
        <v>682493.47759999987</v>
      </c>
      <c r="AZ83" s="160">
        <f t="shared" si="93"/>
        <v>783775.09699999983</v>
      </c>
      <c r="BA83" s="160">
        <f t="shared" si="93"/>
        <v>885056.7163999998</v>
      </c>
      <c r="BB83" s="160">
        <f t="shared" si="93"/>
        <v>986338.33579999977</v>
      </c>
      <c r="BC83" s="160">
        <f t="shared" si="31"/>
        <v>1086968</v>
      </c>
      <c r="BD83" s="166"/>
      <c r="BE83" s="160">
        <f t="shared" si="32"/>
        <v>479930.23879999993</v>
      </c>
      <c r="BF83" s="160">
        <f t="shared" si="48"/>
        <v>581211.8581999999</v>
      </c>
      <c r="BG83" s="160">
        <f t="shared" si="49"/>
        <v>682493.47759999987</v>
      </c>
      <c r="BH83" s="160">
        <f t="shared" si="50"/>
        <v>783775.09699999983</v>
      </c>
      <c r="BI83" s="160">
        <f t="shared" si="51"/>
        <v>885056.7163999998</v>
      </c>
      <c r="BJ83" s="160">
        <f t="shared" si="52"/>
        <v>986338.33579999977</v>
      </c>
      <c r="BK83" s="160">
        <f t="shared" si="53"/>
        <v>1086968</v>
      </c>
      <c r="BL83" s="166"/>
      <c r="BM83" s="166"/>
      <c r="BN83" s="166"/>
      <c r="BO83" s="166"/>
    </row>
    <row r="84" spans="1:67" x14ac:dyDescent="0.15">
      <c r="A84" s="129" t="s">
        <v>351</v>
      </c>
      <c r="B84" s="129"/>
      <c r="C84" s="147"/>
      <c r="D84" s="147" t="str">
        <f t="shared" si="21"/>
        <v>No</v>
      </c>
      <c r="E84" s="147"/>
      <c r="F84" s="147"/>
      <c r="G84" s="1">
        <v>9</v>
      </c>
      <c r="H84" s="101">
        <v>31</v>
      </c>
      <c r="I84" s="129">
        <v>58</v>
      </c>
      <c r="J84" s="1" t="s">
        <v>389</v>
      </c>
      <c r="K84" s="156"/>
      <c r="L84" s="101">
        <v>1649.09</v>
      </c>
      <c r="M84" s="168"/>
      <c r="N84" s="158"/>
      <c r="O84" s="101">
        <v>830</v>
      </c>
      <c r="P84" s="159">
        <f t="shared" si="2"/>
        <v>0.50330788495473266</v>
      </c>
      <c r="Q84" s="159">
        <f t="shared" si="3"/>
        <v>0</v>
      </c>
      <c r="R84" s="160">
        <f t="shared" si="4"/>
        <v>0</v>
      </c>
      <c r="S84" s="160">
        <f t="shared" si="22"/>
        <v>0</v>
      </c>
      <c r="T84" s="101">
        <v>22</v>
      </c>
      <c r="U84" s="101">
        <f t="shared" si="23"/>
        <v>3.3</v>
      </c>
      <c r="V84" s="136">
        <f t="shared" si="5"/>
        <v>249</v>
      </c>
      <c r="W84" s="4">
        <f t="shared" si="6"/>
        <v>1901.3899999999999</v>
      </c>
      <c r="X84" s="101">
        <v>1026682833</v>
      </c>
      <c r="Y84" s="101">
        <v>11687</v>
      </c>
      <c r="Z84" s="136">
        <f t="shared" si="7"/>
        <v>87848.28</v>
      </c>
      <c r="AA84" s="131">
        <f t="shared" si="8"/>
        <v>0.47053099999999998</v>
      </c>
      <c r="AB84" s="101">
        <v>60521</v>
      </c>
      <c r="AC84" s="131">
        <f t="shared" si="9"/>
        <v>0.525586</v>
      </c>
      <c r="AD84" s="131">
        <f t="shared" si="10"/>
        <v>0.51295299999999999</v>
      </c>
      <c r="AE84" s="161">
        <f t="shared" si="11"/>
        <v>0.51295299999999999</v>
      </c>
      <c r="AF84" s="162">
        <f t="shared" si="24"/>
        <v>0</v>
      </c>
      <c r="AG84" s="163">
        <f t="shared" si="25"/>
        <v>0.51295299999999999</v>
      </c>
      <c r="AH84" s="101">
        <v>0</v>
      </c>
      <c r="AI84" s="101">
        <v>0</v>
      </c>
      <c r="AJ84" s="4">
        <f t="shared" si="12"/>
        <v>0</v>
      </c>
      <c r="AK84" s="135">
        <f t="shared" si="13"/>
        <v>0</v>
      </c>
      <c r="AL84" s="135">
        <f t="shared" si="14"/>
        <v>11240606</v>
      </c>
      <c r="AM84" s="135">
        <f t="shared" si="15"/>
        <v>11240606</v>
      </c>
      <c r="AN84" s="135">
        <f t="shared" si="26"/>
        <v>11240606</v>
      </c>
      <c r="AO84" s="160">
        <v>10775767</v>
      </c>
      <c r="AP84" s="135">
        <f t="shared" si="27"/>
        <v>464839</v>
      </c>
      <c r="AQ84" s="164" t="str">
        <f t="shared" si="28"/>
        <v>Yes</v>
      </c>
      <c r="AR84" s="160">
        <v>10875602</v>
      </c>
      <c r="AS84" s="160">
        <f t="shared" si="16"/>
        <v>49551.837399999997</v>
      </c>
      <c r="AT84" s="160">
        <f t="shared" si="17"/>
        <v>10925153.837400001</v>
      </c>
      <c r="AU84" s="160">
        <f t="shared" si="18"/>
        <v>10925153.837400001</v>
      </c>
      <c r="AV84" s="160"/>
      <c r="AW84" s="160">
        <f t="shared" si="29"/>
        <v>10974705.674800001</v>
      </c>
      <c r="AX84" s="160">
        <f t="shared" ref="AX84:BB84" si="94">IF($AQ84="Yes",AW84+$AS84,AW84-$AS84)</f>
        <v>11024257.512200002</v>
      </c>
      <c r="AY84" s="160">
        <f t="shared" si="94"/>
        <v>11073809.349600002</v>
      </c>
      <c r="AZ84" s="160">
        <f t="shared" si="94"/>
        <v>11123361.187000003</v>
      </c>
      <c r="BA84" s="160">
        <f t="shared" si="94"/>
        <v>11172913.024400003</v>
      </c>
      <c r="BB84" s="160">
        <f t="shared" si="94"/>
        <v>11222464.861800004</v>
      </c>
      <c r="BC84" s="160">
        <f t="shared" si="31"/>
        <v>11240606</v>
      </c>
      <c r="BD84" s="166"/>
      <c r="BE84" s="160">
        <f t="shared" si="32"/>
        <v>10974705.674800001</v>
      </c>
      <c r="BF84" s="160">
        <f t="shared" si="48"/>
        <v>11024257.512200002</v>
      </c>
      <c r="BG84" s="160">
        <f t="shared" si="49"/>
        <v>11073809.349600002</v>
      </c>
      <c r="BH84" s="160">
        <f t="shared" si="50"/>
        <v>11123361.187000003</v>
      </c>
      <c r="BI84" s="160">
        <f t="shared" si="51"/>
        <v>11172913.024400003</v>
      </c>
      <c r="BJ84" s="160">
        <f t="shared" si="52"/>
        <v>11222464.861800004</v>
      </c>
      <c r="BK84" s="160">
        <f t="shared" si="53"/>
        <v>11240606</v>
      </c>
      <c r="BL84" s="166"/>
      <c r="BM84" s="166"/>
      <c r="BN84" s="166"/>
      <c r="BO84" s="166"/>
    </row>
    <row r="85" spans="1:67" x14ac:dyDescent="0.15">
      <c r="A85" s="129" t="s">
        <v>338</v>
      </c>
      <c r="B85" s="129"/>
      <c r="C85" s="147">
        <v>1</v>
      </c>
      <c r="D85" s="147" t="str">
        <f t="shared" si="21"/>
        <v>Yes</v>
      </c>
      <c r="E85" s="147"/>
      <c r="F85" s="147"/>
      <c r="G85" s="1">
        <v>8</v>
      </c>
      <c r="H85" s="101">
        <v>61</v>
      </c>
      <c r="I85" s="129">
        <v>59</v>
      </c>
      <c r="J85" s="1" t="s">
        <v>390</v>
      </c>
      <c r="K85" s="156"/>
      <c r="L85" s="101">
        <v>4703.34</v>
      </c>
      <c r="M85" s="168"/>
      <c r="N85" s="158"/>
      <c r="O85" s="101">
        <v>2366</v>
      </c>
      <c r="P85" s="159">
        <f t="shared" si="2"/>
        <v>0.50304677101804252</v>
      </c>
      <c r="Q85" s="159">
        <f t="shared" si="3"/>
        <v>0</v>
      </c>
      <c r="R85" s="160">
        <f t="shared" si="4"/>
        <v>0</v>
      </c>
      <c r="S85" s="160">
        <f t="shared" si="22"/>
        <v>0</v>
      </c>
      <c r="T85" s="101">
        <v>186</v>
      </c>
      <c r="U85" s="101">
        <f t="shared" si="23"/>
        <v>27.9</v>
      </c>
      <c r="V85" s="136">
        <f t="shared" si="5"/>
        <v>709.8</v>
      </c>
      <c r="W85" s="4">
        <f t="shared" si="6"/>
        <v>5441.04</v>
      </c>
      <c r="X85" s="101">
        <v>5326766110.6700001</v>
      </c>
      <c r="Y85" s="101">
        <v>39075</v>
      </c>
      <c r="Z85" s="136">
        <f t="shared" si="7"/>
        <v>136321.59</v>
      </c>
      <c r="AA85" s="131">
        <f t="shared" si="8"/>
        <v>0.73016300000000001</v>
      </c>
      <c r="AB85" s="101">
        <v>63895</v>
      </c>
      <c r="AC85" s="131">
        <f t="shared" si="9"/>
        <v>0.55488700000000002</v>
      </c>
      <c r="AD85" s="131">
        <f t="shared" si="10"/>
        <v>0.32241999999999998</v>
      </c>
      <c r="AE85" s="161">
        <f t="shared" si="11"/>
        <v>0.32241999999999998</v>
      </c>
      <c r="AF85" s="162">
        <f t="shared" si="24"/>
        <v>0</v>
      </c>
      <c r="AG85" s="163">
        <f t="shared" si="25"/>
        <v>0.32241999999999998</v>
      </c>
      <c r="AH85" s="101">
        <v>0</v>
      </c>
      <c r="AI85" s="101">
        <v>0</v>
      </c>
      <c r="AJ85" s="4">
        <f t="shared" si="12"/>
        <v>0</v>
      </c>
      <c r="AK85" s="135">
        <f t="shared" si="13"/>
        <v>0</v>
      </c>
      <c r="AL85" s="135">
        <f t="shared" si="14"/>
        <v>20218309</v>
      </c>
      <c r="AM85" s="135">
        <f t="shared" si="15"/>
        <v>20218309</v>
      </c>
      <c r="AN85" s="135">
        <f t="shared" si="26"/>
        <v>25040045</v>
      </c>
      <c r="AO85" s="160">
        <v>25040045</v>
      </c>
      <c r="AP85" s="135">
        <f t="shared" si="27"/>
        <v>4821736</v>
      </c>
      <c r="AQ85" s="164" t="str">
        <f t="shared" si="28"/>
        <v>No</v>
      </c>
      <c r="AR85" s="160">
        <v>25040045</v>
      </c>
      <c r="AS85" s="160">
        <f t="shared" si="16"/>
        <v>401650.60879999999</v>
      </c>
      <c r="AT85" s="160">
        <f t="shared" si="17"/>
        <v>24638394.391199999</v>
      </c>
      <c r="AU85" s="160">
        <f t="shared" si="18"/>
        <v>25040045</v>
      </c>
      <c r="AV85" s="160"/>
      <c r="AW85" s="160">
        <f t="shared" si="29"/>
        <v>24638394.391199999</v>
      </c>
      <c r="AX85" s="160">
        <f t="shared" ref="AX85:BB85" si="95">IF($AQ85="Yes",AW85+$AS85,AW85-$AS85)</f>
        <v>24236743.782399997</v>
      </c>
      <c r="AY85" s="160">
        <f t="shared" si="95"/>
        <v>23835093.173599996</v>
      </c>
      <c r="AZ85" s="160">
        <f t="shared" si="95"/>
        <v>23433442.564799994</v>
      </c>
      <c r="BA85" s="160">
        <f t="shared" si="95"/>
        <v>23031791.955999993</v>
      </c>
      <c r="BB85" s="160">
        <f t="shared" si="95"/>
        <v>22630141.347199991</v>
      </c>
      <c r="BC85" s="160">
        <f t="shared" si="31"/>
        <v>20218309</v>
      </c>
      <c r="BD85" s="166"/>
      <c r="BE85" s="160">
        <f t="shared" si="32"/>
        <v>25040045</v>
      </c>
      <c r="BF85" s="160">
        <f t="shared" si="48"/>
        <v>25040045</v>
      </c>
      <c r="BG85" s="160">
        <f t="shared" si="49"/>
        <v>25040045</v>
      </c>
      <c r="BH85" s="160">
        <f t="shared" si="50"/>
        <v>25040045</v>
      </c>
      <c r="BI85" s="160">
        <f t="shared" si="51"/>
        <v>25040045</v>
      </c>
      <c r="BJ85" s="160">
        <f t="shared" si="52"/>
        <v>25040045</v>
      </c>
      <c r="BK85" s="160">
        <f t="shared" si="53"/>
        <v>25040045</v>
      </c>
      <c r="BL85" s="166"/>
      <c r="BM85" s="166"/>
      <c r="BN85" s="166"/>
      <c r="BO85" s="166"/>
    </row>
    <row r="86" spans="1:67" x14ac:dyDescent="0.15">
      <c r="A86" s="129" t="s">
        <v>329</v>
      </c>
      <c r="B86" s="129"/>
      <c r="C86" s="147"/>
      <c r="D86" s="147" t="str">
        <f t="shared" si="21"/>
        <v>No</v>
      </c>
      <c r="E86" s="147"/>
      <c r="F86" s="147"/>
      <c r="G86" s="1">
        <v>2</v>
      </c>
      <c r="H86" s="101">
        <v>146</v>
      </c>
      <c r="I86" s="129">
        <v>60</v>
      </c>
      <c r="J86" s="1" t="s">
        <v>391</v>
      </c>
      <c r="K86" s="156"/>
      <c r="L86" s="101">
        <v>3284</v>
      </c>
      <c r="M86" s="157"/>
      <c r="N86" s="158"/>
      <c r="O86" s="101">
        <v>443</v>
      </c>
      <c r="P86" s="159">
        <f t="shared" si="2"/>
        <v>0.13489646772228989</v>
      </c>
      <c r="Q86" s="159">
        <f t="shared" si="3"/>
        <v>0</v>
      </c>
      <c r="R86" s="160">
        <f t="shared" si="4"/>
        <v>0</v>
      </c>
      <c r="S86" s="160">
        <f t="shared" si="22"/>
        <v>0</v>
      </c>
      <c r="T86" s="101">
        <v>68</v>
      </c>
      <c r="U86" s="101">
        <f t="shared" si="23"/>
        <v>10.199999999999999</v>
      </c>
      <c r="V86" s="136">
        <f t="shared" si="5"/>
        <v>132.9</v>
      </c>
      <c r="W86" s="4">
        <f t="shared" si="6"/>
        <v>3427.1</v>
      </c>
      <c r="X86" s="101">
        <v>4436811705</v>
      </c>
      <c r="Y86" s="101">
        <v>22283</v>
      </c>
      <c r="Z86" s="136">
        <f t="shared" si="7"/>
        <v>199111.96</v>
      </c>
      <c r="AA86" s="131">
        <f t="shared" si="8"/>
        <v>1.0664800000000001</v>
      </c>
      <c r="AB86" s="101">
        <v>107587</v>
      </c>
      <c r="AC86" s="131">
        <f t="shared" si="9"/>
        <v>0.93432400000000004</v>
      </c>
      <c r="AD86" s="131">
        <f t="shared" si="10"/>
        <v>-2.6832999999999999E-2</v>
      </c>
      <c r="AE86" s="161">
        <f t="shared" si="11"/>
        <v>0.01</v>
      </c>
      <c r="AF86" s="162">
        <f t="shared" si="24"/>
        <v>0</v>
      </c>
      <c r="AG86" s="163">
        <f t="shared" si="25"/>
        <v>0.01</v>
      </c>
      <c r="AH86" s="101">
        <v>0</v>
      </c>
      <c r="AI86" s="101">
        <v>0</v>
      </c>
      <c r="AJ86" s="4">
        <f t="shared" si="12"/>
        <v>0</v>
      </c>
      <c r="AK86" s="135">
        <f t="shared" si="13"/>
        <v>0</v>
      </c>
      <c r="AL86" s="135">
        <f t="shared" si="14"/>
        <v>394973</v>
      </c>
      <c r="AM86" s="135">
        <f t="shared" si="15"/>
        <v>394973</v>
      </c>
      <c r="AN86" s="135">
        <f t="shared" si="26"/>
        <v>394973</v>
      </c>
      <c r="AO86" s="160">
        <v>2740394</v>
      </c>
      <c r="AP86" s="135">
        <f t="shared" si="27"/>
        <v>2345421</v>
      </c>
      <c r="AQ86" s="164" t="str">
        <f t="shared" si="28"/>
        <v>No</v>
      </c>
      <c r="AR86" s="160">
        <v>1961458</v>
      </c>
      <c r="AS86" s="160">
        <f t="shared" si="16"/>
        <v>195373.5693</v>
      </c>
      <c r="AT86" s="160">
        <f t="shared" si="17"/>
        <v>1766084.4306999999</v>
      </c>
      <c r="AU86" s="160">
        <f t="shared" si="18"/>
        <v>1766084.4306999999</v>
      </c>
      <c r="AV86" s="160"/>
      <c r="AW86" s="160">
        <f t="shared" si="29"/>
        <v>1570710.8613999998</v>
      </c>
      <c r="AX86" s="160">
        <f t="shared" ref="AX86:BB86" si="96">IF($AQ86="Yes",AW86+$AS86,AW86-$AS86)</f>
        <v>1375337.2920999997</v>
      </c>
      <c r="AY86" s="160">
        <f t="shared" si="96"/>
        <v>1179963.7227999996</v>
      </c>
      <c r="AZ86" s="160">
        <f t="shared" si="96"/>
        <v>984590.15349999967</v>
      </c>
      <c r="BA86" s="160">
        <f t="shared" si="96"/>
        <v>789216.58419999969</v>
      </c>
      <c r="BB86" s="160">
        <f t="shared" si="96"/>
        <v>593843.01489999972</v>
      </c>
      <c r="BC86" s="160">
        <f t="shared" si="31"/>
        <v>394973</v>
      </c>
      <c r="BD86" s="166"/>
      <c r="BE86" s="160">
        <f t="shared" si="32"/>
        <v>1570710.8613999998</v>
      </c>
      <c r="BF86" s="160">
        <f t="shared" si="48"/>
        <v>1375337.2920999997</v>
      </c>
      <c r="BG86" s="160">
        <f t="shared" si="49"/>
        <v>1179963.7227999996</v>
      </c>
      <c r="BH86" s="160">
        <f t="shared" si="50"/>
        <v>984590.15349999967</v>
      </c>
      <c r="BI86" s="160">
        <f t="shared" si="51"/>
        <v>789216.58419999969</v>
      </c>
      <c r="BJ86" s="160">
        <f t="shared" si="52"/>
        <v>593843.01489999972</v>
      </c>
      <c r="BK86" s="160">
        <f t="shared" si="53"/>
        <v>394973</v>
      </c>
      <c r="BL86" s="166"/>
      <c r="BM86" s="166"/>
      <c r="BN86" s="166"/>
      <c r="BO86" s="166"/>
    </row>
    <row r="87" spans="1:67" x14ac:dyDescent="0.15">
      <c r="A87" s="129" t="s">
        <v>323</v>
      </c>
      <c r="B87" s="129"/>
      <c r="C87" s="147"/>
      <c r="D87" s="147" t="str">
        <f t="shared" si="21"/>
        <v>No</v>
      </c>
      <c r="E87" s="147"/>
      <c r="F87" s="147"/>
      <c r="G87" s="1">
        <v>4</v>
      </c>
      <c r="H87" s="101">
        <v>124</v>
      </c>
      <c r="I87" s="129">
        <v>61</v>
      </c>
      <c r="J87" s="1" t="s">
        <v>392</v>
      </c>
      <c r="K87" s="156"/>
      <c r="L87" s="101">
        <v>1209.96</v>
      </c>
      <c r="M87" s="157"/>
      <c r="N87" s="158"/>
      <c r="O87" s="101">
        <v>184</v>
      </c>
      <c r="P87" s="159">
        <f t="shared" si="2"/>
        <v>0.15207114284769743</v>
      </c>
      <c r="Q87" s="159">
        <f t="shared" si="3"/>
        <v>0</v>
      </c>
      <c r="R87" s="160">
        <f t="shared" si="4"/>
        <v>0</v>
      </c>
      <c r="S87" s="160">
        <f t="shared" si="22"/>
        <v>0</v>
      </c>
      <c r="T87" s="101">
        <v>13</v>
      </c>
      <c r="U87" s="101">
        <f t="shared" si="23"/>
        <v>1.95</v>
      </c>
      <c r="V87" s="136">
        <f t="shared" si="5"/>
        <v>55.2</v>
      </c>
      <c r="W87" s="4">
        <f t="shared" si="6"/>
        <v>1267.1100000000001</v>
      </c>
      <c r="X87" s="101">
        <v>1302158155.3299999</v>
      </c>
      <c r="Y87" s="101">
        <v>8264</v>
      </c>
      <c r="Z87" s="136">
        <f t="shared" si="7"/>
        <v>157569.96</v>
      </c>
      <c r="AA87" s="131">
        <f t="shared" si="8"/>
        <v>0.84397299999999997</v>
      </c>
      <c r="AB87" s="101">
        <v>105920</v>
      </c>
      <c r="AC87" s="131">
        <f t="shared" si="9"/>
        <v>0.91984699999999997</v>
      </c>
      <c r="AD87" s="131">
        <f t="shared" si="10"/>
        <v>0.13326499999999999</v>
      </c>
      <c r="AE87" s="161">
        <f t="shared" si="11"/>
        <v>0.13326499999999999</v>
      </c>
      <c r="AF87" s="162">
        <f t="shared" si="24"/>
        <v>0</v>
      </c>
      <c r="AG87" s="163">
        <f t="shared" si="25"/>
        <v>0.13326499999999999</v>
      </c>
      <c r="AH87" s="101">
        <v>1217</v>
      </c>
      <c r="AI87" s="101">
        <v>13</v>
      </c>
      <c r="AJ87" s="4">
        <f t="shared" si="12"/>
        <v>100</v>
      </c>
      <c r="AK87" s="135">
        <f t="shared" si="13"/>
        <v>121700</v>
      </c>
      <c r="AL87" s="135">
        <f t="shared" si="14"/>
        <v>1946128</v>
      </c>
      <c r="AM87" s="135">
        <f t="shared" si="15"/>
        <v>2067828</v>
      </c>
      <c r="AN87" s="135">
        <f t="shared" si="26"/>
        <v>2067828</v>
      </c>
      <c r="AO87" s="160">
        <v>1971482</v>
      </c>
      <c r="AP87" s="135">
        <f t="shared" si="27"/>
        <v>96346</v>
      </c>
      <c r="AQ87" s="164" t="str">
        <f t="shared" si="28"/>
        <v>Yes</v>
      </c>
      <c r="AR87" s="160">
        <v>2008742</v>
      </c>
      <c r="AS87" s="160">
        <f t="shared" si="16"/>
        <v>10270.4836</v>
      </c>
      <c r="AT87" s="160">
        <f t="shared" si="17"/>
        <v>2019012.4835999999</v>
      </c>
      <c r="AU87" s="160">
        <f t="shared" si="18"/>
        <v>2019012.4835999999</v>
      </c>
      <c r="AV87" s="160"/>
      <c r="AW87" s="160">
        <f t="shared" si="29"/>
        <v>2029282.9671999998</v>
      </c>
      <c r="AX87" s="160">
        <f t="shared" ref="AX87:BB87" si="97">IF($AQ87="Yes",AW87+$AS87,AW87-$AS87)</f>
        <v>2039553.4507999998</v>
      </c>
      <c r="AY87" s="160">
        <f t="shared" si="97"/>
        <v>2049823.9343999997</v>
      </c>
      <c r="AZ87" s="160">
        <f t="shared" si="97"/>
        <v>2060094.4179999996</v>
      </c>
      <c r="BA87" s="160">
        <f t="shared" si="97"/>
        <v>2070364.9015999995</v>
      </c>
      <c r="BB87" s="160">
        <f t="shared" si="97"/>
        <v>2080635.3851999994</v>
      </c>
      <c r="BC87" s="160">
        <f t="shared" si="31"/>
        <v>2067828</v>
      </c>
      <c r="BD87" s="166"/>
      <c r="BE87" s="160">
        <f t="shared" si="32"/>
        <v>2029282.9671999998</v>
      </c>
      <c r="BF87" s="160">
        <f t="shared" si="48"/>
        <v>2039553.4507999998</v>
      </c>
      <c r="BG87" s="160">
        <f t="shared" si="49"/>
        <v>2049823.9343999997</v>
      </c>
      <c r="BH87" s="160">
        <f t="shared" si="50"/>
        <v>2060094.4179999996</v>
      </c>
      <c r="BI87" s="160">
        <f t="shared" si="51"/>
        <v>2070364.9015999995</v>
      </c>
      <c r="BJ87" s="160">
        <f t="shared" si="52"/>
        <v>2080635.3851999994</v>
      </c>
      <c r="BK87" s="160">
        <f t="shared" si="53"/>
        <v>2067828</v>
      </c>
      <c r="BL87" s="166"/>
      <c r="BM87" s="166"/>
      <c r="BN87" s="166"/>
      <c r="BO87" s="166"/>
    </row>
    <row r="88" spans="1:67" x14ac:dyDescent="0.15">
      <c r="A88" s="129" t="s">
        <v>338</v>
      </c>
      <c r="B88" s="129"/>
      <c r="C88" s="147">
        <v>1</v>
      </c>
      <c r="D88" s="147" t="str">
        <f t="shared" si="21"/>
        <v>Yes</v>
      </c>
      <c r="E88" s="147">
        <v>1</v>
      </c>
      <c r="F88" s="147"/>
      <c r="G88" s="1">
        <v>9</v>
      </c>
      <c r="H88" s="101">
        <v>21</v>
      </c>
      <c r="I88" s="129">
        <v>62</v>
      </c>
      <c r="J88" s="1" t="s">
        <v>393</v>
      </c>
      <c r="K88" s="156"/>
      <c r="L88" s="101">
        <v>6362.32</v>
      </c>
      <c r="M88" s="168"/>
      <c r="N88" s="158"/>
      <c r="O88" s="101">
        <v>3026</v>
      </c>
      <c r="P88" s="159">
        <f t="shared" si="2"/>
        <v>0.47561266959222426</v>
      </c>
      <c r="Q88" s="159">
        <f t="shared" si="3"/>
        <v>0</v>
      </c>
      <c r="R88" s="160">
        <f t="shared" si="4"/>
        <v>0</v>
      </c>
      <c r="S88" s="160">
        <f t="shared" si="22"/>
        <v>0</v>
      </c>
      <c r="T88" s="101">
        <v>389</v>
      </c>
      <c r="U88" s="101">
        <f t="shared" si="23"/>
        <v>58.349999999999994</v>
      </c>
      <c r="V88" s="136">
        <f t="shared" si="5"/>
        <v>907.8</v>
      </c>
      <c r="W88" s="4">
        <f t="shared" si="6"/>
        <v>7328.47</v>
      </c>
      <c r="X88" s="101">
        <v>5620660750</v>
      </c>
      <c r="Y88" s="101">
        <v>61284</v>
      </c>
      <c r="Z88" s="136">
        <f t="shared" si="7"/>
        <v>91714.98</v>
      </c>
      <c r="AA88" s="131">
        <f t="shared" si="8"/>
        <v>0.49124200000000001</v>
      </c>
      <c r="AB88" s="101">
        <v>74281</v>
      </c>
      <c r="AC88" s="131">
        <f t="shared" si="9"/>
        <v>0.64508299999999996</v>
      </c>
      <c r="AD88" s="131">
        <f t="shared" si="10"/>
        <v>0.46260600000000002</v>
      </c>
      <c r="AE88" s="161">
        <f t="shared" si="11"/>
        <v>0.46260600000000002</v>
      </c>
      <c r="AF88" s="162">
        <f t="shared" si="24"/>
        <v>0</v>
      </c>
      <c r="AG88" s="163">
        <f t="shared" si="25"/>
        <v>0.46260600000000002</v>
      </c>
      <c r="AH88" s="101">
        <v>0</v>
      </c>
      <c r="AI88" s="101">
        <v>0</v>
      </c>
      <c r="AJ88" s="4">
        <f t="shared" si="12"/>
        <v>0</v>
      </c>
      <c r="AK88" s="135">
        <f t="shared" si="13"/>
        <v>0</v>
      </c>
      <c r="AL88" s="135">
        <f t="shared" si="14"/>
        <v>39071988</v>
      </c>
      <c r="AM88" s="135">
        <f t="shared" si="15"/>
        <v>39071988</v>
      </c>
      <c r="AN88" s="135">
        <f t="shared" si="26"/>
        <v>39071988</v>
      </c>
      <c r="AO88" s="160">
        <v>26945481</v>
      </c>
      <c r="AP88" s="135">
        <f t="shared" si="27"/>
        <v>12126507</v>
      </c>
      <c r="AQ88" s="164" t="str">
        <f t="shared" si="28"/>
        <v>Yes</v>
      </c>
      <c r="AR88" s="160">
        <v>28638991</v>
      </c>
      <c r="AS88" s="160">
        <f t="shared" si="16"/>
        <v>1292685.6462000001</v>
      </c>
      <c r="AT88" s="160">
        <f t="shared" si="17"/>
        <v>29931676.646200001</v>
      </c>
      <c r="AU88" s="160">
        <f t="shared" si="18"/>
        <v>29931676.646200001</v>
      </c>
      <c r="AV88" s="160"/>
      <c r="AW88" s="160">
        <f t="shared" si="29"/>
        <v>31224362.292400002</v>
      </c>
      <c r="AX88" s="160">
        <f t="shared" ref="AX88:BB88" si="98">IF($AQ88="Yes",AW88+$AS88,AW88-$AS88)</f>
        <v>32517047.938600004</v>
      </c>
      <c r="AY88" s="160">
        <f t="shared" si="98"/>
        <v>33809733.584800005</v>
      </c>
      <c r="AZ88" s="160">
        <f t="shared" si="98"/>
        <v>35102419.231000006</v>
      </c>
      <c r="BA88" s="160">
        <f t="shared" si="98"/>
        <v>36395104.877200007</v>
      </c>
      <c r="BB88" s="160">
        <f t="shared" si="98"/>
        <v>37687790.523400009</v>
      </c>
      <c r="BC88" s="160">
        <f t="shared" si="31"/>
        <v>39071988</v>
      </c>
      <c r="BD88" s="166"/>
      <c r="BE88" s="160">
        <f t="shared" si="32"/>
        <v>31224362.292400002</v>
      </c>
      <c r="BF88" s="160">
        <f t="shared" si="48"/>
        <v>32517047.938600004</v>
      </c>
      <c r="BG88" s="160">
        <f t="shared" si="49"/>
        <v>33809733.584800005</v>
      </c>
      <c r="BH88" s="160">
        <f t="shared" si="50"/>
        <v>35102419.231000006</v>
      </c>
      <c r="BI88" s="160">
        <f t="shared" si="51"/>
        <v>36395104.877200007</v>
      </c>
      <c r="BJ88" s="160">
        <f t="shared" si="52"/>
        <v>37687790.523400009</v>
      </c>
      <c r="BK88" s="160">
        <f t="shared" si="53"/>
        <v>39071988</v>
      </c>
      <c r="BL88" s="166"/>
      <c r="BM88" s="166"/>
      <c r="BN88" s="166"/>
      <c r="BO88" s="166"/>
    </row>
    <row r="89" spans="1:67" x14ac:dyDescent="0.15">
      <c r="A89" s="129" t="s">
        <v>327</v>
      </c>
      <c r="B89" s="129"/>
      <c r="C89" s="147"/>
      <c r="D89" s="147" t="str">
        <f t="shared" si="21"/>
        <v>No</v>
      </c>
      <c r="E89" s="147"/>
      <c r="F89" s="147"/>
      <c r="G89" s="1">
        <v>7</v>
      </c>
      <c r="H89" s="101">
        <v>52</v>
      </c>
      <c r="I89" s="129">
        <v>63</v>
      </c>
      <c r="J89" s="1" t="s">
        <v>394</v>
      </c>
      <c r="K89" s="156"/>
      <c r="L89" s="101">
        <v>136.30000000000001</v>
      </c>
      <c r="M89" s="168"/>
      <c r="N89" s="158"/>
      <c r="O89" s="101">
        <v>57</v>
      </c>
      <c r="P89" s="159">
        <f t="shared" si="2"/>
        <v>0.41819515774027877</v>
      </c>
      <c r="Q89" s="159">
        <f t="shared" si="3"/>
        <v>0</v>
      </c>
      <c r="R89" s="160">
        <f t="shared" si="4"/>
        <v>0</v>
      </c>
      <c r="S89" s="160">
        <f t="shared" si="22"/>
        <v>0</v>
      </c>
      <c r="T89" s="101">
        <v>0</v>
      </c>
      <c r="U89" s="101">
        <f t="shared" si="23"/>
        <v>0</v>
      </c>
      <c r="V89" s="136">
        <f t="shared" si="5"/>
        <v>17.100000000000001</v>
      </c>
      <c r="W89" s="4">
        <f t="shared" si="6"/>
        <v>153.4</v>
      </c>
      <c r="X89" s="101">
        <v>217996524.66999999</v>
      </c>
      <c r="Y89" s="101">
        <v>1844</v>
      </c>
      <c r="Z89" s="136">
        <f t="shared" si="7"/>
        <v>118219.37</v>
      </c>
      <c r="AA89" s="131">
        <f t="shared" si="8"/>
        <v>0.63320399999999999</v>
      </c>
      <c r="AB89" s="101">
        <v>74265</v>
      </c>
      <c r="AC89" s="131">
        <f t="shared" si="9"/>
        <v>0.64494399999999996</v>
      </c>
      <c r="AD89" s="131">
        <f t="shared" si="10"/>
        <v>0.36327399999999999</v>
      </c>
      <c r="AE89" s="161">
        <f t="shared" si="11"/>
        <v>0.36327399999999999</v>
      </c>
      <c r="AF89" s="162">
        <f t="shared" si="24"/>
        <v>0</v>
      </c>
      <c r="AG89" s="163">
        <f t="shared" si="25"/>
        <v>0.36327399999999999</v>
      </c>
      <c r="AH89" s="101">
        <v>59</v>
      </c>
      <c r="AI89" s="101">
        <v>6</v>
      </c>
      <c r="AJ89" s="4">
        <f t="shared" si="12"/>
        <v>46.15</v>
      </c>
      <c r="AK89" s="135">
        <f t="shared" si="13"/>
        <v>2723</v>
      </c>
      <c r="AL89" s="135">
        <f t="shared" si="14"/>
        <v>642245</v>
      </c>
      <c r="AM89" s="135">
        <f t="shared" si="15"/>
        <v>644968</v>
      </c>
      <c r="AN89" s="135">
        <f t="shared" si="26"/>
        <v>644968</v>
      </c>
      <c r="AO89" s="160">
        <v>1312383</v>
      </c>
      <c r="AP89" s="135">
        <f t="shared" si="27"/>
        <v>667415</v>
      </c>
      <c r="AQ89" s="164" t="str">
        <f t="shared" si="28"/>
        <v>No</v>
      </c>
      <c r="AR89" s="160">
        <v>1114004</v>
      </c>
      <c r="AS89" s="160">
        <f t="shared" si="16"/>
        <v>55595.669499999996</v>
      </c>
      <c r="AT89" s="160">
        <f t="shared" si="17"/>
        <v>1058408.3304999999</v>
      </c>
      <c r="AU89" s="160">
        <f t="shared" si="18"/>
        <v>1058408.3304999999</v>
      </c>
      <c r="AV89" s="160"/>
      <c r="AW89" s="160">
        <f t="shared" si="29"/>
        <v>1002812.661</v>
      </c>
      <c r="AX89" s="160">
        <f t="shared" ref="AX89:BB89" si="99">IF($AQ89="Yes",AW89+$AS89,AW89-$AS89)</f>
        <v>947216.9915</v>
      </c>
      <c r="AY89" s="160">
        <f t="shared" si="99"/>
        <v>891621.32200000004</v>
      </c>
      <c r="AZ89" s="160">
        <f t="shared" si="99"/>
        <v>836025.65250000008</v>
      </c>
      <c r="BA89" s="160">
        <f t="shared" si="99"/>
        <v>780429.98300000012</v>
      </c>
      <c r="BB89" s="160">
        <f t="shared" si="99"/>
        <v>724834.31350000016</v>
      </c>
      <c r="BC89" s="160">
        <f t="shared" si="31"/>
        <v>644968</v>
      </c>
      <c r="BD89" s="166"/>
      <c r="BE89" s="160">
        <f t="shared" si="32"/>
        <v>1002812.661</v>
      </c>
      <c r="BF89" s="160">
        <f t="shared" si="48"/>
        <v>947216.9915</v>
      </c>
      <c r="BG89" s="160">
        <f t="shared" si="49"/>
        <v>891621.32200000004</v>
      </c>
      <c r="BH89" s="160">
        <f t="shared" si="50"/>
        <v>836025.65250000008</v>
      </c>
      <c r="BI89" s="160">
        <f t="shared" si="51"/>
        <v>780429.98300000012</v>
      </c>
      <c r="BJ89" s="160">
        <f t="shared" si="52"/>
        <v>724834.31350000016</v>
      </c>
      <c r="BK89" s="160">
        <f t="shared" si="53"/>
        <v>644968</v>
      </c>
      <c r="BL89" s="166"/>
      <c r="BM89" s="166"/>
      <c r="BN89" s="166"/>
      <c r="BO89" s="166"/>
    </row>
    <row r="90" spans="1:67" x14ac:dyDescent="0.15">
      <c r="A90" s="129" t="s">
        <v>343</v>
      </c>
      <c r="B90" s="129">
        <v>1</v>
      </c>
      <c r="C90" s="147">
        <v>1</v>
      </c>
      <c r="D90" s="147" t="str">
        <f t="shared" si="21"/>
        <v>Yes</v>
      </c>
      <c r="E90" s="147">
        <v>0</v>
      </c>
      <c r="F90" s="147">
        <v>1</v>
      </c>
      <c r="G90" s="1">
        <v>10</v>
      </c>
      <c r="H90" s="101">
        <v>1</v>
      </c>
      <c r="I90" s="129">
        <v>64</v>
      </c>
      <c r="J90" s="1" t="s">
        <v>395</v>
      </c>
      <c r="K90" s="156"/>
      <c r="L90" s="101">
        <v>19958.900000000001</v>
      </c>
      <c r="M90" s="168"/>
      <c r="N90" s="158"/>
      <c r="O90" s="101">
        <v>17789</v>
      </c>
      <c r="P90" s="159">
        <f t="shared" si="2"/>
        <v>0.89128158365440979</v>
      </c>
      <c r="Q90" s="159">
        <f t="shared" si="3"/>
        <v>0.14128158365440979</v>
      </c>
      <c r="R90" s="160">
        <f t="shared" si="4"/>
        <v>2819.8249999999998</v>
      </c>
      <c r="S90" s="160">
        <f t="shared" si="22"/>
        <v>140.99125000000001</v>
      </c>
      <c r="T90" s="101">
        <v>4425</v>
      </c>
      <c r="U90" s="101">
        <f t="shared" si="23"/>
        <v>663.75</v>
      </c>
      <c r="V90" s="136">
        <f t="shared" si="5"/>
        <v>5336.7</v>
      </c>
      <c r="W90" s="4">
        <f t="shared" si="6"/>
        <v>26100.341250000001</v>
      </c>
      <c r="X90" s="101">
        <v>6764980356</v>
      </c>
      <c r="Y90" s="101">
        <v>123400</v>
      </c>
      <c r="Z90" s="136">
        <f t="shared" si="7"/>
        <v>54821.56</v>
      </c>
      <c r="AA90" s="131">
        <f t="shared" si="8"/>
        <v>0.29363400000000001</v>
      </c>
      <c r="AB90" s="101">
        <v>33841</v>
      </c>
      <c r="AC90" s="131">
        <f t="shared" si="9"/>
        <v>0.29388700000000001</v>
      </c>
      <c r="AD90" s="131">
        <f t="shared" si="10"/>
        <v>0.70628999999999997</v>
      </c>
      <c r="AE90" s="161">
        <f t="shared" si="11"/>
        <v>0.70628999999999997</v>
      </c>
      <c r="AF90" s="162">
        <f t="shared" si="24"/>
        <v>0.06</v>
      </c>
      <c r="AG90" s="163">
        <f t="shared" si="25"/>
        <v>0.76628999999999992</v>
      </c>
      <c r="AH90" s="101">
        <v>0</v>
      </c>
      <c r="AI90" s="101">
        <v>0</v>
      </c>
      <c r="AJ90" s="4">
        <f t="shared" si="12"/>
        <v>0</v>
      </c>
      <c r="AK90" s="135">
        <f t="shared" si="13"/>
        <v>0</v>
      </c>
      <c r="AL90" s="135">
        <f t="shared" si="14"/>
        <v>230504961</v>
      </c>
      <c r="AM90" s="135">
        <f t="shared" si="15"/>
        <v>230504961</v>
      </c>
      <c r="AN90" s="135">
        <f t="shared" si="26"/>
        <v>230504961</v>
      </c>
      <c r="AO90" s="160">
        <v>200518244</v>
      </c>
      <c r="AP90" s="135">
        <f t="shared" si="27"/>
        <v>29986717</v>
      </c>
      <c r="AQ90" s="164" t="str">
        <f t="shared" si="28"/>
        <v>Yes</v>
      </c>
      <c r="AR90" s="160">
        <v>205908194</v>
      </c>
      <c r="AS90" s="160">
        <f t="shared" si="16"/>
        <v>3196584.0321999998</v>
      </c>
      <c r="AT90" s="160">
        <f t="shared" si="17"/>
        <v>209104778.03220001</v>
      </c>
      <c r="AU90" s="160">
        <f t="shared" si="18"/>
        <v>209104778.03220001</v>
      </c>
      <c r="AV90" s="160"/>
      <c r="AW90" s="160">
        <f t="shared" si="29"/>
        <v>212301362.06440002</v>
      </c>
      <c r="AX90" s="160">
        <f t="shared" ref="AX90:BB90" si="100">IF($AQ90="Yes",AW90+$AS90,AW90-$AS90)</f>
        <v>215497946.09660003</v>
      </c>
      <c r="AY90" s="160">
        <f t="shared" si="100"/>
        <v>218694530.12880003</v>
      </c>
      <c r="AZ90" s="160">
        <f t="shared" si="100"/>
        <v>221891114.16100004</v>
      </c>
      <c r="BA90" s="160">
        <f t="shared" si="100"/>
        <v>225087698.19320005</v>
      </c>
      <c r="BB90" s="160">
        <f t="shared" si="100"/>
        <v>228284282.22540006</v>
      </c>
      <c r="BC90" s="160">
        <f t="shared" si="31"/>
        <v>230504961</v>
      </c>
      <c r="BD90" s="166"/>
      <c r="BE90" s="160">
        <f t="shared" si="32"/>
        <v>212301362.06440002</v>
      </c>
      <c r="BF90" s="160">
        <f t="shared" si="48"/>
        <v>215497946.09660003</v>
      </c>
      <c r="BG90" s="160">
        <f t="shared" si="49"/>
        <v>218694530.12880003</v>
      </c>
      <c r="BH90" s="160">
        <f t="shared" si="50"/>
        <v>221891114.16100004</v>
      </c>
      <c r="BI90" s="160">
        <f t="shared" si="51"/>
        <v>225087698.19320005</v>
      </c>
      <c r="BJ90" s="160">
        <f t="shared" si="52"/>
        <v>228284282.22540006</v>
      </c>
      <c r="BK90" s="160">
        <f t="shared" si="53"/>
        <v>230504961</v>
      </c>
      <c r="BL90" s="166"/>
      <c r="BM90" s="166"/>
      <c r="BN90" s="166"/>
      <c r="BO90" s="166"/>
    </row>
    <row r="91" spans="1:67" x14ac:dyDescent="0.15">
      <c r="A91" s="129" t="s">
        <v>327</v>
      </c>
      <c r="B91" s="129"/>
      <c r="C91" s="147"/>
      <c r="D91" s="147" t="str">
        <f t="shared" si="21"/>
        <v>No</v>
      </c>
      <c r="E91" s="147"/>
      <c r="F91" s="147"/>
      <c r="G91" s="1">
        <v>6</v>
      </c>
      <c r="H91" s="101">
        <v>91</v>
      </c>
      <c r="I91" s="129">
        <v>65</v>
      </c>
      <c r="J91" s="1" t="s">
        <v>396</v>
      </c>
      <c r="K91" s="156"/>
      <c r="L91" s="101">
        <v>233.07</v>
      </c>
      <c r="M91" s="157"/>
      <c r="N91" s="158"/>
      <c r="O91" s="101">
        <v>53</v>
      </c>
      <c r="P91" s="159">
        <f t="shared" ref="P91:P154" si="101">O91/L91</f>
        <v>0.22739949371433477</v>
      </c>
      <c r="Q91" s="159">
        <f t="shared" ref="Q91:Q154" si="102">IF(P91&gt;0.75,+P91-0.75,0)</f>
        <v>0</v>
      </c>
      <c r="R91" s="160">
        <f t="shared" ref="R91:R154" si="103">Q91*L91</f>
        <v>0</v>
      </c>
      <c r="S91" s="160">
        <f t="shared" si="22"/>
        <v>0</v>
      </c>
      <c r="T91" s="101">
        <v>1</v>
      </c>
      <c r="U91" s="101">
        <f t="shared" si="23"/>
        <v>0.15</v>
      </c>
      <c r="V91" s="136">
        <f t="shared" ref="V91:V154" si="104">ROUND(O91*$V$2,2)</f>
        <v>15.9</v>
      </c>
      <c r="W91" s="4">
        <f t="shared" ref="W91:W154" si="105">L91+V91+0.15*T91+0.05*R91</f>
        <v>249.12</v>
      </c>
      <c r="X91" s="101">
        <v>293937335</v>
      </c>
      <c r="Y91" s="101">
        <v>2112</v>
      </c>
      <c r="Z91" s="136">
        <f t="shared" ref="Z91:Z154" si="106">ROUND(X91/Y91,2)</f>
        <v>139174.87</v>
      </c>
      <c r="AA91" s="131">
        <f t="shared" ref="AA91:AA154" si="107">(ROUND(Z91/$AA$21,6))</f>
        <v>0.74544600000000005</v>
      </c>
      <c r="AB91" s="101">
        <v>94569</v>
      </c>
      <c r="AC91" s="131">
        <f t="shared" ref="AC91:AC154" si="108">(ROUND(AB91/$AC$21,6))</f>
        <v>0.82127099999999997</v>
      </c>
      <c r="AD91" s="131">
        <f t="shared" ref="AD91:AD154" si="109">ROUND(1-((AA91*$V$4)+(AC91*$V$5)),6)</f>
        <v>0.23180700000000001</v>
      </c>
      <c r="AE91" s="161">
        <f t="shared" ref="AE91:AE154" si="110">IF(C91=1,MAX($V$7,AD91),MAX($V$6,AD91))</f>
        <v>0.23180700000000001</v>
      </c>
      <c r="AF91" s="162">
        <f t="shared" si="24"/>
        <v>0</v>
      </c>
      <c r="AG91" s="163">
        <f t="shared" si="25"/>
        <v>0.23180700000000001</v>
      </c>
      <c r="AH91" s="101">
        <v>0</v>
      </c>
      <c r="AI91" s="101">
        <v>0</v>
      </c>
      <c r="AJ91" s="4">
        <f t="shared" ref="AJ91:AJ154" si="111">ROUND((AI91/13)*100,2)</f>
        <v>0</v>
      </c>
      <c r="AK91" s="135">
        <f t="shared" ref="AK91:AK154" si="112">ROUND(AH91*AJ91,0)</f>
        <v>0</v>
      </c>
      <c r="AL91" s="135">
        <f t="shared" ref="AL91:AL154" si="113">ROUND(W91*AG91*$AL$21,0)</f>
        <v>665543</v>
      </c>
      <c r="AM91" s="135">
        <f t="shared" ref="AM91:AM154" si="114">IF(AL91=0, 0,AK91+AL91)</f>
        <v>665543</v>
      </c>
      <c r="AN91" s="135">
        <f t="shared" si="26"/>
        <v>665543</v>
      </c>
      <c r="AO91" s="160">
        <v>1327652</v>
      </c>
      <c r="AP91" s="135">
        <f t="shared" si="27"/>
        <v>662109</v>
      </c>
      <c r="AQ91" s="164" t="str">
        <f t="shared" si="28"/>
        <v>No</v>
      </c>
      <c r="AR91" s="160">
        <v>1126876</v>
      </c>
      <c r="AS91" s="160">
        <f t="shared" ref="AS91:AS154" si="115">IF(AQ91="Yes",+AP91*$M$9,+AP91*$M$10)</f>
        <v>55153.679700000001</v>
      </c>
      <c r="AT91" s="160">
        <f t="shared" ref="AT91:AT154" si="116">IF(AQ91="Yes",+AR91+AS91,+AR91-AS91)</f>
        <v>1071722.3203</v>
      </c>
      <c r="AU91" s="160">
        <f t="shared" ref="AU91:AU154" si="117">IF(C91=1,MAX(AT91,AO91),AT91)</f>
        <v>1071722.3203</v>
      </c>
      <c r="AV91" s="160"/>
      <c r="AW91" s="160">
        <f t="shared" si="29"/>
        <v>1016568.6406</v>
      </c>
      <c r="AX91" s="160">
        <f t="shared" ref="AX91:BB91" si="118">IF($AQ91="Yes",AW91+$AS91,AW91-$AS91)</f>
        <v>961414.96090000006</v>
      </c>
      <c r="AY91" s="160">
        <f t="shared" si="118"/>
        <v>906261.28120000008</v>
      </c>
      <c r="AZ91" s="160">
        <f t="shared" si="118"/>
        <v>851107.60150000011</v>
      </c>
      <c r="BA91" s="160">
        <f t="shared" si="118"/>
        <v>795953.92180000013</v>
      </c>
      <c r="BB91" s="160">
        <f t="shared" si="118"/>
        <v>740800.24210000015</v>
      </c>
      <c r="BC91" s="160">
        <f t="shared" si="31"/>
        <v>665543</v>
      </c>
      <c r="BD91" s="166"/>
      <c r="BE91" s="160">
        <f t="shared" si="32"/>
        <v>1016568.6406</v>
      </c>
      <c r="BF91" s="160">
        <f t="shared" si="48"/>
        <v>961414.96090000006</v>
      </c>
      <c r="BG91" s="160">
        <f t="shared" si="49"/>
        <v>906261.28120000008</v>
      </c>
      <c r="BH91" s="160">
        <f t="shared" si="50"/>
        <v>851107.60150000011</v>
      </c>
      <c r="BI91" s="160">
        <f t="shared" si="51"/>
        <v>795953.92180000013</v>
      </c>
      <c r="BJ91" s="160">
        <f t="shared" si="52"/>
        <v>740800.24210000015</v>
      </c>
      <c r="BK91" s="160">
        <f t="shared" si="53"/>
        <v>665543</v>
      </c>
      <c r="BL91" s="166"/>
      <c r="BM91" s="166"/>
      <c r="BN91" s="166"/>
      <c r="BO91" s="166"/>
    </row>
    <row r="92" spans="1:67" x14ac:dyDescent="0.15">
      <c r="A92" s="129" t="s">
        <v>323</v>
      </c>
      <c r="B92" s="129"/>
      <c r="C92" s="147"/>
      <c r="D92" s="147" t="str">
        <f t="shared" ref="D92:D155" si="119">IF(C92=1,"Yes","No")</f>
        <v>No</v>
      </c>
      <c r="E92" s="147"/>
      <c r="F92" s="147"/>
      <c r="G92" s="1">
        <v>5</v>
      </c>
      <c r="H92" s="101">
        <v>101</v>
      </c>
      <c r="I92" s="129">
        <v>66</v>
      </c>
      <c r="J92" s="1" t="s">
        <v>397</v>
      </c>
      <c r="K92" s="156"/>
      <c r="L92" s="101">
        <v>782.2</v>
      </c>
      <c r="M92" s="157"/>
      <c r="N92" s="158"/>
      <c r="O92" s="101">
        <v>139</v>
      </c>
      <c r="P92" s="159">
        <f t="shared" si="101"/>
        <v>0.17770391204295574</v>
      </c>
      <c r="Q92" s="159">
        <f t="shared" si="102"/>
        <v>0</v>
      </c>
      <c r="R92" s="160">
        <f t="shared" si="103"/>
        <v>0</v>
      </c>
      <c r="S92" s="160">
        <f t="shared" ref="S92:S155" si="120">R92*0.05</f>
        <v>0</v>
      </c>
      <c r="T92" s="101">
        <v>4</v>
      </c>
      <c r="U92" s="101">
        <f t="shared" ref="U92:U155" si="121">T92*0.15</f>
        <v>0.6</v>
      </c>
      <c r="V92" s="136">
        <f t="shared" si="104"/>
        <v>41.7</v>
      </c>
      <c r="W92" s="4">
        <f t="shared" si="105"/>
        <v>824.50000000000011</v>
      </c>
      <c r="X92" s="101">
        <v>799744048.66999996</v>
      </c>
      <c r="Y92" s="101">
        <v>5452</v>
      </c>
      <c r="Z92" s="136">
        <f t="shared" si="106"/>
        <v>146688.20000000001</v>
      </c>
      <c r="AA92" s="131">
        <f t="shared" si="107"/>
        <v>0.78568899999999997</v>
      </c>
      <c r="AB92" s="101">
        <v>104205</v>
      </c>
      <c r="AC92" s="131">
        <f t="shared" si="108"/>
        <v>0.90495300000000001</v>
      </c>
      <c r="AD92" s="131">
        <f t="shared" si="109"/>
        <v>0.178532</v>
      </c>
      <c r="AE92" s="161">
        <f t="shared" si="110"/>
        <v>0.178532</v>
      </c>
      <c r="AF92" s="162">
        <f t="shared" ref="AF92:AF155" si="122">IF(H92&gt;=1,IF(H92&lt;=5,0.06,IF(H92&lt;=10,0.05,IF(H92&lt;=15,0.04,IF(H92&lt;=19,0.03,0)))),0)</f>
        <v>0</v>
      </c>
      <c r="AG92" s="163">
        <f t="shared" ref="AG92:AG155" si="123">+AF92+AE92</f>
        <v>0.178532</v>
      </c>
      <c r="AH92" s="101">
        <v>782</v>
      </c>
      <c r="AI92" s="101">
        <v>13</v>
      </c>
      <c r="AJ92" s="4">
        <f t="shared" si="111"/>
        <v>100</v>
      </c>
      <c r="AK92" s="135">
        <f t="shared" si="112"/>
        <v>78200</v>
      </c>
      <c r="AL92" s="135">
        <f t="shared" si="113"/>
        <v>1696476</v>
      </c>
      <c r="AM92" s="135">
        <f t="shared" si="114"/>
        <v>1774676</v>
      </c>
      <c r="AN92" s="135">
        <f t="shared" ref="AN92:AN155" si="124">IF(AND(C92=1,AM92&lt;AO92),AO92,AM92)</f>
        <v>1774676</v>
      </c>
      <c r="AO92" s="160">
        <v>2708774</v>
      </c>
      <c r="AP92" s="135">
        <f t="shared" ref="AP92:AP155" si="125">ABS(SUM(AO92,-AM92))</f>
        <v>934098</v>
      </c>
      <c r="AQ92" s="164" t="str">
        <f t="shared" ref="AQ92:AQ155" si="126">IF(AM92&gt;AO92,"Yes","No")</f>
        <v>No</v>
      </c>
      <c r="AR92" s="160">
        <v>2507860</v>
      </c>
      <c r="AS92" s="160">
        <f t="shared" si="115"/>
        <v>77810.363400000002</v>
      </c>
      <c r="AT92" s="160">
        <f t="shared" si="116"/>
        <v>2430049.6365999999</v>
      </c>
      <c r="AU92" s="160">
        <f t="shared" si="117"/>
        <v>2430049.6365999999</v>
      </c>
      <c r="AV92" s="160"/>
      <c r="AW92" s="160">
        <f t="shared" ref="AW92:AW155" si="127">IF($AQ92="Yes",AU92+$AS92,AU92-$AS92)</f>
        <v>2352239.2731999997</v>
      </c>
      <c r="AX92" s="160">
        <f t="shared" ref="AX92:BB92" si="128">IF($AQ92="Yes",AW92+$AS92,AW92-$AS92)</f>
        <v>2274428.9097999996</v>
      </c>
      <c r="AY92" s="160">
        <f t="shared" si="128"/>
        <v>2196618.5463999994</v>
      </c>
      <c r="AZ92" s="160">
        <f t="shared" si="128"/>
        <v>2118808.1829999993</v>
      </c>
      <c r="BA92" s="160">
        <f t="shared" si="128"/>
        <v>2040997.8195999993</v>
      </c>
      <c r="BB92" s="160">
        <f t="shared" si="128"/>
        <v>1963187.4561999994</v>
      </c>
      <c r="BC92" s="160">
        <f t="shared" ref="BC92:BC155" si="129">AM92</f>
        <v>1774676</v>
      </c>
      <c r="BD92" s="166"/>
      <c r="BE92" s="160">
        <f t="shared" ref="BE92:BE155" si="130">IF($C92=1,MAX(AW92,$AO92),AW92)</f>
        <v>2352239.2731999997</v>
      </c>
      <c r="BF92" s="160">
        <f t="shared" si="48"/>
        <v>2274428.9097999996</v>
      </c>
      <c r="BG92" s="160">
        <f t="shared" si="49"/>
        <v>2196618.5463999994</v>
      </c>
      <c r="BH92" s="160">
        <f t="shared" si="50"/>
        <v>2118808.1829999993</v>
      </c>
      <c r="BI92" s="160">
        <f t="shared" si="51"/>
        <v>2040997.8195999993</v>
      </c>
      <c r="BJ92" s="160">
        <f t="shared" si="52"/>
        <v>1963187.4561999994</v>
      </c>
      <c r="BK92" s="160">
        <f t="shared" si="53"/>
        <v>1774676</v>
      </c>
      <c r="BL92" s="166"/>
      <c r="BM92" s="166"/>
      <c r="BN92" s="166"/>
      <c r="BO92" s="166"/>
    </row>
    <row r="93" spans="1:67" x14ac:dyDescent="0.15">
      <c r="A93" s="129" t="s">
        <v>323</v>
      </c>
      <c r="B93" s="129"/>
      <c r="C93" s="147"/>
      <c r="D93" s="147" t="str">
        <f t="shared" si="119"/>
        <v>No</v>
      </c>
      <c r="E93" s="147"/>
      <c r="F93" s="147"/>
      <c r="G93" s="1">
        <v>4</v>
      </c>
      <c r="H93" s="101">
        <v>80</v>
      </c>
      <c r="I93" s="129">
        <v>67</v>
      </c>
      <c r="J93" s="1" t="s">
        <v>398</v>
      </c>
      <c r="K93" s="156"/>
      <c r="L93" s="101">
        <v>1330.44</v>
      </c>
      <c r="M93" s="157"/>
      <c r="N93" s="158"/>
      <c r="O93" s="101">
        <v>192</v>
      </c>
      <c r="P93" s="159">
        <f t="shared" si="101"/>
        <v>0.14431315955623703</v>
      </c>
      <c r="Q93" s="159">
        <f t="shared" si="102"/>
        <v>0</v>
      </c>
      <c r="R93" s="160">
        <f t="shared" si="103"/>
        <v>0</v>
      </c>
      <c r="S93" s="160">
        <f t="shared" si="120"/>
        <v>0</v>
      </c>
      <c r="T93" s="101">
        <v>2</v>
      </c>
      <c r="U93" s="101">
        <f t="shared" si="121"/>
        <v>0.3</v>
      </c>
      <c r="V93" s="136">
        <f t="shared" si="104"/>
        <v>57.6</v>
      </c>
      <c r="W93" s="4">
        <f t="shared" si="105"/>
        <v>1388.34</v>
      </c>
      <c r="X93" s="101">
        <v>1104527770.3299999</v>
      </c>
      <c r="Y93" s="101">
        <v>9507</v>
      </c>
      <c r="Z93" s="136">
        <f t="shared" si="106"/>
        <v>116180.47</v>
      </c>
      <c r="AA93" s="131">
        <f t="shared" si="107"/>
        <v>0.62228399999999995</v>
      </c>
      <c r="AB93" s="101">
        <v>104519</v>
      </c>
      <c r="AC93" s="131">
        <f t="shared" si="108"/>
        <v>0.90768000000000004</v>
      </c>
      <c r="AD93" s="131">
        <f t="shared" si="109"/>
        <v>0.292097</v>
      </c>
      <c r="AE93" s="161">
        <f t="shared" si="110"/>
        <v>0.292097</v>
      </c>
      <c r="AF93" s="162">
        <f t="shared" si="122"/>
        <v>0</v>
      </c>
      <c r="AG93" s="163">
        <f t="shared" si="123"/>
        <v>0.292097</v>
      </c>
      <c r="AH93" s="101">
        <v>716</v>
      </c>
      <c r="AI93" s="101">
        <v>6</v>
      </c>
      <c r="AJ93" s="4">
        <f t="shared" si="111"/>
        <v>46.15</v>
      </c>
      <c r="AK93" s="135">
        <f t="shared" si="112"/>
        <v>33043</v>
      </c>
      <c r="AL93" s="135">
        <f t="shared" si="113"/>
        <v>4673733</v>
      </c>
      <c r="AM93" s="135">
        <f t="shared" si="114"/>
        <v>4706776</v>
      </c>
      <c r="AN93" s="135">
        <f t="shared" si="124"/>
        <v>4706776</v>
      </c>
      <c r="AO93" s="160">
        <v>6875123</v>
      </c>
      <c r="AP93" s="135">
        <f t="shared" si="125"/>
        <v>2168347</v>
      </c>
      <c r="AQ93" s="164" t="str">
        <f t="shared" si="126"/>
        <v>No</v>
      </c>
      <c r="AR93" s="160">
        <v>6178316</v>
      </c>
      <c r="AS93" s="160">
        <f t="shared" si="115"/>
        <v>180623.3051</v>
      </c>
      <c r="AT93" s="160">
        <f t="shared" si="116"/>
        <v>5997692.6949000005</v>
      </c>
      <c r="AU93" s="160">
        <f t="shared" si="117"/>
        <v>5997692.6949000005</v>
      </c>
      <c r="AV93" s="160"/>
      <c r="AW93" s="160">
        <f t="shared" si="127"/>
        <v>5817069.3898000009</v>
      </c>
      <c r="AX93" s="160">
        <f t="shared" ref="AX93:BB93" si="131">IF($AQ93="Yes",AW93+$AS93,AW93-$AS93)</f>
        <v>5636446.0847000014</v>
      </c>
      <c r="AY93" s="160">
        <f t="shared" si="131"/>
        <v>5455822.7796000019</v>
      </c>
      <c r="AZ93" s="160">
        <f t="shared" si="131"/>
        <v>5275199.4745000023</v>
      </c>
      <c r="BA93" s="160">
        <f t="shared" si="131"/>
        <v>5094576.1694000028</v>
      </c>
      <c r="BB93" s="160">
        <f t="shared" si="131"/>
        <v>4913952.8643000033</v>
      </c>
      <c r="BC93" s="160">
        <f t="shared" si="129"/>
        <v>4706776</v>
      </c>
      <c r="BD93" s="166"/>
      <c r="BE93" s="160">
        <f t="shared" si="130"/>
        <v>5817069.3898000009</v>
      </c>
      <c r="BF93" s="160">
        <f t="shared" si="48"/>
        <v>5636446.0847000014</v>
      </c>
      <c r="BG93" s="160">
        <f t="shared" si="49"/>
        <v>5455822.7796000019</v>
      </c>
      <c r="BH93" s="160">
        <f t="shared" si="50"/>
        <v>5275199.4745000023</v>
      </c>
      <c r="BI93" s="160">
        <f t="shared" si="51"/>
        <v>5094576.1694000028</v>
      </c>
      <c r="BJ93" s="160">
        <f t="shared" si="52"/>
        <v>4913952.8643000033</v>
      </c>
      <c r="BK93" s="160">
        <f t="shared" si="53"/>
        <v>4706776</v>
      </c>
      <c r="BL93" s="166"/>
      <c r="BM93" s="166"/>
      <c r="BN93" s="166"/>
      <c r="BO93" s="166"/>
    </row>
    <row r="94" spans="1:67" x14ac:dyDescent="0.15">
      <c r="A94" s="129" t="s">
        <v>327</v>
      </c>
      <c r="B94" s="129"/>
      <c r="C94" s="147"/>
      <c r="D94" s="147" t="str">
        <f t="shared" si="119"/>
        <v>No</v>
      </c>
      <c r="E94" s="147"/>
      <c r="F94" s="147"/>
      <c r="G94" s="1">
        <v>2</v>
      </c>
      <c r="H94" s="101">
        <v>145</v>
      </c>
      <c r="I94" s="129">
        <v>68</v>
      </c>
      <c r="J94" s="1" t="s">
        <v>399</v>
      </c>
      <c r="K94" s="156"/>
      <c r="L94" s="101">
        <v>241.56</v>
      </c>
      <c r="M94" s="157"/>
      <c r="N94" s="158"/>
      <c r="O94" s="101">
        <v>65</v>
      </c>
      <c r="P94" s="159">
        <f t="shared" si="101"/>
        <v>0.26908428547772811</v>
      </c>
      <c r="Q94" s="159">
        <f t="shared" si="102"/>
        <v>0</v>
      </c>
      <c r="R94" s="160">
        <f t="shared" si="103"/>
        <v>0</v>
      </c>
      <c r="S94" s="160">
        <f t="shared" si="120"/>
        <v>0</v>
      </c>
      <c r="T94" s="101">
        <v>3</v>
      </c>
      <c r="U94" s="101">
        <f t="shared" si="121"/>
        <v>0.44999999999999996</v>
      </c>
      <c r="V94" s="136">
        <f t="shared" si="104"/>
        <v>19.5</v>
      </c>
      <c r="W94" s="4">
        <f t="shared" si="105"/>
        <v>261.51</v>
      </c>
      <c r="X94" s="101">
        <v>865265054</v>
      </c>
      <c r="Y94" s="101">
        <v>2800</v>
      </c>
      <c r="Z94" s="136">
        <f t="shared" si="106"/>
        <v>309023.23</v>
      </c>
      <c r="AA94" s="131">
        <f t="shared" si="107"/>
        <v>1.6551849999999999</v>
      </c>
      <c r="AB94" s="101">
        <v>64464</v>
      </c>
      <c r="AC94" s="131">
        <f t="shared" si="108"/>
        <v>0.55982799999999999</v>
      </c>
      <c r="AD94" s="131">
        <f t="shared" si="109"/>
        <v>-0.32657799999999998</v>
      </c>
      <c r="AE94" s="161">
        <f t="shared" si="110"/>
        <v>0.01</v>
      </c>
      <c r="AF94" s="162">
        <f t="shared" si="122"/>
        <v>0</v>
      </c>
      <c r="AG94" s="163">
        <f t="shared" si="123"/>
        <v>0.01</v>
      </c>
      <c r="AH94" s="101">
        <v>51</v>
      </c>
      <c r="AI94" s="101">
        <v>4</v>
      </c>
      <c r="AJ94" s="4">
        <f t="shared" si="111"/>
        <v>30.77</v>
      </c>
      <c r="AK94" s="135">
        <f t="shared" si="112"/>
        <v>1569</v>
      </c>
      <c r="AL94" s="135">
        <f t="shared" si="113"/>
        <v>30139</v>
      </c>
      <c r="AM94" s="135">
        <f t="shared" si="114"/>
        <v>31708</v>
      </c>
      <c r="AN94" s="135">
        <f t="shared" si="124"/>
        <v>31708</v>
      </c>
      <c r="AO94" s="160">
        <v>25634</v>
      </c>
      <c r="AP94" s="135">
        <f t="shared" si="125"/>
        <v>6074</v>
      </c>
      <c r="AQ94" s="164" t="str">
        <f t="shared" si="126"/>
        <v>Yes</v>
      </c>
      <c r="AR94" s="160">
        <v>26947</v>
      </c>
      <c r="AS94" s="160">
        <f t="shared" si="115"/>
        <v>647.48839999999996</v>
      </c>
      <c r="AT94" s="160">
        <f t="shared" si="116"/>
        <v>27594.488399999998</v>
      </c>
      <c r="AU94" s="160">
        <f t="shared" si="117"/>
        <v>27594.488399999998</v>
      </c>
      <c r="AV94" s="160"/>
      <c r="AW94" s="160">
        <f t="shared" si="127"/>
        <v>28241.976799999997</v>
      </c>
      <c r="AX94" s="160">
        <f t="shared" ref="AX94:BB94" si="132">IF($AQ94="Yes",AW94+$AS94,AW94-$AS94)</f>
        <v>28889.465199999995</v>
      </c>
      <c r="AY94" s="160">
        <f t="shared" si="132"/>
        <v>29536.953599999993</v>
      </c>
      <c r="AZ94" s="160">
        <f t="shared" si="132"/>
        <v>30184.441999999992</v>
      </c>
      <c r="BA94" s="160">
        <f t="shared" si="132"/>
        <v>30831.93039999999</v>
      </c>
      <c r="BB94" s="160">
        <f t="shared" si="132"/>
        <v>31479.418799999989</v>
      </c>
      <c r="BC94" s="160">
        <f t="shared" si="129"/>
        <v>31708</v>
      </c>
      <c r="BD94" s="166"/>
      <c r="BE94" s="160">
        <f t="shared" si="130"/>
        <v>28241.976799999997</v>
      </c>
      <c r="BF94" s="160">
        <f t="shared" si="48"/>
        <v>28889.465199999995</v>
      </c>
      <c r="BG94" s="160">
        <f t="shared" si="49"/>
        <v>29536.953599999993</v>
      </c>
      <c r="BH94" s="160">
        <f t="shared" si="50"/>
        <v>30184.441999999992</v>
      </c>
      <c r="BI94" s="160">
        <f t="shared" si="51"/>
        <v>30831.93039999999</v>
      </c>
      <c r="BJ94" s="160">
        <f t="shared" si="52"/>
        <v>31479.418799999989</v>
      </c>
      <c r="BK94" s="160">
        <f t="shared" si="53"/>
        <v>31708</v>
      </c>
      <c r="BL94" s="166"/>
      <c r="BM94" s="166"/>
      <c r="BN94" s="166"/>
      <c r="BO94" s="166"/>
    </row>
    <row r="95" spans="1:67" x14ac:dyDescent="0.15">
      <c r="A95" s="129" t="s">
        <v>338</v>
      </c>
      <c r="B95" s="129"/>
      <c r="C95" s="147">
        <v>1</v>
      </c>
      <c r="D95" s="147" t="str">
        <f t="shared" si="119"/>
        <v>Yes</v>
      </c>
      <c r="E95" s="147">
        <v>1</v>
      </c>
      <c r="F95" s="147"/>
      <c r="G95" s="1">
        <v>10</v>
      </c>
      <c r="H95" s="101">
        <v>25</v>
      </c>
      <c r="I95" s="129">
        <v>69</v>
      </c>
      <c r="J95" s="1" t="s">
        <v>400</v>
      </c>
      <c r="K95" s="156"/>
      <c r="L95" s="101">
        <v>2230.8200000000002</v>
      </c>
      <c r="M95" s="168"/>
      <c r="N95" s="158"/>
      <c r="O95" s="101">
        <v>1153</v>
      </c>
      <c r="P95" s="159">
        <f t="shared" si="101"/>
        <v>0.51685030616544581</v>
      </c>
      <c r="Q95" s="159">
        <f t="shared" si="102"/>
        <v>0</v>
      </c>
      <c r="R95" s="160">
        <f t="shared" si="103"/>
        <v>0</v>
      </c>
      <c r="S95" s="160">
        <f t="shared" si="120"/>
        <v>0</v>
      </c>
      <c r="T95" s="101">
        <v>58</v>
      </c>
      <c r="U95" s="101">
        <f t="shared" si="121"/>
        <v>8.6999999999999993</v>
      </c>
      <c r="V95" s="136">
        <f t="shared" si="104"/>
        <v>345.9</v>
      </c>
      <c r="W95" s="4">
        <f t="shared" si="105"/>
        <v>2585.42</v>
      </c>
      <c r="X95" s="101">
        <v>1921576945</v>
      </c>
      <c r="Y95" s="101">
        <v>17172</v>
      </c>
      <c r="Z95" s="136">
        <f t="shared" si="106"/>
        <v>111901.75999999999</v>
      </c>
      <c r="AA95" s="131">
        <f t="shared" si="107"/>
        <v>0.59936599999999995</v>
      </c>
      <c r="AB95" s="101">
        <v>54868</v>
      </c>
      <c r="AC95" s="131">
        <f t="shared" si="108"/>
        <v>0.476493</v>
      </c>
      <c r="AD95" s="131">
        <f t="shared" si="109"/>
        <v>0.437496</v>
      </c>
      <c r="AE95" s="161">
        <f t="shared" si="110"/>
        <v>0.437496</v>
      </c>
      <c r="AF95" s="162">
        <f t="shared" si="122"/>
        <v>0</v>
      </c>
      <c r="AG95" s="163">
        <f t="shared" si="123"/>
        <v>0.437496</v>
      </c>
      <c r="AH95" s="101">
        <v>0</v>
      </c>
      <c r="AI95" s="101">
        <v>0</v>
      </c>
      <c r="AJ95" s="4">
        <f t="shared" si="111"/>
        <v>0</v>
      </c>
      <c r="AK95" s="135">
        <f t="shared" si="112"/>
        <v>0</v>
      </c>
      <c r="AL95" s="135">
        <f t="shared" si="113"/>
        <v>13036053</v>
      </c>
      <c r="AM95" s="135">
        <f t="shared" si="114"/>
        <v>13036053</v>
      </c>
      <c r="AN95" s="135">
        <f t="shared" si="124"/>
        <v>15574402</v>
      </c>
      <c r="AO95" s="160">
        <v>15574402</v>
      </c>
      <c r="AP95" s="135">
        <f t="shared" si="125"/>
        <v>2538349</v>
      </c>
      <c r="AQ95" s="164" t="str">
        <f t="shared" si="126"/>
        <v>No</v>
      </c>
      <c r="AR95" s="160">
        <v>15574402</v>
      </c>
      <c r="AS95" s="160">
        <f t="shared" si="115"/>
        <v>211444.47169999999</v>
      </c>
      <c r="AT95" s="160">
        <f t="shared" si="116"/>
        <v>15362957.5283</v>
      </c>
      <c r="AU95" s="160">
        <f t="shared" si="117"/>
        <v>15574402</v>
      </c>
      <c r="AV95" s="160"/>
      <c r="AW95" s="160">
        <f t="shared" si="127"/>
        <v>15362957.5283</v>
      </c>
      <c r="AX95" s="160">
        <f t="shared" ref="AX95:BB95" si="133">IF($AQ95="Yes",AW95+$AS95,AW95-$AS95)</f>
        <v>15151513.056600001</v>
      </c>
      <c r="AY95" s="160">
        <f t="shared" si="133"/>
        <v>14940068.584900001</v>
      </c>
      <c r="AZ95" s="160">
        <f t="shared" si="133"/>
        <v>14728624.113200001</v>
      </c>
      <c r="BA95" s="160">
        <f t="shared" si="133"/>
        <v>14517179.641500002</v>
      </c>
      <c r="BB95" s="160">
        <f t="shared" si="133"/>
        <v>14305735.169800002</v>
      </c>
      <c r="BC95" s="160">
        <f t="shared" si="129"/>
        <v>13036053</v>
      </c>
      <c r="BD95" s="166"/>
      <c r="BE95" s="160">
        <f t="shared" si="130"/>
        <v>15574402</v>
      </c>
      <c r="BF95" s="160">
        <f t="shared" si="48"/>
        <v>15574402</v>
      </c>
      <c r="BG95" s="160">
        <f t="shared" si="49"/>
        <v>15574402</v>
      </c>
      <c r="BH95" s="160">
        <f t="shared" si="50"/>
        <v>15574402</v>
      </c>
      <c r="BI95" s="160">
        <f t="shared" si="51"/>
        <v>15574402</v>
      </c>
      <c r="BJ95" s="160">
        <f t="shared" si="52"/>
        <v>15574402</v>
      </c>
      <c r="BK95" s="160">
        <f t="shared" si="53"/>
        <v>15574402</v>
      </c>
      <c r="BL95" s="166"/>
      <c r="BM95" s="166"/>
      <c r="BN95" s="166"/>
      <c r="BO95" s="166"/>
    </row>
    <row r="96" spans="1:67" x14ac:dyDescent="0.15">
      <c r="A96" s="129" t="s">
        <v>323</v>
      </c>
      <c r="B96" s="129"/>
      <c r="C96" s="147"/>
      <c r="D96" s="147" t="str">
        <f t="shared" si="119"/>
        <v>No</v>
      </c>
      <c r="E96" s="147"/>
      <c r="F96" s="147"/>
      <c r="G96" s="1">
        <v>3</v>
      </c>
      <c r="H96" s="101">
        <v>140</v>
      </c>
      <c r="I96" s="129">
        <v>70</v>
      </c>
      <c r="J96" s="1" t="s">
        <v>401</v>
      </c>
      <c r="K96" s="156"/>
      <c r="L96" s="101">
        <v>766.99</v>
      </c>
      <c r="M96" s="157"/>
      <c r="N96" s="158"/>
      <c r="O96" s="101">
        <v>69</v>
      </c>
      <c r="P96" s="159">
        <f t="shared" si="101"/>
        <v>8.9962059479263098E-2</v>
      </c>
      <c r="Q96" s="159">
        <f t="shared" si="102"/>
        <v>0</v>
      </c>
      <c r="R96" s="160">
        <f t="shared" si="103"/>
        <v>0</v>
      </c>
      <c r="S96" s="160">
        <f t="shared" si="120"/>
        <v>0</v>
      </c>
      <c r="T96" s="101">
        <v>6</v>
      </c>
      <c r="U96" s="101">
        <f t="shared" si="121"/>
        <v>0.89999999999999991</v>
      </c>
      <c r="V96" s="136">
        <f t="shared" si="104"/>
        <v>20.7</v>
      </c>
      <c r="W96" s="4">
        <f t="shared" si="105"/>
        <v>788.59</v>
      </c>
      <c r="X96" s="101">
        <v>1011103715</v>
      </c>
      <c r="Y96" s="101">
        <v>6401</v>
      </c>
      <c r="Z96" s="136">
        <f t="shared" si="106"/>
        <v>157960.26999999999</v>
      </c>
      <c r="AA96" s="131">
        <f t="shared" si="107"/>
        <v>0.84606400000000004</v>
      </c>
      <c r="AB96" s="101">
        <v>113413</v>
      </c>
      <c r="AC96" s="131">
        <f t="shared" si="108"/>
        <v>0.98491899999999999</v>
      </c>
      <c r="AD96" s="131">
        <f t="shared" si="109"/>
        <v>0.11228</v>
      </c>
      <c r="AE96" s="161">
        <f t="shared" si="110"/>
        <v>0.11228</v>
      </c>
      <c r="AF96" s="162">
        <f t="shared" si="122"/>
        <v>0</v>
      </c>
      <c r="AG96" s="163">
        <f t="shared" si="123"/>
        <v>0.11228</v>
      </c>
      <c r="AH96" s="101">
        <v>771</v>
      </c>
      <c r="AI96" s="101">
        <v>13</v>
      </c>
      <c r="AJ96" s="4">
        <f t="shared" si="111"/>
        <v>100</v>
      </c>
      <c r="AK96" s="135">
        <f t="shared" si="112"/>
        <v>77100</v>
      </c>
      <c r="AL96" s="135">
        <f t="shared" si="113"/>
        <v>1020457</v>
      </c>
      <c r="AM96" s="135">
        <f t="shared" si="114"/>
        <v>1097557</v>
      </c>
      <c r="AN96" s="135">
        <f t="shared" si="124"/>
        <v>1097557</v>
      </c>
      <c r="AO96" s="160">
        <v>2173420</v>
      </c>
      <c r="AP96" s="135">
        <f t="shared" si="125"/>
        <v>1075863</v>
      </c>
      <c r="AQ96" s="164" t="str">
        <f t="shared" si="126"/>
        <v>No</v>
      </c>
      <c r="AR96" s="160">
        <v>1767283</v>
      </c>
      <c r="AS96" s="160">
        <f t="shared" si="115"/>
        <v>89619.387900000002</v>
      </c>
      <c r="AT96" s="160">
        <f t="shared" si="116"/>
        <v>1677663.6121</v>
      </c>
      <c r="AU96" s="160">
        <f t="shared" si="117"/>
        <v>1677663.6121</v>
      </c>
      <c r="AV96" s="160"/>
      <c r="AW96" s="160">
        <f t="shared" si="127"/>
        <v>1588044.2242000001</v>
      </c>
      <c r="AX96" s="160">
        <f t="shared" ref="AX96:BB96" si="134">IF($AQ96="Yes",AW96+$AS96,AW96-$AS96)</f>
        <v>1498424.8363000001</v>
      </c>
      <c r="AY96" s="160">
        <f t="shared" si="134"/>
        <v>1408805.4484000001</v>
      </c>
      <c r="AZ96" s="160">
        <f t="shared" si="134"/>
        <v>1319186.0605000001</v>
      </c>
      <c r="BA96" s="160">
        <f t="shared" si="134"/>
        <v>1229566.6726000002</v>
      </c>
      <c r="BB96" s="160">
        <f t="shared" si="134"/>
        <v>1139947.2847000002</v>
      </c>
      <c r="BC96" s="160">
        <f t="shared" si="129"/>
        <v>1097557</v>
      </c>
      <c r="BD96" s="166"/>
      <c r="BE96" s="160">
        <f t="shared" si="130"/>
        <v>1588044.2242000001</v>
      </c>
      <c r="BF96" s="160">
        <f t="shared" si="48"/>
        <v>1498424.8363000001</v>
      </c>
      <c r="BG96" s="160">
        <f t="shared" si="49"/>
        <v>1408805.4484000001</v>
      </c>
      <c r="BH96" s="160">
        <f t="shared" si="50"/>
        <v>1319186.0605000001</v>
      </c>
      <c r="BI96" s="160">
        <f t="shared" si="51"/>
        <v>1229566.6726000002</v>
      </c>
      <c r="BJ96" s="160">
        <f t="shared" si="52"/>
        <v>1139947.2847000002</v>
      </c>
      <c r="BK96" s="160">
        <f t="shared" si="53"/>
        <v>1097557</v>
      </c>
      <c r="BL96" s="166"/>
      <c r="BM96" s="166"/>
      <c r="BN96" s="166"/>
      <c r="BO96" s="166"/>
    </row>
    <row r="97" spans="1:67" x14ac:dyDescent="0.15">
      <c r="A97" s="129" t="s">
        <v>327</v>
      </c>
      <c r="B97" s="129"/>
      <c r="C97" s="147"/>
      <c r="D97" s="147" t="str">
        <f t="shared" si="119"/>
        <v>No</v>
      </c>
      <c r="E97" s="147"/>
      <c r="F97" s="147"/>
      <c r="G97" s="1">
        <v>7</v>
      </c>
      <c r="H97" s="101">
        <v>53</v>
      </c>
      <c r="I97" s="129">
        <v>71</v>
      </c>
      <c r="J97" s="1" t="s">
        <v>402</v>
      </c>
      <c r="K97" s="156"/>
      <c r="L97" s="101">
        <v>952.01</v>
      </c>
      <c r="M97" s="157"/>
      <c r="N97" s="158"/>
      <c r="O97" s="101">
        <v>288</v>
      </c>
      <c r="P97" s="159">
        <f t="shared" si="101"/>
        <v>0.30251783069505572</v>
      </c>
      <c r="Q97" s="159">
        <f t="shared" si="102"/>
        <v>0</v>
      </c>
      <c r="R97" s="160">
        <f t="shared" si="103"/>
        <v>0</v>
      </c>
      <c r="S97" s="160">
        <f t="shared" si="120"/>
        <v>0</v>
      </c>
      <c r="T97" s="101">
        <v>10</v>
      </c>
      <c r="U97" s="101">
        <f t="shared" si="121"/>
        <v>1.5</v>
      </c>
      <c r="V97" s="136">
        <f t="shared" si="104"/>
        <v>86.4</v>
      </c>
      <c r="W97" s="4">
        <f t="shared" si="105"/>
        <v>1039.9100000000001</v>
      </c>
      <c r="X97" s="101">
        <v>937654775.33000004</v>
      </c>
      <c r="Y97" s="101">
        <v>7209</v>
      </c>
      <c r="Z97" s="136">
        <f t="shared" si="106"/>
        <v>130067.25</v>
      </c>
      <c r="AA97" s="131">
        <f t="shared" si="107"/>
        <v>0.69666399999999995</v>
      </c>
      <c r="AB97" s="101">
        <v>93531</v>
      </c>
      <c r="AC97" s="131">
        <f t="shared" si="108"/>
        <v>0.81225599999999998</v>
      </c>
      <c r="AD97" s="131">
        <f t="shared" si="109"/>
        <v>0.26865800000000001</v>
      </c>
      <c r="AE97" s="161">
        <f t="shared" si="110"/>
        <v>0.26865800000000001</v>
      </c>
      <c r="AF97" s="162">
        <f t="shared" si="122"/>
        <v>0</v>
      </c>
      <c r="AG97" s="163">
        <f t="shared" si="123"/>
        <v>0.26865800000000001</v>
      </c>
      <c r="AH97" s="101">
        <v>0</v>
      </c>
      <c r="AI97" s="101">
        <v>0</v>
      </c>
      <c r="AJ97" s="4">
        <f t="shared" si="111"/>
        <v>0</v>
      </c>
      <c r="AK97" s="135">
        <f t="shared" si="112"/>
        <v>0</v>
      </c>
      <c r="AL97" s="135">
        <f t="shared" si="113"/>
        <v>3219856</v>
      </c>
      <c r="AM97" s="135">
        <f t="shared" si="114"/>
        <v>3219856</v>
      </c>
      <c r="AN97" s="135">
        <f t="shared" si="124"/>
        <v>3219856</v>
      </c>
      <c r="AO97" s="160">
        <v>5410404</v>
      </c>
      <c r="AP97" s="135">
        <f t="shared" si="125"/>
        <v>2190548</v>
      </c>
      <c r="AQ97" s="164" t="str">
        <f t="shared" si="126"/>
        <v>No</v>
      </c>
      <c r="AR97" s="160">
        <v>4761062</v>
      </c>
      <c r="AS97" s="160">
        <f t="shared" si="115"/>
        <v>182472.64840000001</v>
      </c>
      <c r="AT97" s="160">
        <f t="shared" si="116"/>
        <v>4578589.3515999997</v>
      </c>
      <c r="AU97" s="160">
        <f t="shared" si="117"/>
        <v>4578589.3515999997</v>
      </c>
      <c r="AV97" s="160"/>
      <c r="AW97" s="160">
        <f t="shared" si="127"/>
        <v>4396116.7031999994</v>
      </c>
      <c r="AX97" s="160">
        <f t="shared" ref="AX97:BB97" si="135">IF($AQ97="Yes",AW97+$AS97,AW97-$AS97)</f>
        <v>4213644.0547999991</v>
      </c>
      <c r="AY97" s="160">
        <f t="shared" si="135"/>
        <v>4031171.4063999993</v>
      </c>
      <c r="AZ97" s="160">
        <f t="shared" si="135"/>
        <v>3848698.7579999994</v>
      </c>
      <c r="BA97" s="160">
        <f t="shared" si="135"/>
        <v>3666226.1095999996</v>
      </c>
      <c r="BB97" s="160">
        <f t="shared" si="135"/>
        <v>3483753.4611999998</v>
      </c>
      <c r="BC97" s="160">
        <f t="shared" si="129"/>
        <v>3219856</v>
      </c>
      <c r="BD97" s="166"/>
      <c r="BE97" s="160">
        <f t="shared" si="130"/>
        <v>4396116.7031999994</v>
      </c>
      <c r="BF97" s="160">
        <f t="shared" si="48"/>
        <v>4213644.0547999991</v>
      </c>
      <c r="BG97" s="160">
        <f t="shared" si="49"/>
        <v>4031171.4063999993</v>
      </c>
      <c r="BH97" s="160">
        <f t="shared" si="50"/>
        <v>3848698.7579999994</v>
      </c>
      <c r="BI97" s="160">
        <f t="shared" si="51"/>
        <v>3666226.1095999996</v>
      </c>
      <c r="BJ97" s="160">
        <f t="shared" si="52"/>
        <v>3483753.4611999998</v>
      </c>
      <c r="BK97" s="160">
        <f t="shared" si="53"/>
        <v>3219856</v>
      </c>
      <c r="BL97" s="166"/>
      <c r="BM97" s="166"/>
      <c r="BN97" s="166"/>
      <c r="BO97" s="166"/>
    </row>
    <row r="98" spans="1:67" x14ac:dyDescent="0.15">
      <c r="A98" s="129" t="s">
        <v>333</v>
      </c>
      <c r="B98" s="129"/>
      <c r="C98" s="147"/>
      <c r="D98" s="147" t="str">
        <f t="shared" si="119"/>
        <v>No</v>
      </c>
      <c r="E98" s="147"/>
      <c r="F98" s="147"/>
      <c r="G98" s="1">
        <v>7</v>
      </c>
      <c r="H98" s="101">
        <v>62</v>
      </c>
      <c r="I98" s="129">
        <v>72</v>
      </c>
      <c r="J98" s="1" t="s">
        <v>403</v>
      </c>
      <c r="K98" s="156"/>
      <c r="L98" s="101">
        <v>2375.2199999999998</v>
      </c>
      <c r="M98" s="157"/>
      <c r="N98" s="158"/>
      <c r="O98" s="101">
        <v>611</v>
      </c>
      <c r="P98" s="159">
        <f t="shared" si="101"/>
        <v>0.25723932940948629</v>
      </c>
      <c r="Q98" s="159">
        <f t="shared" si="102"/>
        <v>0</v>
      </c>
      <c r="R98" s="160">
        <f t="shared" si="103"/>
        <v>0</v>
      </c>
      <c r="S98" s="160">
        <f t="shared" si="120"/>
        <v>0</v>
      </c>
      <c r="T98" s="101">
        <v>35</v>
      </c>
      <c r="U98" s="101">
        <f t="shared" si="121"/>
        <v>5.25</v>
      </c>
      <c r="V98" s="136">
        <f t="shared" si="104"/>
        <v>183.3</v>
      </c>
      <c r="W98" s="4">
        <f t="shared" si="105"/>
        <v>2563.77</v>
      </c>
      <c r="X98" s="101">
        <v>1619114817</v>
      </c>
      <c r="Y98" s="101">
        <v>14837</v>
      </c>
      <c r="Z98" s="136">
        <f t="shared" si="106"/>
        <v>109126.83</v>
      </c>
      <c r="AA98" s="131">
        <f t="shared" si="107"/>
        <v>0.58450299999999999</v>
      </c>
      <c r="AB98" s="101">
        <v>88163</v>
      </c>
      <c r="AC98" s="131">
        <f t="shared" si="108"/>
        <v>0.76563899999999996</v>
      </c>
      <c r="AD98" s="131">
        <f t="shared" si="109"/>
        <v>0.36115599999999998</v>
      </c>
      <c r="AE98" s="161">
        <f t="shared" si="110"/>
        <v>0.36115599999999998</v>
      </c>
      <c r="AF98" s="162">
        <f t="shared" si="122"/>
        <v>0</v>
      </c>
      <c r="AG98" s="163">
        <f t="shared" si="123"/>
        <v>0.36115599999999998</v>
      </c>
      <c r="AH98" s="101">
        <v>0</v>
      </c>
      <c r="AI98" s="101">
        <v>0</v>
      </c>
      <c r="AJ98" s="4">
        <f t="shared" si="111"/>
        <v>0</v>
      </c>
      <c r="AK98" s="135">
        <f t="shared" si="112"/>
        <v>0</v>
      </c>
      <c r="AL98" s="135">
        <f t="shared" si="113"/>
        <v>10671239</v>
      </c>
      <c r="AM98" s="135">
        <f t="shared" si="114"/>
        <v>10671239</v>
      </c>
      <c r="AN98" s="135">
        <f t="shared" si="124"/>
        <v>10671239</v>
      </c>
      <c r="AO98" s="160">
        <v>11977384</v>
      </c>
      <c r="AP98" s="135">
        <f t="shared" si="125"/>
        <v>1306145</v>
      </c>
      <c r="AQ98" s="164" t="str">
        <f t="shared" si="126"/>
        <v>No</v>
      </c>
      <c r="AR98" s="160">
        <v>11601318</v>
      </c>
      <c r="AS98" s="160">
        <f t="shared" si="115"/>
        <v>108801.87849999999</v>
      </c>
      <c r="AT98" s="160">
        <f t="shared" si="116"/>
        <v>11492516.1215</v>
      </c>
      <c r="AU98" s="160">
        <f t="shared" si="117"/>
        <v>11492516.1215</v>
      </c>
      <c r="AV98" s="160"/>
      <c r="AW98" s="160">
        <f t="shared" si="127"/>
        <v>11383714.243000001</v>
      </c>
      <c r="AX98" s="160">
        <f t="shared" ref="AX98:BB98" si="136">IF($AQ98="Yes",AW98+$AS98,AW98-$AS98)</f>
        <v>11274912.364500001</v>
      </c>
      <c r="AY98" s="160">
        <f t="shared" si="136"/>
        <v>11166110.486000001</v>
      </c>
      <c r="AZ98" s="160">
        <f t="shared" si="136"/>
        <v>11057308.607500002</v>
      </c>
      <c r="BA98" s="160">
        <f t="shared" si="136"/>
        <v>10948506.729000002</v>
      </c>
      <c r="BB98" s="160">
        <f t="shared" si="136"/>
        <v>10839704.850500003</v>
      </c>
      <c r="BC98" s="160">
        <f t="shared" si="129"/>
        <v>10671239</v>
      </c>
      <c r="BD98" s="166"/>
      <c r="BE98" s="160">
        <f t="shared" si="130"/>
        <v>11383714.243000001</v>
      </c>
      <c r="BF98" s="160">
        <f t="shared" si="48"/>
        <v>11274912.364500001</v>
      </c>
      <c r="BG98" s="160">
        <f t="shared" si="49"/>
        <v>11166110.486000001</v>
      </c>
      <c r="BH98" s="160">
        <f t="shared" si="50"/>
        <v>11057308.607500002</v>
      </c>
      <c r="BI98" s="160">
        <f t="shared" si="51"/>
        <v>10948506.729000002</v>
      </c>
      <c r="BJ98" s="160">
        <f t="shared" si="52"/>
        <v>10839704.850500003</v>
      </c>
      <c r="BK98" s="160">
        <f t="shared" si="53"/>
        <v>10671239</v>
      </c>
      <c r="BL98" s="166"/>
      <c r="BM98" s="166"/>
      <c r="BN98" s="166"/>
      <c r="BO98" s="166"/>
    </row>
    <row r="99" spans="1:67" x14ac:dyDescent="0.15">
      <c r="A99" s="129" t="s">
        <v>327</v>
      </c>
      <c r="B99" s="129"/>
      <c r="C99" s="147"/>
      <c r="D99" s="147" t="str">
        <f t="shared" si="119"/>
        <v>No</v>
      </c>
      <c r="E99" s="147"/>
      <c r="F99" s="147"/>
      <c r="G99" s="1">
        <v>7</v>
      </c>
      <c r="H99" s="101">
        <v>70</v>
      </c>
      <c r="I99" s="129">
        <v>73</v>
      </c>
      <c r="J99" s="1" t="s">
        <v>404</v>
      </c>
      <c r="K99" s="156"/>
      <c r="L99" s="101">
        <v>572.12</v>
      </c>
      <c r="M99" s="157"/>
      <c r="N99" s="158"/>
      <c r="O99" s="101">
        <v>202</v>
      </c>
      <c r="P99" s="159">
        <f t="shared" si="101"/>
        <v>0.35307278193386005</v>
      </c>
      <c r="Q99" s="159">
        <f t="shared" si="102"/>
        <v>0</v>
      </c>
      <c r="R99" s="160">
        <f t="shared" si="103"/>
        <v>0</v>
      </c>
      <c r="S99" s="160">
        <f t="shared" si="120"/>
        <v>0</v>
      </c>
      <c r="T99" s="101">
        <v>8</v>
      </c>
      <c r="U99" s="101">
        <f t="shared" si="121"/>
        <v>1.2</v>
      </c>
      <c r="V99" s="136">
        <f t="shared" si="104"/>
        <v>60.6</v>
      </c>
      <c r="W99" s="4">
        <f t="shared" si="105"/>
        <v>633.92000000000007</v>
      </c>
      <c r="X99" s="101">
        <v>562346536</v>
      </c>
      <c r="Y99" s="101">
        <v>4274</v>
      </c>
      <c r="Z99" s="136">
        <f t="shared" si="106"/>
        <v>131573.82999999999</v>
      </c>
      <c r="AA99" s="131">
        <f t="shared" si="107"/>
        <v>0.70473300000000005</v>
      </c>
      <c r="AB99" s="101">
        <v>85296</v>
      </c>
      <c r="AC99" s="131">
        <f t="shared" si="108"/>
        <v>0.74074099999999998</v>
      </c>
      <c r="AD99" s="131">
        <f t="shared" si="109"/>
        <v>0.28446500000000002</v>
      </c>
      <c r="AE99" s="161">
        <f t="shared" si="110"/>
        <v>0.28446500000000002</v>
      </c>
      <c r="AF99" s="162">
        <f t="shared" si="122"/>
        <v>0</v>
      </c>
      <c r="AG99" s="163">
        <f t="shared" si="123"/>
        <v>0.28446500000000002</v>
      </c>
      <c r="AH99" s="101">
        <v>0</v>
      </c>
      <c r="AI99" s="101">
        <v>0</v>
      </c>
      <c r="AJ99" s="4">
        <f t="shared" si="111"/>
        <v>0</v>
      </c>
      <c r="AK99" s="135">
        <f t="shared" si="112"/>
        <v>0</v>
      </c>
      <c r="AL99" s="135">
        <f t="shared" si="113"/>
        <v>2078281</v>
      </c>
      <c r="AM99" s="135">
        <f t="shared" si="114"/>
        <v>2078281</v>
      </c>
      <c r="AN99" s="135">
        <f t="shared" si="124"/>
        <v>2078281</v>
      </c>
      <c r="AO99" s="160">
        <v>3518715</v>
      </c>
      <c r="AP99" s="135">
        <f t="shared" si="125"/>
        <v>1440434</v>
      </c>
      <c r="AQ99" s="164" t="str">
        <f t="shared" si="126"/>
        <v>No</v>
      </c>
      <c r="AR99" s="160">
        <v>3019504</v>
      </c>
      <c r="AS99" s="160">
        <f t="shared" si="115"/>
        <v>119988.1522</v>
      </c>
      <c r="AT99" s="160">
        <f t="shared" si="116"/>
        <v>2899515.8478000001</v>
      </c>
      <c r="AU99" s="160">
        <f t="shared" si="117"/>
        <v>2899515.8478000001</v>
      </c>
      <c r="AV99" s="160"/>
      <c r="AW99" s="160">
        <f t="shared" si="127"/>
        <v>2779527.6956000002</v>
      </c>
      <c r="AX99" s="160">
        <f t="shared" ref="AX99:BB99" si="137">IF($AQ99="Yes",AW99+$AS99,AW99-$AS99)</f>
        <v>2659539.5434000003</v>
      </c>
      <c r="AY99" s="160">
        <f t="shared" si="137"/>
        <v>2539551.3912000004</v>
      </c>
      <c r="AZ99" s="160">
        <f t="shared" si="137"/>
        <v>2419563.2390000005</v>
      </c>
      <c r="BA99" s="160">
        <f t="shared" si="137"/>
        <v>2299575.0868000006</v>
      </c>
      <c r="BB99" s="160">
        <f t="shared" si="137"/>
        <v>2179586.9346000007</v>
      </c>
      <c r="BC99" s="160">
        <f t="shared" si="129"/>
        <v>2078281</v>
      </c>
      <c r="BD99" s="166"/>
      <c r="BE99" s="160">
        <f t="shared" si="130"/>
        <v>2779527.6956000002</v>
      </c>
      <c r="BF99" s="160">
        <f t="shared" si="48"/>
        <v>2659539.5434000003</v>
      </c>
      <c r="BG99" s="160">
        <f t="shared" si="49"/>
        <v>2539551.3912000004</v>
      </c>
      <c r="BH99" s="160">
        <f t="shared" si="50"/>
        <v>2419563.2390000005</v>
      </c>
      <c r="BI99" s="160">
        <f t="shared" si="51"/>
        <v>2299575.0868000006</v>
      </c>
      <c r="BJ99" s="160">
        <f t="shared" si="52"/>
        <v>2179586.9346000007</v>
      </c>
      <c r="BK99" s="160">
        <f t="shared" si="53"/>
        <v>2078281</v>
      </c>
      <c r="BL99" s="166"/>
      <c r="BM99" s="166"/>
      <c r="BN99" s="166"/>
      <c r="BO99" s="166"/>
    </row>
    <row r="100" spans="1:67" x14ac:dyDescent="0.15">
      <c r="A100" s="129" t="s">
        <v>327</v>
      </c>
      <c r="B100" s="129"/>
      <c r="C100" s="147"/>
      <c r="D100" s="147" t="str">
        <f t="shared" si="119"/>
        <v>No</v>
      </c>
      <c r="E100" s="147"/>
      <c r="F100" s="147"/>
      <c r="G100" s="1">
        <v>4</v>
      </c>
      <c r="H100" s="101">
        <v>114</v>
      </c>
      <c r="I100" s="129">
        <v>74</v>
      </c>
      <c r="J100" s="1" t="s">
        <v>405</v>
      </c>
      <c r="K100" s="156"/>
      <c r="L100" s="101">
        <v>883.11</v>
      </c>
      <c r="M100" s="157"/>
      <c r="N100" s="158"/>
      <c r="O100" s="101">
        <v>219</v>
      </c>
      <c r="P100" s="159">
        <f t="shared" si="101"/>
        <v>0.24798722695926895</v>
      </c>
      <c r="Q100" s="159">
        <f t="shared" si="102"/>
        <v>0</v>
      </c>
      <c r="R100" s="160">
        <f t="shared" si="103"/>
        <v>0</v>
      </c>
      <c r="S100" s="160">
        <f t="shared" si="120"/>
        <v>0</v>
      </c>
      <c r="T100" s="101">
        <v>2</v>
      </c>
      <c r="U100" s="101">
        <f t="shared" si="121"/>
        <v>0.3</v>
      </c>
      <c r="V100" s="136">
        <f t="shared" si="104"/>
        <v>65.7</v>
      </c>
      <c r="W100" s="4">
        <f t="shared" si="105"/>
        <v>949.11</v>
      </c>
      <c r="X100" s="101">
        <v>1463334139.6700001</v>
      </c>
      <c r="Y100" s="101">
        <v>8168</v>
      </c>
      <c r="Z100" s="136">
        <f t="shared" si="106"/>
        <v>179154.52</v>
      </c>
      <c r="AA100" s="131">
        <f t="shared" si="107"/>
        <v>0.95958399999999999</v>
      </c>
      <c r="AB100" s="101">
        <v>78375</v>
      </c>
      <c r="AC100" s="131">
        <f t="shared" si="108"/>
        <v>0.68063600000000002</v>
      </c>
      <c r="AD100" s="131">
        <f t="shared" si="109"/>
        <v>0.1241</v>
      </c>
      <c r="AE100" s="161">
        <f t="shared" si="110"/>
        <v>0.1241</v>
      </c>
      <c r="AF100" s="162">
        <f t="shared" si="122"/>
        <v>0</v>
      </c>
      <c r="AG100" s="163">
        <f t="shared" si="123"/>
        <v>0.1241</v>
      </c>
      <c r="AH100" s="101">
        <v>0</v>
      </c>
      <c r="AI100" s="101">
        <v>0</v>
      </c>
      <c r="AJ100" s="4">
        <f t="shared" si="111"/>
        <v>0</v>
      </c>
      <c r="AK100" s="135">
        <f t="shared" si="112"/>
        <v>0</v>
      </c>
      <c r="AL100" s="135">
        <f t="shared" si="113"/>
        <v>1357467</v>
      </c>
      <c r="AM100" s="135">
        <f t="shared" si="114"/>
        <v>1357467</v>
      </c>
      <c r="AN100" s="135">
        <f t="shared" si="124"/>
        <v>1357467</v>
      </c>
      <c r="AO100" s="160">
        <v>1446598</v>
      </c>
      <c r="AP100" s="135">
        <f t="shared" si="125"/>
        <v>89131</v>
      </c>
      <c r="AQ100" s="164" t="str">
        <f t="shared" si="126"/>
        <v>No</v>
      </c>
      <c r="AR100" s="160">
        <v>1300927</v>
      </c>
      <c r="AS100" s="160">
        <f t="shared" si="115"/>
        <v>7424.6122999999998</v>
      </c>
      <c r="AT100" s="160">
        <f t="shared" si="116"/>
        <v>1293502.3877000001</v>
      </c>
      <c r="AU100" s="160">
        <f t="shared" si="117"/>
        <v>1293502.3877000001</v>
      </c>
      <c r="AV100" s="160"/>
      <c r="AW100" s="160">
        <f t="shared" si="127"/>
        <v>1286077.7754000002</v>
      </c>
      <c r="AX100" s="160">
        <f t="shared" ref="AX100:BB100" si="138">IF($AQ100="Yes",AW100+$AS100,AW100-$AS100)</f>
        <v>1278653.1631000002</v>
      </c>
      <c r="AY100" s="160">
        <f t="shared" si="138"/>
        <v>1271228.5508000003</v>
      </c>
      <c r="AZ100" s="160">
        <f t="shared" si="138"/>
        <v>1263803.9385000004</v>
      </c>
      <c r="BA100" s="160">
        <f t="shared" si="138"/>
        <v>1256379.3262000005</v>
      </c>
      <c r="BB100" s="160">
        <f t="shared" si="138"/>
        <v>1248954.7139000006</v>
      </c>
      <c r="BC100" s="160">
        <f t="shared" si="129"/>
        <v>1357467</v>
      </c>
      <c r="BD100" s="166"/>
      <c r="BE100" s="160">
        <f t="shared" si="130"/>
        <v>1286077.7754000002</v>
      </c>
      <c r="BF100" s="160">
        <f t="shared" si="48"/>
        <v>1278653.1631000002</v>
      </c>
      <c r="BG100" s="160">
        <f t="shared" si="49"/>
        <v>1271228.5508000003</v>
      </c>
      <c r="BH100" s="160">
        <f t="shared" si="50"/>
        <v>1263803.9385000004</v>
      </c>
      <c r="BI100" s="160">
        <f t="shared" si="51"/>
        <v>1256379.3262000005</v>
      </c>
      <c r="BJ100" s="160">
        <f t="shared" si="52"/>
        <v>1248954.7139000006</v>
      </c>
      <c r="BK100" s="160">
        <f t="shared" si="53"/>
        <v>1357467</v>
      </c>
      <c r="BL100" s="166"/>
      <c r="BM100" s="166"/>
      <c r="BN100" s="166"/>
      <c r="BO100" s="166"/>
    </row>
    <row r="101" spans="1:67" x14ac:dyDescent="0.15">
      <c r="A101" s="129" t="s">
        <v>323</v>
      </c>
      <c r="B101" s="129"/>
      <c r="C101" s="147"/>
      <c r="D101" s="147" t="str">
        <f t="shared" si="119"/>
        <v>No</v>
      </c>
      <c r="E101" s="147"/>
      <c r="F101" s="147"/>
      <c r="G101" s="1">
        <v>1</v>
      </c>
      <c r="H101" s="101">
        <v>154</v>
      </c>
      <c r="I101" s="129">
        <v>75</v>
      </c>
      <c r="J101" s="1" t="s">
        <v>406</v>
      </c>
      <c r="K101" s="156"/>
      <c r="L101" s="101">
        <v>248.43</v>
      </c>
      <c r="M101" s="157"/>
      <c r="N101" s="158"/>
      <c r="O101" s="101">
        <v>41</v>
      </c>
      <c r="P101" s="159">
        <f t="shared" si="101"/>
        <v>0.16503642877269251</v>
      </c>
      <c r="Q101" s="159">
        <f t="shared" si="102"/>
        <v>0</v>
      </c>
      <c r="R101" s="160">
        <f t="shared" si="103"/>
        <v>0</v>
      </c>
      <c r="S101" s="160">
        <f t="shared" si="120"/>
        <v>0</v>
      </c>
      <c r="T101" s="101">
        <v>4</v>
      </c>
      <c r="U101" s="101">
        <f t="shared" si="121"/>
        <v>0.6</v>
      </c>
      <c r="V101" s="136">
        <f t="shared" si="104"/>
        <v>12.3</v>
      </c>
      <c r="W101" s="4">
        <f t="shared" si="105"/>
        <v>261.33000000000004</v>
      </c>
      <c r="X101" s="101">
        <v>720535394.66999996</v>
      </c>
      <c r="Y101" s="101">
        <v>2354</v>
      </c>
      <c r="Z101" s="136">
        <f t="shared" si="106"/>
        <v>306089.8</v>
      </c>
      <c r="AA101" s="131">
        <f t="shared" si="107"/>
        <v>1.639473</v>
      </c>
      <c r="AB101" s="101">
        <v>84922</v>
      </c>
      <c r="AC101" s="131">
        <f t="shared" si="108"/>
        <v>0.73749299999999995</v>
      </c>
      <c r="AD101" s="131">
        <f t="shared" si="109"/>
        <v>-0.36887900000000001</v>
      </c>
      <c r="AE101" s="161">
        <f t="shared" si="110"/>
        <v>0.01</v>
      </c>
      <c r="AF101" s="162">
        <f t="shared" si="122"/>
        <v>0</v>
      </c>
      <c r="AG101" s="163">
        <f t="shared" si="123"/>
        <v>0.01</v>
      </c>
      <c r="AH101" s="101">
        <v>246</v>
      </c>
      <c r="AI101" s="101">
        <v>13</v>
      </c>
      <c r="AJ101" s="4">
        <f t="shared" si="111"/>
        <v>100</v>
      </c>
      <c r="AK101" s="135">
        <f t="shared" si="112"/>
        <v>24600</v>
      </c>
      <c r="AL101" s="135">
        <f t="shared" si="113"/>
        <v>30118</v>
      </c>
      <c r="AM101" s="135">
        <f t="shared" si="114"/>
        <v>54718</v>
      </c>
      <c r="AN101" s="135">
        <f t="shared" si="124"/>
        <v>54718</v>
      </c>
      <c r="AO101" s="160">
        <v>63069</v>
      </c>
      <c r="AP101" s="135">
        <f t="shared" si="125"/>
        <v>8351</v>
      </c>
      <c r="AQ101" s="164" t="str">
        <f t="shared" si="126"/>
        <v>No</v>
      </c>
      <c r="AR101" s="160">
        <v>60912</v>
      </c>
      <c r="AS101" s="160">
        <f t="shared" si="115"/>
        <v>695.63829999999996</v>
      </c>
      <c r="AT101" s="160">
        <f t="shared" si="116"/>
        <v>60216.361700000001</v>
      </c>
      <c r="AU101" s="160">
        <f t="shared" si="117"/>
        <v>60216.361700000001</v>
      </c>
      <c r="AV101" s="160"/>
      <c r="AW101" s="160">
        <f t="shared" si="127"/>
        <v>59520.723400000003</v>
      </c>
      <c r="AX101" s="160">
        <f t="shared" ref="AX101:BB101" si="139">IF($AQ101="Yes",AW101+$AS101,AW101-$AS101)</f>
        <v>58825.085100000004</v>
      </c>
      <c r="AY101" s="160">
        <f t="shared" si="139"/>
        <v>58129.446800000005</v>
      </c>
      <c r="AZ101" s="160">
        <f t="shared" si="139"/>
        <v>57433.808500000006</v>
      </c>
      <c r="BA101" s="160">
        <f t="shared" si="139"/>
        <v>56738.170200000008</v>
      </c>
      <c r="BB101" s="160">
        <f t="shared" si="139"/>
        <v>56042.531900000009</v>
      </c>
      <c r="BC101" s="160">
        <f t="shared" si="129"/>
        <v>54718</v>
      </c>
      <c r="BD101" s="166"/>
      <c r="BE101" s="160">
        <f t="shared" si="130"/>
        <v>59520.723400000003</v>
      </c>
      <c r="BF101" s="160">
        <f t="shared" si="48"/>
        <v>58825.085100000004</v>
      </c>
      <c r="BG101" s="160">
        <f t="shared" si="49"/>
        <v>58129.446800000005</v>
      </c>
      <c r="BH101" s="160">
        <f t="shared" si="50"/>
        <v>57433.808500000006</v>
      </c>
      <c r="BI101" s="160">
        <f t="shared" si="51"/>
        <v>56738.170200000008</v>
      </c>
      <c r="BJ101" s="160">
        <f t="shared" si="52"/>
        <v>56042.531900000009</v>
      </c>
      <c r="BK101" s="160">
        <f t="shared" si="53"/>
        <v>54718</v>
      </c>
      <c r="BL101" s="166"/>
      <c r="BM101" s="166"/>
      <c r="BN101" s="166"/>
      <c r="BO101" s="166"/>
    </row>
    <row r="102" spans="1:67" x14ac:dyDescent="0.15">
      <c r="A102" s="129" t="s">
        <v>329</v>
      </c>
      <c r="B102" s="129"/>
      <c r="C102" s="147"/>
      <c r="D102" s="147" t="str">
        <f t="shared" si="119"/>
        <v>No</v>
      </c>
      <c r="E102" s="147"/>
      <c r="F102" s="147"/>
      <c r="G102" s="1">
        <v>2</v>
      </c>
      <c r="H102" s="101">
        <v>144</v>
      </c>
      <c r="I102" s="129">
        <v>76</v>
      </c>
      <c r="J102" s="1" t="s">
        <v>407</v>
      </c>
      <c r="K102" s="156"/>
      <c r="L102" s="101">
        <v>2625.47</v>
      </c>
      <c r="M102" s="157"/>
      <c r="N102" s="158"/>
      <c r="O102" s="101">
        <v>99</v>
      </c>
      <c r="P102" s="159">
        <f t="shared" si="101"/>
        <v>3.7707534270054507E-2</v>
      </c>
      <c r="Q102" s="159">
        <f t="shared" si="102"/>
        <v>0</v>
      </c>
      <c r="R102" s="160">
        <f t="shared" si="103"/>
        <v>0</v>
      </c>
      <c r="S102" s="160">
        <f t="shared" si="120"/>
        <v>0</v>
      </c>
      <c r="T102" s="101">
        <v>37</v>
      </c>
      <c r="U102" s="101">
        <f t="shared" si="121"/>
        <v>5.55</v>
      </c>
      <c r="V102" s="136">
        <f t="shared" si="104"/>
        <v>29.7</v>
      </c>
      <c r="W102" s="4">
        <f t="shared" si="105"/>
        <v>2660.72</v>
      </c>
      <c r="X102" s="101">
        <v>4227313659.6700001</v>
      </c>
      <c r="Y102" s="101">
        <v>18196</v>
      </c>
      <c r="Z102" s="136">
        <f t="shared" si="106"/>
        <v>232321.04</v>
      </c>
      <c r="AA102" s="131">
        <f t="shared" si="107"/>
        <v>1.244354</v>
      </c>
      <c r="AB102" s="101">
        <v>108167</v>
      </c>
      <c r="AC102" s="131">
        <f t="shared" si="108"/>
        <v>0.939361</v>
      </c>
      <c r="AD102" s="131">
        <f t="shared" si="109"/>
        <v>-0.15285599999999999</v>
      </c>
      <c r="AE102" s="161">
        <f t="shared" si="110"/>
        <v>0.01</v>
      </c>
      <c r="AF102" s="162">
        <f t="shared" si="122"/>
        <v>0</v>
      </c>
      <c r="AG102" s="163">
        <f t="shared" si="123"/>
        <v>0.01</v>
      </c>
      <c r="AH102" s="101">
        <v>0</v>
      </c>
      <c r="AI102" s="101">
        <v>0</v>
      </c>
      <c r="AJ102" s="4">
        <f t="shared" si="111"/>
        <v>0</v>
      </c>
      <c r="AK102" s="135">
        <f t="shared" si="112"/>
        <v>0</v>
      </c>
      <c r="AL102" s="135">
        <f t="shared" si="113"/>
        <v>306648</v>
      </c>
      <c r="AM102" s="135">
        <f t="shared" si="114"/>
        <v>306648</v>
      </c>
      <c r="AN102" s="135">
        <f t="shared" si="124"/>
        <v>306648</v>
      </c>
      <c r="AO102" s="160">
        <v>446496</v>
      </c>
      <c r="AP102" s="135">
        <f t="shared" si="125"/>
        <v>139848</v>
      </c>
      <c r="AQ102" s="164" t="str">
        <f t="shared" si="126"/>
        <v>No</v>
      </c>
      <c r="AR102" s="160">
        <v>407115</v>
      </c>
      <c r="AS102" s="160">
        <f t="shared" si="115"/>
        <v>11649.338400000001</v>
      </c>
      <c r="AT102" s="160">
        <f t="shared" si="116"/>
        <v>395465.66159999999</v>
      </c>
      <c r="AU102" s="160">
        <f t="shared" si="117"/>
        <v>395465.66159999999</v>
      </c>
      <c r="AV102" s="160"/>
      <c r="AW102" s="160">
        <f t="shared" si="127"/>
        <v>383816.32319999998</v>
      </c>
      <c r="AX102" s="160">
        <f t="shared" ref="AX102:BB102" si="140">IF($AQ102="Yes",AW102+$AS102,AW102-$AS102)</f>
        <v>372166.98479999998</v>
      </c>
      <c r="AY102" s="160">
        <f t="shared" si="140"/>
        <v>360517.64639999997</v>
      </c>
      <c r="AZ102" s="160">
        <f t="shared" si="140"/>
        <v>348868.30799999996</v>
      </c>
      <c r="BA102" s="160">
        <f t="shared" si="140"/>
        <v>337218.96959999995</v>
      </c>
      <c r="BB102" s="160">
        <f t="shared" si="140"/>
        <v>325569.63119999995</v>
      </c>
      <c r="BC102" s="160">
        <f t="shared" si="129"/>
        <v>306648</v>
      </c>
      <c r="BD102" s="166"/>
      <c r="BE102" s="160">
        <f t="shared" si="130"/>
        <v>383816.32319999998</v>
      </c>
      <c r="BF102" s="160">
        <f t="shared" si="48"/>
        <v>372166.98479999998</v>
      </c>
      <c r="BG102" s="160">
        <f t="shared" si="49"/>
        <v>360517.64639999997</v>
      </c>
      <c r="BH102" s="160">
        <f t="shared" si="50"/>
        <v>348868.30799999996</v>
      </c>
      <c r="BI102" s="160">
        <f t="shared" si="51"/>
        <v>337218.96959999995</v>
      </c>
      <c r="BJ102" s="160">
        <f t="shared" si="52"/>
        <v>325569.63119999995</v>
      </c>
      <c r="BK102" s="160">
        <f t="shared" si="53"/>
        <v>306648</v>
      </c>
      <c r="BL102" s="166"/>
      <c r="BM102" s="166"/>
      <c r="BN102" s="166"/>
      <c r="BO102" s="166"/>
    </row>
    <row r="103" spans="1:67" x14ac:dyDescent="0.15">
      <c r="A103" s="129" t="s">
        <v>338</v>
      </c>
      <c r="B103" s="129"/>
      <c r="C103" s="147">
        <v>1</v>
      </c>
      <c r="D103" s="147" t="str">
        <f t="shared" si="119"/>
        <v>Yes</v>
      </c>
      <c r="E103" s="147">
        <v>1</v>
      </c>
      <c r="F103" s="147"/>
      <c r="G103" s="1">
        <v>9</v>
      </c>
      <c r="H103" s="101">
        <v>17</v>
      </c>
      <c r="I103" s="129">
        <v>77</v>
      </c>
      <c r="J103" s="1" t="s">
        <v>408</v>
      </c>
      <c r="K103" s="156"/>
      <c r="L103" s="101">
        <v>7651.26</v>
      </c>
      <c r="M103" s="168"/>
      <c r="N103" s="158"/>
      <c r="O103" s="101">
        <v>4673</v>
      </c>
      <c r="P103" s="159">
        <f t="shared" si="101"/>
        <v>0.61074907923662247</v>
      </c>
      <c r="Q103" s="159">
        <f t="shared" si="102"/>
        <v>0</v>
      </c>
      <c r="R103" s="160">
        <f t="shared" si="103"/>
        <v>0</v>
      </c>
      <c r="S103" s="160">
        <f t="shared" si="120"/>
        <v>0</v>
      </c>
      <c r="T103" s="101">
        <v>531</v>
      </c>
      <c r="U103" s="101">
        <f t="shared" si="121"/>
        <v>79.649999999999991</v>
      </c>
      <c r="V103" s="136">
        <f t="shared" si="104"/>
        <v>1401.9</v>
      </c>
      <c r="W103" s="4">
        <f t="shared" si="105"/>
        <v>9132.81</v>
      </c>
      <c r="X103" s="101">
        <v>5813992039.6700001</v>
      </c>
      <c r="Y103" s="101">
        <v>57932</v>
      </c>
      <c r="Z103" s="136">
        <f t="shared" si="106"/>
        <v>100358.9</v>
      </c>
      <c r="AA103" s="131">
        <f t="shared" si="107"/>
        <v>0.53754000000000002</v>
      </c>
      <c r="AB103" s="101">
        <v>67325</v>
      </c>
      <c r="AC103" s="131">
        <f t="shared" si="108"/>
        <v>0.58467400000000003</v>
      </c>
      <c r="AD103" s="131">
        <f t="shared" si="109"/>
        <v>0.44832</v>
      </c>
      <c r="AE103" s="161">
        <f t="shared" si="110"/>
        <v>0.44832</v>
      </c>
      <c r="AF103" s="162">
        <f t="shared" si="122"/>
        <v>0.03</v>
      </c>
      <c r="AG103" s="163">
        <f t="shared" si="123"/>
        <v>0.47831999999999997</v>
      </c>
      <c r="AH103" s="101">
        <v>0</v>
      </c>
      <c r="AI103" s="101">
        <v>0</v>
      </c>
      <c r="AJ103" s="4">
        <f t="shared" si="111"/>
        <v>0</v>
      </c>
      <c r="AK103" s="135">
        <f t="shared" si="112"/>
        <v>0</v>
      </c>
      <c r="AL103" s="135">
        <f t="shared" si="113"/>
        <v>50345875</v>
      </c>
      <c r="AM103" s="135">
        <f t="shared" si="114"/>
        <v>50345875</v>
      </c>
      <c r="AN103" s="135">
        <f t="shared" si="124"/>
        <v>50345875</v>
      </c>
      <c r="AO103" s="160">
        <v>34440424</v>
      </c>
      <c r="AP103" s="135">
        <f t="shared" si="125"/>
        <v>15905451</v>
      </c>
      <c r="AQ103" s="164" t="str">
        <f t="shared" si="126"/>
        <v>Yes</v>
      </c>
      <c r="AR103" s="160">
        <v>36555957</v>
      </c>
      <c r="AS103" s="160">
        <f t="shared" si="115"/>
        <v>1695521.0766</v>
      </c>
      <c r="AT103" s="160">
        <f t="shared" si="116"/>
        <v>38251478.0766</v>
      </c>
      <c r="AU103" s="160">
        <f t="shared" si="117"/>
        <v>38251478.0766</v>
      </c>
      <c r="AV103" s="160"/>
      <c r="AW103" s="160">
        <f t="shared" si="127"/>
        <v>39946999.153200001</v>
      </c>
      <c r="AX103" s="160">
        <f t="shared" ref="AX103:BB103" si="141">IF($AQ103="Yes",AW103+$AS103,AW103-$AS103)</f>
        <v>41642520.229800001</v>
      </c>
      <c r="AY103" s="160">
        <f t="shared" si="141"/>
        <v>43338041.306400001</v>
      </c>
      <c r="AZ103" s="160">
        <f t="shared" si="141"/>
        <v>45033562.383000001</v>
      </c>
      <c r="BA103" s="160">
        <f t="shared" si="141"/>
        <v>46729083.459600002</v>
      </c>
      <c r="BB103" s="160">
        <f t="shared" si="141"/>
        <v>48424604.536200002</v>
      </c>
      <c r="BC103" s="160">
        <f t="shared" si="129"/>
        <v>50345875</v>
      </c>
      <c r="BD103" s="166"/>
      <c r="BE103" s="160">
        <f t="shared" si="130"/>
        <v>39946999.153200001</v>
      </c>
      <c r="BF103" s="160">
        <f t="shared" si="48"/>
        <v>41642520.229800001</v>
      </c>
      <c r="BG103" s="160">
        <f t="shared" si="49"/>
        <v>43338041.306400001</v>
      </c>
      <c r="BH103" s="160">
        <f t="shared" si="50"/>
        <v>45033562.383000001</v>
      </c>
      <c r="BI103" s="160">
        <f t="shared" si="51"/>
        <v>46729083.459600002</v>
      </c>
      <c r="BJ103" s="160">
        <f t="shared" si="52"/>
        <v>48424604.536200002</v>
      </c>
      <c r="BK103" s="160">
        <f t="shared" si="53"/>
        <v>50345875</v>
      </c>
      <c r="BL103" s="166"/>
      <c r="BM103" s="166"/>
      <c r="BN103" s="166"/>
      <c r="BO103" s="166"/>
    </row>
    <row r="104" spans="1:67" x14ac:dyDescent="0.15">
      <c r="A104" s="129" t="s">
        <v>323</v>
      </c>
      <c r="B104" s="129"/>
      <c r="C104" s="147"/>
      <c r="D104" s="147" t="str">
        <f t="shared" si="119"/>
        <v>No</v>
      </c>
      <c r="E104" s="147"/>
      <c r="F104" s="147"/>
      <c r="G104" s="1">
        <v>8</v>
      </c>
      <c r="H104" s="101">
        <v>38</v>
      </c>
      <c r="I104" s="129">
        <v>78</v>
      </c>
      <c r="J104" s="1" t="s">
        <v>409</v>
      </c>
      <c r="K104" s="156"/>
      <c r="L104" s="101">
        <v>1679.67</v>
      </c>
      <c r="M104" s="168"/>
      <c r="N104" s="158"/>
      <c r="O104" s="101">
        <v>483</v>
      </c>
      <c r="P104" s="159">
        <f t="shared" si="101"/>
        <v>0.28755648430941788</v>
      </c>
      <c r="Q104" s="159">
        <f t="shared" si="102"/>
        <v>0</v>
      </c>
      <c r="R104" s="160">
        <f t="shared" si="103"/>
        <v>0</v>
      </c>
      <c r="S104" s="160">
        <f t="shared" si="120"/>
        <v>0</v>
      </c>
      <c r="T104" s="101">
        <v>57</v>
      </c>
      <c r="U104" s="101">
        <f t="shared" si="121"/>
        <v>8.5499999999999989</v>
      </c>
      <c r="V104" s="136">
        <f t="shared" si="104"/>
        <v>144.9</v>
      </c>
      <c r="W104" s="4">
        <f t="shared" si="105"/>
        <v>1833.1200000000001</v>
      </c>
      <c r="X104" s="101">
        <v>1586317025.6700001</v>
      </c>
      <c r="Y104" s="101">
        <v>13695</v>
      </c>
      <c r="Z104" s="136">
        <f t="shared" si="106"/>
        <v>115831.84</v>
      </c>
      <c r="AA104" s="131">
        <f t="shared" si="107"/>
        <v>0.62041599999999997</v>
      </c>
      <c r="AB104" s="101">
        <v>58819</v>
      </c>
      <c r="AC104" s="131">
        <f t="shared" si="108"/>
        <v>0.51080499999999995</v>
      </c>
      <c r="AD104" s="131">
        <f t="shared" si="109"/>
        <v>0.41246699999999997</v>
      </c>
      <c r="AE104" s="161">
        <f t="shared" si="110"/>
        <v>0.41246699999999997</v>
      </c>
      <c r="AF104" s="162">
        <f t="shared" si="122"/>
        <v>0</v>
      </c>
      <c r="AG104" s="163">
        <f t="shared" si="123"/>
        <v>0.41246699999999997</v>
      </c>
      <c r="AH104" s="101">
        <v>532</v>
      </c>
      <c r="AI104" s="101">
        <v>4</v>
      </c>
      <c r="AJ104" s="4">
        <f t="shared" si="111"/>
        <v>30.77</v>
      </c>
      <c r="AK104" s="135">
        <f t="shared" si="112"/>
        <v>16370</v>
      </c>
      <c r="AL104" s="135">
        <f t="shared" si="113"/>
        <v>8714070</v>
      </c>
      <c r="AM104" s="135">
        <f t="shared" si="114"/>
        <v>8730440</v>
      </c>
      <c r="AN104" s="135">
        <f t="shared" si="124"/>
        <v>8730440</v>
      </c>
      <c r="AO104" s="160">
        <v>9947410</v>
      </c>
      <c r="AP104" s="135">
        <f t="shared" si="125"/>
        <v>1216970</v>
      </c>
      <c r="AQ104" s="164" t="str">
        <f t="shared" si="126"/>
        <v>No</v>
      </c>
      <c r="AR104" s="160">
        <v>9561096</v>
      </c>
      <c r="AS104" s="160">
        <f t="shared" si="115"/>
        <v>101373.601</v>
      </c>
      <c r="AT104" s="160">
        <f t="shared" si="116"/>
        <v>9459722.3990000002</v>
      </c>
      <c r="AU104" s="160">
        <f t="shared" si="117"/>
        <v>9459722.3990000002</v>
      </c>
      <c r="AV104" s="160"/>
      <c r="AW104" s="160">
        <f t="shared" si="127"/>
        <v>9358348.7980000004</v>
      </c>
      <c r="AX104" s="160">
        <f t="shared" ref="AX104:BB104" si="142">IF($AQ104="Yes",AW104+$AS104,AW104-$AS104)</f>
        <v>9256975.1970000006</v>
      </c>
      <c r="AY104" s="160">
        <f t="shared" si="142"/>
        <v>9155601.5960000008</v>
      </c>
      <c r="AZ104" s="160">
        <f t="shared" si="142"/>
        <v>9054227.995000001</v>
      </c>
      <c r="BA104" s="160">
        <f t="shared" si="142"/>
        <v>8952854.3940000013</v>
      </c>
      <c r="BB104" s="160">
        <f t="shared" si="142"/>
        <v>8851480.7930000015</v>
      </c>
      <c r="BC104" s="160">
        <f t="shared" si="129"/>
        <v>8730440</v>
      </c>
      <c r="BD104" s="166"/>
      <c r="BE104" s="160">
        <f t="shared" si="130"/>
        <v>9358348.7980000004</v>
      </c>
      <c r="BF104" s="160">
        <f t="shared" si="48"/>
        <v>9256975.1970000006</v>
      </c>
      <c r="BG104" s="160">
        <f t="shared" si="49"/>
        <v>9155601.5960000008</v>
      </c>
      <c r="BH104" s="160">
        <f t="shared" si="50"/>
        <v>9054227.995000001</v>
      </c>
      <c r="BI104" s="160">
        <f t="shared" si="51"/>
        <v>8952854.3940000013</v>
      </c>
      <c r="BJ104" s="160">
        <f t="shared" si="52"/>
        <v>8851480.7930000015</v>
      </c>
      <c r="BK104" s="160">
        <f t="shared" si="53"/>
        <v>8730440</v>
      </c>
      <c r="BL104" s="166"/>
      <c r="BM104" s="166"/>
      <c r="BN104" s="166"/>
      <c r="BO104" s="166"/>
    </row>
    <row r="105" spans="1:67" x14ac:dyDescent="0.15">
      <c r="A105" s="129" t="s">
        <v>323</v>
      </c>
      <c r="B105" s="129"/>
      <c r="C105" s="147"/>
      <c r="D105" s="147" t="str">
        <f t="shared" si="119"/>
        <v>No</v>
      </c>
      <c r="E105" s="147"/>
      <c r="F105" s="147"/>
      <c r="G105" s="1">
        <v>4</v>
      </c>
      <c r="H105" s="101">
        <v>68</v>
      </c>
      <c r="I105" s="129">
        <v>79</v>
      </c>
      <c r="J105" s="1" t="s">
        <v>410</v>
      </c>
      <c r="K105" s="156"/>
      <c r="L105" s="101">
        <v>987.5</v>
      </c>
      <c r="M105" s="157"/>
      <c r="N105" s="158"/>
      <c r="O105" s="101">
        <v>154</v>
      </c>
      <c r="P105" s="159">
        <f t="shared" si="101"/>
        <v>0.1559493670886076</v>
      </c>
      <c r="Q105" s="159">
        <f t="shared" si="102"/>
        <v>0</v>
      </c>
      <c r="R105" s="160">
        <f t="shared" si="103"/>
        <v>0</v>
      </c>
      <c r="S105" s="160">
        <f t="shared" si="120"/>
        <v>0</v>
      </c>
      <c r="T105" s="101">
        <v>9</v>
      </c>
      <c r="U105" s="101">
        <f t="shared" si="121"/>
        <v>1.3499999999999999</v>
      </c>
      <c r="V105" s="136">
        <f t="shared" si="104"/>
        <v>46.2</v>
      </c>
      <c r="W105" s="4">
        <f t="shared" si="105"/>
        <v>1035.05</v>
      </c>
      <c r="X105" s="101">
        <v>852243455.66999996</v>
      </c>
      <c r="Y105" s="101">
        <v>6397</v>
      </c>
      <c r="Z105" s="136">
        <f t="shared" si="106"/>
        <v>133225.49</v>
      </c>
      <c r="AA105" s="131">
        <f t="shared" si="107"/>
        <v>0.71357999999999999</v>
      </c>
      <c r="AB105" s="101">
        <v>110250</v>
      </c>
      <c r="AC105" s="131">
        <f t="shared" si="108"/>
        <v>0.95745000000000002</v>
      </c>
      <c r="AD105" s="131">
        <f t="shared" si="109"/>
        <v>0.213259</v>
      </c>
      <c r="AE105" s="161">
        <f t="shared" si="110"/>
        <v>0.213259</v>
      </c>
      <c r="AF105" s="162">
        <f t="shared" si="122"/>
        <v>0</v>
      </c>
      <c r="AG105" s="163">
        <f t="shared" si="123"/>
        <v>0.213259</v>
      </c>
      <c r="AH105" s="101">
        <v>514</v>
      </c>
      <c r="AI105" s="101">
        <v>6</v>
      </c>
      <c r="AJ105" s="4">
        <f t="shared" si="111"/>
        <v>46.15</v>
      </c>
      <c r="AK105" s="135">
        <f t="shared" si="112"/>
        <v>23721</v>
      </c>
      <c r="AL105" s="135">
        <f t="shared" si="113"/>
        <v>2543956</v>
      </c>
      <c r="AM105" s="135">
        <f t="shared" si="114"/>
        <v>2567677</v>
      </c>
      <c r="AN105" s="135">
        <f t="shared" si="124"/>
        <v>2567677</v>
      </c>
      <c r="AO105" s="160">
        <v>3154015</v>
      </c>
      <c r="AP105" s="135">
        <f t="shared" si="125"/>
        <v>586338</v>
      </c>
      <c r="AQ105" s="164" t="str">
        <f t="shared" si="126"/>
        <v>No</v>
      </c>
      <c r="AR105" s="160">
        <v>2951181</v>
      </c>
      <c r="AS105" s="160">
        <f t="shared" si="115"/>
        <v>48841.955399999999</v>
      </c>
      <c r="AT105" s="160">
        <f t="shared" si="116"/>
        <v>2902339.0446000001</v>
      </c>
      <c r="AU105" s="160">
        <f t="shared" si="117"/>
        <v>2902339.0446000001</v>
      </c>
      <c r="AV105" s="160"/>
      <c r="AW105" s="160">
        <f t="shared" si="127"/>
        <v>2853497.0892000003</v>
      </c>
      <c r="AX105" s="160">
        <f t="shared" ref="AX105:BB105" si="143">IF($AQ105="Yes",AW105+$AS105,AW105-$AS105)</f>
        <v>2804655.1338000004</v>
      </c>
      <c r="AY105" s="160">
        <f t="shared" si="143"/>
        <v>2755813.1784000006</v>
      </c>
      <c r="AZ105" s="160">
        <f t="shared" si="143"/>
        <v>2706971.2230000007</v>
      </c>
      <c r="BA105" s="160">
        <f t="shared" si="143"/>
        <v>2658129.2676000008</v>
      </c>
      <c r="BB105" s="160">
        <f t="shared" si="143"/>
        <v>2609287.312200001</v>
      </c>
      <c r="BC105" s="160">
        <f t="shared" si="129"/>
        <v>2567677</v>
      </c>
      <c r="BD105" s="166"/>
      <c r="BE105" s="160">
        <f t="shared" si="130"/>
        <v>2853497.0892000003</v>
      </c>
      <c r="BF105" s="160">
        <f t="shared" si="48"/>
        <v>2804655.1338000004</v>
      </c>
      <c r="BG105" s="160">
        <f t="shared" si="49"/>
        <v>2755813.1784000006</v>
      </c>
      <c r="BH105" s="160">
        <f t="shared" si="50"/>
        <v>2706971.2230000007</v>
      </c>
      <c r="BI105" s="160">
        <f t="shared" si="51"/>
        <v>2658129.2676000008</v>
      </c>
      <c r="BJ105" s="160">
        <f t="shared" si="52"/>
        <v>2609287.312200001</v>
      </c>
      <c r="BK105" s="160">
        <f t="shared" si="53"/>
        <v>2567677</v>
      </c>
      <c r="BL105" s="166"/>
      <c r="BM105" s="166"/>
      <c r="BN105" s="166"/>
      <c r="BO105" s="166"/>
    </row>
    <row r="106" spans="1:67" x14ac:dyDescent="0.15">
      <c r="A106" s="129" t="s">
        <v>325</v>
      </c>
      <c r="B106" s="129">
        <v>1</v>
      </c>
      <c r="C106" s="147">
        <v>1</v>
      </c>
      <c r="D106" s="147" t="str">
        <f t="shared" si="119"/>
        <v>Yes</v>
      </c>
      <c r="E106" s="147">
        <v>0</v>
      </c>
      <c r="F106" s="147">
        <v>1</v>
      </c>
      <c r="G106" s="1">
        <v>10</v>
      </c>
      <c r="H106" s="101">
        <v>10</v>
      </c>
      <c r="I106" s="129">
        <v>80</v>
      </c>
      <c r="J106" s="1" t="s">
        <v>411</v>
      </c>
      <c r="K106" s="156"/>
      <c r="L106" s="101">
        <v>8950.7900000000009</v>
      </c>
      <c r="M106" s="168"/>
      <c r="N106" s="158"/>
      <c r="O106" s="101">
        <v>6802</v>
      </c>
      <c r="P106" s="159">
        <f t="shared" si="101"/>
        <v>0.75993292212195784</v>
      </c>
      <c r="Q106" s="159">
        <f t="shared" si="102"/>
        <v>9.9329221219578434E-3</v>
      </c>
      <c r="R106" s="160">
        <f t="shared" si="103"/>
        <v>88.907499999999061</v>
      </c>
      <c r="S106" s="160">
        <f t="shared" si="120"/>
        <v>4.4453749999999532</v>
      </c>
      <c r="T106" s="101">
        <v>1447</v>
      </c>
      <c r="U106" s="101">
        <f t="shared" si="121"/>
        <v>217.04999999999998</v>
      </c>
      <c r="V106" s="136">
        <f t="shared" si="104"/>
        <v>2040.6</v>
      </c>
      <c r="W106" s="4">
        <f t="shared" si="105"/>
        <v>11212.885375</v>
      </c>
      <c r="X106" s="101">
        <v>4581030517.6700001</v>
      </c>
      <c r="Y106" s="101">
        <v>59927</v>
      </c>
      <c r="Z106" s="136">
        <f t="shared" si="106"/>
        <v>76443.509999999995</v>
      </c>
      <c r="AA106" s="131">
        <f t="shared" si="107"/>
        <v>0.409445</v>
      </c>
      <c r="AB106" s="101">
        <v>57350</v>
      </c>
      <c r="AC106" s="131">
        <f t="shared" si="108"/>
        <v>0.49804799999999999</v>
      </c>
      <c r="AD106" s="131">
        <f t="shared" si="109"/>
        <v>0.56397399999999998</v>
      </c>
      <c r="AE106" s="161">
        <f t="shared" si="110"/>
        <v>0.56397399999999998</v>
      </c>
      <c r="AF106" s="162">
        <f t="shared" si="122"/>
        <v>0.05</v>
      </c>
      <c r="AG106" s="163">
        <f t="shared" si="123"/>
        <v>0.61397400000000002</v>
      </c>
      <c r="AH106" s="101">
        <v>0</v>
      </c>
      <c r="AI106" s="101">
        <v>0</v>
      </c>
      <c r="AJ106" s="4">
        <f t="shared" si="111"/>
        <v>0</v>
      </c>
      <c r="AK106" s="135">
        <f t="shared" si="112"/>
        <v>0</v>
      </c>
      <c r="AL106" s="135">
        <f t="shared" si="113"/>
        <v>79342941</v>
      </c>
      <c r="AM106" s="135">
        <f t="shared" si="114"/>
        <v>79342941</v>
      </c>
      <c r="AN106" s="135">
        <f t="shared" si="124"/>
        <v>79342941</v>
      </c>
      <c r="AO106" s="160">
        <v>60258395</v>
      </c>
      <c r="AP106" s="135">
        <f t="shared" si="125"/>
        <v>19084546</v>
      </c>
      <c r="AQ106" s="164" t="str">
        <f t="shared" si="126"/>
        <v>Yes</v>
      </c>
      <c r="AR106" s="160">
        <v>62740126</v>
      </c>
      <c r="AS106" s="160">
        <f t="shared" si="115"/>
        <v>2034412.6036</v>
      </c>
      <c r="AT106" s="160">
        <f t="shared" si="116"/>
        <v>64774538.603600003</v>
      </c>
      <c r="AU106" s="160">
        <f t="shared" si="117"/>
        <v>64774538.603600003</v>
      </c>
      <c r="AV106" s="160"/>
      <c r="AW106" s="160">
        <f t="shared" si="127"/>
        <v>66808951.207200006</v>
      </c>
      <c r="AX106" s="160">
        <f t="shared" ref="AX106:BB106" si="144">IF($AQ106="Yes",AW106+$AS106,AW106-$AS106)</f>
        <v>68843363.810800001</v>
      </c>
      <c r="AY106" s="160">
        <f t="shared" si="144"/>
        <v>70877776.414399996</v>
      </c>
      <c r="AZ106" s="160">
        <f t="shared" si="144"/>
        <v>72912189.017999992</v>
      </c>
      <c r="BA106" s="160">
        <f t="shared" si="144"/>
        <v>74946601.621599987</v>
      </c>
      <c r="BB106" s="160">
        <f t="shared" si="144"/>
        <v>76981014.225199983</v>
      </c>
      <c r="BC106" s="160">
        <f t="shared" si="129"/>
        <v>79342941</v>
      </c>
      <c r="BD106" s="166"/>
      <c r="BE106" s="160">
        <f t="shared" si="130"/>
        <v>66808951.207200006</v>
      </c>
      <c r="BF106" s="160">
        <f t="shared" si="48"/>
        <v>68843363.810800001</v>
      </c>
      <c r="BG106" s="160">
        <f t="shared" si="49"/>
        <v>70877776.414399996</v>
      </c>
      <c r="BH106" s="160">
        <f t="shared" si="50"/>
        <v>72912189.017999992</v>
      </c>
      <c r="BI106" s="160">
        <f t="shared" si="51"/>
        <v>74946601.621599987</v>
      </c>
      <c r="BJ106" s="160">
        <f t="shared" si="52"/>
        <v>76981014.225199983</v>
      </c>
      <c r="BK106" s="160">
        <f t="shared" si="53"/>
        <v>79342941</v>
      </c>
      <c r="BL106" s="166"/>
      <c r="BM106" s="166"/>
      <c r="BN106" s="166"/>
      <c r="BO106" s="166"/>
    </row>
    <row r="107" spans="1:67" x14ac:dyDescent="0.15">
      <c r="A107" s="129" t="s">
        <v>329</v>
      </c>
      <c r="B107" s="129"/>
      <c r="C107" s="147"/>
      <c r="D107" s="147" t="str">
        <f t="shared" si="119"/>
        <v>No</v>
      </c>
      <c r="E107" s="147"/>
      <c r="F107" s="147"/>
      <c r="G107" s="1">
        <v>3</v>
      </c>
      <c r="H107" s="101">
        <v>113</v>
      </c>
      <c r="I107" s="129">
        <v>81</v>
      </c>
      <c r="J107" s="1" t="s">
        <v>412</v>
      </c>
      <c r="K107" s="156"/>
      <c r="L107" s="101">
        <v>1273.73</v>
      </c>
      <c r="M107" s="157"/>
      <c r="N107" s="158"/>
      <c r="O107" s="101">
        <v>190</v>
      </c>
      <c r="P107" s="159">
        <f t="shared" si="101"/>
        <v>0.14916819106089987</v>
      </c>
      <c r="Q107" s="159">
        <f t="shared" si="102"/>
        <v>0</v>
      </c>
      <c r="R107" s="160">
        <f t="shared" si="103"/>
        <v>0</v>
      </c>
      <c r="S107" s="160">
        <f t="shared" si="120"/>
        <v>0</v>
      </c>
      <c r="T107" s="101">
        <v>24</v>
      </c>
      <c r="U107" s="101">
        <f t="shared" si="121"/>
        <v>3.5999999999999996</v>
      </c>
      <c r="V107" s="136">
        <f t="shared" si="104"/>
        <v>57</v>
      </c>
      <c r="W107" s="4">
        <f t="shared" si="105"/>
        <v>1334.33</v>
      </c>
      <c r="X107" s="101">
        <v>1365581099</v>
      </c>
      <c r="Y107" s="101">
        <v>7725</v>
      </c>
      <c r="Z107" s="136">
        <f t="shared" si="106"/>
        <v>176774.25</v>
      </c>
      <c r="AA107" s="131">
        <f t="shared" si="107"/>
        <v>0.94683499999999998</v>
      </c>
      <c r="AB107" s="101">
        <v>105036</v>
      </c>
      <c r="AC107" s="131">
        <f t="shared" si="108"/>
        <v>0.91217000000000004</v>
      </c>
      <c r="AD107" s="131">
        <f t="shared" si="109"/>
        <v>6.3564999999999997E-2</v>
      </c>
      <c r="AE107" s="161">
        <f t="shared" si="110"/>
        <v>6.3564999999999997E-2</v>
      </c>
      <c r="AF107" s="162">
        <f t="shared" si="122"/>
        <v>0</v>
      </c>
      <c r="AG107" s="163">
        <f t="shared" si="123"/>
        <v>6.3564999999999997E-2</v>
      </c>
      <c r="AH107" s="101">
        <v>1274</v>
      </c>
      <c r="AI107" s="101">
        <v>13</v>
      </c>
      <c r="AJ107" s="4">
        <f t="shared" si="111"/>
        <v>100</v>
      </c>
      <c r="AK107" s="135">
        <f t="shared" si="112"/>
        <v>127400</v>
      </c>
      <c r="AL107" s="135">
        <f t="shared" si="113"/>
        <v>977512</v>
      </c>
      <c r="AM107" s="135">
        <f t="shared" si="114"/>
        <v>1104912</v>
      </c>
      <c r="AN107" s="135">
        <f t="shared" si="124"/>
        <v>1104912</v>
      </c>
      <c r="AO107" s="160">
        <v>855086</v>
      </c>
      <c r="AP107" s="135">
        <f t="shared" si="125"/>
        <v>249826</v>
      </c>
      <c r="AQ107" s="164" t="str">
        <f t="shared" si="126"/>
        <v>Yes</v>
      </c>
      <c r="AR107" s="160">
        <v>821127</v>
      </c>
      <c r="AS107" s="160">
        <f t="shared" si="115"/>
        <v>26631.4516</v>
      </c>
      <c r="AT107" s="160">
        <f t="shared" si="116"/>
        <v>847758.45160000003</v>
      </c>
      <c r="AU107" s="160">
        <f t="shared" si="117"/>
        <v>847758.45160000003</v>
      </c>
      <c r="AV107" s="160"/>
      <c r="AW107" s="160">
        <f t="shared" si="127"/>
        <v>874389.90320000006</v>
      </c>
      <c r="AX107" s="160">
        <f t="shared" ref="AX107:BB107" si="145">IF($AQ107="Yes",AW107+$AS107,AW107-$AS107)</f>
        <v>901021.35480000009</v>
      </c>
      <c r="AY107" s="160">
        <f t="shared" si="145"/>
        <v>927652.80640000012</v>
      </c>
      <c r="AZ107" s="160">
        <f t="shared" si="145"/>
        <v>954284.25800000015</v>
      </c>
      <c r="BA107" s="160">
        <f t="shared" si="145"/>
        <v>980915.70960000018</v>
      </c>
      <c r="BB107" s="160">
        <f t="shared" si="145"/>
        <v>1007547.1612000002</v>
      </c>
      <c r="BC107" s="160">
        <f t="shared" si="129"/>
        <v>1104912</v>
      </c>
      <c r="BD107" s="166"/>
      <c r="BE107" s="160">
        <f t="shared" si="130"/>
        <v>874389.90320000006</v>
      </c>
      <c r="BF107" s="160">
        <f t="shared" ref="BF107:BF170" si="146">IF($C107=1,MAX(AX107,$AO107),AX107)</f>
        <v>901021.35480000009</v>
      </c>
      <c r="BG107" s="160">
        <f t="shared" ref="BG107:BG170" si="147">IF($C107=1,MAX(AY107,$AO107),AY107)</f>
        <v>927652.80640000012</v>
      </c>
      <c r="BH107" s="160">
        <f t="shared" ref="BH107:BH170" si="148">IF($C107=1,MAX(AZ107,$AO107),AZ107)</f>
        <v>954284.25800000015</v>
      </c>
      <c r="BI107" s="160">
        <f t="shared" ref="BI107:BI170" si="149">IF($C107=1,MAX(BA107,$AO107),BA107)</f>
        <v>980915.70960000018</v>
      </c>
      <c r="BJ107" s="160">
        <f t="shared" ref="BJ107:BJ170" si="150">IF($C107=1,MAX(BB107,$AO107),BB107)</f>
        <v>1007547.1612000002</v>
      </c>
      <c r="BK107" s="160">
        <f t="shared" ref="BK107:BK170" si="151">IF($C107=1,MAX(BC107,$AO107),BC107)</f>
        <v>1104912</v>
      </c>
      <c r="BL107" s="166"/>
      <c r="BM107" s="166"/>
      <c r="BN107" s="166"/>
      <c r="BO107" s="166"/>
    </row>
    <row r="108" spans="1:67" x14ac:dyDescent="0.15">
      <c r="A108" s="129" t="s">
        <v>323</v>
      </c>
      <c r="B108" s="129"/>
      <c r="C108" s="147"/>
      <c r="D108" s="147" t="str">
        <f t="shared" si="119"/>
        <v>No</v>
      </c>
      <c r="E108" s="147"/>
      <c r="F108" s="147"/>
      <c r="G108" s="1">
        <v>6</v>
      </c>
      <c r="H108" s="101">
        <v>64</v>
      </c>
      <c r="I108" s="129">
        <v>82</v>
      </c>
      <c r="J108" s="1" t="s">
        <v>413</v>
      </c>
      <c r="K108" s="156"/>
      <c r="L108" s="101">
        <v>519.24</v>
      </c>
      <c r="M108" s="157"/>
      <c r="N108" s="158"/>
      <c r="O108" s="101">
        <v>95</v>
      </c>
      <c r="P108" s="159">
        <f t="shared" si="101"/>
        <v>0.18295971034589015</v>
      </c>
      <c r="Q108" s="159">
        <f t="shared" si="102"/>
        <v>0</v>
      </c>
      <c r="R108" s="160">
        <f t="shared" si="103"/>
        <v>0</v>
      </c>
      <c r="S108" s="160">
        <f t="shared" si="120"/>
        <v>0</v>
      </c>
      <c r="T108" s="101">
        <v>4</v>
      </c>
      <c r="U108" s="101">
        <f t="shared" si="121"/>
        <v>0.6</v>
      </c>
      <c r="V108" s="136">
        <f t="shared" si="104"/>
        <v>28.5</v>
      </c>
      <c r="W108" s="4">
        <f t="shared" si="105"/>
        <v>548.34</v>
      </c>
      <c r="X108" s="101">
        <v>602447552</v>
      </c>
      <c r="Y108" s="101">
        <v>4393</v>
      </c>
      <c r="Z108" s="136">
        <f t="shared" si="106"/>
        <v>137138.07</v>
      </c>
      <c r="AA108" s="131">
        <f t="shared" si="107"/>
        <v>0.73453599999999997</v>
      </c>
      <c r="AB108" s="101">
        <v>103844</v>
      </c>
      <c r="AC108" s="131">
        <f t="shared" si="108"/>
        <v>0.90181800000000001</v>
      </c>
      <c r="AD108" s="131">
        <f t="shared" si="109"/>
        <v>0.215279</v>
      </c>
      <c r="AE108" s="161">
        <f t="shared" si="110"/>
        <v>0.215279</v>
      </c>
      <c r="AF108" s="162">
        <f t="shared" si="122"/>
        <v>0</v>
      </c>
      <c r="AG108" s="163">
        <f t="shared" si="123"/>
        <v>0.215279</v>
      </c>
      <c r="AH108" s="101">
        <v>516</v>
      </c>
      <c r="AI108" s="101">
        <v>13</v>
      </c>
      <c r="AJ108" s="4">
        <f t="shared" si="111"/>
        <v>100</v>
      </c>
      <c r="AK108" s="135">
        <f t="shared" si="112"/>
        <v>51600</v>
      </c>
      <c r="AL108" s="135">
        <f t="shared" si="113"/>
        <v>1360481</v>
      </c>
      <c r="AM108" s="135">
        <f t="shared" si="114"/>
        <v>1412081</v>
      </c>
      <c r="AN108" s="135">
        <f t="shared" si="124"/>
        <v>1412081</v>
      </c>
      <c r="AO108" s="160">
        <v>2099315</v>
      </c>
      <c r="AP108" s="135">
        <f t="shared" si="125"/>
        <v>687234</v>
      </c>
      <c r="AQ108" s="164" t="str">
        <f t="shared" si="126"/>
        <v>No</v>
      </c>
      <c r="AR108" s="160">
        <v>1894751</v>
      </c>
      <c r="AS108" s="160">
        <f t="shared" si="115"/>
        <v>57246.592199999999</v>
      </c>
      <c r="AT108" s="160">
        <f t="shared" si="116"/>
        <v>1837504.4077999999</v>
      </c>
      <c r="AU108" s="160">
        <f t="shared" si="117"/>
        <v>1837504.4077999999</v>
      </c>
      <c r="AV108" s="160"/>
      <c r="AW108" s="160">
        <f t="shared" si="127"/>
        <v>1780257.8155999999</v>
      </c>
      <c r="AX108" s="160">
        <f t="shared" ref="AX108:BB108" si="152">IF($AQ108="Yes",AW108+$AS108,AW108-$AS108)</f>
        <v>1723011.2233999998</v>
      </c>
      <c r="AY108" s="160">
        <f t="shared" si="152"/>
        <v>1665764.6311999997</v>
      </c>
      <c r="AZ108" s="160">
        <f t="shared" si="152"/>
        <v>1608518.0389999996</v>
      </c>
      <c r="BA108" s="160">
        <f t="shared" si="152"/>
        <v>1551271.4467999996</v>
      </c>
      <c r="BB108" s="160">
        <f t="shared" si="152"/>
        <v>1494024.8545999995</v>
      </c>
      <c r="BC108" s="160">
        <f t="shared" si="129"/>
        <v>1412081</v>
      </c>
      <c r="BD108" s="166"/>
      <c r="BE108" s="160">
        <f t="shared" si="130"/>
        <v>1780257.8155999999</v>
      </c>
      <c r="BF108" s="160">
        <f t="shared" si="146"/>
        <v>1723011.2233999998</v>
      </c>
      <c r="BG108" s="160">
        <f t="shared" si="147"/>
        <v>1665764.6311999997</v>
      </c>
      <c r="BH108" s="160">
        <f t="shared" si="148"/>
        <v>1608518.0389999996</v>
      </c>
      <c r="BI108" s="160">
        <f t="shared" si="149"/>
        <v>1551271.4467999996</v>
      </c>
      <c r="BJ108" s="160">
        <f t="shared" si="150"/>
        <v>1494024.8545999995</v>
      </c>
      <c r="BK108" s="160">
        <f t="shared" si="151"/>
        <v>1412081</v>
      </c>
      <c r="BL108" s="166"/>
      <c r="BM108" s="166"/>
      <c r="BN108" s="166"/>
      <c r="BO108" s="166"/>
    </row>
    <row r="109" spans="1:67" x14ac:dyDescent="0.15">
      <c r="A109" s="129" t="s">
        <v>338</v>
      </c>
      <c r="B109" s="129"/>
      <c r="C109" s="147">
        <v>1</v>
      </c>
      <c r="D109" s="147" t="str">
        <f t="shared" si="119"/>
        <v>Yes</v>
      </c>
      <c r="E109" s="147">
        <v>1</v>
      </c>
      <c r="F109" s="147"/>
      <c r="G109" s="1">
        <v>9</v>
      </c>
      <c r="H109" s="101">
        <v>30</v>
      </c>
      <c r="I109" s="129">
        <v>83</v>
      </c>
      <c r="J109" s="1" t="s">
        <v>414</v>
      </c>
      <c r="K109" s="156"/>
      <c r="L109" s="101">
        <v>4823.67</v>
      </c>
      <c r="M109" s="168"/>
      <c r="N109" s="158"/>
      <c r="O109" s="101">
        <v>2406</v>
      </c>
      <c r="P109" s="159">
        <f t="shared" si="101"/>
        <v>0.49879034013520823</v>
      </c>
      <c r="Q109" s="159">
        <f t="shared" si="102"/>
        <v>0</v>
      </c>
      <c r="R109" s="160">
        <f t="shared" si="103"/>
        <v>0</v>
      </c>
      <c r="S109" s="160">
        <f t="shared" si="120"/>
        <v>0</v>
      </c>
      <c r="T109" s="101">
        <v>189</v>
      </c>
      <c r="U109" s="101">
        <f t="shared" si="121"/>
        <v>28.349999999999998</v>
      </c>
      <c r="V109" s="136">
        <f t="shared" si="104"/>
        <v>721.8</v>
      </c>
      <c r="W109" s="4">
        <f t="shared" si="105"/>
        <v>5573.8200000000006</v>
      </c>
      <c r="X109" s="101">
        <v>4973102213.6700001</v>
      </c>
      <c r="Y109" s="101">
        <v>46478</v>
      </c>
      <c r="Z109" s="136">
        <f t="shared" si="106"/>
        <v>106999.06</v>
      </c>
      <c r="AA109" s="131">
        <f t="shared" si="107"/>
        <v>0.573106</v>
      </c>
      <c r="AB109" s="101">
        <v>63914</v>
      </c>
      <c r="AC109" s="131">
        <f t="shared" si="108"/>
        <v>0.55505199999999999</v>
      </c>
      <c r="AD109" s="131">
        <f t="shared" si="109"/>
        <v>0.43231000000000003</v>
      </c>
      <c r="AE109" s="161">
        <f t="shared" si="110"/>
        <v>0.43231000000000003</v>
      </c>
      <c r="AF109" s="162">
        <f t="shared" si="122"/>
        <v>0</v>
      </c>
      <c r="AG109" s="163">
        <f t="shared" si="123"/>
        <v>0.43231000000000003</v>
      </c>
      <c r="AH109" s="101">
        <v>0</v>
      </c>
      <c r="AI109" s="101">
        <v>0</v>
      </c>
      <c r="AJ109" s="4">
        <f t="shared" si="111"/>
        <v>0</v>
      </c>
      <c r="AK109" s="135">
        <f t="shared" si="112"/>
        <v>0</v>
      </c>
      <c r="AL109" s="135">
        <f t="shared" si="113"/>
        <v>27770849</v>
      </c>
      <c r="AM109" s="135">
        <f t="shared" si="114"/>
        <v>27770849</v>
      </c>
      <c r="AN109" s="135">
        <f t="shared" si="124"/>
        <v>27770849</v>
      </c>
      <c r="AO109" s="160">
        <v>19515825</v>
      </c>
      <c r="AP109" s="135">
        <f t="shared" si="125"/>
        <v>8255024</v>
      </c>
      <c r="AQ109" s="164" t="str">
        <f t="shared" si="126"/>
        <v>Yes</v>
      </c>
      <c r="AR109" s="160">
        <v>20671979</v>
      </c>
      <c r="AS109" s="160">
        <f t="shared" si="115"/>
        <v>879985.55839999998</v>
      </c>
      <c r="AT109" s="160">
        <f t="shared" si="116"/>
        <v>21551964.558400001</v>
      </c>
      <c r="AU109" s="160">
        <f t="shared" si="117"/>
        <v>21551964.558400001</v>
      </c>
      <c r="AV109" s="160"/>
      <c r="AW109" s="160">
        <f t="shared" si="127"/>
        <v>22431950.116800003</v>
      </c>
      <c r="AX109" s="160">
        <f t="shared" ref="AX109:BB109" si="153">IF($AQ109="Yes",AW109+$AS109,AW109-$AS109)</f>
        <v>23311935.675200004</v>
      </c>
      <c r="AY109" s="160">
        <f t="shared" si="153"/>
        <v>24191921.233600006</v>
      </c>
      <c r="AZ109" s="160">
        <f t="shared" si="153"/>
        <v>25071906.792000007</v>
      </c>
      <c r="BA109" s="160">
        <f t="shared" si="153"/>
        <v>25951892.350400008</v>
      </c>
      <c r="BB109" s="160">
        <f t="shared" si="153"/>
        <v>26831877.90880001</v>
      </c>
      <c r="BC109" s="160">
        <f t="shared" si="129"/>
        <v>27770849</v>
      </c>
      <c r="BD109" s="166"/>
      <c r="BE109" s="160">
        <f t="shared" si="130"/>
        <v>22431950.116800003</v>
      </c>
      <c r="BF109" s="160">
        <f t="shared" si="146"/>
        <v>23311935.675200004</v>
      </c>
      <c r="BG109" s="160">
        <f t="shared" si="147"/>
        <v>24191921.233600006</v>
      </c>
      <c r="BH109" s="160">
        <f t="shared" si="148"/>
        <v>25071906.792000007</v>
      </c>
      <c r="BI109" s="160">
        <f t="shared" si="149"/>
        <v>25951892.350400008</v>
      </c>
      <c r="BJ109" s="160">
        <f t="shared" si="150"/>
        <v>26831877.90880001</v>
      </c>
      <c r="BK109" s="160">
        <f t="shared" si="151"/>
        <v>27770849</v>
      </c>
      <c r="BL109" s="166"/>
      <c r="BM109" s="166"/>
      <c r="BN109" s="166"/>
      <c r="BO109" s="166"/>
    </row>
    <row r="110" spans="1:67" x14ac:dyDescent="0.15">
      <c r="A110" s="129" t="s">
        <v>333</v>
      </c>
      <c r="B110" s="129"/>
      <c r="C110" s="147"/>
      <c r="D110" s="147" t="str">
        <f t="shared" si="119"/>
        <v>No</v>
      </c>
      <c r="E110" s="147"/>
      <c r="F110" s="147"/>
      <c r="G110" s="1">
        <v>6</v>
      </c>
      <c r="H110" s="101">
        <v>98</v>
      </c>
      <c r="I110" s="129">
        <v>84</v>
      </c>
      <c r="J110" s="1" t="s">
        <v>415</v>
      </c>
      <c r="K110" s="156"/>
      <c r="L110" s="101">
        <v>5616.78</v>
      </c>
      <c r="M110" s="168"/>
      <c r="N110" s="158"/>
      <c r="O110" s="101">
        <v>1624</v>
      </c>
      <c r="P110" s="159">
        <f t="shared" si="101"/>
        <v>0.2891336317249385</v>
      </c>
      <c r="Q110" s="159">
        <f t="shared" si="102"/>
        <v>0</v>
      </c>
      <c r="R110" s="160">
        <f t="shared" si="103"/>
        <v>0</v>
      </c>
      <c r="S110" s="160">
        <f t="shared" si="120"/>
        <v>0</v>
      </c>
      <c r="T110" s="101">
        <v>158</v>
      </c>
      <c r="U110" s="101">
        <f t="shared" si="121"/>
        <v>23.7</v>
      </c>
      <c r="V110" s="136">
        <f t="shared" si="104"/>
        <v>487.2</v>
      </c>
      <c r="W110" s="4">
        <f t="shared" si="105"/>
        <v>6127.6799999999994</v>
      </c>
      <c r="X110" s="101">
        <v>9556361258</v>
      </c>
      <c r="Y110" s="101">
        <v>54508</v>
      </c>
      <c r="Z110" s="136">
        <f t="shared" si="106"/>
        <v>175320.34</v>
      </c>
      <c r="AA110" s="131">
        <f t="shared" si="107"/>
        <v>0.93904799999999999</v>
      </c>
      <c r="AB110" s="101">
        <v>86382</v>
      </c>
      <c r="AC110" s="131">
        <f t="shared" si="108"/>
        <v>0.75017199999999995</v>
      </c>
      <c r="AD110" s="131">
        <f t="shared" si="109"/>
        <v>0.117615</v>
      </c>
      <c r="AE110" s="161">
        <f t="shared" si="110"/>
        <v>0.117615</v>
      </c>
      <c r="AF110" s="162">
        <f t="shared" si="122"/>
        <v>0</v>
      </c>
      <c r="AG110" s="163">
        <f t="shared" si="123"/>
        <v>0.117615</v>
      </c>
      <c r="AH110" s="101">
        <v>0</v>
      </c>
      <c r="AI110" s="101">
        <v>0</v>
      </c>
      <c r="AJ110" s="4">
        <f t="shared" si="111"/>
        <v>0</v>
      </c>
      <c r="AK110" s="135">
        <f t="shared" si="112"/>
        <v>0</v>
      </c>
      <c r="AL110" s="135">
        <f t="shared" si="113"/>
        <v>8306149</v>
      </c>
      <c r="AM110" s="135">
        <f t="shared" si="114"/>
        <v>8306149</v>
      </c>
      <c r="AN110" s="135">
        <f t="shared" si="124"/>
        <v>8306149</v>
      </c>
      <c r="AO110" s="160">
        <v>10849101</v>
      </c>
      <c r="AP110" s="135">
        <f t="shared" si="125"/>
        <v>2542952</v>
      </c>
      <c r="AQ110" s="164" t="str">
        <f t="shared" si="126"/>
        <v>No</v>
      </c>
      <c r="AR110" s="160">
        <v>9885063</v>
      </c>
      <c r="AS110" s="160">
        <f t="shared" si="115"/>
        <v>211827.90160000001</v>
      </c>
      <c r="AT110" s="160">
        <f t="shared" si="116"/>
        <v>9673235.0984000005</v>
      </c>
      <c r="AU110" s="160">
        <f t="shared" si="117"/>
        <v>9673235.0984000005</v>
      </c>
      <c r="AV110" s="160"/>
      <c r="AW110" s="160">
        <f t="shared" si="127"/>
        <v>9461407.196800001</v>
      </c>
      <c r="AX110" s="160">
        <f t="shared" ref="AX110:BB110" si="154">IF($AQ110="Yes",AW110+$AS110,AW110-$AS110)</f>
        <v>9249579.2952000014</v>
      </c>
      <c r="AY110" s="160">
        <f t="shared" si="154"/>
        <v>9037751.3936000019</v>
      </c>
      <c r="AZ110" s="160">
        <f t="shared" si="154"/>
        <v>8825923.4920000024</v>
      </c>
      <c r="BA110" s="160">
        <f t="shared" si="154"/>
        <v>8614095.5904000029</v>
      </c>
      <c r="BB110" s="160">
        <f t="shared" si="154"/>
        <v>8402267.6888000034</v>
      </c>
      <c r="BC110" s="160">
        <f t="shared" si="129"/>
        <v>8306149</v>
      </c>
      <c r="BD110" s="166"/>
      <c r="BE110" s="160">
        <f t="shared" si="130"/>
        <v>9461407.196800001</v>
      </c>
      <c r="BF110" s="160">
        <f t="shared" si="146"/>
        <v>9249579.2952000014</v>
      </c>
      <c r="BG110" s="160">
        <f t="shared" si="147"/>
        <v>9037751.3936000019</v>
      </c>
      <c r="BH110" s="160">
        <f t="shared" si="148"/>
        <v>8825923.4920000024</v>
      </c>
      <c r="BI110" s="160">
        <f t="shared" si="149"/>
        <v>8614095.5904000029</v>
      </c>
      <c r="BJ110" s="160">
        <f t="shared" si="150"/>
        <v>8402267.6888000034</v>
      </c>
      <c r="BK110" s="160">
        <f t="shared" si="151"/>
        <v>8306149</v>
      </c>
      <c r="BL110" s="166"/>
      <c r="BM110" s="166"/>
      <c r="BN110" s="166"/>
      <c r="BO110" s="166"/>
    </row>
    <row r="111" spans="1:67" x14ac:dyDescent="0.15">
      <c r="A111" s="129" t="s">
        <v>329</v>
      </c>
      <c r="B111" s="129"/>
      <c r="C111" s="147"/>
      <c r="D111" s="147" t="str">
        <f t="shared" si="119"/>
        <v>No</v>
      </c>
      <c r="E111" s="147"/>
      <c r="F111" s="147"/>
      <c r="G111" s="1">
        <v>3</v>
      </c>
      <c r="H111" s="101">
        <v>77</v>
      </c>
      <c r="I111" s="129">
        <v>85</v>
      </c>
      <c r="J111" s="1" t="s">
        <v>416</v>
      </c>
      <c r="K111" s="156"/>
      <c r="L111" s="101">
        <v>3195.31</v>
      </c>
      <c r="M111" s="157"/>
      <c r="N111" s="158"/>
      <c r="O111" s="101">
        <v>405</v>
      </c>
      <c r="P111" s="159">
        <f t="shared" si="101"/>
        <v>0.12674826542651574</v>
      </c>
      <c r="Q111" s="159">
        <f t="shared" si="102"/>
        <v>0</v>
      </c>
      <c r="R111" s="160">
        <f t="shared" si="103"/>
        <v>0</v>
      </c>
      <c r="S111" s="160">
        <f t="shared" si="120"/>
        <v>0</v>
      </c>
      <c r="T111" s="101">
        <v>34</v>
      </c>
      <c r="U111" s="101">
        <f t="shared" si="121"/>
        <v>5.0999999999999996</v>
      </c>
      <c r="V111" s="136">
        <f t="shared" si="104"/>
        <v>121.5</v>
      </c>
      <c r="W111" s="4">
        <f t="shared" si="105"/>
        <v>3321.91</v>
      </c>
      <c r="X111" s="101">
        <v>3155315831.6700001</v>
      </c>
      <c r="Y111" s="101">
        <v>19635</v>
      </c>
      <c r="Z111" s="136">
        <f t="shared" si="106"/>
        <v>160698.54</v>
      </c>
      <c r="AA111" s="131">
        <f t="shared" si="107"/>
        <v>0.86073100000000002</v>
      </c>
      <c r="AB111" s="101">
        <v>109631</v>
      </c>
      <c r="AC111" s="131">
        <f t="shared" si="108"/>
        <v>0.952075</v>
      </c>
      <c r="AD111" s="131">
        <f t="shared" si="109"/>
        <v>0.11186599999999999</v>
      </c>
      <c r="AE111" s="161">
        <f t="shared" si="110"/>
        <v>0.11186599999999999</v>
      </c>
      <c r="AF111" s="162">
        <f t="shared" si="122"/>
        <v>0</v>
      </c>
      <c r="AG111" s="163">
        <f t="shared" si="123"/>
        <v>0.11186599999999999</v>
      </c>
      <c r="AH111" s="101">
        <v>0</v>
      </c>
      <c r="AI111" s="101">
        <v>0</v>
      </c>
      <c r="AJ111" s="4">
        <f t="shared" si="111"/>
        <v>0</v>
      </c>
      <c r="AK111" s="135">
        <f t="shared" si="112"/>
        <v>0</v>
      </c>
      <c r="AL111" s="135">
        <f t="shared" si="113"/>
        <v>4282791</v>
      </c>
      <c r="AM111" s="135">
        <f t="shared" si="114"/>
        <v>4282791</v>
      </c>
      <c r="AN111" s="135">
        <f t="shared" si="124"/>
        <v>4282791</v>
      </c>
      <c r="AO111" s="160">
        <v>6394518</v>
      </c>
      <c r="AP111" s="135">
        <f t="shared" si="125"/>
        <v>2111727</v>
      </c>
      <c r="AQ111" s="164" t="str">
        <f t="shared" si="126"/>
        <v>No</v>
      </c>
      <c r="AR111" s="160">
        <v>5448842</v>
      </c>
      <c r="AS111" s="160">
        <f t="shared" si="115"/>
        <v>175906.8591</v>
      </c>
      <c r="AT111" s="160">
        <f t="shared" si="116"/>
        <v>5272935.1409</v>
      </c>
      <c r="AU111" s="160">
        <f t="shared" si="117"/>
        <v>5272935.1409</v>
      </c>
      <c r="AV111" s="160"/>
      <c r="AW111" s="160">
        <f t="shared" si="127"/>
        <v>5097028.2818</v>
      </c>
      <c r="AX111" s="160">
        <f t="shared" ref="AX111:BB111" si="155">IF($AQ111="Yes",AW111+$AS111,AW111-$AS111)</f>
        <v>4921121.4227</v>
      </c>
      <c r="AY111" s="160">
        <f t="shared" si="155"/>
        <v>4745214.5636</v>
      </c>
      <c r="AZ111" s="160">
        <f t="shared" si="155"/>
        <v>4569307.7045</v>
      </c>
      <c r="BA111" s="160">
        <f t="shared" si="155"/>
        <v>4393400.8454</v>
      </c>
      <c r="BB111" s="160">
        <f t="shared" si="155"/>
        <v>4217493.9863</v>
      </c>
      <c r="BC111" s="160">
        <f t="shared" si="129"/>
        <v>4282791</v>
      </c>
      <c r="BD111" s="166"/>
      <c r="BE111" s="160">
        <f t="shared" si="130"/>
        <v>5097028.2818</v>
      </c>
      <c r="BF111" s="160">
        <f t="shared" si="146"/>
        <v>4921121.4227</v>
      </c>
      <c r="BG111" s="160">
        <f t="shared" si="147"/>
        <v>4745214.5636</v>
      </c>
      <c r="BH111" s="160">
        <f t="shared" si="148"/>
        <v>4569307.7045</v>
      </c>
      <c r="BI111" s="160">
        <f t="shared" si="149"/>
        <v>4393400.8454</v>
      </c>
      <c r="BJ111" s="160">
        <f t="shared" si="150"/>
        <v>4217493.9863</v>
      </c>
      <c r="BK111" s="160">
        <f t="shared" si="151"/>
        <v>4282791</v>
      </c>
      <c r="BL111" s="166"/>
      <c r="BM111" s="166"/>
      <c r="BN111" s="166"/>
      <c r="BO111" s="166"/>
    </row>
    <row r="112" spans="1:67" x14ac:dyDescent="0.15">
      <c r="A112" s="129" t="s">
        <v>351</v>
      </c>
      <c r="B112" s="129"/>
      <c r="C112" s="147"/>
      <c r="D112" s="147" t="str">
        <f t="shared" si="119"/>
        <v>No</v>
      </c>
      <c r="E112" s="147"/>
      <c r="F112" s="147"/>
      <c r="G112" s="1">
        <v>8</v>
      </c>
      <c r="H112" s="101">
        <v>39</v>
      </c>
      <c r="I112" s="129">
        <v>86</v>
      </c>
      <c r="J112" s="1" t="s">
        <v>417</v>
      </c>
      <c r="K112" s="156"/>
      <c r="L112" s="101">
        <v>2258.2800000000002</v>
      </c>
      <c r="M112" s="168"/>
      <c r="N112" s="158"/>
      <c r="O112" s="101">
        <v>1021</v>
      </c>
      <c r="P112" s="159">
        <f t="shared" si="101"/>
        <v>0.4521139982641656</v>
      </c>
      <c r="Q112" s="159">
        <f t="shared" si="102"/>
        <v>0</v>
      </c>
      <c r="R112" s="160">
        <f t="shared" si="103"/>
        <v>0</v>
      </c>
      <c r="S112" s="160">
        <f t="shared" si="120"/>
        <v>0</v>
      </c>
      <c r="T112" s="101">
        <v>104</v>
      </c>
      <c r="U112" s="101">
        <f t="shared" si="121"/>
        <v>15.6</v>
      </c>
      <c r="V112" s="136">
        <f t="shared" si="104"/>
        <v>306.3</v>
      </c>
      <c r="W112" s="4">
        <f t="shared" si="105"/>
        <v>2580.1800000000003</v>
      </c>
      <c r="X112" s="101">
        <v>1836077640.6700001</v>
      </c>
      <c r="Y112" s="101">
        <v>19149</v>
      </c>
      <c r="Z112" s="136">
        <f t="shared" si="106"/>
        <v>95883.73</v>
      </c>
      <c r="AA112" s="131">
        <f t="shared" si="107"/>
        <v>0.513571</v>
      </c>
      <c r="AB112" s="101">
        <v>72639</v>
      </c>
      <c r="AC112" s="131">
        <f t="shared" si="108"/>
        <v>0.63082300000000002</v>
      </c>
      <c r="AD112" s="131">
        <f t="shared" si="109"/>
        <v>0.45125300000000002</v>
      </c>
      <c r="AE112" s="161">
        <f t="shared" si="110"/>
        <v>0.45125300000000002</v>
      </c>
      <c r="AF112" s="162">
        <f t="shared" si="122"/>
        <v>0</v>
      </c>
      <c r="AG112" s="163">
        <f t="shared" si="123"/>
        <v>0.45125300000000002</v>
      </c>
      <c r="AH112" s="101">
        <v>0</v>
      </c>
      <c r="AI112" s="101">
        <v>0</v>
      </c>
      <c r="AJ112" s="4">
        <f t="shared" si="111"/>
        <v>0</v>
      </c>
      <c r="AK112" s="135">
        <f t="shared" si="112"/>
        <v>0</v>
      </c>
      <c r="AL112" s="135">
        <f t="shared" si="113"/>
        <v>13418718</v>
      </c>
      <c r="AM112" s="135">
        <f t="shared" si="114"/>
        <v>13418718</v>
      </c>
      <c r="AN112" s="135">
        <f t="shared" si="124"/>
        <v>13418718</v>
      </c>
      <c r="AO112" s="160">
        <v>12589621</v>
      </c>
      <c r="AP112" s="135">
        <f t="shared" si="125"/>
        <v>829097</v>
      </c>
      <c r="AQ112" s="164" t="str">
        <f t="shared" si="126"/>
        <v>Yes</v>
      </c>
      <c r="AR112" s="160">
        <v>12690954</v>
      </c>
      <c r="AS112" s="160">
        <f t="shared" si="115"/>
        <v>88381.7402</v>
      </c>
      <c r="AT112" s="160">
        <f t="shared" si="116"/>
        <v>12779335.7402</v>
      </c>
      <c r="AU112" s="160">
        <f t="shared" si="117"/>
        <v>12779335.7402</v>
      </c>
      <c r="AV112" s="160"/>
      <c r="AW112" s="160">
        <f t="shared" si="127"/>
        <v>12867717.4804</v>
      </c>
      <c r="AX112" s="160">
        <f t="shared" ref="AX112:BB112" si="156">IF($AQ112="Yes",AW112+$AS112,AW112-$AS112)</f>
        <v>12956099.2206</v>
      </c>
      <c r="AY112" s="160">
        <f t="shared" si="156"/>
        <v>13044480.9608</v>
      </c>
      <c r="AZ112" s="160">
        <f t="shared" si="156"/>
        <v>13132862.700999999</v>
      </c>
      <c r="BA112" s="160">
        <f t="shared" si="156"/>
        <v>13221244.441199999</v>
      </c>
      <c r="BB112" s="160">
        <f t="shared" si="156"/>
        <v>13309626.181399999</v>
      </c>
      <c r="BC112" s="160">
        <f t="shared" si="129"/>
        <v>13418718</v>
      </c>
      <c r="BD112" s="166"/>
      <c r="BE112" s="160">
        <f t="shared" si="130"/>
        <v>12867717.4804</v>
      </c>
      <c r="BF112" s="160">
        <f t="shared" si="146"/>
        <v>12956099.2206</v>
      </c>
      <c r="BG112" s="160">
        <f t="shared" si="147"/>
        <v>13044480.9608</v>
      </c>
      <c r="BH112" s="160">
        <f t="shared" si="148"/>
        <v>13132862.700999999</v>
      </c>
      <c r="BI112" s="160">
        <f t="shared" si="149"/>
        <v>13221244.441199999</v>
      </c>
      <c r="BJ112" s="160">
        <f t="shared" si="150"/>
        <v>13309626.181399999</v>
      </c>
      <c r="BK112" s="160">
        <f t="shared" si="151"/>
        <v>13418718</v>
      </c>
      <c r="BL112" s="166"/>
      <c r="BM112" s="166"/>
      <c r="BN112" s="166"/>
      <c r="BO112" s="166"/>
    </row>
    <row r="113" spans="1:67" x14ac:dyDescent="0.15">
      <c r="A113" s="129" t="s">
        <v>327</v>
      </c>
      <c r="B113" s="129"/>
      <c r="C113" s="147"/>
      <c r="D113" s="147" t="str">
        <f t="shared" si="119"/>
        <v>No</v>
      </c>
      <c r="E113" s="147"/>
      <c r="F113" s="147"/>
      <c r="G113" s="1">
        <v>3</v>
      </c>
      <c r="H113" s="101">
        <v>130</v>
      </c>
      <c r="I113" s="129">
        <v>87</v>
      </c>
      <c r="J113" s="1" t="s">
        <v>418</v>
      </c>
      <c r="K113" s="156"/>
      <c r="L113" s="101">
        <v>228.67</v>
      </c>
      <c r="M113" s="157"/>
      <c r="N113" s="158"/>
      <c r="O113" s="101">
        <v>57</v>
      </c>
      <c r="P113" s="159">
        <f t="shared" si="101"/>
        <v>0.24926750338916343</v>
      </c>
      <c r="Q113" s="159">
        <f t="shared" si="102"/>
        <v>0</v>
      </c>
      <c r="R113" s="160">
        <f t="shared" si="103"/>
        <v>0</v>
      </c>
      <c r="S113" s="160">
        <f t="shared" si="120"/>
        <v>0</v>
      </c>
      <c r="T113" s="101">
        <v>6</v>
      </c>
      <c r="U113" s="101">
        <f t="shared" si="121"/>
        <v>0.89999999999999991</v>
      </c>
      <c r="V113" s="136">
        <f t="shared" si="104"/>
        <v>17.100000000000001</v>
      </c>
      <c r="W113" s="4">
        <f t="shared" si="105"/>
        <v>246.67</v>
      </c>
      <c r="X113" s="101">
        <v>454737409.67000002</v>
      </c>
      <c r="Y113" s="101">
        <v>2277</v>
      </c>
      <c r="Z113" s="136">
        <f t="shared" si="106"/>
        <v>199709.01</v>
      </c>
      <c r="AA113" s="131">
        <f t="shared" si="107"/>
        <v>1.0696779999999999</v>
      </c>
      <c r="AB113" s="101">
        <v>89107</v>
      </c>
      <c r="AC113" s="131">
        <f t="shared" si="108"/>
        <v>0.773837</v>
      </c>
      <c r="AD113" s="131">
        <f t="shared" si="109"/>
        <v>1.9074000000000001E-2</v>
      </c>
      <c r="AE113" s="161">
        <f t="shared" si="110"/>
        <v>1.9074000000000001E-2</v>
      </c>
      <c r="AF113" s="162">
        <f t="shared" si="122"/>
        <v>0</v>
      </c>
      <c r="AG113" s="163">
        <f t="shared" si="123"/>
        <v>1.9074000000000001E-2</v>
      </c>
      <c r="AH113" s="101">
        <v>232</v>
      </c>
      <c r="AI113" s="101">
        <v>13</v>
      </c>
      <c r="AJ113" s="4">
        <f t="shared" si="111"/>
        <v>100</v>
      </c>
      <c r="AK113" s="135">
        <f t="shared" si="112"/>
        <v>23200</v>
      </c>
      <c r="AL113" s="135">
        <f t="shared" si="113"/>
        <v>54225</v>
      </c>
      <c r="AM113" s="135">
        <f t="shared" si="114"/>
        <v>77425</v>
      </c>
      <c r="AN113" s="135">
        <f t="shared" si="124"/>
        <v>77425</v>
      </c>
      <c r="AO113" s="160">
        <v>102178</v>
      </c>
      <c r="AP113" s="135">
        <f t="shared" si="125"/>
        <v>24753</v>
      </c>
      <c r="AQ113" s="164" t="str">
        <f t="shared" si="126"/>
        <v>No</v>
      </c>
      <c r="AR113" s="160">
        <v>111991</v>
      </c>
      <c r="AS113" s="160">
        <f t="shared" si="115"/>
        <v>2061.9249</v>
      </c>
      <c r="AT113" s="160">
        <f t="shared" si="116"/>
        <v>109929.0751</v>
      </c>
      <c r="AU113" s="160">
        <f t="shared" si="117"/>
        <v>109929.0751</v>
      </c>
      <c r="AV113" s="160"/>
      <c r="AW113" s="160">
        <f t="shared" si="127"/>
        <v>107867.1502</v>
      </c>
      <c r="AX113" s="160">
        <f t="shared" ref="AX113:BB113" si="157">IF($AQ113="Yes",AW113+$AS113,AW113-$AS113)</f>
        <v>105805.22530000001</v>
      </c>
      <c r="AY113" s="160">
        <f t="shared" si="157"/>
        <v>103743.30040000001</v>
      </c>
      <c r="AZ113" s="160">
        <f t="shared" si="157"/>
        <v>101681.37550000001</v>
      </c>
      <c r="BA113" s="160">
        <f t="shared" si="157"/>
        <v>99619.450600000011</v>
      </c>
      <c r="BB113" s="160">
        <f t="shared" si="157"/>
        <v>97557.525700000013</v>
      </c>
      <c r="BC113" s="160">
        <f t="shared" si="129"/>
        <v>77425</v>
      </c>
      <c r="BD113" s="166"/>
      <c r="BE113" s="160">
        <f t="shared" si="130"/>
        <v>107867.1502</v>
      </c>
      <c r="BF113" s="160">
        <f t="shared" si="146"/>
        <v>105805.22530000001</v>
      </c>
      <c r="BG113" s="160">
        <f t="shared" si="147"/>
        <v>103743.30040000001</v>
      </c>
      <c r="BH113" s="160">
        <f t="shared" si="148"/>
        <v>101681.37550000001</v>
      </c>
      <c r="BI113" s="160">
        <f t="shared" si="149"/>
        <v>99619.450600000011</v>
      </c>
      <c r="BJ113" s="160">
        <f t="shared" si="150"/>
        <v>97557.525700000013</v>
      </c>
      <c r="BK113" s="160">
        <f t="shared" si="151"/>
        <v>77425</v>
      </c>
      <c r="BL113" s="166"/>
      <c r="BM113" s="166"/>
      <c r="BN113" s="166"/>
      <c r="BO113" s="166"/>
    </row>
    <row r="114" spans="1:67" x14ac:dyDescent="0.15">
      <c r="A114" s="129" t="s">
        <v>338</v>
      </c>
      <c r="B114" s="129"/>
      <c r="C114" s="147">
        <v>1</v>
      </c>
      <c r="D114" s="147" t="str">
        <f t="shared" si="119"/>
        <v>Yes</v>
      </c>
      <c r="E114" s="147">
        <v>1</v>
      </c>
      <c r="F114" s="147"/>
      <c r="G114" s="1">
        <v>10</v>
      </c>
      <c r="H114" s="101">
        <v>13</v>
      </c>
      <c r="I114" s="129">
        <v>88</v>
      </c>
      <c r="J114" s="1" t="s">
        <v>419</v>
      </c>
      <c r="K114" s="156"/>
      <c r="L114" s="101">
        <v>4617.78</v>
      </c>
      <c r="M114" s="168"/>
      <c r="N114" s="158"/>
      <c r="O114" s="101">
        <v>2854</v>
      </c>
      <c r="P114" s="159">
        <f t="shared" si="101"/>
        <v>0.61804590084412858</v>
      </c>
      <c r="Q114" s="159">
        <f t="shared" si="102"/>
        <v>0</v>
      </c>
      <c r="R114" s="160">
        <f t="shared" si="103"/>
        <v>0</v>
      </c>
      <c r="S114" s="160">
        <f t="shared" si="120"/>
        <v>0</v>
      </c>
      <c r="T114" s="101">
        <v>323</v>
      </c>
      <c r="U114" s="101">
        <f t="shared" si="121"/>
        <v>48.449999999999996</v>
      </c>
      <c r="V114" s="136">
        <f t="shared" si="104"/>
        <v>856.2</v>
      </c>
      <c r="W114" s="4">
        <f t="shared" si="105"/>
        <v>5522.4299999999994</v>
      </c>
      <c r="X114" s="101">
        <v>2345925994.3299999</v>
      </c>
      <c r="Y114" s="101">
        <v>31461</v>
      </c>
      <c r="Z114" s="136">
        <f t="shared" si="106"/>
        <v>74566.16</v>
      </c>
      <c r="AA114" s="131">
        <f t="shared" si="107"/>
        <v>0.39939000000000002</v>
      </c>
      <c r="AB114" s="101">
        <v>63452</v>
      </c>
      <c r="AC114" s="131">
        <f t="shared" si="108"/>
        <v>0.55103999999999997</v>
      </c>
      <c r="AD114" s="131">
        <f t="shared" si="109"/>
        <v>0.55511500000000003</v>
      </c>
      <c r="AE114" s="161">
        <f t="shared" si="110"/>
        <v>0.55511500000000003</v>
      </c>
      <c r="AF114" s="162">
        <f t="shared" si="122"/>
        <v>0.04</v>
      </c>
      <c r="AG114" s="163">
        <f t="shared" si="123"/>
        <v>0.59511500000000006</v>
      </c>
      <c r="AH114" s="101">
        <v>0</v>
      </c>
      <c r="AI114" s="101">
        <v>0</v>
      </c>
      <c r="AJ114" s="4">
        <f t="shared" si="111"/>
        <v>0</v>
      </c>
      <c r="AK114" s="135">
        <f t="shared" si="112"/>
        <v>0</v>
      </c>
      <c r="AL114" s="135">
        <f t="shared" si="113"/>
        <v>37876693</v>
      </c>
      <c r="AM114" s="135">
        <f t="shared" si="114"/>
        <v>37876693</v>
      </c>
      <c r="AN114" s="135">
        <f t="shared" si="124"/>
        <v>37876693</v>
      </c>
      <c r="AO114" s="160">
        <v>30280380</v>
      </c>
      <c r="AP114" s="135">
        <f t="shared" si="125"/>
        <v>7596313</v>
      </c>
      <c r="AQ114" s="164" t="str">
        <f t="shared" si="126"/>
        <v>Yes</v>
      </c>
      <c r="AR114" s="160">
        <v>31227536</v>
      </c>
      <c r="AS114" s="160">
        <f t="shared" si="115"/>
        <v>809766.96580000001</v>
      </c>
      <c r="AT114" s="160">
        <f t="shared" si="116"/>
        <v>32037302.965799998</v>
      </c>
      <c r="AU114" s="160">
        <f t="shared" si="117"/>
        <v>32037302.965799998</v>
      </c>
      <c r="AV114" s="160"/>
      <c r="AW114" s="160">
        <f t="shared" si="127"/>
        <v>32847069.931599997</v>
      </c>
      <c r="AX114" s="160">
        <f t="shared" ref="AX114:BB114" si="158">IF($AQ114="Yes",AW114+$AS114,AW114-$AS114)</f>
        <v>33656836.897399999</v>
      </c>
      <c r="AY114" s="160">
        <f t="shared" si="158"/>
        <v>34466603.863200001</v>
      </c>
      <c r="AZ114" s="160">
        <f t="shared" si="158"/>
        <v>35276370.829000004</v>
      </c>
      <c r="BA114" s="160">
        <f t="shared" si="158"/>
        <v>36086137.794800006</v>
      </c>
      <c r="BB114" s="160">
        <f t="shared" si="158"/>
        <v>36895904.760600008</v>
      </c>
      <c r="BC114" s="160">
        <f t="shared" si="129"/>
        <v>37876693</v>
      </c>
      <c r="BD114" s="166"/>
      <c r="BE114" s="160">
        <f t="shared" si="130"/>
        <v>32847069.931599997</v>
      </c>
      <c r="BF114" s="160">
        <f t="shared" si="146"/>
        <v>33656836.897399999</v>
      </c>
      <c r="BG114" s="160">
        <f t="shared" si="147"/>
        <v>34466603.863200001</v>
      </c>
      <c r="BH114" s="160">
        <f t="shared" si="148"/>
        <v>35276370.829000004</v>
      </c>
      <c r="BI114" s="160">
        <f t="shared" si="149"/>
        <v>36086137.794800006</v>
      </c>
      <c r="BJ114" s="160">
        <f t="shared" si="150"/>
        <v>36895904.760600008</v>
      </c>
      <c r="BK114" s="160">
        <f t="shared" si="151"/>
        <v>37876693</v>
      </c>
      <c r="BL114" s="166"/>
      <c r="BM114" s="166"/>
      <c r="BN114" s="166"/>
      <c r="BO114" s="166"/>
    </row>
    <row r="115" spans="1:67" x14ac:dyDescent="0.15">
      <c r="A115" s="129" t="s">
        <v>343</v>
      </c>
      <c r="B115" s="129">
        <v>1</v>
      </c>
      <c r="C115" s="147">
        <v>1</v>
      </c>
      <c r="D115" s="147" t="str">
        <f t="shared" si="119"/>
        <v>Yes</v>
      </c>
      <c r="E115" s="147">
        <v>0</v>
      </c>
      <c r="F115" s="147">
        <v>1</v>
      </c>
      <c r="G115" s="1">
        <v>10</v>
      </c>
      <c r="H115" s="101">
        <v>3</v>
      </c>
      <c r="I115" s="129">
        <v>89</v>
      </c>
      <c r="J115" s="1" t="s">
        <v>420</v>
      </c>
      <c r="K115" s="156"/>
      <c r="L115" s="101">
        <v>11391.81</v>
      </c>
      <c r="M115" s="168"/>
      <c r="N115" s="158"/>
      <c r="O115" s="101">
        <v>8350</v>
      </c>
      <c r="P115" s="159">
        <f t="shared" si="101"/>
        <v>0.73298273057573826</v>
      </c>
      <c r="Q115" s="159">
        <f t="shared" si="102"/>
        <v>0</v>
      </c>
      <c r="R115" s="160">
        <f t="shared" si="103"/>
        <v>0</v>
      </c>
      <c r="S115" s="160">
        <f t="shared" si="120"/>
        <v>0</v>
      </c>
      <c r="T115" s="101">
        <v>1841</v>
      </c>
      <c r="U115" s="101">
        <f t="shared" si="121"/>
        <v>276.14999999999998</v>
      </c>
      <c r="V115" s="136">
        <f t="shared" si="104"/>
        <v>2505</v>
      </c>
      <c r="W115" s="4">
        <f t="shared" si="105"/>
        <v>14172.96</v>
      </c>
      <c r="X115" s="101">
        <v>3755352890.3299999</v>
      </c>
      <c r="Y115" s="101">
        <v>72710</v>
      </c>
      <c r="Z115" s="136">
        <f t="shared" si="106"/>
        <v>51648.37</v>
      </c>
      <c r="AA115" s="131">
        <f t="shared" si="107"/>
        <v>0.276638</v>
      </c>
      <c r="AB115" s="101">
        <v>43611</v>
      </c>
      <c r="AC115" s="131">
        <f t="shared" si="108"/>
        <v>0.37873299999999999</v>
      </c>
      <c r="AD115" s="131">
        <f t="shared" si="109"/>
        <v>0.69273399999999996</v>
      </c>
      <c r="AE115" s="161">
        <f t="shared" si="110"/>
        <v>0.69273399999999996</v>
      </c>
      <c r="AF115" s="162">
        <f t="shared" si="122"/>
        <v>0.06</v>
      </c>
      <c r="AG115" s="163">
        <f t="shared" si="123"/>
        <v>0.75273400000000001</v>
      </c>
      <c r="AH115" s="101">
        <v>0</v>
      </c>
      <c r="AI115" s="101">
        <v>0</v>
      </c>
      <c r="AJ115" s="4">
        <f t="shared" si="111"/>
        <v>0</v>
      </c>
      <c r="AK115" s="135">
        <f t="shared" si="112"/>
        <v>0</v>
      </c>
      <c r="AL115" s="135">
        <f t="shared" si="113"/>
        <v>122954104</v>
      </c>
      <c r="AM115" s="135">
        <f t="shared" si="114"/>
        <v>122954104</v>
      </c>
      <c r="AN115" s="135">
        <f t="shared" si="124"/>
        <v>122954104</v>
      </c>
      <c r="AO115" s="160">
        <v>86195269</v>
      </c>
      <c r="AP115" s="135">
        <f t="shared" si="125"/>
        <v>36758835</v>
      </c>
      <c r="AQ115" s="164" t="str">
        <f t="shared" si="126"/>
        <v>Yes</v>
      </c>
      <c r="AR115" s="160">
        <v>91857909</v>
      </c>
      <c r="AS115" s="160">
        <f t="shared" si="115"/>
        <v>3918491.8110000002</v>
      </c>
      <c r="AT115" s="160">
        <f t="shared" si="116"/>
        <v>95776400.811000004</v>
      </c>
      <c r="AU115" s="160">
        <f t="shared" si="117"/>
        <v>95776400.811000004</v>
      </c>
      <c r="AV115" s="160"/>
      <c r="AW115" s="160">
        <f t="shared" si="127"/>
        <v>99694892.622000009</v>
      </c>
      <c r="AX115" s="160">
        <f t="shared" ref="AX115:BB115" si="159">IF($AQ115="Yes",AW115+$AS115,AW115-$AS115)</f>
        <v>103613384.43300001</v>
      </c>
      <c r="AY115" s="160">
        <f t="shared" si="159"/>
        <v>107531876.24400002</v>
      </c>
      <c r="AZ115" s="160">
        <f t="shared" si="159"/>
        <v>111450368.05500002</v>
      </c>
      <c r="BA115" s="160">
        <f t="shared" si="159"/>
        <v>115368859.86600003</v>
      </c>
      <c r="BB115" s="160">
        <f t="shared" si="159"/>
        <v>119287351.67700003</v>
      </c>
      <c r="BC115" s="160">
        <f t="shared" si="129"/>
        <v>122954104</v>
      </c>
      <c r="BD115" s="166"/>
      <c r="BE115" s="160">
        <f t="shared" si="130"/>
        <v>99694892.622000009</v>
      </c>
      <c r="BF115" s="160">
        <f t="shared" si="146"/>
        <v>103613384.43300001</v>
      </c>
      <c r="BG115" s="160">
        <f t="shared" si="147"/>
        <v>107531876.24400002</v>
      </c>
      <c r="BH115" s="160">
        <f t="shared" si="148"/>
        <v>111450368.05500002</v>
      </c>
      <c r="BI115" s="160">
        <f t="shared" si="149"/>
        <v>115368859.86600003</v>
      </c>
      <c r="BJ115" s="160">
        <f t="shared" si="150"/>
        <v>119287351.67700003</v>
      </c>
      <c r="BK115" s="160">
        <f t="shared" si="151"/>
        <v>122954104</v>
      </c>
      <c r="BL115" s="166"/>
      <c r="BM115" s="166"/>
      <c r="BN115" s="166"/>
      <c r="BO115" s="166"/>
    </row>
    <row r="116" spans="1:67" x14ac:dyDescent="0.15">
      <c r="A116" s="129" t="s">
        <v>365</v>
      </c>
      <c r="B116" s="129"/>
      <c r="C116" s="147"/>
      <c r="D116" s="147" t="str">
        <f t="shared" si="119"/>
        <v>No</v>
      </c>
      <c r="E116" s="147"/>
      <c r="F116" s="147"/>
      <c r="G116" s="1">
        <v>1</v>
      </c>
      <c r="H116" s="101">
        <v>169</v>
      </c>
      <c r="I116" s="129">
        <v>90</v>
      </c>
      <c r="J116" s="1" t="s">
        <v>421</v>
      </c>
      <c r="K116" s="156"/>
      <c r="L116" s="101">
        <v>4241.28</v>
      </c>
      <c r="M116" s="157"/>
      <c r="N116" s="158"/>
      <c r="O116" s="101">
        <v>7</v>
      </c>
      <c r="P116" s="159">
        <f t="shared" si="101"/>
        <v>1.6504451486343747E-3</v>
      </c>
      <c r="Q116" s="159">
        <f t="shared" si="102"/>
        <v>0</v>
      </c>
      <c r="R116" s="160">
        <f t="shared" si="103"/>
        <v>0</v>
      </c>
      <c r="S116" s="160">
        <f t="shared" si="120"/>
        <v>0</v>
      </c>
      <c r="T116" s="101">
        <v>48</v>
      </c>
      <c r="U116" s="101">
        <f t="shared" si="121"/>
        <v>7.1999999999999993</v>
      </c>
      <c r="V116" s="136">
        <f t="shared" si="104"/>
        <v>2.1</v>
      </c>
      <c r="W116" s="4">
        <f t="shared" si="105"/>
        <v>4250.58</v>
      </c>
      <c r="X116" s="101">
        <v>11831417599.33</v>
      </c>
      <c r="Y116" s="101">
        <v>20376</v>
      </c>
      <c r="Z116" s="136">
        <f t="shared" si="106"/>
        <v>580654.56999999995</v>
      </c>
      <c r="AA116" s="131">
        <f t="shared" si="107"/>
        <v>3.1100910000000002</v>
      </c>
      <c r="AB116" s="101">
        <v>174677</v>
      </c>
      <c r="AC116" s="131">
        <f t="shared" si="108"/>
        <v>1.5169570000000001</v>
      </c>
      <c r="AD116" s="131">
        <f t="shared" si="109"/>
        <v>-1.6321509999999999</v>
      </c>
      <c r="AE116" s="161">
        <f t="shared" si="110"/>
        <v>0.01</v>
      </c>
      <c r="AF116" s="162">
        <f t="shared" si="122"/>
        <v>0</v>
      </c>
      <c r="AG116" s="163">
        <f t="shared" si="123"/>
        <v>0.01</v>
      </c>
      <c r="AH116" s="101">
        <v>0</v>
      </c>
      <c r="AI116" s="101">
        <v>0</v>
      </c>
      <c r="AJ116" s="4">
        <f t="shared" si="111"/>
        <v>0</v>
      </c>
      <c r="AK116" s="135">
        <f t="shared" si="112"/>
        <v>0</v>
      </c>
      <c r="AL116" s="135">
        <f t="shared" si="113"/>
        <v>489879</v>
      </c>
      <c r="AM116" s="135">
        <f t="shared" si="114"/>
        <v>489879</v>
      </c>
      <c r="AN116" s="135">
        <f t="shared" si="124"/>
        <v>489879</v>
      </c>
      <c r="AO116" s="160">
        <v>339590</v>
      </c>
      <c r="AP116" s="135">
        <f t="shared" si="125"/>
        <v>150289</v>
      </c>
      <c r="AQ116" s="164" t="str">
        <f t="shared" si="126"/>
        <v>Yes</v>
      </c>
      <c r="AR116" s="160">
        <v>361345</v>
      </c>
      <c r="AS116" s="160">
        <f t="shared" si="115"/>
        <v>16020.8074</v>
      </c>
      <c r="AT116" s="160">
        <f t="shared" si="116"/>
        <v>377365.80739999999</v>
      </c>
      <c r="AU116" s="160">
        <f t="shared" si="117"/>
        <v>377365.80739999999</v>
      </c>
      <c r="AV116" s="160"/>
      <c r="AW116" s="160">
        <f t="shared" si="127"/>
        <v>393386.61479999998</v>
      </c>
      <c r="AX116" s="160">
        <f t="shared" ref="AX116:BB116" si="160">IF($AQ116="Yes",AW116+$AS116,AW116-$AS116)</f>
        <v>409407.42219999997</v>
      </c>
      <c r="AY116" s="160">
        <f t="shared" si="160"/>
        <v>425428.22959999996</v>
      </c>
      <c r="AZ116" s="160">
        <f t="shared" si="160"/>
        <v>441449.03699999995</v>
      </c>
      <c r="BA116" s="160">
        <f t="shared" si="160"/>
        <v>457469.84439999994</v>
      </c>
      <c r="BB116" s="160">
        <f t="shared" si="160"/>
        <v>473490.65179999993</v>
      </c>
      <c r="BC116" s="160">
        <f t="shared" si="129"/>
        <v>489879</v>
      </c>
      <c r="BD116" s="166"/>
      <c r="BE116" s="160">
        <f t="shared" si="130"/>
        <v>393386.61479999998</v>
      </c>
      <c r="BF116" s="160">
        <f t="shared" si="146"/>
        <v>409407.42219999997</v>
      </c>
      <c r="BG116" s="160">
        <f t="shared" si="147"/>
        <v>425428.22959999996</v>
      </c>
      <c r="BH116" s="160">
        <f t="shared" si="148"/>
        <v>441449.03699999995</v>
      </c>
      <c r="BI116" s="160">
        <f t="shared" si="149"/>
        <v>457469.84439999994</v>
      </c>
      <c r="BJ116" s="160">
        <f t="shared" si="150"/>
        <v>473490.65179999993</v>
      </c>
      <c r="BK116" s="160">
        <f t="shared" si="151"/>
        <v>489879</v>
      </c>
      <c r="BL116" s="166"/>
      <c r="BM116" s="166"/>
      <c r="BN116" s="166"/>
      <c r="BO116" s="166"/>
    </row>
    <row r="117" spans="1:67" x14ac:dyDescent="0.15">
      <c r="A117" s="129" t="s">
        <v>329</v>
      </c>
      <c r="B117" s="129"/>
      <c r="C117" s="147"/>
      <c r="D117" s="147" t="str">
        <f t="shared" si="119"/>
        <v>No</v>
      </c>
      <c r="E117" s="147"/>
      <c r="F117" s="147"/>
      <c r="G117" s="1">
        <v>3</v>
      </c>
      <c r="H117" s="101">
        <v>125</v>
      </c>
      <c r="I117" s="129">
        <v>91</v>
      </c>
      <c r="J117" s="1" t="s">
        <v>422</v>
      </c>
      <c r="K117" s="156"/>
      <c r="L117" s="101">
        <v>2116</v>
      </c>
      <c r="M117" s="157"/>
      <c r="N117" s="158"/>
      <c r="O117" s="101">
        <v>292</v>
      </c>
      <c r="P117" s="159">
        <f t="shared" si="101"/>
        <v>0.13799621928166353</v>
      </c>
      <c r="Q117" s="159">
        <f t="shared" si="102"/>
        <v>0</v>
      </c>
      <c r="R117" s="160">
        <f t="shared" si="103"/>
        <v>0</v>
      </c>
      <c r="S117" s="160">
        <f t="shared" si="120"/>
        <v>0</v>
      </c>
      <c r="T117" s="101">
        <v>82</v>
      </c>
      <c r="U117" s="101">
        <f t="shared" si="121"/>
        <v>12.299999999999999</v>
      </c>
      <c r="V117" s="136">
        <f t="shared" si="104"/>
        <v>87.6</v>
      </c>
      <c r="W117" s="4">
        <f t="shared" si="105"/>
        <v>2215.9</v>
      </c>
      <c r="X117" s="101">
        <v>2440359443.6700001</v>
      </c>
      <c r="Y117" s="101">
        <v>14017</v>
      </c>
      <c r="Z117" s="136">
        <f t="shared" si="106"/>
        <v>174099.98</v>
      </c>
      <c r="AA117" s="131">
        <f t="shared" si="107"/>
        <v>0.93251099999999998</v>
      </c>
      <c r="AB117" s="101">
        <v>104402</v>
      </c>
      <c r="AC117" s="131">
        <f t="shared" si="108"/>
        <v>0.90666400000000003</v>
      </c>
      <c r="AD117" s="131">
        <f t="shared" si="109"/>
        <v>7.5243000000000004E-2</v>
      </c>
      <c r="AE117" s="161">
        <f t="shared" si="110"/>
        <v>7.5243000000000004E-2</v>
      </c>
      <c r="AF117" s="162">
        <f t="shared" si="122"/>
        <v>0</v>
      </c>
      <c r="AG117" s="163">
        <f t="shared" si="123"/>
        <v>7.5243000000000004E-2</v>
      </c>
      <c r="AH117" s="101">
        <v>0</v>
      </c>
      <c r="AI117" s="101">
        <v>0</v>
      </c>
      <c r="AJ117" s="4">
        <f t="shared" si="111"/>
        <v>0</v>
      </c>
      <c r="AK117" s="135">
        <f t="shared" si="112"/>
        <v>0</v>
      </c>
      <c r="AL117" s="135">
        <f t="shared" si="113"/>
        <v>1921574</v>
      </c>
      <c r="AM117" s="135">
        <f t="shared" si="114"/>
        <v>1921574</v>
      </c>
      <c r="AN117" s="135">
        <f t="shared" si="124"/>
        <v>1921574</v>
      </c>
      <c r="AO117" s="160">
        <v>4338569</v>
      </c>
      <c r="AP117" s="135">
        <f t="shared" si="125"/>
        <v>2416995</v>
      </c>
      <c r="AQ117" s="164" t="str">
        <f t="shared" si="126"/>
        <v>No</v>
      </c>
      <c r="AR117" s="160">
        <v>3682456</v>
      </c>
      <c r="AS117" s="160">
        <f t="shared" si="115"/>
        <v>201335.68349999998</v>
      </c>
      <c r="AT117" s="160">
        <f t="shared" si="116"/>
        <v>3481120.3165000002</v>
      </c>
      <c r="AU117" s="160">
        <f t="shared" si="117"/>
        <v>3481120.3165000002</v>
      </c>
      <c r="AV117" s="160"/>
      <c r="AW117" s="160">
        <f t="shared" si="127"/>
        <v>3279784.6330000004</v>
      </c>
      <c r="AX117" s="160">
        <f t="shared" ref="AX117:BB117" si="161">IF($AQ117="Yes",AW117+$AS117,AW117-$AS117)</f>
        <v>3078448.9495000006</v>
      </c>
      <c r="AY117" s="160">
        <f t="shared" si="161"/>
        <v>2877113.2660000008</v>
      </c>
      <c r="AZ117" s="160">
        <f t="shared" si="161"/>
        <v>2675777.5825000009</v>
      </c>
      <c r="BA117" s="160">
        <f t="shared" si="161"/>
        <v>2474441.8990000011</v>
      </c>
      <c r="BB117" s="160">
        <f t="shared" si="161"/>
        <v>2273106.2155000013</v>
      </c>
      <c r="BC117" s="160">
        <f t="shared" si="129"/>
        <v>1921574</v>
      </c>
      <c r="BD117" s="166"/>
      <c r="BE117" s="160">
        <f t="shared" si="130"/>
        <v>3279784.6330000004</v>
      </c>
      <c r="BF117" s="160">
        <f t="shared" si="146"/>
        <v>3078448.9495000006</v>
      </c>
      <c r="BG117" s="160">
        <f t="shared" si="147"/>
        <v>2877113.2660000008</v>
      </c>
      <c r="BH117" s="160">
        <f t="shared" si="148"/>
        <v>2675777.5825000009</v>
      </c>
      <c r="BI117" s="160">
        <f t="shared" si="149"/>
        <v>2474441.8990000011</v>
      </c>
      <c r="BJ117" s="160">
        <f t="shared" si="150"/>
        <v>2273106.2155000013</v>
      </c>
      <c r="BK117" s="160">
        <f t="shared" si="151"/>
        <v>1921574</v>
      </c>
      <c r="BL117" s="166"/>
      <c r="BM117" s="166"/>
      <c r="BN117" s="166"/>
      <c r="BO117" s="166"/>
    </row>
    <row r="118" spans="1:67" x14ac:dyDescent="0.15">
      <c r="A118" s="129" t="s">
        <v>323</v>
      </c>
      <c r="B118" s="129"/>
      <c r="C118" s="147"/>
      <c r="D118" s="147" t="str">
        <f t="shared" si="119"/>
        <v>No</v>
      </c>
      <c r="E118" s="147"/>
      <c r="F118" s="147"/>
      <c r="G118" s="1">
        <v>5</v>
      </c>
      <c r="H118" s="101">
        <v>75</v>
      </c>
      <c r="I118" s="129">
        <v>92</v>
      </c>
      <c r="J118" s="1" t="s">
        <v>423</v>
      </c>
      <c r="K118" s="156"/>
      <c r="L118" s="101">
        <v>935</v>
      </c>
      <c r="M118" s="157"/>
      <c r="N118" s="158"/>
      <c r="O118" s="101">
        <v>157</v>
      </c>
      <c r="P118" s="159">
        <f t="shared" si="101"/>
        <v>0.16791443850267379</v>
      </c>
      <c r="Q118" s="159">
        <f t="shared" si="102"/>
        <v>0</v>
      </c>
      <c r="R118" s="160">
        <f t="shared" si="103"/>
        <v>0</v>
      </c>
      <c r="S118" s="160">
        <f t="shared" si="120"/>
        <v>0</v>
      </c>
      <c r="T118" s="101">
        <v>6</v>
      </c>
      <c r="U118" s="101">
        <f t="shared" si="121"/>
        <v>0.89999999999999991</v>
      </c>
      <c r="V118" s="136">
        <f t="shared" si="104"/>
        <v>47.1</v>
      </c>
      <c r="W118" s="4">
        <f t="shared" si="105"/>
        <v>983</v>
      </c>
      <c r="X118" s="101">
        <v>955296925.66999996</v>
      </c>
      <c r="Y118" s="101">
        <v>6718</v>
      </c>
      <c r="Z118" s="136">
        <f t="shared" si="106"/>
        <v>142199.6</v>
      </c>
      <c r="AA118" s="131">
        <f t="shared" si="107"/>
        <v>0.76164699999999996</v>
      </c>
      <c r="AB118" s="101">
        <v>96291</v>
      </c>
      <c r="AC118" s="131">
        <f t="shared" si="108"/>
        <v>0.836225</v>
      </c>
      <c r="AD118" s="131">
        <f t="shared" si="109"/>
        <v>0.21598000000000001</v>
      </c>
      <c r="AE118" s="161">
        <f t="shared" si="110"/>
        <v>0.21598000000000001</v>
      </c>
      <c r="AF118" s="162">
        <f t="shared" si="122"/>
        <v>0</v>
      </c>
      <c r="AG118" s="163">
        <f t="shared" si="123"/>
        <v>0.21598000000000001</v>
      </c>
      <c r="AH118" s="101">
        <v>484</v>
      </c>
      <c r="AI118" s="101">
        <v>6</v>
      </c>
      <c r="AJ118" s="4">
        <f t="shared" si="111"/>
        <v>46.15</v>
      </c>
      <c r="AK118" s="135">
        <f t="shared" si="112"/>
        <v>22337</v>
      </c>
      <c r="AL118" s="135">
        <f t="shared" si="113"/>
        <v>2446854</v>
      </c>
      <c r="AM118" s="135">
        <f t="shared" si="114"/>
        <v>2469191</v>
      </c>
      <c r="AN118" s="135">
        <f t="shared" si="124"/>
        <v>2469191</v>
      </c>
      <c r="AO118" s="160">
        <v>3113169</v>
      </c>
      <c r="AP118" s="135">
        <f t="shared" si="125"/>
        <v>643978</v>
      </c>
      <c r="AQ118" s="164" t="str">
        <f t="shared" si="126"/>
        <v>No</v>
      </c>
      <c r="AR118" s="160">
        <v>2966653</v>
      </c>
      <c r="AS118" s="160">
        <f t="shared" si="115"/>
        <v>53643.367400000003</v>
      </c>
      <c r="AT118" s="160">
        <f t="shared" si="116"/>
        <v>2913009.6326000001</v>
      </c>
      <c r="AU118" s="160">
        <f t="shared" si="117"/>
        <v>2913009.6326000001</v>
      </c>
      <c r="AV118" s="160"/>
      <c r="AW118" s="160">
        <f t="shared" si="127"/>
        <v>2859366.2652000003</v>
      </c>
      <c r="AX118" s="160">
        <f t="shared" ref="AX118:BB118" si="162">IF($AQ118="Yes",AW118+$AS118,AW118-$AS118)</f>
        <v>2805722.8978000004</v>
      </c>
      <c r="AY118" s="160">
        <f t="shared" si="162"/>
        <v>2752079.5304000005</v>
      </c>
      <c r="AZ118" s="160">
        <f t="shared" si="162"/>
        <v>2698436.1630000006</v>
      </c>
      <c r="BA118" s="160">
        <f t="shared" si="162"/>
        <v>2644792.7956000008</v>
      </c>
      <c r="BB118" s="160">
        <f t="shared" si="162"/>
        <v>2591149.4282000009</v>
      </c>
      <c r="BC118" s="160">
        <f t="shared" si="129"/>
        <v>2469191</v>
      </c>
      <c r="BD118" s="166"/>
      <c r="BE118" s="160">
        <f t="shared" si="130"/>
        <v>2859366.2652000003</v>
      </c>
      <c r="BF118" s="160">
        <f t="shared" si="146"/>
        <v>2805722.8978000004</v>
      </c>
      <c r="BG118" s="160">
        <f t="shared" si="147"/>
        <v>2752079.5304000005</v>
      </c>
      <c r="BH118" s="160">
        <f t="shared" si="148"/>
        <v>2698436.1630000006</v>
      </c>
      <c r="BI118" s="160">
        <f t="shared" si="149"/>
        <v>2644792.7956000008</v>
      </c>
      <c r="BJ118" s="160">
        <f t="shared" si="150"/>
        <v>2591149.4282000009</v>
      </c>
      <c r="BK118" s="160">
        <f t="shared" si="151"/>
        <v>2469191</v>
      </c>
      <c r="BL118" s="166"/>
      <c r="BM118" s="166"/>
      <c r="BN118" s="166"/>
      <c r="BO118" s="166"/>
    </row>
    <row r="119" spans="1:67" x14ac:dyDescent="0.15">
      <c r="A119" s="129" t="s">
        <v>343</v>
      </c>
      <c r="B119" s="129">
        <v>1</v>
      </c>
      <c r="C119" s="147">
        <v>1</v>
      </c>
      <c r="D119" s="147" t="str">
        <f t="shared" si="119"/>
        <v>Yes</v>
      </c>
      <c r="E119" s="147">
        <v>0</v>
      </c>
      <c r="F119" s="147">
        <v>1</v>
      </c>
      <c r="G119" s="1">
        <v>10</v>
      </c>
      <c r="H119" s="101">
        <v>5</v>
      </c>
      <c r="I119" s="129">
        <v>93</v>
      </c>
      <c r="J119" s="1" t="s">
        <v>424</v>
      </c>
      <c r="K119" s="156"/>
      <c r="L119" s="101">
        <v>18507.46</v>
      </c>
      <c r="M119" s="168"/>
      <c r="N119" s="158"/>
      <c r="O119" s="101">
        <v>12860</v>
      </c>
      <c r="P119" s="159">
        <f t="shared" si="101"/>
        <v>0.69485493957571709</v>
      </c>
      <c r="Q119" s="159">
        <f t="shared" si="102"/>
        <v>0</v>
      </c>
      <c r="R119" s="160">
        <f t="shared" si="103"/>
        <v>0</v>
      </c>
      <c r="S119" s="160">
        <f t="shared" si="120"/>
        <v>0</v>
      </c>
      <c r="T119" s="101">
        <v>3499</v>
      </c>
      <c r="U119" s="101">
        <f t="shared" si="121"/>
        <v>524.85</v>
      </c>
      <c r="V119" s="136">
        <f t="shared" si="104"/>
        <v>3858</v>
      </c>
      <c r="W119" s="4">
        <f t="shared" si="105"/>
        <v>22890.309999999998</v>
      </c>
      <c r="X119" s="101">
        <v>10088485997.33</v>
      </c>
      <c r="Y119" s="101">
        <v>131014</v>
      </c>
      <c r="Z119" s="136">
        <f t="shared" si="106"/>
        <v>77003.11</v>
      </c>
      <c r="AA119" s="131">
        <f t="shared" si="107"/>
        <v>0.412443</v>
      </c>
      <c r="AB119" s="101">
        <v>39191</v>
      </c>
      <c r="AC119" s="131">
        <f t="shared" si="108"/>
        <v>0.34034900000000001</v>
      </c>
      <c r="AD119" s="131">
        <f t="shared" si="109"/>
        <v>0.60918499999999998</v>
      </c>
      <c r="AE119" s="161">
        <f t="shared" si="110"/>
        <v>0.60918499999999998</v>
      </c>
      <c r="AF119" s="162">
        <f t="shared" si="122"/>
        <v>0.06</v>
      </c>
      <c r="AG119" s="163">
        <f t="shared" si="123"/>
        <v>0.66918499999999992</v>
      </c>
      <c r="AH119" s="101">
        <v>0</v>
      </c>
      <c r="AI119" s="101">
        <v>0</v>
      </c>
      <c r="AJ119" s="4">
        <f t="shared" si="111"/>
        <v>0</v>
      </c>
      <c r="AK119" s="135">
        <f t="shared" si="112"/>
        <v>0</v>
      </c>
      <c r="AL119" s="135">
        <f t="shared" si="113"/>
        <v>176538245</v>
      </c>
      <c r="AM119" s="135">
        <f t="shared" si="114"/>
        <v>176538245</v>
      </c>
      <c r="AN119" s="135">
        <f t="shared" si="124"/>
        <v>176538245</v>
      </c>
      <c r="AO119" s="160">
        <v>154301977</v>
      </c>
      <c r="AP119" s="135">
        <f t="shared" si="125"/>
        <v>22236268</v>
      </c>
      <c r="AQ119" s="164" t="str">
        <f t="shared" si="126"/>
        <v>Yes</v>
      </c>
      <c r="AR119" s="160">
        <v>158100479</v>
      </c>
      <c r="AS119" s="160">
        <f t="shared" si="115"/>
        <v>2370386.1688000001</v>
      </c>
      <c r="AT119" s="160">
        <f t="shared" si="116"/>
        <v>160470865.1688</v>
      </c>
      <c r="AU119" s="160">
        <f t="shared" si="117"/>
        <v>160470865.1688</v>
      </c>
      <c r="AV119" s="160"/>
      <c r="AW119" s="160">
        <f t="shared" si="127"/>
        <v>162841251.33759999</v>
      </c>
      <c r="AX119" s="160">
        <f t="shared" ref="AX119:BB119" si="163">IF($AQ119="Yes",AW119+$AS119,AW119-$AS119)</f>
        <v>165211637.50639999</v>
      </c>
      <c r="AY119" s="160">
        <f t="shared" si="163"/>
        <v>167582023.67519999</v>
      </c>
      <c r="AZ119" s="160">
        <f t="shared" si="163"/>
        <v>169952409.84399998</v>
      </c>
      <c r="BA119" s="160">
        <f t="shared" si="163"/>
        <v>172322796.01279998</v>
      </c>
      <c r="BB119" s="160">
        <f t="shared" si="163"/>
        <v>174693182.18159997</v>
      </c>
      <c r="BC119" s="160">
        <f t="shared" si="129"/>
        <v>176538245</v>
      </c>
      <c r="BD119" s="166"/>
      <c r="BE119" s="160">
        <f t="shared" si="130"/>
        <v>162841251.33759999</v>
      </c>
      <c r="BF119" s="160">
        <f t="shared" si="146"/>
        <v>165211637.50639999</v>
      </c>
      <c r="BG119" s="160">
        <f t="shared" si="147"/>
        <v>167582023.67519999</v>
      </c>
      <c r="BH119" s="160">
        <f t="shared" si="148"/>
        <v>169952409.84399998</v>
      </c>
      <c r="BI119" s="160">
        <f t="shared" si="149"/>
        <v>172322796.01279998</v>
      </c>
      <c r="BJ119" s="160">
        <f t="shared" si="150"/>
        <v>174693182.18159997</v>
      </c>
      <c r="BK119" s="160">
        <f t="shared" si="151"/>
        <v>176538245</v>
      </c>
      <c r="BL119" s="166"/>
      <c r="BM119" s="166"/>
      <c r="BN119" s="166"/>
      <c r="BO119" s="166"/>
    </row>
    <row r="120" spans="1:67" x14ac:dyDescent="0.15">
      <c r="A120" s="129" t="s">
        <v>333</v>
      </c>
      <c r="B120" s="129"/>
      <c r="C120" s="147"/>
      <c r="D120" s="147" t="str">
        <f t="shared" si="119"/>
        <v>No</v>
      </c>
      <c r="E120" s="147"/>
      <c r="F120" s="147"/>
      <c r="G120" s="1">
        <v>7</v>
      </c>
      <c r="H120" s="101">
        <v>47</v>
      </c>
      <c r="I120" s="129">
        <v>94</v>
      </c>
      <c r="J120" s="1" t="s">
        <v>425</v>
      </c>
      <c r="K120" s="156"/>
      <c r="L120" s="101">
        <v>4156.46</v>
      </c>
      <c r="M120" s="157"/>
      <c r="N120" s="158"/>
      <c r="O120" s="101">
        <v>1313</v>
      </c>
      <c r="P120" s="159">
        <f t="shared" si="101"/>
        <v>0.3158938134855141</v>
      </c>
      <c r="Q120" s="159">
        <f t="shared" si="102"/>
        <v>0</v>
      </c>
      <c r="R120" s="160">
        <f t="shared" si="103"/>
        <v>0</v>
      </c>
      <c r="S120" s="160">
        <f t="shared" si="120"/>
        <v>0</v>
      </c>
      <c r="T120" s="101">
        <v>248</v>
      </c>
      <c r="U120" s="101">
        <f t="shared" si="121"/>
        <v>37.199999999999996</v>
      </c>
      <c r="V120" s="136">
        <f t="shared" si="104"/>
        <v>393.9</v>
      </c>
      <c r="W120" s="4">
        <f t="shared" si="105"/>
        <v>4587.5599999999995</v>
      </c>
      <c r="X120" s="101">
        <v>3957604737.3299999</v>
      </c>
      <c r="Y120" s="101">
        <v>30404</v>
      </c>
      <c r="Z120" s="136">
        <f t="shared" si="106"/>
        <v>130167.24</v>
      </c>
      <c r="AA120" s="131">
        <f t="shared" si="107"/>
        <v>0.69719900000000001</v>
      </c>
      <c r="AB120" s="101">
        <v>79181</v>
      </c>
      <c r="AC120" s="131">
        <f t="shared" si="108"/>
        <v>0.68763600000000002</v>
      </c>
      <c r="AD120" s="131">
        <f t="shared" si="109"/>
        <v>0.30567</v>
      </c>
      <c r="AE120" s="161">
        <f t="shared" si="110"/>
        <v>0.30567</v>
      </c>
      <c r="AF120" s="162">
        <f t="shared" si="122"/>
        <v>0</v>
      </c>
      <c r="AG120" s="163">
        <f t="shared" si="123"/>
        <v>0.30567</v>
      </c>
      <c r="AH120" s="101">
        <v>0</v>
      </c>
      <c r="AI120" s="101">
        <v>0</v>
      </c>
      <c r="AJ120" s="4">
        <f t="shared" si="111"/>
        <v>0</v>
      </c>
      <c r="AK120" s="135">
        <f t="shared" si="112"/>
        <v>0</v>
      </c>
      <c r="AL120" s="135">
        <f t="shared" si="113"/>
        <v>16161271</v>
      </c>
      <c r="AM120" s="135">
        <f t="shared" si="114"/>
        <v>16161271</v>
      </c>
      <c r="AN120" s="135">
        <f t="shared" si="124"/>
        <v>16161271</v>
      </c>
      <c r="AO120" s="160">
        <v>12983806</v>
      </c>
      <c r="AP120" s="135">
        <f t="shared" si="125"/>
        <v>3177465</v>
      </c>
      <c r="AQ120" s="164" t="str">
        <f t="shared" si="126"/>
        <v>Yes</v>
      </c>
      <c r="AR120" s="160">
        <v>13434233</v>
      </c>
      <c r="AS120" s="160">
        <f t="shared" si="115"/>
        <v>338717.76900000003</v>
      </c>
      <c r="AT120" s="160">
        <f t="shared" si="116"/>
        <v>13772950.768999999</v>
      </c>
      <c r="AU120" s="160">
        <f t="shared" si="117"/>
        <v>13772950.768999999</v>
      </c>
      <c r="AV120" s="160"/>
      <c r="AW120" s="160">
        <f t="shared" si="127"/>
        <v>14111668.537999999</v>
      </c>
      <c r="AX120" s="160">
        <f t="shared" ref="AX120:BB120" si="164">IF($AQ120="Yes",AW120+$AS120,AW120-$AS120)</f>
        <v>14450386.306999998</v>
      </c>
      <c r="AY120" s="160">
        <f t="shared" si="164"/>
        <v>14789104.075999998</v>
      </c>
      <c r="AZ120" s="160">
        <f t="shared" si="164"/>
        <v>15127821.844999997</v>
      </c>
      <c r="BA120" s="160">
        <f t="shared" si="164"/>
        <v>15466539.613999996</v>
      </c>
      <c r="BB120" s="160">
        <f t="shared" si="164"/>
        <v>15805257.382999996</v>
      </c>
      <c r="BC120" s="160">
        <f t="shared" si="129"/>
        <v>16161271</v>
      </c>
      <c r="BD120" s="166"/>
      <c r="BE120" s="160">
        <f t="shared" si="130"/>
        <v>14111668.537999999</v>
      </c>
      <c r="BF120" s="160">
        <f t="shared" si="146"/>
        <v>14450386.306999998</v>
      </c>
      <c r="BG120" s="160">
        <f t="shared" si="147"/>
        <v>14789104.075999998</v>
      </c>
      <c r="BH120" s="160">
        <f t="shared" si="148"/>
        <v>15127821.844999997</v>
      </c>
      <c r="BI120" s="160">
        <f t="shared" si="149"/>
        <v>15466539.613999996</v>
      </c>
      <c r="BJ120" s="160">
        <f t="shared" si="150"/>
        <v>15805257.382999996</v>
      </c>
      <c r="BK120" s="160">
        <f t="shared" si="151"/>
        <v>16161271</v>
      </c>
      <c r="BL120" s="166"/>
      <c r="BM120" s="166"/>
      <c r="BN120" s="166"/>
      <c r="BO120" s="166"/>
    </row>
    <row r="121" spans="1:67" x14ac:dyDescent="0.15">
      <c r="A121" s="129" t="s">
        <v>343</v>
      </c>
      <c r="B121" s="129">
        <v>1</v>
      </c>
      <c r="C121" s="147">
        <v>1</v>
      </c>
      <c r="D121" s="147" t="str">
        <f t="shared" si="119"/>
        <v>Yes</v>
      </c>
      <c r="E121" s="147">
        <v>0</v>
      </c>
      <c r="F121" s="147">
        <v>1</v>
      </c>
      <c r="G121" s="1">
        <v>10</v>
      </c>
      <c r="H121" s="101">
        <v>7</v>
      </c>
      <c r="I121" s="129">
        <v>95</v>
      </c>
      <c r="J121" s="1" t="s">
        <v>426</v>
      </c>
      <c r="K121" s="156"/>
      <c r="L121" s="101">
        <v>3511.61</v>
      </c>
      <c r="M121" s="168"/>
      <c r="N121" s="158"/>
      <c r="O121" s="101">
        <v>2976</v>
      </c>
      <c r="P121" s="159">
        <f t="shared" si="101"/>
        <v>0.84747452023430847</v>
      </c>
      <c r="Q121" s="159">
        <f t="shared" si="102"/>
        <v>9.747452023430847E-2</v>
      </c>
      <c r="R121" s="160">
        <f t="shared" si="103"/>
        <v>342.29249999999996</v>
      </c>
      <c r="S121" s="160">
        <f t="shared" si="120"/>
        <v>17.114625</v>
      </c>
      <c r="T121" s="101">
        <v>811</v>
      </c>
      <c r="U121" s="101">
        <f t="shared" si="121"/>
        <v>121.64999999999999</v>
      </c>
      <c r="V121" s="136">
        <f t="shared" si="104"/>
        <v>892.8</v>
      </c>
      <c r="W121" s="4">
        <f t="shared" si="105"/>
        <v>4543.1746249999997</v>
      </c>
      <c r="X121" s="101">
        <v>1903885616.3299999</v>
      </c>
      <c r="Y121" s="101">
        <v>27072</v>
      </c>
      <c r="Z121" s="136">
        <f t="shared" si="106"/>
        <v>70326.740000000005</v>
      </c>
      <c r="AA121" s="131">
        <f t="shared" si="107"/>
        <v>0.37668299999999999</v>
      </c>
      <c r="AB121" s="101">
        <v>37331</v>
      </c>
      <c r="AC121" s="131">
        <f t="shared" si="108"/>
        <v>0.32419599999999998</v>
      </c>
      <c r="AD121" s="131">
        <f t="shared" si="109"/>
        <v>0.63906300000000005</v>
      </c>
      <c r="AE121" s="161">
        <f t="shared" si="110"/>
        <v>0.63906300000000005</v>
      </c>
      <c r="AF121" s="162">
        <f t="shared" si="122"/>
        <v>0.05</v>
      </c>
      <c r="AG121" s="163">
        <f t="shared" si="123"/>
        <v>0.68906300000000009</v>
      </c>
      <c r="AH121" s="101">
        <v>0</v>
      </c>
      <c r="AI121" s="101">
        <v>0</v>
      </c>
      <c r="AJ121" s="4">
        <f t="shared" si="111"/>
        <v>0</v>
      </c>
      <c r="AK121" s="135">
        <f t="shared" si="112"/>
        <v>0</v>
      </c>
      <c r="AL121" s="135">
        <f t="shared" si="113"/>
        <v>36079399</v>
      </c>
      <c r="AM121" s="135">
        <f t="shared" si="114"/>
        <v>36079399</v>
      </c>
      <c r="AN121" s="135">
        <f t="shared" si="124"/>
        <v>36079399</v>
      </c>
      <c r="AO121" s="160">
        <v>25806077</v>
      </c>
      <c r="AP121" s="135">
        <f t="shared" si="125"/>
        <v>10273322</v>
      </c>
      <c r="AQ121" s="164" t="str">
        <f t="shared" si="126"/>
        <v>Yes</v>
      </c>
      <c r="AR121" s="160">
        <v>27533842</v>
      </c>
      <c r="AS121" s="160">
        <f t="shared" si="115"/>
        <v>1095136.1251999999</v>
      </c>
      <c r="AT121" s="160">
        <f t="shared" si="116"/>
        <v>28628978.1252</v>
      </c>
      <c r="AU121" s="160">
        <f t="shared" si="117"/>
        <v>28628978.1252</v>
      </c>
      <c r="AV121" s="160"/>
      <c r="AW121" s="160">
        <f t="shared" si="127"/>
        <v>29724114.250399999</v>
      </c>
      <c r="AX121" s="160">
        <f t="shared" ref="AX121:BB121" si="165">IF($AQ121="Yes",AW121+$AS121,AW121-$AS121)</f>
        <v>30819250.375599999</v>
      </c>
      <c r="AY121" s="160">
        <f t="shared" si="165"/>
        <v>31914386.500799999</v>
      </c>
      <c r="AZ121" s="160">
        <f t="shared" si="165"/>
        <v>33009522.625999998</v>
      </c>
      <c r="BA121" s="160">
        <f t="shared" si="165"/>
        <v>34104658.751199998</v>
      </c>
      <c r="BB121" s="160">
        <f t="shared" si="165"/>
        <v>35199794.876400001</v>
      </c>
      <c r="BC121" s="160">
        <f t="shared" si="129"/>
        <v>36079399</v>
      </c>
      <c r="BD121" s="166"/>
      <c r="BE121" s="160">
        <f t="shared" si="130"/>
        <v>29724114.250399999</v>
      </c>
      <c r="BF121" s="160">
        <f t="shared" si="146"/>
        <v>30819250.375599999</v>
      </c>
      <c r="BG121" s="160">
        <f t="shared" si="147"/>
        <v>31914386.500799999</v>
      </c>
      <c r="BH121" s="160">
        <f t="shared" si="148"/>
        <v>33009522.625999998</v>
      </c>
      <c r="BI121" s="160">
        <f t="shared" si="149"/>
        <v>34104658.751199998</v>
      </c>
      <c r="BJ121" s="160">
        <f t="shared" si="150"/>
        <v>35199794.876400001</v>
      </c>
      <c r="BK121" s="160">
        <f t="shared" si="151"/>
        <v>36079399</v>
      </c>
      <c r="BL121" s="166"/>
      <c r="BM121" s="166"/>
      <c r="BN121" s="166"/>
      <c r="BO121" s="166"/>
    </row>
    <row r="122" spans="1:67" x14ac:dyDescent="0.15">
      <c r="A122" s="129" t="s">
        <v>333</v>
      </c>
      <c r="B122" s="129"/>
      <c r="C122" s="147"/>
      <c r="D122" s="147" t="str">
        <f t="shared" si="119"/>
        <v>No</v>
      </c>
      <c r="E122" s="147"/>
      <c r="F122" s="147"/>
      <c r="G122" s="1">
        <v>5</v>
      </c>
      <c r="H122" s="101">
        <v>79</v>
      </c>
      <c r="I122" s="129">
        <v>96</v>
      </c>
      <c r="J122" s="1" t="s">
        <v>427</v>
      </c>
      <c r="K122" s="156"/>
      <c r="L122" s="101">
        <v>3901.44</v>
      </c>
      <c r="M122" s="157"/>
      <c r="N122" s="158"/>
      <c r="O122" s="101">
        <v>1370</v>
      </c>
      <c r="P122" s="159">
        <f t="shared" si="101"/>
        <v>0.35115239501312334</v>
      </c>
      <c r="Q122" s="159">
        <f t="shared" si="102"/>
        <v>0</v>
      </c>
      <c r="R122" s="160">
        <f t="shared" si="103"/>
        <v>0</v>
      </c>
      <c r="S122" s="160">
        <f t="shared" si="120"/>
        <v>0</v>
      </c>
      <c r="T122" s="101">
        <v>192</v>
      </c>
      <c r="U122" s="101">
        <f t="shared" si="121"/>
        <v>28.799999999999997</v>
      </c>
      <c r="V122" s="136">
        <f t="shared" si="104"/>
        <v>411</v>
      </c>
      <c r="W122" s="4">
        <f t="shared" si="105"/>
        <v>4341.2400000000007</v>
      </c>
      <c r="X122" s="101">
        <v>4209643316.3299999</v>
      </c>
      <c r="Y122" s="101">
        <v>27099</v>
      </c>
      <c r="Z122" s="136">
        <f t="shared" si="106"/>
        <v>155343.12</v>
      </c>
      <c r="AA122" s="131">
        <f t="shared" si="107"/>
        <v>0.83204599999999995</v>
      </c>
      <c r="AB122" s="101">
        <v>83676</v>
      </c>
      <c r="AC122" s="131">
        <f t="shared" si="108"/>
        <v>0.72667199999999998</v>
      </c>
      <c r="AD122" s="131">
        <f t="shared" si="109"/>
        <v>0.19956599999999999</v>
      </c>
      <c r="AE122" s="161">
        <f t="shared" si="110"/>
        <v>0.19956599999999999</v>
      </c>
      <c r="AF122" s="162">
        <f t="shared" si="122"/>
        <v>0</v>
      </c>
      <c r="AG122" s="163">
        <f t="shared" si="123"/>
        <v>0.19956599999999999</v>
      </c>
      <c r="AH122" s="101">
        <v>0</v>
      </c>
      <c r="AI122" s="101">
        <v>0</v>
      </c>
      <c r="AJ122" s="4">
        <f t="shared" si="111"/>
        <v>0</v>
      </c>
      <c r="AK122" s="135">
        <f t="shared" si="112"/>
        <v>0</v>
      </c>
      <c r="AL122" s="135">
        <f t="shared" si="113"/>
        <v>9984844</v>
      </c>
      <c r="AM122" s="135">
        <f t="shared" si="114"/>
        <v>9984844</v>
      </c>
      <c r="AN122" s="135">
        <f t="shared" si="124"/>
        <v>9984844</v>
      </c>
      <c r="AO122" s="160">
        <v>11832806</v>
      </c>
      <c r="AP122" s="135">
        <f t="shared" si="125"/>
        <v>1847962</v>
      </c>
      <c r="AQ122" s="164" t="str">
        <f t="shared" si="126"/>
        <v>No</v>
      </c>
      <c r="AR122" s="160">
        <v>11278123</v>
      </c>
      <c r="AS122" s="160">
        <f t="shared" si="115"/>
        <v>153935.2346</v>
      </c>
      <c r="AT122" s="160">
        <f t="shared" si="116"/>
        <v>11124187.7654</v>
      </c>
      <c r="AU122" s="160">
        <f t="shared" si="117"/>
        <v>11124187.7654</v>
      </c>
      <c r="AV122" s="160"/>
      <c r="AW122" s="160">
        <f t="shared" si="127"/>
        <v>10970252.5308</v>
      </c>
      <c r="AX122" s="160">
        <f t="shared" ref="AX122:BB122" si="166">IF($AQ122="Yes",AW122+$AS122,AW122-$AS122)</f>
        <v>10816317.2962</v>
      </c>
      <c r="AY122" s="160">
        <f t="shared" si="166"/>
        <v>10662382.0616</v>
      </c>
      <c r="AZ122" s="160">
        <f t="shared" si="166"/>
        <v>10508446.827</v>
      </c>
      <c r="BA122" s="160">
        <f t="shared" si="166"/>
        <v>10354511.592399999</v>
      </c>
      <c r="BB122" s="160">
        <f t="shared" si="166"/>
        <v>10200576.357799999</v>
      </c>
      <c r="BC122" s="160">
        <f t="shared" si="129"/>
        <v>9984844</v>
      </c>
      <c r="BD122" s="166"/>
      <c r="BE122" s="160">
        <f t="shared" si="130"/>
        <v>10970252.5308</v>
      </c>
      <c r="BF122" s="160">
        <f t="shared" si="146"/>
        <v>10816317.2962</v>
      </c>
      <c r="BG122" s="160">
        <f t="shared" si="147"/>
        <v>10662382.0616</v>
      </c>
      <c r="BH122" s="160">
        <f t="shared" si="148"/>
        <v>10508446.827</v>
      </c>
      <c r="BI122" s="160">
        <f t="shared" si="149"/>
        <v>10354511.592399999</v>
      </c>
      <c r="BJ122" s="160">
        <f t="shared" si="150"/>
        <v>10200576.357799999</v>
      </c>
      <c r="BK122" s="160">
        <f t="shared" si="151"/>
        <v>9984844</v>
      </c>
      <c r="BL122" s="166"/>
      <c r="BM122" s="166"/>
      <c r="BN122" s="166"/>
      <c r="BO122" s="166"/>
    </row>
    <row r="123" spans="1:67" x14ac:dyDescent="0.15">
      <c r="A123" s="129" t="s">
        <v>329</v>
      </c>
      <c r="B123" s="129"/>
      <c r="C123" s="147"/>
      <c r="D123" s="147" t="str">
        <f t="shared" si="119"/>
        <v>No</v>
      </c>
      <c r="E123" s="147"/>
      <c r="F123" s="147"/>
      <c r="G123" s="1">
        <v>3</v>
      </c>
      <c r="H123" s="101">
        <v>107</v>
      </c>
      <c r="I123" s="129">
        <v>97</v>
      </c>
      <c r="J123" s="1" t="s">
        <v>428</v>
      </c>
      <c r="K123" s="156"/>
      <c r="L123" s="101">
        <v>4204.5</v>
      </c>
      <c r="M123" s="157"/>
      <c r="N123" s="158"/>
      <c r="O123" s="101">
        <v>586</v>
      </c>
      <c r="P123" s="159">
        <f t="shared" si="101"/>
        <v>0.13937447972410513</v>
      </c>
      <c r="Q123" s="159">
        <f t="shared" si="102"/>
        <v>0</v>
      </c>
      <c r="R123" s="160">
        <f t="shared" si="103"/>
        <v>0</v>
      </c>
      <c r="S123" s="160">
        <f t="shared" si="120"/>
        <v>0</v>
      </c>
      <c r="T123" s="101">
        <v>17</v>
      </c>
      <c r="U123" s="101">
        <f t="shared" si="121"/>
        <v>2.5499999999999998</v>
      </c>
      <c r="V123" s="136">
        <f t="shared" si="104"/>
        <v>175.8</v>
      </c>
      <c r="W123" s="4">
        <f t="shared" si="105"/>
        <v>4382.8500000000004</v>
      </c>
      <c r="X123" s="101">
        <v>4535773595.3299999</v>
      </c>
      <c r="Y123" s="101">
        <v>27965</v>
      </c>
      <c r="Z123" s="136">
        <f t="shared" si="106"/>
        <v>162194.66</v>
      </c>
      <c r="AA123" s="131">
        <f t="shared" si="107"/>
        <v>0.86874399999999996</v>
      </c>
      <c r="AB123" s="101">
        <v>115137</v>
      </c>
      <c r="AC123" s="131">
        <f t="shared" si="108"/>
        <v>0.99989099999999997</v>
      </c>
      <c r="AD123" s="131">
        <f t="shared" si="109"/>
        <v>9.1911999999999994E-2</v>
      </c>
      <c r="AE123" s="161">
        <f t="shared" si="110"/>
        <v>9.1911999999999994E-2</v>
      </c>
      <c r="AF123" s="162">
        <f t="shared" si="122"/>
        <v>0</v>
      </c>
      <c r="AG123" s="163">
        <f t="shared" si="123"/>
        <v>9.1911999999999994E-2</v>
      </c>
      <c r="AH123" s="101">
        <v>0</v>
      </c>
      <c r="AI123" s="101">
        <v>0</v>
      </c>
      <c r="AJ123" s="4">
        <f t="shared" si="111"/>
        <v>0</v>
      </c>
      <c r="AK123" s="135">
        <f t="shared" si="112"/>
        <v>0</v>
      </c>
      <c r="AL123" s="135">
        <f t="shared" si="113"/>
        <v>4642691</v>
      </c>
      <c r="AM123" s="135">
        <f t="shared" si="114"/>
        <v>4642691</v>
      </c>
      <c r="AN123" s="135">
        <f t="shared" si="124"/>
        <v>4642691</v>
      </c>
      <c r="AO123" s="160">
        <v>4893944</v>
      </c>
      <c r="AP123" s="135">
        <f t="shared" si="125"/>
        <v>251253</v>
      </c>
      <c r="AQ123" s="164" t="str">
        <f t="shared" si="126"/>
        <v>No</v>
      </c>
      <c r="AR123" s="160">
        <v>4516620</v>
      </c>
      <c r="AS123" s="160">
        <f t="shared" si="115"/>
        <v>20929.374899999999</v>
      </c>
      <c r="AT123" s="160">
        <f t="shared" si="116"/>
        <v>4495690.6250999998</v>
      </c>
      <c r="AU123" s="160">
        <f t="shared" si="117"/>
        <v>4495690.6250999998</v>
      </c>
      <c r="AV123" s="160"/>
      <c r="AW123" s="160">
        <f t="shared" si="127"/>
        <v>4474761.2501999997</v>
      </c>
      <c r="AX123" s="160">
        <f t="shared" ref="AX123:BB123" si="167">IF($AQ123="Yes",AW123+$AS123,AW123-$AS123)</f>
        <v>4453831.8752999995</v>
      </c>
      <c r="AY123" s="160">
        <f t="shared" si="167"/>
        <v>4432902.5003999993</v>
      </c>
      <c r="AZ123" s="160">
        <f t="shared" si="167"/>
        <v>4411973.1254999992</v>
      </c>
      <c r="BA123" s="160">
        <f t="shared" si="167"/>
        <v>4391043.750599999</v>
      </c>
      <c r="BB123" s="160">
        <f t="shared" si="167"/>
        <v>4370114.3756999988</v>
      </c>
      <c r="BC123" s="160">
        <f t="shared" si="129"/>
        <v>4642691</v>
      </c>
      <c r="BD123" s="166"/>
      <c r="BE123" s="160">
        <f t="shared" si="130"/>
        <v>4474761.2501999997</v>
      </c>
      <c r="BF123" s="160">
        <f t="shared" si="146"/>
        <v>4453831.8752999995</v>
      </c>
      <c r="BG123" s="160">
        <f t="shared" si="147"/>
        <v>4432902.5003999993</v>
      </c>
      <c r="BH123" s="160">
        <f t="shared" si="148"/>
        <v>4411973.1254999992</v>
      </c>
      <c r="BI123" s="160">
        <f t="shared" si="149"/>
        <v>4391043.750599999</v>
      </c>
      <c r="BJ123" s="160">
        <f t="shared" si="150"/>
        <v>4370114.3756999988</v>
      </c>
      <c r="BK123" s="160">
        <f t="shared" si="151"/>
        <v>4642691</v>
      </c>
      <c r="BL123" s="166"/>
      <c r="BM123" s="166"/>
      <c r="BN123" s="166"/>
      <c r="BO123" s="166"/>
    </row>
    <row r="124" spans="1:67" x14ac:dyDescent="0.15">
      <c r="A124" s="129" t="s">
        <v>327</v>
      </c>
      <c r="B124" s="129"/>
      <c r="C124" s="147"/>
      <c r="D124" s="147" t="str">
        <f t="shared" si="119"/>
        <v>No</v>
      </c>
      <c r="E124" s="147"/>
      <c r="F124" s="147"/>
      <c r="G124" s="1">
        <v>2</v>
      </c>
      <c r="H124" s="101">
        <v>137</v>
      </c>
      <c r="I124" s="129">
        <v>98</v>
      </c>
      <c r="J124" s="1" t="s">
        <v>429</v>
      </c>
      <c r="K124" s="156"/>
      <c r="L124" s="101">
        <v>155.02000000000001</v>
      </c>
      <c r="M124" s="157"/>
      <c r="N124" s="158"/>
      <c r="O124" s="101">
        <v>52</v>
      </c>
      <c r="P124" s="159">
        <f t="shared" si="101"/>
        <v>0.33544058831118562</v>
      </c>
      <c r="Q124" s="159">
        <f t="shared" si="102"/>
        <v>0</v>
      </c>
      <c r="R124" s="160">
        <f t="shared" si="103"/>
        <v>0</v>
      </c>
      <c r="S124" s="160">
        <f t="shared" si="120"/>
        <v>0</v>
      </c>
      <c r="T124" s="101">
        <v>3</v>
      </c>
      <c r="U124" s="101">
        <f t="shared" si="121"/>
        <v>0.44999999999999996</v>
      </c>
      <c r="V124" s="136">
        <f t="shared" si="104"/>
        <v>15.6</v>
      </c>
      <c r="W124" s="4">
        <f t="shared" si="105"/>
        <v>171.07</v>
      </c>
      <c r="X124" s="101">
        <v>382538065.67000002</v>
      </c>
      <c r="Y124" s="101">
        <v>1642</v>
      </c>
      <c r="Z124" s="136">
        <f t="shared" si="106"/>
        <v>232970.81</v>
      </c>
      <c r="AA124" s="131">
        <f t="shared" si="107"/>
        <v>1.2478340000000001</v>
      </c>
      <c r="AB124" s="101">
        <v>74844</v>
      </c>
      <c r="AC124" s="131">
        <f t="shared" si="108"/>
        <v>0.64997199999999999</v>
      </c>
      <c r="AD124" s="131">
        <f t="shared" si="109"/>
        <v>-6.8474999999999994E-2</v>
      </c>
      <c r="AE124" s="161">
        <f t="shared" si="110"/>
        <v>0.01</v>
      </c>
      <c r="AF124" s="162">
        <f t="shared" si="122"/>
        <v>0</v>
      </c>
      <c r="AG124" s="163">
        <f t="shared" si="123"/>
        <v>0.01</v>
      </c>
      <c r="AH124" s="101">
        <v>78</v>
      </c>
      <c r="AI124" s="101">
        <v>6</v>
      </c>
      <c r="AJ124" s="4">
        <f t="shared" si="111"/>
        <v>46.15</v>
      </c>
      <c r="AK124" s="135">
        <f t="shared" si="112"/>
        <v>3600</v>
      </c>
      <c r="AL124" s="135">
        <f t="shared" si="113"/>
        <v>19716</v>
      </c>
      <c r="AM124" s="135">
        <f t="shared" si="114"/>
        <v>23316</v>
      </c>
      <c r="AN124" s="135">
        <f t="shared" si="124"/>
        <v>23316</v>
      </c>
      <c r="AO124" s="160">
        <v>25815</v>
      </c>
      <c r="AP124" s="135">
        <f t="shared" si="125"/>
        <v>2499</v>
      </c>
      <c r="AQ124" s="164" t="str">
        <f t="shared" si="126"/>
        <v>No</v>
      </c>
      <c r="AR124" s="160">
        <v>26148</v>
      </c>
      <c r="AS124" s="160">
        <f t="shared" si="115"/>
        <v>208.16669999999999</v>
      </c>
      <c r="AT124" s="160">
        <f t="shared" si="116"/>
        <v>25939.833299999998</v>
      </c>
      <c r="AU124" s="160">
        <f t="shared" si="117"/>
        <v>25939.833299999998</v>
      </c>
      <c r="AV124" s="160"/>
      <c r="AW124" s="160">
        <f t="shared" si="127"/>
        <v>25731.666599999997</v>
      </c>
      <c r="AX124" s="160">
        <f t="shared" ref="AX124:BB124" si="168">IF($AQ124="Yes",AW124+$AS124,AW124-$AS124)</f>
        <v>25523.499899999995</v>
      </c>
      <c r="AY124" s="160">
        <f t="shared" si="168"/>
        <v>25315.333199999994</v>
      </c>
      <c r="AZ124" s="160">
        <f t="shared" si="168"/>
        <v>25107.166499999992</v>
      </c>
      <c r="BA124" s="160">
        <f t="shared" si="168"/>
        <v>24898.999799999991</v>
      </c>
      <c r="BB124" s="160">
        <f t="shared" si="168"/>
        <v>24690.833099999989</v>
      </c>
      <c r="BC124" s="160">
        <f t="shared" si="129"/>
        <v>23316</v>
      </c>
      <c r="BD124" s="166"/>
      <c r="BE124" s="160">
        <f t="shared" si="130"/>
        <v>25731.666599999997</v>
      </c>
      <c r="BF124" s="160">
        <f t="shared" si="146"/>
        <v>25523.499899999995</v>
      </c>
      <c r="BG124" s="160">
        <f t="shared" si="147"/>
        <v>25315.333199999994</v>
      </c>
      <c r="BH124" s="160">
        <f t="shared" si="148"/>
        <v>25107.166499999992</v>
      </c>
      <c r="BI124" s="160">
        <f t="shared" si="149"/>
        <v>24898.999799999991</v>
      </c>
      <c r="BJ124" s="160">
        <f t="shared" si="150"/>
        <v>24690.833099999989</v>
      </c>
      <c r="BK124" s="160">
        <f t="shared" si="151"/>
        <v>23316</v>
      </c>
      <c r="BL124" s="166"/>
      <c r="BM124" s="166"/>
      <c r="BN124" s="166"/>
      <c r="BO124" s="166"/>
    </row>
    <row r="125" spans="1:67" x14ac:dyDescent="0.15">
      <c r="A125" s="129" t="s">
        <v>327</v>
      </c>
      <c r="B125" s="129"/>
      <c r="C125" s="147"/>
      <c r="D125" s="147" t="str">
        <f t="shared" si="119"/>
        <v>No</v>
      </c>
      <c r="E125" s="147"/>
      <c r="F125" s="147"/>
      <c r="G125" s="1">
        <v>6</v>
      </c>
      <c r="H125" s="101">
        <v>66</v>
      </c>
      <c r="I125" s="129">
        <v>99</v>
      </c>
      <c r="J125" s="1" t="s">
        <v>430</v>
      </c>
      <c r="K125" s="156"/>
      <c r="L125" s="101">
        <v>1758.42</v>
      </c>
      <c r="M125" s="157"/>
      <c r="N125" s="158"/>
      <c r="O125" s="101">
        <v>402</v>
      </c>
      <c r="P125" s="159">
        <f t="shared" si="101"/>
        <v>0.22861432422288189</v>
      </c>
      <c r="Q125" s="159">
        <f t="shared" si="102"/>
        <v>0</v>
      </c>
      <c r="R125" s="160">
        <f t="shared" si="103"/>
        <v>0</v>
      </c>
      <c r="S125" s="160">
        <f t="shared" si="120"/>
        <v>0</v>
      </c>
      <c r="T125" s="101">
        <v>15</v>
      </c>
      <c r="U125" s="101">
        <f t="shared" si="121"/>
        <v>2.25</v>
      </c>
      <c r="V125" s="136">
        <f t="shared" si="104"/>
        <v>120.6</v>
      </c>
      <c r="W125" s="4">
        <f t="shared" si="105"/>
        <v>1881.27</v>
      </c>
      <c r="X125" s="101">
        <v>1809172863.3299999</v>
      </c>
      <c r="Y125" s="101">
        <v>14208</v>
      </c>
      <c r="Z125" s="136">
        <f t="shared" si="106"/>
        <v>127334.8</v>
      </c>
      <c r="AA125" s="131">
        <f t="shared" si="107"/>
        <v>0.68202799999999997</v>
      </c>
      <c r="AB125" s="101">
        <v>83637</v>
      </c>
      <c r="AC125" s="131">
        <f t="shared" si="108"/>
        <v>0.72633300000000001</v>
      </c>
      <c r="AD125" s="131">
        <f t="shared" si="109"/>
        <v>0.30468099999999998</v>
      </c>
      <c r="AE125" s="161">
        <f t="shared" si="110"/>
        <v>0.30468099999999998</v>
      </c>
      <c r="AF125" s="162">
        <f t="shared" si="122"/>
        <v>0</v>
      </c>
      <c r="AG125" s="163">
        <f t="shared" si="123"/>
        <v>0.30468099999999998</v>
      </c>
      <c r="AH125" s="101">
        <v>0</v>
      </c>
      <c r="AI125" s="101">
        <v>0</v>
      </c>
      <c r="AJ125" s="4">
        <f t="shared" si="111"/>
        <v>0</v>
      </c>
      <c r="AK125" s="135">
        <f t="shared" si="112"/>
        <v>0</v>
      </c>
      <c r="AL125" s="135">
        <f t="shared" si="113"/>
        <v>6605983</v>
      </c>
      <c r="AM125" s="135">
        <f t="shared" si="114"/>
        <v>6605983</v>
      </c>
      <c r="AN125" s="135">
        <f t="shared" si="124"/>
        <v>6605983</v>
      </c>
      <c r="AO125" s="160">
        <v>8076776</v>
      </c>
      <c r="AP125" s="135">
        <f t="shared" si="125"/>
        <v>1470793</v>
      </c>
      <c r="AQ125" s="164" t="str">
        <f t="shared" si="126"/>
        <v>No</v>
      </c>
      <c r="AR125" s="160">
        <v>7453844</v>
      </c>
      <c r="AS125" s="160">
        <f t="shared" si="115"/>
        <v>122517.0569</v>
      </c>
      <c r="AT125" s="160">
        <f t="shared" si="116"/>
        <v>7331326.9430999998</v>
      </c>
      <c r="AU125" s="160">
        <f t="shared" si="117"/>
        <v>7331326.9430999998</v>
      </c>
      <c r="AV125" s="160"/>
      <c r="AW125" s="160">
        <f t="shared" si="127"/>
        <v>7208809.8861999996</v>
      </c>
      <c r="AX125" s="160">
        <f t="shared" ref="AX125:BB125" si="169">IF($AQ125="Yes",AW125+$AS125,AW125-$AS125)</f>
        <v>7086292.8292999994</v>
      </c>
      <c r="AY125" s="160">
        <f t="shared" si="169"/>
        <v>6963775.7723999992</v>
      </c>
      <c r="AZ125" s="160">
        <f t="shared" si="169"/>
        <v>6841258.715499999</v>
      </c>
      <c r="BA125" s="160">
        <f t="shared" si="169"/>
        <v>6718741.6585999988</v>
      </c>
      <c r="BB125" s="160">
        <f t="shared" si="169"/>
        <v>6596224.6016999986</v>
      </c>
      <c r="BC125" s="160">
        <f t="shared" si="129"/>
        <v>6605983</v>
      </c>
      <c r="BD125" s="166"/>
      <c r="BE125" s="160">
        <f t="shared" si="130"/>
        <v>7208809.8861999996</v>
      </c>
      <c r="BF125" s="160">
        <f t="shared" si="146"/>
        <v>7086292.8292999994</v>
      </c>
      <c r="BG125" s="160">
        <f t="shared" si="147"/>
        <v>6963775.7723999992</v>
      </c>
      <c r="BH125" s="160">
        <f t="shared" si="148"/>
        <v>6841258.715499999</v>
      </c>
      <c r="BI125" s="160">
        <f t="shared" si="149"/>
        <v>6718741.6585999988</v>
      </c>
      <c r="BJ125" s="160">
        <f t="shared" si="150"/>
        <v>6596224.6016999986</v>
      </c>
      <c r="BK125" s="160">
        <f t="shared" si="151"/>
        <v>6605983</v>
      </c>
      <c r="BL125" s="166"/>
      <c r="BM125" s="166"/>
      <c r="BN125" s="166"/>
      <c r="BO125" s="166"/>
    </row>
    <row r="126" spans="1:67" x14ac:dyDescent="0.15">
      <c r="A126" s="129" t="s">
        <v>351</v>
      </c>
      <c r="B126" s="129"/>
      <c r="C126" s="147"/>
      <c r="D126" s="147" t="str">
        <f t="shared" si="119"/>
        <v>No</v>
      </c>
      <c r="E126" s="147"/>
      <c r="F126" s="147"/>
      <c r="G126" s="1">
        <v>8</v>
      </c>
      <c r="H126" s="101">
        <v>54</v>
      </c>
      <c r="I126" s="129">
        <v>100</v>
      </c>
      <c r="J126" s="1" t="s">
        <v>431</v>
      </c>
      <c r="K126" s="156"/>
      <c r="L126" s="101">
        <v>347.63</v>
      </c>
      <c r="M126" s="157"/>
      <c r="N126" s="158"/>
      <c r="O126" s="101">
        <v>167</v>
      </c>
      <c r="P126" s="159">
        <f t="shared" si="101"/>
        <v>0.48039582314529816</v>
      </c>
      <c r="Q126" s="159">
        <f t="shared" si="102"/>
        <v>0</v>
      </c>
      <c r="R126" s="160">
        <f t="shared" si="103"/>
        <v>0</v>
      </c>
      <c r="S126" s="160">
        <f t="shared" si="120"/>
        <v>0</v>
      </c>
      <c r="T126" s="101">
        <v>13</v>
      </c>
      <c r="U126" s="101">
        <f t="shared" si="121"/>
        <v>1.95</v>
      </c>
      <c r="V126" s="136">
        <f t="shared" si="104"/>
        <v>50.1</v>
      </c>
      <c r="W126" s="4">
        <f t="shared" si="105"/>
        <v>399.68</v>
      </c>
      <c r="X126" s="101">
        <v>444616887.32999998</v>
      </c>
      <c r="Y126" s="101">
        <v>3279</v>
      </c>
      <c r="Z126" s="136">
        <f t="shared" si="106"/>
        <v>135595.26999999999</v>
      </c>
      <c r="AA126" s="131">
        <f t="shared" si="107"/>
        <v>0.72627299999999995</v>
      </c>
      <c r="AB126" s="101">
        <v>72411</v>
      </c>
      <c r="AC126" s="131">
        <f t="shared" si="108"/>
        <v>0.62884300000000004</v>
      </c>
      <c r="AD126" s="131">
        <f t="shared" si="109"/>
        <v>0.302956</v>
      </c>
      <c r="AE126" s="161">
        <f t="shared" si="110"/>
        <v>0.302956</v>
      </c>
      <c r="AF126" s="162">
        <f t="shared" si="122"/>
        <v>0</v>
      </c>
      <c r="AG126" s="163">
        <f t="shared" si="123"/>
        <v>0.302956</v>
      </c>
      <c r="AH126" s="101">
        <v>102</v>
      </c>
      <c r="AI126" s="101">
        <v>4</v>
      </c>
      <c r="AJ126" s="4">
        <f t="shared" si="111"/>
        <v>30.77</v>
      </c>
      <c r="AK126" s="135">
        <f t="shared" si="112"/>
        <v>3139</v>
      </c>
      <c r="AL126" s="135">
        <f t="shared" si="113"/>
        <v>1395510</v>
      </c>
      <c r="AM126" s="135">
        <f t="shared" si="114"/>
        <v>1398649</v>
      </c>
      <c r="AN126" s="135">
        <f t="shared" si="124"/>
        <v>1398649</v>
      </c>
      <c r="AO126" s="160">
        <v>2044243</v>
      </c>
      <c r="AP126" s="135">
        <f t="shared" si="125"/>
        <v>645594</v>
      </c>
      <c r="AQ126" s="164" t="str">
        <f t="shared" si="126"/>
        <v>No</v>
      </c>
      <c r="AR126" s="160">
        <v>1835732</v>
      </c>
      <c r="AS126" s="160">
        <f t="shared" si="115"/>
        <v>53777.980199999998</v>
      </c>
      <c r="AT126" s="160">
        <f t="shared" si="116"/>
        <v>1781954.0197999999</v>
      </c>
      <c r="AU126" s="160">
        <f t="shared" si="117"/>
        <v>1781954.0197999999</v>
      </c>
      <c r="AV126" s="160"/>
      <c r="AW126" s="160">
        <f t="shared" si="127"/>
        <v>1728176.0395999998</v>
      </c>
      <c r="AX126" s="160">
        <f t="shared" ref="AX126:BB126" si="170">IF($AQ126="Yes",AW126+$AS126,AW126-$AS126)</f>
        <v>1674398.0593999997</v>
      </c>
      <c r="AY126" s="160">
        <f t="shared" si="170"/>
        <v>1620620.0791999996</v>
      </c>
      <c r="AZ126" s="160">
        <f t="shared" si="170"/>
        <v>1566842.0989999995</v>
      </c>
      <c r="BA126" s="160">
        <f t="shared" si="170"/>
        <v>1513064.1187999994</v>
      </c>
      <c r="BB126" s="160">
        <f t="shared" si="170"/>
        <v>1459286.1385999992</v>
      </c>
      <c r="BC126" s="160">
        <f t="shared" si="129"/>
        <v>1398649</v>
      </c>
      <c r="BD126" s="166"/>
      <c r="BE126" s="160">
        <f t="shared" si="130"/>
        <v>1728176.0395999998</v>
      </c>
      <c r="BF126" s="160">
        <f t="shared" si="146"/>
        <v>1674398.0593999997</v>
      </c>
      <c r="BG126" s="160">
        <f t="shared" si="147"/>
        <v>1620620.0791999996</v>
      </c>
      <c r="BH126" s="160">
        <f t="shared" si="148"/>
        <v>1566842.0989999995</v>
      </c>
      <c r="BI126" s="160">
        <f t="shared" si="149"/>
        <v>1513064.1187999994</v>
      </c>
      <c r="BJ126" s="160">
        <f t="shared" si="150"/>
        <v>1459286.1385999992</v>
      </c>
      <c r="BK126" s="160">
        <f t="shared" si="151"/>
        <v>1398649</v>
      </c>
      <c r="BL126" s="166"/>
      <c r="BM126" s="166"/>
      <c r="BN126" s="166"/>
      <c r="BO126" s="166"/>
    </row>
    <row r="127" spans="1:67" x14ac:dyDescent="0.15">
      <c r="A127" s="129" t="s">
        <v>333</v>
      </c>
      <c r="B127" s="129"/>
      <c r="C127" s="147"/>
      <c r="D127" s="147" t="str">
        <f t="shared" si="119"/>
        <v>No</v>
      </c>
      <c r="E127" s="147"/>
      <c r="F127" s="147"/>
      <c r="G127" s="1">
        <v>4</v>
      </c>
      <c r="H127" s="101">
        <v>74</v>
      </c>
      <c r="I127" s="129">
        <v>101</v>
      </c>
      <c r="J127" s="1" t="s">
        <v>432</v>
      </c>
      <c r="K127" s="156"/>
      <c r="L127" s="101">
        <v>3228.15</v>
      </c>
      <c r="M127" s="157"/>
      <c r="N127" s="158"/>
      <c r="O127" s="101">
        <v>651</v>
      </c>
      <c r="P127" s="159">
        <f t="shared" si="101"/>
        <v>0.20166349147344453</v>
      </c>
      <c r="Q127" s="159">
        <f t="shared" si="102"/>
        <v>0</v>
      </c>
      <c r="R127" s="160">
        <f t="shared" si="103"/>
        <v>0</v>
      </c>
      <c r="S127" s="160">
        <f t="shared" si="120"/>
        <v>0</v>
      </c>
      <c r="T127" s="101">
        <v>94</v>
      </c>
      <c r="U127" s="101">
        <f t="shared" si="121"/>
        <v>14.1</v>
      </c>
      <c r="V127" s="136">
        <f t="shared" si="104"/>
        <v>195.3</v>
      </c>
      <c r="W127" s="4">
        <f t="shared" si="105"/>
        <v>3437.55</v>
      </c>
      <c r="X127" s="101">
        <v>4150772021.3299999</v>
      </c>
      <c r="Y127" s="101">
        <v>23751</v>
      </c>
      <c r="Z127" s="136">
        <f t="shared" si="106"/>
        <v>174761.99</v>
      </c>
      <c r="AA127" s="131">
        <f t="shared" si="107"/>
        <v>0.93605700000000003</v>
      </c>
      <c r="AB127" s="101">
        <v>96273</v>
      </c>
      <c r="AC127" s="131">
        <f t="shared" si="108"/>
        <v>0.83606899999999995</v>
      </c>
      <c r="AD127" s="131">
        <f t="shared" si="109"/>
        <v>9.3938999999999995E-2</v>
      </c>
      <c r="AE127" s="161">
        <f t="shared" si="110"/>
        <v>9.3938999999999995E-2</v>
      </c>
      <c r="AF127" s="162">
        <f t="shared" si="122"/>
        <v>0</v>
      </c>
      <c r="AG127" s="163">
        <f t="shared" si="123"/>
        <v>9.3938999999999995E-2</v>
      </c>
      <c r="AH127" s="101">
        <v>0</v>
      </c>
      <c r="AI127" s="101">
        <v>0</v>
      </c>
      <c r="AJ127" s="4">
        <f t="shared" si="111"/>
        <v>0</v>
      </c>
      <c r="AK127" s="135">
        <f t="shared" si="112"/>
        <v>0</v>
      </c>
      <c r="AL127" s="135">
        <f t="shared" si="113"/>
        <v>3721653</v>
      </c>
      <c r="AM127" s="135">
        <f t="shared" si="114"/>
        <v>3721653</v>
      </c>
      <c r="AN127" s="135">
        <f t="shared" si="124"/>
        <v>3721653</v>
      </c>
      <c r="AO127" s="160">
        <v>3842088</v>
      </c>
      <c r="AP127" s="135">
        <f t="shared" si="125"/>
        <v>120435</v>
      </c>
      <c r="AQ127" s="164" t="str">
        <f t="shared" si="126"/>
        <v>No</v>
      </c>
      <c r="AR127" s="160">
        <v>3861392</v>
      </c>
      <c r="AS127" s="160">
        <f t="shared" si="115"/>
        <v>10032.235500000001</v>
      </c>
      <c r="AT127" s="160">
        <f t="shared" si="116"/>
        <v>3851359.7645</v>
      </c>
      <c r="AU127" s="160">
        <f t="shared" si="117"/>
        <v>3851359.7645</v>
      </c>
      <c r="AV127" s="160"/>
      <c r="AW127" s="160">
        <f t="shared" si="127"/>
        <v>3841327.5290000001</v>
      </c>
      <c r="AX127" s="160">
        <f t="shared" ref="AX127:BB127" si="171">IF($AQ127="Yes",AW127+$AS127,AW127-$AS127)</f>
        <v>3831295.2935000001</v>
      </c>
      <c r="AY127" s="160">
        <f t="shared" si="171"/>
        <v>3821263.0580000002</v>
      </c>
      <c r="AZ127" s="160">
        <f t="shared" si="171"/>
        <v>3811230.8225000002</v>
      </c>
      <c r="BA127" s="160">
        <f t="shared" si="171"/>
        <v>3801198.5870000003</v>
      </c>
      <c r="BB127" s="160">
        <f t="shared" si="171"/>
        <v>3791166.3515000003</v>
      </c>
      <c r="BC127" s="160">
        <f t="shared" si="129"/>
        <v>3721653</v>
      </c>
      <c r="BD127" s="166"/>
      <c r="BE127" s="160">
        <f t="shared" si="130"/>
        <v>3841327.5290000001</v>
      </c>
      <c r="BF127" s="160">
        <f t="shared" si="146"/>
        <v>3831295.2935000001</v>
      </c>
      <c r="BG127" s="160">
        <f t="shared" si="147"/>
        <v>3821263.0580000002</v>
      </c>
      <c r="BH127" s="160">
        <f t="shared" si="148"/>
        <v>3811230.8225000002</v>
      </c>
      <c r="BI127" s="160">
        <f t="shared" si="149"/>
        <v>3801198.5870000003</v>
      </c>
      <c r="BJ127" s="160">
        <f t="shared" si="150"/>
        <v>3791166.3515000003</v>
      </c>
      <c r="BK127" s="160">
        <f t="shared" si="151"/>
        <v>3721653</v>
      </c>
      <c r="BL127" s="166"/>
      <c r="BM127" s="166"/>
      <c r="BN127" s="166"/>
      <c r="BO127" s="166"/>
    </row>
    <row r="128" spans="1:67" x14ac:dyDescent="0.15">
      <c r="A128" s="129" t="s">
        <v>327</v>
      </c>
      <c r="B128" s="129"/>
      <c r="C128" s="147"/>
      <c r="D128" s="147" t="str">
        <f t="shared" si="119"/>
        <v>No</v>
      </c>
      <c r="E128" s="147"/>
      <c r="F128" s="147"/>
      <c r="G128" s="1">
        <v>4</v>
      </c>
      <c r="H128" s="101">
        <v>72</v>
      </c>
      <c r="I128" s="129">
        <v>102</v>
      </c>
      <c r="J128" s="1" t="s">
        <v>433</v>
      </c>
      <c r="K128" s="156"/>
      <c r="L128" s="101">
        <v>765.08</v>
      </c>
      <c r="M128" s="157"/>
      <c r="N128" s="158"/>
      <c r="O128" s="101">
        <v>162</v>
      </c>
      <c r="P128" s="159">
        <f t="shared" si="101"/>
        <v>0.21174256286924242</v>
      </c>
      <c r="Q128" s="159">
        <f t="shared" si="102"/>
        <v>0</v>
      </c>
      <c r="R128" s="160">
        <f t="shared" si="103"/>
        <v>0</v>
      </c>
      <c r="S128" s="160">
        <f t="shared" si="120"/>
        <v>0</v>
      </c>
      <c r="T128" s="101">
        <v>0</v>
      </c>
      <c r="U128" s="101">
        <f t="shared" si="121"/>
        <v>0</v>
      </c>
      <c r="V128" s="136">
        <f t="shared" si="104"/>
        <v>48.6</v>
      </c>
      <c r="W128" s="4">
        <f t="shared" si="105"/>
        <v>813.68000000000006</v>
      </c>
      <c r="X128" s="101">
        <v>802577545.33000004</v>
      </c>
      <c r="Y128" s="101">
        <v>5270</v>
      </c>
      <c r="Z128" s="136">
        <f t="shared" si="106"/>
        <v>152291.75</v>
      </c>
      <c r="AA128" s="131">
        <f t="shared" si="107"/>
        <v>0.81570200000000004</v>
      </c>
      <c r="AB128" s="101">
        <v>84833</v>
      </c>
      <c r="AC128" s="131">
        <f t="shared" si="108"/>
        <v>0.73672000000000004</v>
      </c>
      <c r="AD128" s="131">
        <f t="shared" si="109"/>
        <v>0.20799300000000001</v>
      </c>
      <c r="AE128" s="161">
        <f t="shared" si="110"/>
        <v>0.20799300000000001</v>
      </c>
      <c r="AF128" s="162">
        <f t="shared" si="122"/>
        <v>0</v>
      </c>
      <c r="AG128" s="163">
        <f t="shared" si="123"/>
        <v>0.20799300000000001</v>
      </c>
      <c r="AH128" s="101">
        <v>0</v>
      </c>
      <c r="AI128" s="101">
        <v>0</v>
      </c>
      <c r="AJ128" s="4">
        <f t="shared" si="111"/>
        <v>0</v>
      </c>
      <c r="AK128" s="135">
        <f t="shared" si="112"/>
        <v>0</v>
      </c>
      <c r="AL128" s="135">
        <f t="shared" si="113"/>
        <v>1950488</v>
      </c>
      <c r="AM128" s="135">
        <f t="shared" si="114"/>
        <v>1950488</v>
      </c>
      <c r="AN128" s="135">
        <f t="shared" si="124"/>
        <v>1950488</v>
      </c>
      <c r="AO128" s="160">
        <v>2834470</v>
      </c>
      <c r="AP128" s="135">
        <f t="shared" si="125"/>
        <v>883982</v>
      </c>
      <c r="AQ128" s="164" t="str">
        <f t="shared" si="126"/>
        <v>No</v>
      </c>
      <c r="AR128" s="160">
        <v>2657840</v>
      </c>
      <c r="AS128" s="160">
        <f t="shared" si="115"/>
        <v>73635.700599999996</v>
      </c>
      <c r="AT128" s="160">
        <f t="shared" si="116"/>
        <v>2584204.2993999999</v>
      </c>
      <c r="AU128" s="160">
        <f t="shared" si="117"/>
        <v>2584204.2993999999</v>
      </c>
      <c r="AV128" s="160"/>
      <c r="AW128" s="160">
        <f t="shared" si="127"/>
        <v>2510568.5987999998</v>
      </c>
      <c r="AX128" s="160">
        <f t="shared" ref="AX128:BB128" si="172">IF($AQ128="Yes",AW128+$AS128,AW128-$AS128)</f>
        <v>2436932.8981999997</v>
      </c>
      <c r="AY128" s="160">
        <f t="shared" si="172"/>
        <v>2363297.1975999996</v>
      </c>
      <c r="AZ128" s="160">
        <f t="shared" si="172"/>
        <v>2289661.4969999995</v>
      </c>
      <c r="BA128" s="160">
        <f t="shared" si="172"/>
        <v>2216025.7963999994</v>
      </c>
      <c r="BB128" s="160">
        <f t="shared" si="172"/>
        <v>2142390.0957999993</v>
      </c>
      <c r="BC128" s="160">
        <f t="shared" si="129"/>
        <v>1950488</v>
      </c>
      <c r="BD128" s="166"/>
      <c r="BE128" s="160">
        <f t="shared" si="130"/>
        <v>2510568.5987999998</v>
      </c>
      <c r="BF128" s="160">
        <f t="shared" si="146"/>
        <v>2436932.8981999997</v>
      </c>
      <c r="BG128" s="160">
        <f t="shared" si="147"/>
        <v>2363297.1975999996</v>
      </c>
      <c r="BH128" s="160">
        <f t="shared" si="148"/>
        <v>2289661.4969999995</v>
      </c>
      <c r="BI128" s="160">
        <f t="shared" si="149"/>
        <v>2216025.7963999994</v>
      </c>
      <c r="BJ128" s="160">
        <f t="shared" si="150"/>
        <v>2142390.0957999993</v>
      </c>
      <c r="BK128" s="160">
        <f t="shared" si="151"/>
        <v>1950488</v>
      </c>
      <c r="BL128" s="166"/>
      <c r="BM128" s="166"/>
      <c r="BN128" s="166"/>
      <c r="BO128" s="166"/>
    </row>
    <row r="129" spans="1:67" x14ac:dyDescent="0.15">
      <c r="A129" s="129" t="s">
        <v>325</v>
      </c>
      <c r="B129" s="129">
        <v>1</v>
      </c>
      <c r="C129" s="147">
        <v>1</v>
      </c>
      <c r="D129" s="147" t="str">
        <f t="shared" si="119"/>
        <v>Yes</v>
      </c>
      <c r="E129" s="147">
        <v>1</v>
      </c>
      <c r="F129" s="147"/>
      <c r="G129" s="1">
        <v>3</v>
      </c>
      <c r="H129" s="101">
        <v>119</v>
      </c>
      <c r="I129" s="129">
        <v>103</v>
      </c>
      <c r="J129" s="1" t="s">
        <v>434</v>
      </c>
      <c r="K129" s="156"/>
      <c r="L129" s="101">
        <v>12227.26</v>
      </c>
      <c r="M129" s="157"/>
      <c r="N129" s="158"/>
      <c r="O129" s="101">
        <v>7231</v>
      </c>
      <c r="P129" s="159">
        <f t="shared" si="101"/>
        <v>0.59138351519473698</v>
      </c>
      <c r="Q129" s="159">
        <f t="shared" si="102"/>
        <v>0</v>
      </c>
      <c r="R129" s="160">
        <f t="shared" si="103"/>
        <v>0</v>
      </c>
      <c r="S129" s="160">
        <f t="shared" si="120"/>
        <v>0</v>
      </c>
      <c r="T129" s="101">
        <v>2050</v>
      </c>
      <c r="U129" s="101">
        <f t="shared" si="121"/>
        <v>307.5</v>
      </c>
      <c r="V129" s="136">
        <f t="shared" si="104"/>
        <v>2169.3000000000002</v>
      </c>
      <c r="W129" s="4">
        <f t="shared" si="105"/>
        <v>14704.060000000001</v>
      </c>
      <c r="X129" s="101">
        <v>19247902945.669998</v>
      </c>
      <c r="Y129" s="101">
        <v>89005</v>
      </c>
      <c r="Z129" s="136">
        <f t="shared" si="106"/>
        <v>216256.42</v>
      </c>
      <c r="AA129" s="131">
        <f t="shared" si="107"/>
        <v>1.158309</v>
      </c>
      <c r="AB129" s="101">
        <v>81546</v>
      </c>
      <c r="AC129" s="131">
        <f t="shared" si="108"/>
        <v>0.70817399999999997</v>
      </c>
      <c r="AD129" s="131">
        <f t="shared" si="109"/>
        <v>-2.3268E-2</v>
      </c>
      <c r="AE129" s="161">
        <f t="shared" si="110"/>
        <v>0.1</v>
      </c>
      <c r="AF129" s="162">
        <f t="shared" si="122"/>
        <v>0</v>
      </c>
      <c r="AG129" s="163">
        <f t="shared" si="123"/>
        <v>0.1</v>
      </c>
      <c r="AH129" s="101">
        <v>0</v>
      </c>
      <c r="AI129" s="101">
        <v>0</v>
      </c>
      <c r="AJ129" s="4">
        <f t="shared" si="111"/>
        <v>0</v>
      </c>
      <c r="AK129" s="135">
        <f t="shared" si="112"/>
        <v>0</v>
      </c>
      <c r="AL129" s="135">
        <f t="shared" si="113"/>
        <v>16946429</v>
      </c>
      <c r="AM129" s="135">
        <f t="shared" si="114"/>
        <v>16946429</v>
      </c>
      <c r="AN129" s="135">
        <f t="shared" si="124"/>
        <v>16946429</v>
      </c>
      <c r="AO129" s="160">
        <v>11243340</v>
      </c>
      <c r="AP129" s="135">
        <f t="shared" si="125"/>
        <v>5703089</v>
      </c>
      <c r="AQ129" s="164" t="str">
        <f t="shared" si="126"/>
        <v>Yes</v>
      </c>
      <c r="AR129" s="160">
        <v>11982530</v>
      </c>
      <c r="AS129" s="160">
        <f t="shared" si="115"/>
        <v>607949.28740000003</v>
      </c>
      <c r="AT129" s="160">
        <f t="shared" si="116"/>
        <v>12590479.2874</v>
      </c>
      <c r="AU129" s="160">
        <f t="shared" si="117"/>
        <v>12590479.2874</v>
      </c>
      <c r="AV129" s="160"/>
      <c r="AW129" s="160">
        <f t="shared" si="127"/>
        <v>13198428.5748</v>
      </c>
      <c r="AX129" s="160">
        <f t="shared" ref="AX129:BB129" si="173">IF($AQ129="Yes",AW129+$AS129,AW129-$AS129)</f>
        <v>13806377.862199999</v>
      </c>
      <c r="AY129" s="160">
        <f t="shared" si="173"/>
        <v>14414327.149599999</v>
      </c>
      <c r="AZ129" s="160">
        <f t="shared" si="173"/>
        <v>15022276.436999999</v>
      </c>
      <c r="BA129" s="160">
        <f t="shared" si="173"/>
        <v>15630225.724399999</v>
      </c>
      <c r="BB129" s="160">
        <f t="shared" si="173"/>
        <v>16238175.011799999</v>
      </c>
      <c r="BC129" s="160">
        <f t="shared" si="129"/>
        <v>16946429</v>
      </c>
      <c r="BD129" s="166"/>
      <c r="BE129" s="160">
        <f t="shared" si="130"/>
        <v>13198428.5748</v>
      </c>
      <c r="BF129" s="160">
        <f t="shared" si="146"/>
        <v>13806377.862199999</v>
      </c>
      <c r="BG129" s="160">
        <f t="shared" si="147"/>
        <v>14414327.149599999</v>
      </c>
      <c r="BH129" s="160">
        <f t="shared" si="148"/>
        <v>15022276.436999999</v>
      </c>
      <c r="BI129" s="160">
        <f t="shared" si="149"/>
        <v>15630225.724399999</v>
      </c>
      <c r="BJ129" s="160">
        <f t="shared" si="150"/>
        <v>16238175.011799999</v>
      </c>
      <c r="BK129" s="160">
        <f t="shared" si="151"/>
        <v>16946429</v>
      </c>
      <c r="BL129" s="166"/>
      <c r="BM129" s="166"/>
      <c r="BN129" s="166"/>
      <c r="BO129" s="166"/>
    </row>
    <row r="130" spans="1:67" x14ac:dyDescent="0.15">
      <c r="A130" s="129" t="s">
        <v>325</v>
      </c>
      <c r="B130" s="129">
        <v>1</v>
      </c>
      <c r="C130" s="147">
        <v>1</v>
      </c>
      <c r="D130" s="147" t="str">
        <f t="shared" si="119"/>
        <v>Yes</v>
      </c>
      <c r="E130" s="147">
        <v>0</v>
      </c>
      <c r="F130" s="147">
        <v>1</v>
      </c>
      <c r="G130" s="1">
        <v>10</v>
      </c>
      <c r="H130" s="101">
        <v>11</v>
      </c>
      <c r="I130" s="129">
        <v>104</v>
      </c>
      <c r="J130" s="1" t="s">
        <v>435</v>
      </c>
      <c r="K130" s="156"/>
      <c r="L130" s="101">
        <v>5317.7</v>
      </c>
      <c r="M130" s="168"/>
      <c r="N130" s="158"/>
      <c r="O130" s="101">
        <v>3501</v>
      </c>
      <c r="P130" s="159">
        <f t="shared" si="101"/>
        <v>0.65836733926321533</v>
      </c>
      <c r="Q130" s="159">
        <f t="shared" si="102"/>
        <v>0</v>
      </c>
      <c r="R130" s="160">
        <f t="shared" si="103"/>
        <v>0</v>
      </c>
      <c r="S130" s="160">
        <f t="shared" si="120"/>
        <v>0</v>
      </c>
      <c r="T130" s="101">
        <v>836</v>
      </c>
      <c r="U130" s="101">
        <f t="shared" si="121"/>
        <v>125.39999999999999</v>
      </c>
      <c r="V130" s="136">
        <f t="shared" si="104"/>
        <v>1050.3</v>
      </c>
      <c r="W130" s="4">
        <f t="shared" si="105"/>
        <v>6493.4</v>
      </c>
      <c r="X130" s="101">
        <v>2740124138.3299999</v>
      </c>
      <c r="Y130" s="101">
        <v>39470</v>
      </c>
      <c r="Z130" s="136">
        <f t="shared" si="106"/>
        <v>69422.960000000006</v>
      </c>
      <c r="AA130" s="131">
        <f t="shared" si="107"/>
        <v>0.37184200000000001</v>
      </c>
      <c r="AB130" s="101">
        <v>53682</v>
      </c>
      <c r="AC130" s="131">
        <f t="shared" si="108"/>
        <v>0.466194</v>
      </c>
      <c r="AD130" s="131">
        <f t="shared" si="109"/>
        <v>0.59985200000000005</v>
      </c>
      <c r="AE130" s="161">
        <f t="shared" si="110"/>
        <v>0.59985200000000005</v>
      </c>
      <c r="AF130" s="162">
        <f t="shared" si="122"/>
        <v>0.04</v>
      </c>
      <c r="AG130" s="163">
        <f t="shared" si="123"/>
        <v>0.63985200000000009</v>
      </c>
      <c r="AH130" s="101">
        <v>0</v>
      </c>
      <c r="AI130" s="101">
        <v>0</v>
      </c>
      <c r="AJ130" s="4">
        <f t="shared" si="111"/>
        <v>0</v>
      </c>
      <c r="AK130" s="135">
        <f t="shared" si="112"/>
        <v>0</v>
      </c>
      <c r="AL130" s="135">
        <f t="shared" si="113"/>
        <v>47884243</v>
      </c>
      <c r="AM130" s="135">
        <f t="shared" si="114"/>
        <v>47884243</v>
      </c>
      <c r="AN130" s="135">
        <f t="shared" si="124"/>
        <v>47884243</v>
      </c>
      <c r="AO130" s="160">
        <v>36209664</v>
      </c>
      <c r="AP130" s="135">
        <f t="shared" si="125"/>
        <v>11674579</v>
      </c>
      <c r="AQ130" s="164" t="str">
        <f t="shared" si="126"/>
        <v>Yes</v>
      </c>
      <c r="AR130" s="160">
        <v>37983728</v>
      </c>
      <c r="AS130" s="160">
        <f t="shared" si="115"/>
        <v>1244510.1214000001</v>
      </c>
      <c r="AT130" s="160">
        <f t="shared" si="116"/>
        <v>39228238.121399999</v>
      </c>
      <c r="AU130" s="160">
        <f t="shared" si="117"/>
        <v>39228238.121399999</v>
      </c>
      <c r="AV130" s="160"/>
      <c r="AW130" s="160">
        <f t="shared" si="127"/>
        <v>40472748.242799997</v>
      </c>
      <c r="AX130" s="160">
        <f t="shared" ref="AX130:BB130" si="174">IF($AQ130="Yes",AW130+$AS130,AW130-$AS130)</f>
        <v>41717258.364199996</v>
      </c>
      <c r="AY130" s="160">
        <f t="shared" si="174"/>
        <v>42961768.485599995</v>
      </c>
      <c r="AZ130" s="160">
        <f t="shared" si="174"/>
        <v>44206278.606999993</v>
      </c>
      <c r="BA130" s="160">
        <f t="shared" si="174"/>
        <v>45450788.728399992</v>
      </c>
      <c r="BB130" s="160">
        <f t="shared" si="174"/>
        <v>46695298.849799991</v>
      </c>
      <c r="BC130" s="160">
        <f t="shared" si="129"/>
        <v>47884243</v>
      </c>
      <c r="BD130" s="166"/>
      <c r="BE130" s="160">
        <f t="shared" si="130"/>
        <v>40472748.242799997</v>
      </c>
      <c r="BF130" s="160">
        <f t="shared" si="146"/>
        <v>41717258.364199996</v>
      </c>
      <c r="BG130" s="160">
        <f t="shared" si="147"/>
        <v>42961768.485599995</v>
      </c>
      <c r="BH130" s="160">
        <f t="shared" si="148"/>
        <v>44206278.606999993</v>
      </c>
      <c r="BI130" s="160">
        <f t="shared" si="149"/>
        <v>45450788.728399992</v>
      </c>
      <c r="BJ130" s="160">
        <f t="shared" si="150"/>
        <v>46695298.849799991</v>
      </c>
      <c r="BK130" s="160">
        <f t="shared" si="151"/>
        <v>47884243</v>
      </c>
      <c r="BL130" s="166"/>
      <c r="BM130" s="166"/>
      <c r="BN130" s="166"/>
      <c r="BO130" s="166"/>
    </row>
    <row r="131" spans="1:67" x14ac:dyDescent="0.15">
      <c r="A131" s="129" t="s">
        <v>323</v>
      </c>
      <c r="B131" s="129"/>
      <c r="C131" s="147"/>
      <c r="D131" s="147" t="str">
        <f t="shared" si="119"/>
        <v>No</v>
      </c>
      <c r="E131" s="147"/>
      <c r="F131" s="147"/>
      <c r="G131" s="1">
        <v>2</v>
      </c>
      <c r="H131" s="101">
        <v>141</v>
      </c>
      <c r="I131" s="129">
        <v>105</v>
      </c>
      <c r="J131" s="1" t="s">
        <v>436</v>
      </c>
      <c r="K131" s="156"/>
      <c r="L131" s="101">
        <v>1050.19</v>
      </c>
      <c r="M131" s="157"/>
      <c r="N131" s="158"/>
      <c r="O131" s="101">
        <v>181</v>
      </c>
      <c r="P131" s="159">
        <f t="shared" si="101"/>
        <v>0.17234976528056828</v>
      </c>
      <c r="Q131" s="159">
        <f t="shared" si="102"/>
        <v>0</v>
      </c>
      <c r="R131" s="160">
        <f t="shared" si="103"/>
        <v>0</v>
      </c>
      <c r="S131" s="160">
        <f t="shared" si="120"/>
        <v>0</v>
      </c>
      <c r="T131" s="101">
        <v>26</v>
      </c>
      <c r="U131" s="101">
        <f t="shared" si="121"/>
        <v>3.9</v>
      </c>
      <c r="V131" s="136">
        <f t="shared" si="104"/>
        <v>54.3</v>
      </c>
      <c r="W131" s="4">
        <f t="shared" si="105"/>
        <v>1108.3900000000001</v>
      </c>
      <c r="X131" s="101">
        <v>2283828484.6700001</v>
      </c>
      <c r="Y131" s="101">
        <v>7432</v>
      </c>
      <c r="Z131" s="136">
        <f t="shared" si="106"/>
        <v>307296.62</v>
      </c>
      <c r="AA131" s="131">
        <f t="shared" si="107"/>
        <v>1.6459360000000001</v>
      </c>
      <c r="AB131" s="101">
        <v>95175</v>
      </c>
      <c r="AC131" s="131">
        <f t="shared" si="108"/>
        <v>0.82653299999999996</v>
      </c>
      <c r="AD131" s="131">
        <f t="shared" si="109"/>
        <v>-0.400115</v>
      </c>
      <c r="AE131" s="161">
        <f t="shared" si="110"/>
        <v>0.01</v>
      </c>
      <c r="AF131" s="162">
        <f t="shared" si="122"/>
        <v>0</v>
      </c>
      <c r="AG131" s="163">
        <f t="shared" si="123"/>
        <v>0.01</v>
      </c>
      <c r="AH131" s="101">
        <v>1041</v>
      </c>
      <c r="AI131" s="101">
        <v>13</v>
      </c>
      <c r="AJ131" s="4">
        <f t="shared" si="111"/>
        <v>100</v>
      </c>
      <c r="AK131" s="135">
        <f t="shared" si="112"/>
        <v>104100</v>
      </c>
      <c r="AL131" s="135">
        <f t="shared" si="113"/>
        <v>127742</v>
      </c>
      <c r="AM131" s="135">
        <f t="shared" si="114"/>
        <v>231842</v>
      </c>
      <c r="AN131" s="135">
        <f t="shared" si="124"/>
        <v>231842</v>
      </c>
      <c r="AO131" s="160">
        <v>247462</v>
      </c>
      <c r="AP131" s="135">
        <f t="shared" si="125"/>
        <v>15620</v>
      </c>
      <c r="AQ131" s="164" t="str">
        <f t="shared" si="126"/>
        <v>No</v>
      </c>
      <c r="AR131" s="160">
        <v>239884</v>
      </c>
      <c r="AS131" s="160">
        <f t="shared" si="115"/>
        <v>1301.146</v>
      </c>
      <c r="AT131" s="160">
        <f t="shared" si="116"/>
        <v>238582.85399999999</v>
      </c>
      <c r="AU131" s="160">
        <f t="shared" si="117"/>
        <v>238582.85399999999</v>
      </c>
      <c r="AV131" s="160"/>
      <c r="AW131" s="160">
        <f t="shared" si="127"/>
        <v>237281.70799999998</v>
      </c>
      <c r="AX131" s="160">
        <f t="shared" ref="AX131:BB131" si="175">IF($AQ131="Yes",AW131+$AS131,AW131-$AS131)</f>
        <v>235980.56199999998</v>
      </c>
      <c r="AY131" s="160">
        <f t="shared" si="175"/>
        <v>234679.41599999997</v>
      </c>
      <c r="AZ131" s="160">
        <f t="shared" si="175"/>
        <v>233378.26999999996</v>
      </c>
      <c r="BA131" s="160">
        <f t="shared" si="175"/>
        <v>232077.12399999995</v>
      </c>
      <c r="BB131" s="160">
        <f t="shared" si="175"/>
        <v>230775.97799999994</v>
      </c>
      <c r="BC131" s="160">
        <f t="shared" si="129"/>
        <v>231842</v>
      </c>
      <c r="BD131" s="166"/>
      <c r="BE131" s="160">
        <f t="shared" si="130"/>
        <v>237281.70799999998</v>
      </c>
      <c r="BF131" s="160">
        <f t="shared" si="146"/>
        <v>235980.56199999998</v>
      </c>
      <c r="BG131" s="160">
        <f t="shared" si="147"/>
        <v>234679.41599999997</v>
      </c>
      <c r="BH131" s="160">
        <f t="shared" si="148"/>
        <v>233378.26999999996</v>
      </c>
      <c r="BI131" s="160">
        <f t="shared" si="149"/>
        <v>232077.12399999995</v>
      </c>
      <c r="BJ131" s="160">
        <f t="shared" si="150"/>
        <v>230775.97799999994</v>
      </c>
      <c r="BK131" s="160">
        <f t="shared" si="151"/>
        <v>231842</v>
      </c>
      <c r="BL131" s="166"/>
      <c r="BM131" s="166"/>
      <c r="BN131" s="166"/>
      <c r="BO131" s="166"/>
    </row>
    <row r="132" spans="1:67" x14ac:dyDescent="0.15">
      <c r="A132" s="129" t="s">
        <v>333</v>
      </c>
      <c r="B132" s="129"/>
      <c r="C132" s="147"/>
      <c r="D132" s="147" t="str">
        <f t="shared" si="119"/>
        <v>No</v>
      </c>
      <c r="E132" s="147"/>
      <c r="F132" s="147"/>
      <c r="G132" s="1">
        <v>2</v>
      </c>
      <c r="H132" s="101">
        <v>150</v>
      </c>
      <c r="I132" s="129">
        <v>106</v>
      </c>
      <c r="J132" s="1" t="s">
        <v>437</v>
      </c>
      <c r="K132" s="156"/>
      <c r="L132" s="101">
        <v>1170.93</v>
      </c>
      <c r="M132" s="157"/>
      <c r="N132" s="158"/>
      <c r="O132" s="101">
        <v>330</v>
      </c>
      <c r="P132" s="159">
        <f t="shared" si="101"/>
        <v>0.28182726550690473</v>
      </c>
      <c r="Q132" s="159">
        <f t="shared" si="102"/>
        <v>0</v>
      </c>
      <c r="R132" s="160">
        <f t="shared" si="103"/>
        <v>0</v>
      </c>
      <c r="S132" s="160">
        <f t="shared" si="120"/>
        <v>0</v>
      </c>
      <c r="T132" s="101">
        <v>68</v>
      </c>
      <c r="U132" s="101">
        <f t="shared" si="121"/>
        <v>10.199999999999999</v>
      </c>
      <c r="V132" s="136">
        <f t="shared" si="104"/>
        <v>99</v>
      </c>
      <c r="W132" s="4">
        <f t="shared" si="105"/>
        <v>1280.1300000000001</v>
      </c>
      <c r="X132" s="101">
        <v>3257697104.3299999</v>
      </c>
      <c r="Y132" s="101">
        <v>10132</v>
      </c>
      <c r="Z132" s="136">
        <f t="shared" si="106"/>
        <v>321525.57</v>
      </c>
      <c r="AA132" s="131">
        <f t="shared" si="107"/>
        <v>1.7221489999999999</v>
      </c>
      <c r="AB132" s="101">
        <v>74185</v>
      </c>
      <c r="AC132" s="131">
        <f t="shared" si="108"/>
        <v>0.64424899999999996</v>
      </c>
      <c r="AD132" s="131">
        <f t="shared" si="109"/>
        <v>-0.39877899999999999</v>
      </c>
      <c r="AE132" s="161">
        <f t="shared" si="110"/>
        <v>0.01</v>
      </c>
      <c r="AF132" s="162">
        <f t="shared" si="122"/>
        <v>0</v>
      </c>
      <c r="AG132" s="163">
        <f t="shared" si="123"/>
        <v>0.01</v>
      </c>
      <c r="AH132" s="101">
        <v>0</v>
      </c>
      <c r="AI132" s="101">
        <v>0</v>
      </c>
      <c r="AJ132" s="4">
        <f t="shared" si="111"/>
        <v>0</v>
      </c>
      <c r="AK132" s="135">
        <f t="shared" si="112"/>
        <v>0</v>
      </c>
      <c r="AL132" s="135">
        <f t="shared" si="113"/>
        <v>147535</v>
      </c>
      <c r="AM132" s="135">
        <f t="shared" si="114"/>
        <v>147535</v>
      </c>
      <c r="AN132" s="135">
        <f t="shared" si="124"/>
        <v>147535</v>
      </c>
      <c r="AO132" s="160">
        <v>122907</v>
      </c>
      <c r="AP132" s="135">
        <f t="shared" si="125"/>
        <v>24628</v>
      </c>
      <c r="AQ132" s="164" t="str">
        <f t="shared" si="126"/>
        <v>Yes</v>
      </c>
      <c r="AR132" s="160">
        <v>127089</v>
      </c>
      <c r="AS132" s="160">
        <f t="shared" si="115"/>
        <v>2625.3447999999999</v>
      </c>
      <c r="AT132" s="160">
        <f t="shared" si="116"/>
        <v>129714.34480000001</v>
      </c>
      <c r="AU132" s="160">
        <f t="shared" si="117"/>
        <v>129714.34480000001</v>
      </c>
      <c r="AV132" s="160"/>
      <c r="AW132" s="160">
        <f t="shared" si="127"/>
        <v>132339.68960000001</v>
      </c>
      <c r="AX132" s="160">
        <f t="shared" ref="AX132:BB132" si="176">IF($AQ132="Yes",AW132+$AS132,AW132-$AS132)</f>
        <v>134965.0344</v>
      </c>
      <c r="AY132" s="160">
        <f t="shared" si="176"/>
        <v>137590.3792</v>
      </c>
      <c r="AZ132" s="160">
        <f t="shared" si="176"/>
        <v>140215.72399999999</v>
      </c>
      <c r="BA132" s="160">
        <f t="shared" si="176"/>
        <v>142841.06879999998</v>
      </c>
      <c r="BB132" s="160">
        <f t="shared" si="176"/>
        <v>145466.41359999997</v>
      </c>
      <c r="BC132" s="160">
        <f t="shared" si="129"/>
        <v>147535</v>
      </c>
      <c r="BD132" s="166"/>
      <c r="BE132" s="160">
        <f t="shared" si="130"/>
        <v>132339.68960000001</v>
      </c>
      <c r="BF132" s="160">
        <f t="shared" si="146"/>
        <v>134965.0344</v>
      </c>
      <c r="BG132" s="160">
        <f t="shared" si="147"/>
        <v>137590.3792</v>
      </c>
      <c r="BH132" s="160">
        <f t="shared" si="148"/>
        <v>140215.72399999999</v>
      </c>
      <c r="BI132" s="160">
        <f t="shared" si="149"/>
        <v>142841.06879999998</v>
      </c>
      <c r="BJ132" s="160">
        <f t="shared" si="150"/>
        <v>145466.41359999997</v>
      </c>
      <c r="BK132" s="160">
        <f t="shared" si="151"/>
        <v>147535</v>
      </c>
      <c r="BL132" s="166"/>
      <c r="BM132" s="166"/>
      <c r="BN132" s="166"/>
      <c r="BO132" s="166"/>
    </row>
    <row r="133" spans="1:67" x14ac:dyDescent="0.15">
      <c r="A133" s="129" t="s">
        <v>329</v>
      </c>
      <c r="B133" s="129"/>
      <c r="C133" s="147"/>
      <c r="D133" s="147" t="str">
        <f t="shared" si="119"/>
        <v>No</v>
      </c>
      <c r="E133" s="147"/>
      <c r="F133" s="147"/>
      <c r="G133" s="1">
        <v>3</v>
      </c>
      <c r="H133" s="101">
        <v>127</v>
      </c>
      <c r="I133" s="129">
        <v>107</v>
      </c>
      <c r="J133" s="1" t="s">
        <v>438</v>
      </c>
      <c r="K133" s="156"/>
      <c r="L133" s="101">
        <v>2341.84</v>
      </c>
      <c r="M133" s="157"/>
      <c r="N133" s="158"/>
      <c r="O133" s="101">
        <v>265</v>
      </c>
      <c r="P133" s="159">
        <f t="shared" si="101"/>
        <v>0.11315888361288559</v>
      </c>
      <c r="Q133" s="159">
        <f t="shared" si="102"/>
        <v>0</v>
      </c>
      <c r="R133" s="160">
        <f t="shared" si="103"/>
        <v>0</v>
      </c>
      <c r="S133" s="160">
        <f t="shared" si="120"/>
        <v>0</v>
      </c>
      <c r="T133" s="101">
        <v>77</v>
      </c>
      <c r="U133" s="101">
        <f t="shared" si="121"/>
        <v>11.549999999999999</v>
      </c>
      <c r="V133" s="136">
        <f t="shared" si="104"/>
        <v>79.5</v>
      </c>
      <c r="W133" s="4">
        <f t="shared" si="105"/>
        <v>2432.8900000000003</v>
      </c>
      <c r="X133" s="101">
        <v>2928306085.3299999</v>
      </c>
      <c r="Y133" s="101">
        <v>13997</v>
      </c>
      <c r="Z133" s="136">
        <f t="shared" si="106"/>
        <v>209209.55</v>
      </c>
      <c r="AA133" s="131">
        <f t="shared" si="107"/>
        <v>1.1205639999999999</v>
      </c>
      <c r="AB133" s="101">
        <v>109538</v>
      </c>
      <c r="AC133" s="131">
        <f t="shared" si="108"/>
        <v>0.95126699999999997</v>
      </c>
      <c r="AD133" s="131">
        <f t="shared" si="109"/>
        <v>-6.9775000000000004E-2</v>
      </c>
      <c r="AE133" s="161">
        <f t="shared" si="110"/>
        <v>0.01</v>
      </c>
      <c r="AF133" s="162">
        <f t="shared" si="122"/>
        <v>0</v>
      </c>
      <c r="AG133" s="163">
        <f t="shared" si="123"/>
        <v>0.01</v>
      </c>
      <c r="AH133" s="101">
        <v>1103</v>
      </c>
      <c r="AI133" s="101">
        <v>6</v>
      </c>
      <c r="AJ133" s="4">
        <f t="shared" si="111"/>
        <v>46.15</v>
      </c>
      <c r="AK133" s="135">
        <f t="shared" si="112"/>
        <v>50903</v>
      </c>
      <c r="AL133" s="135">
        <f t="shared" si="113"/>
        <v>280391</v>
      </c>
      <c r="AM133" s="135">
        <f t="shared" si="114"/>
        <v>331294</v>
      </c>
      <c r="AN133" s="135">
        <f t="shared" si="124"/>
        <v>331294</v>
      </c>
      <c r="AO133" s="160">
        <v>1509226</v>
      </c>
      <c r="AP133" s="135">
        <f t="shared" si="125"/>
        <v>1177932</v>
      </c>
      <c r="AQ133" s="164" t="str">
        <f t="shared" si="126"/>
        <v>No</v>
      </c>
      <c r="AR133" s="160">
        <v>1113620</v>
      </c>
      <c r="AS133" s="160">
        <f t="shared" si="115"/>
        <v>98121.7356</v>
      </c>
      <c r="AT133" s="160">
        <f t="shared" si="116"/>
        <v>1015498.2644</v>
      </c>
      <c r="AU133" s="160">
        <f t="shared" si="117"/>
        <v>1015498.2644</v>
      </c>
      <c r="AV133" s="160"/>
      <c r="AW133" s="160">
        <f t="shared" si="127"/>
        <v>917376.52879999997</v>
      </c>
      <c r="AX133" s="160">
        <f t="shared" ref="AX133:BB133" si="177">IF($AQ133="Yes",AW133+$AS133,AW133-$AS133)</f>
        <v>819254.79319999996</v>
      </c>
      <c r="AY133" s="160">
        <f t="shared" si="177"/>
        <v>721133.05759999994</v>
      </c>
      <c r="AZ133" s="160">
        <f t="shared" si="177"/>
        <v>623011.32199999993</v>
      </c>
      <c r="BA133" s="160">
        <f t="shared" si="177"/>
        <v>524889.58639999991</v>
      </c>
      <c r="BB133" s="160">
        <f t="shared" si="177"/>
        <v>426767.8507999999</v>
      </c>
      <c r="BC133" s="160">
        <f t="shared" si="129"/>
        <v>331294</v>
      </c>
      <c r="BD133" s="166"/>
      <c r="BE133" s="160">
        <f t="shared" si="130"/>
        <v>917376.52879999997</v>
      </c>
      <c r="BF133" s="160">
        <f t="shared" si="146"/>
        <v>819254.79319999996</v>
      </c>
      <c r="BG133" s="160">
        <f t="shared" si="147"/>
        <v>721133.05759999994</v>
      </c>
      <c r="BH133" s="160">
        <f t="shared" si="148"/>
        <v>623011.32199999993</v>
      </c>
      <c r="BI133" s="160">
        <f t="shared" si="149"/>
        <v>524889.58639999991</v>
      </c>
      <c r="BJ133" s="160">
        <f t="shared" si="150"/>
        <v>426767.8507999999</v>
      </c>
      <c r="BK133" s="160">
        <f t="shared" si="151"/>
        <v>331294</v>
      </c>
      <c r="BL133" s="166"/>
      <c r="BM133" s="166"/>
      <c r="BN133" s="166"/>
      <c r="BO133" s="166"/>
    </row>
    <row r="134" spans="1:67" x14ac:dyDescent="0.15">
      <c r="A134" s="129" t="s">
        <v>323</v>
      </c>
      <c r="B134" s="129"/>
      <c r="C134" s="147"/>
      <c r="D134" s="147" t="str">
        <f t="shared" si="119"/>
        <v>No</v>
      </c>
      <c r="E134" s="147"/>
      <c r="F134" s="147"/>
      <c r="G134" s="1">
        <v>3</v>
      </c>
      <c r="H134" s="101">
        <v>118</v>
      </c>
      <c r="I134" s="129">
        <v>108</v>
      </c>
      <c r="J134" s="1" t="s">
        <v>439</v>
      </c>
      <c r="K134" s="156"/>
      <c r="L134" s="101">
        <v>1784.31</v>
      </c>
      <c r="M134" s="157"/>
      <c r="N134" s="158"/>
      <c r="O134" s="101">
        <v>241</v>
      </c>
      <c r="P134" s="159">
        <f t="shared" si="101"/>
        <v>0.13506621607231928</v>
      </c>
      <c r="Q134" s="159">
        <f t="shared" si="102"/>
        <v>0</v>
      </c>
      <c r="R134" s="160">
        <f t="shared" si="103"/>
        <v>0</v>
      </c>
      <c r="S134" s="160">
        <f t="shared" si="120"/>
        <v>0</v>
      </c>
      <c r="T134" s="101">
        <v>49</v>
      </c>
      <c r="U134" s="101">
        <f t="shared" si="121"/>
        <v>7.35</v>
      </c>
      <c r="V134" s="136">
        <f t="shared" si="104"/>
        <v>72.3</v>
      </c>
      <c r="W134" s="4">
        <f t="shared" si="105"/>
        <v>1863.9599999999998</v>
      </c>
      <c r="X134" s="101">
        <v>2181839421</v>
      </c>
      <c r="Y134" s="101">
        <v>13035</v>
      </c>
      <c r="Z134" s="136">
        <f t="shared" si="106"/>
        <v>167383.15</v>
      </c>
      <c r="AA134" s="131">
        <f t="shared" si="107"/>
        <v>0.89653499999999997</v>
      </c>
      <c r="AB134" s="101">
        <v>104316</v>
      </c>
      <c r="AC134" s="131">
        <f t="shared" si="108"/>
        <v>0.90591699999999997</v>
      </c>
      <c r="AD134" s="131">
        <f t="shared" si="109"/>
        <v>0.10065</v>
      </c>
      <c r="AE134" s="161">
        <f t="shared" si="110"/>
        <v>0.10065</v>
      </c>
      <c r="AF134" s="162">
        <f t="shared" si="122"/>
        <v>0</v>
      </c>
      <c r="AG134" s="163">
        <f t="shared" si="123"/>
        <v>0.10065</v>
      </c>
      <c r="AH134" s="101">
        <v>0</v>
      </c>
      <c r="AI134" s="101">
        <v>0</v>
      </c>
      <c r="AJ134" s="4">
        <f t="shared" si="111"/>
        <v>0</v>
      </c>
      <c r="AK134" s="135">
        <f t="shared" si="112"/>
        <v>0</v>
      </c>
      <c r="AL134" s="135">
        <f t="shared" si="113"/>
        <v>2162177</v>
      </c>
      <c r="AM134" s="135">
        <f t="shared" si="114"/>
        <v>2162177</v>
      </c>
      <c r="AN134" s="135">
        <f t="shared" si="124"/>
        <v>2162177</v>
      </c>
      <c r="AO134" s="160">
        <v>4528763</v>
      </c>
      <c r="AP134" s="135">
        <f t="shared" si="125"/>
        <v>2366586</v>
      </c>
      <c r="AQ134" s="164" t="str">
        <f t="shared" si="126"/>
        <v>No</v>
      </c>
      <c r="AR134" s="160">
        <v>3874148</v>
      </c>
      <c r="AS134" s="160">
        <f t="shared" si="115"/>
        <v>197136.61379999999</v>
      </c>
      <c r="AT134" s="160">
        <f t="shared" si="116"/>
        <v>3677011.3862000001</v>
      </c>
      <c r="AU134" s="160">
        <f t="shared" si="117"/>
        <v>3677011.3862000001</v>
      </c>
      <c r="AV134" s="160"/>
      <c r="AW134" s="160">
        <f t="shared" si="127"/>
        <v>3479874.7724000001</v>
      </c>
      <c r="AX134" s="160">
        <f t="shared" ref="AX134:BB134" si="178">IF($AQ134="Yes",AW134+$AS134,AW134-$AS134)</f>
        <v>3282738.1586000002</v>
      </c>
      <c r="AY134" s="160">
        <f t="shared" si="178"/>
        <v>3085601.5448000003</v>
      </c>
      <c r="AZ134" s="160">
        <f t="shared" si="178"/>
        <v>2888464.9310000003</v>
      </c>
      <c r="BA134" s="160">
        <f t="shared" si="178"/>
        <v>2691328.3172000004</v>
      </c>
      <c r="BB134" s="160">
        <f t="shared" si="178"/>
        <v>2494191.7034000005</v>
      </c>
      <c r="BC134" s="160">
        <f t="shared" si="129"/>
        <v>2162177</v>
      </c>
      <c r="BD134" s="166"/>
      <c r="BE134" s="160">
        <f t="shared" si="130"/>
        <v>3479874.7724000001</v>
      </c>
      <c r="BF134" s="160">
        <f t="shared" si="146"/>
        <v>3282738.1586000002</v>
      </c>
      <c r="BG134" s="160">
        <f t="shared" si="147"/>
        <v>3085601.5448000003</v>
      </c>
      <c r="BH134" s="160">
        <f t="shared" si="148"/>
        <v>2888464.9310000003</v>
      </c>
      <c r="BI134" s="160">
        <f t="shared" si="149"/>
        <v>2691328.3172000004</v>
      </c>
      <c r="BJ134" s="160">
        <f t="shared" si="150"/>
        <v>2494191.7034000005</v>
      </c>
      <c r="BK134" s="160">
        <f t="shared" si="151"/>
        <v>2162177</v>
      </c>
      <c r="BL134" s="166"/>
      <c r="BM134" s="166"/>
      <c r="BN134" s="166"/>
      <c r="BO134" s="166"/>
    </row>
    <row r="135" spans="1:67" x14ac:dyDescent="0.15">
      <c r="A135" s="129" t="s">
        <v>338</v>
      </c>
      <c r="B135" s="129"/>
      <c r="C135" s="147"/>
      <c r="D135" s="147" t="str">
        <f t="shared" si="119"/>
        <v>No</v>
      </c>
      <c r="E135" s="147"/>
      <c r="F135" s="147"/>
      <c r="G135" s="1">
        <v>9</v>
      </c>
      <c r="H135" s="101">
        <v>18</v>
      </c>
      <c r="I135" s="129">
        <v>109</v>
      </c>
      <c r="J135" s="1" t="s">
        <v>440</v>
      </c>
      <c r="K135" s="156"/>
      <c r="L135" s="101">
        <v>2150.4</v>
      </c>
      <c r="M135" s="168"/>
      <c r="N135" s="158"/>
      <c r="O135" s="101">
        <v>1196</v>
      </c>
      <c r="P135" s="159">
        <f t="shared" si="101"/>
        <v>0.55617559523809523</v>
      </c>
      <c r="Q135" s="159">
        <f t="shared" si="102"/>
        <v>0</v>
      </c>
      <c r="R135" s="160">
        <f t="shared" si="103"/>
        <v>0</v>
      </c>
      <c r="S135" s="160">
        <f t="shared" si="120"/>
        <v>0</v>
      </c>
      <c r="T135" s="101">
        <v>35</v>
      </c>
      <c r="U135" s="101">
        <f t="shared" si="121"/>
        <v>5.25</v>
      </c>
      <c r="V135" s="136">
        <f t="shared" si="104"/>
        <v>358.8</v>
      </c>
      <c r="W135" s="4">
        <f t="shared" si="105"/>
        <v>2514.4500000000003</v>
      </c>
      <c r="X135" s="101">
        <v>1403366056</v>
      </c>
      <c r="Y135" s="101">
        <v>15093</v>
      </c>
      <c r="Z135" s="136">
        <f t="shared" si="106"/>
        <v>92981.25</v>
      </c>
      <c r="AA135" s="131">
        <f t="shared" si="107"/>
        <v>0.49802400000000002</v>
      </c>
      <c r="AB135" s="101">
        <v>67409</v>
      </c>
      <c r="AC135" s="131">
        <f t="shared" si="108"/>
        <v>0.58540400000000004</v>
      </c>
      <c r="AD135" s="131">
        <f t="shared" si="109"/>
        <v>0.47576200000000002</v>
      </c>
      <c r="AE135" s="161">
        <f t="shared" si="110"/>
        <v>0.47576200000000002</v>
      </c>
      <c r="AF135" s="162">
        <f t="shared" si="122"/>
        <v>0.03</v>
      </c>
      <c r="AG135" s="163">
        <f t="shared" si="123"/>
        <v>0.50576200000000004</v>
      </c>
      <c r="AH135" s="101">
        <v>0</v>
      </c>
      <c r="AI135" s="101">
        <v>0</v>
      </c>
      <c r="AJ135" s="4">
        <f t="shared" si="111"/>
        <v>0</v>
      </c>
      <c r="AK135" s="135">
        <f t="shared" si="112"/>
        <v>0</v>
      </c>
      <c r="AL135" s="135">
        <f t="shared" si="113"/>
        <v>14656495</v>
      </c>
      <c r="AM135" s="135">
        <f t="shared" si="114"/>
        <v>14656495</v>
      </c>
      <c r="AN135" s="135">
        <f t="shared" si="124"/>
        <v>14656495</v>
      </c>
      <c r="AO135" s="160">
        <v>15364444</v>
      </c>
      <c r="AP135" s="135">
        <f t="shared" si="125"/>
        <v>707949</v>
      </c>
      <c r="AQ135" s="164" t="str">
        <f t="shared" si="126"/>
        <v>No</v>
      </c>
      <c r="AR135" s="160">
        <v>15049019</v>
      </c>
      <c r="AS135" s="160">
        <f t="shared" si="115"/>
        <v>58972.151700000002</v>
      </c>
      <c r="AT135" s="160">
        <f t="shared" si="116"/>
        <v>14990046.848300001</v>
      </c>
      <c r="AU135" s="160">
        <f t="shared" si="117"/>
        <v>14990046.848300001</v>
      </c>
      <c r="AV135" s="160"/>
      <c r="AW135" s="160">
        <f t="shared" si="127"/>
        <v>14931074.696600001</v>
      </c>
      <c r="AX135" s="160">
        <f t="shared" ref="AX135:BB135" si="179">IF($AQ135="Yes",AW135+$AS135,AW135-$AS135)</f>
        <v>14872102.544900002</v>
      </c>
      <c r="AY135" s="160">
        <f t="shared" si="179"/>
        <v>14813130.393200003</v>
      </c>
      <c r="AZ135" s="160">
        <f t="shared" si="179"/>
        <v>14754158.241500003</v>
      </c>
      <c r="BA135" s="160">
        <f t="shared" si="179"/>
        <v>14695186.089800004</v>
      </c>
      <c r="BB135" s="160">
        <f t="shared" si="179"/>
        <v>14636213.938100005</v>
      </c>
      <c r="BC135" s="160">
        <f t="shared" si="129"/>
        <v>14656495</v>
      </c>
      <c r="BD135" s="166"/>
      <c r="BE135" s="160">
        <f t="shared" si="130"/>
        <v>14931074.696600001</v>
      </c>
      <c r="BF135" s="160">
        <f t="shared" si="146"/>
        <v>14872102.544900002</v>
      </c>
      <c r="BG135" s="160">
        <f t="shared" si="147"/>
        <v>14813130.393200003</v>
      </c>
      <c r="BH135" s="160">
        <f t="shared" si="148"/>
        <v>14754158.241500003</v>
      </c>
      <c r="BI135" s="160">
        <f t="shared" si="149"/>
        <v>14695186.089800004</v>
      </c>
      <c r="BJ135" s="160">
        <f t="shared" si="150"/>
        <v>14636213.938100005</v>
      </c>
      <c r="BK135" s="160">
        <f t="shared" si="151"/>
        <v>14656495</v>
      </c>
      <c r="BL135" s="166"/>
      <c r="BM135" s="166"/>
      <c r="BN135" s="166"/>
      <c r="BO135" s="166"/>
    </row>
    <row r="136" spans="1:67" x14ac:dyDescent="0.15">
      <c r="A136" s="129" t="s">
        <v>351</v>
      </c>
      <c r="B136" s="129"/>
      <c r="C136" s="147"/>
      <c r="D136" s="147" t="str">
        <f t="shared" si="119"/>
        <v>No</v>
      </c>
      <c r="E136" s="147"/>
      <c r="F136" s="147"/>
      <c r="G136" s="1">
        <v>8</v>
      </c>
      <c r="H136" s="101">
        <v>44</v>
      </c>
      <c r="I136" s="129">
        <v>110</v>
      </c>
      <c r="J136" s="1" t="s">
        <v>441</v>
      </c>
      <c r="K136" s="156"/>
      <c r="L136" s="101">
        <v>2304.65</v>
      </c>
      <c r="M136" s="168"/>
      <c r="N136" s="158"/>
      <c r="O136" s="101">
        <v>850</v>
      </c>
      <c r="P136" s="159">
        <f t="shared" si="101"/>
        <v>0.36881956045386499</v>
      </c>
      <c r="Q136" s="159">
        <f t="shared" si="102"/>
        <v>0</v>
      </c>
      <c r="R136" s="160">
        <f t="shared" si="103"/>
        <v>0</v>
      </c>
      <c r="S136" s="160">
        <f t="shared" si="120"/>
        <v>0</v>
      </c>
      <c r="T136" s="101">
        <v>155</v>
      </c>
      <c r="U136" s="101">
        <f t="shared" si="121"/>
        <v>23.25</v>
      </c>
      <c r="V136" s="136">
        <f t="shared" si="104"/>
        <v>255</v>
      </c>
      <c r="W136" s="4">
        <f t="shared" si="105"/>
        <v>2582.9</v>
      </c>
      <c r="X136" s="101">
        <v>1974807350.6700001</v>
      </c>
      <c r="Y136" s="101">
        <v>17705</v>
      </c>
      <c r="Z136" s="136">
        <f t="shared" si="106"/>
        <v>111539.53</v>
      </c>
      <c r="AA136" s="131">
        <f t="shared" si="107"/>
        <v>0.59742600000000001</v>
      </c>
      <c r="AB136" s="101">
        <v>62459</v>
      </c>
      <c r="AC136" s="131">
        <f t="shared" si="108"/>
        <v>0.54241600000000001</v>
      </c>
      <c r="AD136" s="131">
        <f t="shared" si="109"/>
        <v>0.41907699999999998</v>
      </c>
      <c r="AE136" s="161">
        <f t="shared" si="110"/>
        <v>0.41907699999999998</v>
      </c>
      <c r="AF136" s="162">
        <f t="shared" si="122"/>
        <v>0</v>
      </c>
      <c r="AG136" s="163">
        <f t="shared" si="123"/>
        <v>0.41907699999999998</v>
      </c>
      <c r="AH136" s="101">
        <v>0</v>
      </c>
      <c r="AI136" s="101">
        <v>0</v>
      </c>
      <c r="AJ136" s="4">
        <f t="shared" si="111"/>
        <v>0</v>
      </c>
      <c r="AK136" s="135">
        <f t="shared" si="112"/>
        <v>0</v>
      </c>
      <c r="AL136" s="135">
        <f t="shared" si="113"/>
        <v>12475052</v>
      </c>
      <c r="AM136" s="135">
        <f t="shared" si="114"/>
        <v>12475052</v>
      </c>
      <c r="AN136" s="135">
        <f t="shared" si="124"/>
        <v>12475052</v>
      </c>
      <c r="AO136" s="160">
        <v>10272197</v>
      </c>
      <c r="AP136" s="135">
        <f t="shared" si="125"/>
        <v>2202855</v>
      </c>
      <c r="AQ136" s="164" t="str">
        <f t="shared" si="126"/>
        <v>Yes</v>
      </c>
      <c r="AR136" s="160">
        <v>10577242</v>
      </c>
      <c r="AS136" s="160">
        <f t="shared" si="115"/>
        <v>234824.34299999999</v>
      </c>
      <c r="AT136" s="160">
        <f t="shared" si="116"/>
        <v>10812066.343</v>
      </c>
      <c r="AU136" s="160">
        <f t="shared" si="117"/>
        <v>10812066.343</v>
      </c>
      <c r="AV136" s="160"/>
      <c r="AW136" s="160">
        <f t="shared" si="127"/>
        <v>11046890.686000001</v>
      </c>
      <c r="AX136" s="160">
        <f t="shared" ref="AX136:BB136" si="180">IF($AQ136="Yes",AW136+$AS136,AW136-$AS136)</f>
        <v>11281715.029000001</v>
      </c>
      <c r="AY136" s="160">
        <f t="shared" si="180"/>
        <v>11516539.372000001</v>
      </c>
      <c r="AZ136" s="160">
        <f t="shared" si="180"/>
        <v>11751363.715000002</v>
      </c>
      <c r="BA136" s="160">
        <f t="shared" si="180"/>
        <v>11986188.058000002</v>
      </c>
      <c r="BB136" s="160">
        <f t="shared" si="180"/>
        <v>12221012.401000002</v>
      </c>
      <c r="BC136" s="160">
        <f t="shared" si="129"/>
        <v>12475052</v>
      </c>
      <c r="BD136" s="166"/>
      <c r="BE136" s="160">
        <f t="shared" si="130"/>
        <v>11046890.686000001</v>
      </c>
      <c r="BF136" s="160">
        <f t="shared" si="146"/>
        <v>11281715.029000001</v>
      </c>
      <c r="BG136" s="160">
        <f t="shared" si="147"/>
        <v>11516539.372000001</v>
      </c>
      <c r="BH136" s="160">
        <f t="shared" si="148"/>
        <v>11751363.715000002</v>
      </c>
      <c r="BI136" s="160">
        <f t="shared" si="149"/>
        <v>11986188.058000002</v>
      </c>
      <c r="BJ136" s="160">
        <f t="shared" si="150"/>
        <v>12221012.401000002</v>
      </c>
      <c r="BK136" s="160">
        <f t="shared" si="151"/>
        <v>12475052</v>
      </c>
      <c r="BL136" s="166"/>
      <c r="BM136" s="166"/>
      <c r="BN136" s="166"/>
      <c r="BO136" s="166"/>
    </row>
    <row r="137" spans="1:67" x14ac:dyDescent="0.15">
      <c r="A137" s="129" t="s">
        <v>351</v>
      </c>
      <c r="B137" s="129"/>
      <c r="C137" s="147"/>
      <c r="D137" s="147" t="str">
        <f t="shared" si="119"/>
        <v>No</v>
      </c>
      <c r="E137" s="147"/>
      <c r="F137" s="147"/>
      <c r="G137" s="1">
        <v>8</v>
      </c>
      <c r="H137" s="101">
        <v>19</v>
      </c>
      <c r="I137" s="129">
        <v>111</v>
      </c>
      <c r="J137" s="1" t="s">
        <v>442</v>
      </c>
      <c r="K137" s="156"/>
      <c r="L137" s="101">
        <v>1495.6</v>
      </c>
      <c r="M137" s="168"/>
      <c r="N137" s="158"/>
      <c r="O137" s="101">
        <v>628</v>
      </c>
      <c r="P137" s="159">
        <f t="shared" si="101"/>
        <v>0.41989836854774004</v>
      </c>
      <c r="Q137" s="159">
        <f t="shared" si="102"/>
        <v>0</v>
      </c>
      <c r="R137" s="160">
        <f t="shared" si="103"/>
        <v>0</v>
      </c>
      <c r="S137" s="160">
        <f t="shared" si="120"/>
        <v>0</v>
      </c>
      <c r="T137" s="101">
        <v>20</v>
      </c>
      <c r="U137" s="101">
        <f t="shared" si="121"/>
        <v>3</v>
      </c>
      <c r="V137" s="136">
        <f t="shared" si="104"/>
        <v>188.4</v>
      </c>
      <c r="W137" s="4">
        <f t="shared" si="105"/>
        <v>1687</v>
      </c>
      <c r="X137" s="101">
        <v>1105032570.3299999</v>
      </c>
      <c r="Y137" s="101">
        <v>11718</v>
      </c>
      <c r="Z137" s="136">
        <f t="shared" si="106"/>
        <v>94302.15</v>
      </c>
      <c r="AA137" s="131">
        <f t="shared" si="107"/>
        <v>0.50509899999999996</v>
      </c>
      <c r="AB137" s="101">
        <v>73430</v>
      </c>
      <c r="AC137" s="131">
        <f t="shared" si="108"/>
        <v>0.63769200000000004</v>
      </c>
      <c r="AD137" s="131">
        <f t="shared" si="109"/>
        <v>0.455123</v>
      </c>
      <c r="AE137" s="161">
        <f t="shared" si="110"/>
        <v>0.455123</v>
      </c>
      <c r="AF137" s="162">
        <f t="shared" si="122"/>
        <v>0.03</v>
      </c>
      <c r="AG137" s="163">
        <f t="shared" si="123"/>
        <v>0.48512299999999997</v>
      </c>
      <c r="AH137" s="101">
        <v>0</v>
      </c>
      <c r="AI137" s="101">
        <v>0</v>
      </c>
      <c r="AJ137" s="4">
        <f t="shared" si="111"/>
        <v>0</v>
      </c>
      <c r="AK137" s="135">
        <f t="shared" si="112"/>
        <v>0</v>
      </c>
      <c r="AL137" s="135">
        <f t="shared" si="113"/>
        <v>9432089</v>
      </c>
      <c r="AM137" s="135">
        <f t="shared" si="114"/>
        <v>9432089</v>
      </c>
      <c r="AN137" s="135">
        <f t="shared" si="124"/>
        <v>9432089</v>
      </c>
      <c r="AO137" s="160">
        <v>9761632</v>
      </c>
      <c r="AP137" s="135">
        <f t="shared" si="125"/>
        <v>329543</v>
      </c>
      <c r="AQ137" s="164" t="str">
        <f t="shared" si="126"/>
        <v>No</v>
      </c>
      <c r="AR137" s="160">
        <v>9829572</v>
      </c>
      <c r="AS137" s="160">
        <f t="shared" si="115"/>
        <v>27450.9319</v>
      </c>
      <c r="AT137" s="160">
        <f t="shared" si="116"/>
        <v>9802121.0680999998</v>
      </c>
      <c r="AU137" s="160">
        <f t="shared" si="117"/>
        <v>9802121.0680999998</v>
      </c>
      <c r="AV137" s="160"/>
      <c r="AW137" s="160">
        <f t="shared" si="127"/>
        <v>9774670.1361999996</v>
      </c>
      <c r="AX137" s="160">
        <f t="shared" ref="AX137:BB137" si="181">IF($AQ137="Yes",AW137+$AS137,AW137-$AS137)</f>
        <v>9747219.2042999994</v>
      </c>
      <c r="AY137" s="160">
        <f t="shared" si="181"/>
        <v>9719768.2723999992</v>
      </c>
      <c r="AZ137" s="160">
        <f t="shared" si="181"/>
        <v>9692317.340499999</v>
      </c>
      <c r="BA137" s="160">
        <f t="shared" si="181"/>
        <v>9664866.4085999988</v>
      </c>
      <c r="BB137" s="160">
        <f t="shared" si="181"/>
        <v>9637415.4766999986</v>
      </c>
      <c r="BC137" s="160">
        <f t="shared" si="129"/>
        <v>9432089</v>
      </c>
      <c r="BD137" s="166"/>
      <c r="BE137" s="160">
        <f t="shared" si="130"/>
        <v>9774670.1361999996</v>
      </c>
      <c r="BF137" s="160">
        <f t="shared" si="146"/>
        <v>9747219.2042999994</v>
      </c>
      <c r="BG137" s="160">
        <f t="shared" si="147"/>
        <v>9719768.2723999992</v>
      </c>
      <c r="BH137" s="160">
        <f t="shared" si="148"/>
        <v>9692317.340499999</v>
      </c>
      <c r="BI137" s="160">
        <f t="shared" si="149"/>
        <v>9664866.4085999988</v>
      </c>
      <c r="BJ137" s="160">
        <f t="shared" si="150"/>
        <v>9637415.4766999986</v>
      </c>
      <c r="BK137" s="160">
        <f t="shared" si="151"/>
        <v>9432089</v>
      </c>
      <c r="BL137" s="166"/>
      <c r="BM137" s="166"/>
      <c r="BN137" s="166"/>
      <c r="BO137" s="166"/>
    </row>
    <row r="138" spans="1:67" x14ac:dyDescent="0.15">
      <c r="A138" s="129" t="s">
        <v>323</v>
      </c>
      <c r="B138" s="129"/>
      <c r="C138" s="147"/>
      <c r="D138" s="147" t="str">
        <f t="shared" si="119"/>
        <v>No</v>
      </c>
      <c r="E138" s="147"/>
      <c r="F138" s="147"/>
      <c r="G138" s="1">
        <v>8</v>
      </c>
      <c r="H138" s="101">
        <v>112</v>
      </c>
      <c r="I138" s="129">
        <v>112</v>
      </c>
      <c r="J138" s="1" t="s">
        <v>443</v>
      </c>
      <c r="K138" s="156"/>
      <c r="L138" s="101">
        <v>580.24</v>
      </c>
      <c r="M138" s="157"/>
      <c r="N138" s="158"/>
      <c r="O138" s="101">
        <v>108</v>
      </c>
      <c r="P138" s="159">
        <f t="shared" si="101"/>
        <v>0.18612987729215497</v>
      </c>
      <c r="Q138" s="159">
        <f t="shared" si="102"/>
        <v>0</v>
      </c>
      <c r="R138" s="160">
        <f t="shared" si="103"/>
        <v>0</v>
      </c>
      <c r="S138" s="160">
        <f t="shared" si="120"/>
        <v>0</v>
      </c>
      <c r="T138" s="101">
        <v>0</v>
      </c>
      <c r="U138" s="101">
        <f t="shared" si="121"/>
        <v>0</v>
      </c>
      <c r="V138" s="136">
        <f t="shared" si="104"/>
        <v>32.4</v>
      </c>
      <c r="W138" s="4">
        <f t="shared" si="105"/>
        <v>612.64</v>
      </c>
      <c r="X138" s="101">
        <v>524050191.32999998</v>
      </c>
      <c r="Y138" s="101">
        <v>4167</v>
      </c>
      <c r="Z138" s="136">
        <f t="shared" si="106"/>
        <v>125761.98</v>
      </c>
      <c r="AA138" s="131">
        <f t="shared" si="107"/>
        <v>0.67360399999999998</v>
      </c>
      <c r="AB138" s="101">
        <v>84457</v>
      </c>
      <c r="AC138" s="131">
        <f t="shared" si="108"/>
        <v>0.73345499999999997</v>
      </c>
      <c r="AD138" s="131">
        <f t="shared" si="109"/>
        <v>0.30844100000000002</v>
      </c>
      <c r="AE138" s="161">
        <f t="shared" si="110"/>
        <v>0.30844100000000002</v>
      </c>
      <c r="AF138" s="162">
        <f t="shared" si="122"/>
        <v>0</v>
      </c>
      <c r="AG138" s="163">
        <f t="shared" si="123"/>
        <v>0.30844100000000002</v>
      </c>
      <c r="AH138" s="101">
        <v>0</v>
      </c>
      <c r="AI138" s="101">
        <v>0</v>
      </c>
      <c r="AJ138" s="4">
        <f t="shared" si="111"/>
        <v>0</v>
      </c>
      <c r="AK138" s="135">
        <f t="shared" si="112"/>
        <v>0</v>
      </c>
      <c r="AL138" s="135">
        <f t="shared" si="113"/>
        <v>2177802</v>
      </c>
      <c r="AM138" s="135">
        <f t="shared" si="114"/>
        <v>2177802</v>
      </c>
      <c r="AN138" s="135">
        <f t="shared" si="124"/>
        <v>2177802</v>
      </c>
      <c r="AO138" s="160">
        <v>3073015</v>
      </c>
      <c r="AP138" s="135">
        <f t="shared" si="125"/>
        <v>895213</v>
      </c>
      <c r="AQ138" s="164" t="str">
        <f t="shared" si="126"/>
        <v>No</v>
      </c>
      <c r="AR138" s="160">
        <v>2745558</v>
      </c>
      <c r="AS138" s="160">
        <f t="shared" si="115"/>
        <v>74571.242899999997</v>
      </c>
      <c r="AT138" s="160">
        <f t="shared" si="116"/>
        <v>2670986.7571</v>
      </c>
      <c r="AU138" s="160">
        <f t="shared" si="117"/>
        <v>2670986.7571</v>
      </c>
      <c r="AV138" s="160"/>
      <c r="AW138" s="160">
        <f t="shared" si="127"/>
        <v>2596415.5142000001</v>
      </c>
      <c r="AX138" s="160">
        <f t="shared" ref="AX138:BB138" si="182">IF($AQ138="Yes",AW138+$AS138,AW138-$AS138)</f>
        <v>2521844.2713000001</v>
      </c>
      <c r="AY138" s="160">
        <f t="shared" si="182"/>
        <v>2447273.0284000002</v>
      </c>
      <c r="AZ138" s="160">
        <f t="shared" si="182"/>
        <v>2372701.7855000002</v>
      </c>
      <c r="BA138" s="160">
        <f t="shared" si="182"/>
        <v>2298130.5426000003</v>
      </c>
      <c r="BB138" s="160">
        <f t="shared" si="182"/>
        <v>2223559.2997000003</v>
      </c>
      <c r="BC138" s="160">
        <f t="shared" si="129"/>
        <v>2177802</v>
      </c>
      <c r="BD138" s="166"/>
      <c r="BE138" s="160">
        <f t="shared" si="130"/>
        <v>2596415.5142000001</v>
      </c>
      <c r="BF138" s="160">
        <f t="shared" si="146"/>
        <v>2521844.2713000001</v>
      </c>
      <c r="BG138" s="160">
        <f t="shared" si="147"/>
        <v>2447273.0284000002</v>
      </c>
      <c r="BH138" s="160">
        <f t="shared" si="148"/>
        <v>2372701.7855000002</v>
      </c>
      <c r="BI138" s="160">
        <f t="shared" si="149"/>
        <v>2298130.5426000003</v>
      </c>
      <c r="BJ138" s="160">
        <f t="shared" si="150"/>
        <v>2223559.2997000003</v>
      </c>
      <c r="BK138" s="160">
        <f t="shared" si="151"/>
        <v>2177802</v>
      </c>
      <c r="BL138" s="166"/>
      <c r="BM138" s="166"/>
      <c r="BN138" s="166"/>
      <c r="BO138" s="166"/>
    </row>
    <row r="139" spans="1:67" x14ac:dyDescent="0.15">
      <c r="A139" s="129" t="s">
        <v>327</v>
      </c>
      <c r="B139" s="129"/>
      <c r="C139" s="147"/>
      <c r="D139" s="147" t="str">
        <f t="shared" si="119"/>
        <v>No</v>
      </c>
      <c r="E139" s="147"/>
      <c r="F139" s="147"/>
      <c r="G139" s="1">
        <v>6</v>
      </c>
      <c r="H139" s="101">
        <v>89</v>
      </c>
      <c r="I139" s="129">
        <v>113</v>
      </c>
      <c r="J139" s="1" t="s">
        <v>444</v>
      </c>
      <c r="K139" s="156"/>
      <c r="L139" s="101">
        <v>1336.4</v>
      </c>
      <c r="M139" s="157"/>
      <c r="N139" s="158"/>
      <c r="O139" s="101">
        <v>300</v>
      </c>
      <c r="P139" s="159">
        <f t="shared" si="101"/>
        <v>0.22448368751870695</v>
      </c>
      <c r="Q139" s="159">
        <f t="shared" si="102"/>
        <v>0</v>
      </c>
      <c r="R139" s="160">
        <f t="shared" si="103"/>
        <v>0</v>
      </c>
      <c r="S139" s="160">
        <f t="shared" si="120"/>
        <v>0</v>
      </c>
      <c r="T139" s="101">
        <v>31</v>
      </c>
      <c r="U139" s="101">
        <f t="shared" si="121"/>
        <v>4.6499999999999995</v>
      </c>
      <c r="V139" s="136">
        <f t="shared" si="104"/>
        <v>90</v>
      </c>
      <c r="W139" s="4">
        <f t="shared" si="105"/>
        <v>1431.0500000000002</v>
      </c>
      <c r="X139" s="101">
        <v>1208677884.3299999</v>
      </c>
      <c r="Y139" s="101">
        <v>9360</v>
      </c>
      <c r="Z139" s="136">
        <f t="shared" si="106"/>
        <v>129132.25</v>
      </c>
      <c r="AA139" s="131">
        <f t="shared" si="107"/>
        <v>0.69165600000000005</v>
      </c>
      <c r="AB139" s="101">
        <v>88433</v>
      </c>
      <c r="AC139" s="131">
        <f t="shared" si="108"/>
        <v>0.767984</v>
      </c>
      <c r="AD139" s="131">
        <f t="shared" si="109"/>
        <v>0.28544599999999998</v>
      </c>
      <c r="AE139" s="161">
        <f t="shared" si="110"/>
        <v>0.28544599999999998</v>
      </c>
      <c r="AF139" s="162">
        <f t="shared" si="122"/>
        <v>0</v>
      </c>
      <c r="AG139" s="163">
        <f t="shared" si="123"/>
        <v>0.28544599999999998</v>
      </c>
      <c r="AH139" s="101">
        <v>0</v>
      </c>
      <c r="AI139" s="101">
        <v>0</v>
      </c>
      <c r="AJ139" s="4">
        <f t="shared" si="111"/>
        <v>0</v>
      </c>
      <c r="AK139" s="135">
        <f t="shared" si="112"/>
        <v>0</v>
      </c>
      <c r="AL139" s="135">
        <f t="shared" si="113"/>
        <v>4707818</v>
      </c>
      <c r="AM139" s="135">
        <f t="shared" si="114"/>
        <v>4707818</v>
      </c>
      <c r="AN139" s="135">
        <f t="shared" si="124"/>
        <v>4707818</v>
      </c>
      <c r="AO139" s="160">
        <v>4363751</v>
      </c>
      <c r="AP139" s="135">
        <f t="shared" si="125"/>
        <v>344067</v>
      </c>
      <c r="AQ139" s="164" t="str">
        <f t="shared" si="126"/>
        <v>Yes</v>
      </c>
      <c r="AR139" s="160">
        <v>4456627</v>
      </c>
      <c r="AS139" s="160">
        <f t="shared" si="115"/>
        <v>36677.542200000004</v>
      </c>
      <c r="AT139" s="160">
        <f t="shared" si="116"/>
        <v>4493304.5422</v>
      </c>
      <c r="AU139" s="160">
        <f t="shared" si="117"/>
        <v>4493304.5422</v>
      </c>
      <c r="AV139" s="160"/>
      <c r="AW139" s="160">
        <f t="shared" si="127"/>
        <v>4529982.0844000001</v>
      </c>
      <c r="AX139" s="160">
        <f t="shared" ref="AX139:BB139" si="183">IF($AQ139="Yes",AW139+$AS139,AW139-$AS139)</f>
        <v>4566659.6266000001</v>
      </c>
      <c r="AY139" s="160">
        <f t="shared" si="183"/>
        <v>4603337.1688000001</v>
      </c>
      <c r="AZ139" s="160">
        <f t="shared" si="183"/>
        <v>4640014.7110000001</v>
      </c>
      <c r="BA139" s="160">
        <f t="shared" si="183"/>
        <v>4676692.2532000002</v>
      </c>
      <c r="BB139" s="160">
        <f t="shared" si="183"/>
        <v>4713369.7954000002</v>
      </c>
      <c r="BC139" s="160">
        <f t="shared" si="129"/>
        <v>4707818</v>
      </c>
      <c r="BD139" s="166"/>
      <c r="BE139" s="160">
        <f t="shared" si="130"/>
        <v>4529982.0844000001</v>
      </c>
      <c r="BF139" s="160">
        <f t="shared" si="146"/>
        <v>4566659.6266000001</v>
      </c>
      <c r="BG139" s="160">
        <f t="shared" si="147"/>
        <v>4603337.1688000001</v>
      </c>
      <c r="BH139" s="160">
        <f t="shared" si="148"/>
        <v>4640014.7110000001</v>
      </c>
      <c r="BI139" s="160">
        <f t="shared" si="149"/>
        <v>4676692.2532000002</v>
      </c>
      <c r="BJ139" s="160">
        <f t="shared" si="150"/>
        <v>4713369.7954000002</v>
      </c>
      <c r="BK139" s="160">
        <f t="shared" si="151"/>
        <v>4707818</v>
      </c>
      <c r="BL139" s="166"/>
      <c r="BM139" s="166"/>
      <c r="BN139" s="166"/>
      <c r="BO139" s="166"/>
    </row>
    <row r="140" spans="1:67" x14ac:dyDescent="0.15">
      <c r="A140" s="129" t="s">
        <v>327</v>
      </c>
      <c r="B140" s="129"/>
      <c r="C140" s="147"/>
      <c r="D140" s="147" t="str">
        <f t="shared" si="119"/>
        <v>No</v>
      </c>
      <c r="E140" s="147"/>
      <c r="F140" s="147"/>
      <c r="G140" s="1">
        <v>7</v>
      </c>
      <c r="H140" s="101">
        <v>55</v>
      </c>
      <c r="I140" s="129">
        <v>114</v>
      </c>
      <c r="J140" s="1" t="s">
        <v>445</v>
      </c>
      <c r="K140" s="156"/>
      <c r="L140" s="101">
        <v>646.74</v>
      </c>
      <c r="M140" s="157"/>
      <c r="N140" s="158"/>
      <c r="O140" s="101">
        <v>194</v>
      </c>
      <c r="P140" s="159">
        <f t="shared" si="101"/>
        <v>0.29996598323901413</v>
      </c>
      <c r="Q140" s="159">
        <f t="shared" si="102"/>
        <v>0</v>
      </c>
      <c r="R140" s="160">
        <f t="shared" si="103"/>
        <v>0</v>
      </c>
      <c r="S140" s="160">
        <f t="shared" si="120"/>
        <v>0</v>
      </c>
      <c r="T140" s="101">
        <v>15</v>
      </c>
      <c r="U140" s="101">
        <f t="shared" si="121"/>
        <v>2.25</v>
      </c>
      <c r="V140" s="136">
        <f t="shared" si="104"/>
        <v>58.2</v>
      </c>
      <c r="W140" s="4">
        <f t="shared" si="105"/>
        <v>707.19</v>
      </c>
      <c r="X140" s="101">
        <v>611334504.66999996</v>
      </c>
      <c r="Y140" s="101">
        <v>4666</v>
      </c>
      <c r="Z140" s="136">
        <f t="shared" si="106"/>
        <v>131018.97</v>
      </c>
      <c r="AA140" s="131">
        <f t="shared" si="107"/>
        <v>0.70176099999999997</v>
      </c>
      <c r="AB140" s="101">
        <v>74083</v>
      </c>
      <c r="AC140" s="131">
        <f t="shared" si="108"/>
        <v>0.64336300000000002</v>
      </c>
      <c r="AD140" s="131">
        <f t="shared" si="109"/>
        <v>0.31575799999999998</v>
      </c>
      <c r="AE140" s="161">
        <f t="shared" si="110"/>
        <v>0.31575799999999998</v>
      </c>
      <c r="AF140" s="162">
        <f t="shared" si="122"/>
        <v>0</v>
      </c>
      <c r="AG140" s="163">
        <f t="shared" si="123"/>
        <v>0.31575799999999998</v>
      </c>
      <c r="AH140" s="101">
        <v>0</v>
      </c>
      <c r="AI140" s="101">
        <v>0</v>
      </c>
      <c r="AJ140" s="4">
        <f t="shared" si="111"/>
        <v>0</v>
      </c>
      <c r="AK140" s="135">
        <f t="shared" si="112"/>
        <v>0</v>
      </c>
      <c r="AL140" s="135">
        <f t="shared" si="113"/>
        <v>2573543</v>
      </c>
      <c r="AM140" s="135">
        <f t="shared" si="114"/>
        <v>2573543</v>
      </c>
      <c r="AN140" s="135">
        <f t="shared" si="124"/>
        <v>2573543</v>
      </c>
      <c r="AO140" s="160">
        <v>3012017</v>
      </c>
      <c r="AP140" s="135">
        <f t="shared" si="125"/>
        <v>438474</v>
      </c>
      <c r="AQ140" s="164" t="str">
        <f t="shared" si="126"/>
        <v>No</v>
      </c>
      <c r="AR140" s="160">
        <v>2989021</v>
      </c>
      <c r="AS140" s="160">
        <f t="shared" si="115"/>
        <v>36524.8842</v>
      </c>
      <c r="AT140" s="160">
        <f t="shared" si="116"/>
        <v>2952496.1157999998</v>
      </c>
      <c r="AU140" s="160">
        <f t="shared" si="117"/>
        <v>2952496.1157999998</v>
      </c>
      <c r="AV140" s="160"/>
      <c r="AW140" s="160">
        <f t="shared" si="127"/>
        <v>2915971.2315999996</v>
      </c>
      <c r="AX140" s="160">
        <f t="shared" ref="AX140:BB140" si="184">IF($AQ140="Yes",AW140+$AS140,AW140-$AS140)</f>
        <v>2879446.3473999994</v>
      </c>
      <c r="AY140" s="160">
        <f t="shared" si="184"/>
        <v>2842921.4631999992</v>
      </c>
      <c r="AZ140" s="160">
        <f t="shared" si="184"/>
        <v>2806396.578999999</v>
      </c>
      <c r="BA140" s="160">
        <f t="shared" si="184"/>
        <v>2769871.6947999988</v>
      </c>
      <c r="BB140" s="160">
        <f t="shared" si="184"/>
        <v>2733346.8105999986</v>
      </c>
      <c r="BC140" s="160">
        <f t="shared" si="129"/>
        <v>2573543</v>
      </c>
      <c r="BD140" s="166"/>
      <c r="BE140" s="160">
        <f t="shared" si="130"/>
        <v>2915971.2315999996</v>
      </c>
      <c r="BF140" s="160">
        <f t="shared" si="146"/>
        <v>2879446.3473999994</v>
      </c>
      <c r="BG140" s="160">
        <f t="shared" si="147"/>
        <v>2842921.4631999992</v>
      </c>
      <c r="BH140" s="160">
        <f t="shared" si="148"/>
        <v>2806396.578999999</v>
      </c>
      <c r="BI140" s="160">
        <f t="shared" si="149"/>
        <v>2769871.6947999988</v>
      </c>
      <c r="BJ140" s="160">
        <f t="shared" si="150"/>
        <v>2733346.8105999986</v>
      </c>
      <c r="BK140" s="160">
        <f t="shared" si="151"/>
        <v>2573543</v>
      </c>
      <c r="BL140" s="166"/>
      <c r="BM140" s="166"/>
      <c r="BN140" s="166"/>
      <c r="BO140" s="166"/>
    </row>
    <row r="141" spans="1:67" x14ac:dyDescent="0.15">
      <c r="A141" s="129" t="s">
        <v>327</v>
      </c>
      <c r="B141" s="129"/>
      <c r="C141" s="147"/>
      <c r="D141" s="147" t="str">
        <f t="shared" si="119"/>
        <v>No</v>
      </c>
      <c r="E141" s="147"/>
      <c r="F141" s="147"/>
      <c r="G141" s="1">
        <v>6</v>
      </c>
      <c r="H141" s="101">
        <v>65</v>
      </c>
      <c r="I141" s="129">
        <v>115</v>
      </c>
      <c r="J141" s="1" t="s">
        <v>446</v>
      </c>
      <c r="K141" s="156"/>
      <c r="L141" s="101">
        <v>1348.47</v>
      </c>
      <c r="M141" s="157"/>
      <c r="N141" s="158"/>
      <c r="O141" s="101">
        <v>287</v>
      </c>
      <c r="P141" s="159">
        <f t="shared" si="101"/>
        <v>0.21283380423739498</v>
      </c>
      <c r="Q141" s="159">
        <f t="shared" si="102"/>
        <v>0</v>
      </c>
      <c r="R141" s="160">
        <f t="shared" si="103"/>
        <v>0</v>
      </c>
      <c r="S141" s="160">
        <f t="shared" si="120"/>
        <v>0</v>
      </c>
      <c r="T141" s="101">
        <v>14</v>
      </c>
      <c r="U141" s="101">
        <f t="shared" si="121"/>
        <v>2.1</v>
      </c>
      <c r="V141" s="136">
        <f t="shared" si="104"/>
        <v>86.1</v>
      </c>
      <c r="W141" s="4">
        <f t="shared" si="105"/>
        <v>1436.6699999999998</v>
      </c>
      <c r="X141" s="101">
        <v>1235437377.6700001</v>
      </c>
      <c r="Y141" s="101">
        <v>9797</v>
      </c>
      <c r="Z141" s="136">
        <f t="shared" si="106"/>
        <v>126103.64</v>
      </c>
      <c r="AA141" s="131">
        <f t="shared" si="107"/>
        <v>0.67543399999999998</v>
      </c>
      <c r="AB141" s="101">
        <v>102617</v>
      </c>
      <c r="AC141" s="131">
        <f t="shared" si="108"/>
        <v>0.89116200000000001</v>
      </c>
      <c r="AD141" s="131">
        <f t="shared" si="109"/>
        <v>0.25984800000000002</v>
      </c>
      <c r="AE141" s="161">
        <f t="shared" si="110"/>
        <v>0.25984800000000002</v>
      </c>
      <c r="AF141" s="162">
        <f t="shared" si="122"/>
        <v>0</v>
      </c>
      <c r="AG141" s="163">
        <f t="shared" si="123"/>
        <v>0.25984800000000002</v>
      </c>
      <c r="AH141" s="101">
        <v>1337</v>
      </c>
      <c r="AI141" s="101">
        <v>13</v>
      </c>
      <c r="AJ141" s="4">
        <f t="shared" si="111"/>
        <v>100</v>
      </c>
      <c r="AK141" s="135">
        <f t="shared" si="112"/>
        <v>133700</v>
      </c>
      <c r="AL141" s="135">
        <f t="shared" si="113"/>
        <v>4302465</v>
      </c>
      <c r="AM141" s="135">
        <f t="shared" si="114"/>
        <v>4436165</v>
      </c>
      <c r="AN141" s="135">
        <f t="shared" si="124"/>
        <v>4436165</v>
      </c>
      <c r="AO141" s="160">
        <v>5297609</v>
      </c>
      <c r="AP141" s="135">
        <f t="shared" si="125"/>
        <v>861444</v>
      </c>
      <c r="AQ141" s="164" t="str">
        <f t="shared" si="126"/>
        <v>No</v>
      </c>
      <c r="AR141" s="160">
        <v>4933881</v>
      </c>
      <c r="AS141" s="160">
        <f t="shared" si="115"/>
        <v>71758.285199999998</v>
      </c>
      <c r="AT141" s="160">
        <f t="shared" si="116"/>
        <v>4862122.7148000002</v>
      </c>
      <c r="AU141" s="160">
        <f t="shared" si="117"/>
        <v>4862122.7148000002</v>
      </c>
      <c r="AV141" s="160"/>
      <c r="AW141" s="160">
        <f t="shared" si="127"/>
        <v>4790364.4296000004</v>
      </c>
      <c r="AX141" s="160">
        <f t="shared" ref="AX141:BB141" si="185">IF($AQ141="Yes",AW141+$AS141,AW141-$AS141)</f>
        <v>4718606.1444000006</v>
      </c>
      <c r="AY141" s="160">
        <f t="shared" si="185"/>
        <v>4646847.8592000008</v>
      </c>
      <c r="AZ141" s="160">
        <f t="shared" si="185"/>
        <v>4575089.574000001</v>
      </c>
      <c r="BA141" s="160">
        <f t="shared" si="185"/>
        <v>4503331.2888000011</v>
      </c>
      <c r="BB141" s="160">
        <f t="shared" si="185"/>
        <v>4431573.0036000013</v>
      </c>
      <c r="BC141" s="160">
        <f t="shared" si="129"/>
        <v>4436165</v>
      </c>
      <c r="BD141" s="166"/>
      <c r="BE141" s="160">
        <f t="shared" si="130"/>
        <v>4790364.4296000004</v>
      </c>
      <c r="BF141" s="160">
        <f t="shared" si="146"/>
        <v>4718606.1444000006</v>
      </c>
      <c r="BG141" s="160">
        <f t="shared" si="147"/>
        <v>4646847.8592000008</v>
      </c>
      <c r="BH141" s="160">
        <f t="shared" si="148"/>
        <v>4575089.574000001</v>
      </c>
      <c r="BI141" s="160">
        <f t="shared" si="149"/>
        <v>4503331.2888000011</v>
      </c>
      <c r="BJ141" s="160">
        <f t="shared" si="150"/>
        <v>4431573.0036000013</v>
      </c>
      <c r="BK141" s="160">
        <f t="shared" si="151"/>
        <v>4436165</v>
      </c>
      <c r="BL141" s="166"/>
      <c r="BM141" s="166"/>
      <c r="BN141" s="166"/>
      <c r="BO141" s="166"/>
    </row>
    <row r="142" spans="1:67" x14ac:dyDescent="0.15">
      <c r="A142" s="129" t="s">
        <v>338</v>
      </c>
      <c r="B142" s="167"/>
      <c r="C142" s="147">
        <v>1</v>
      </c>
      <c r="D142" s="147" t="str">
        <f t="shared" si="119"/>
        <v>Yes</v>
      </c>
      <c r="E142" s="147">
        <v>1</v>
      </c>
      <c r="F142" s="147"/>
      <c r="G142" s="1">
        <v>10</v>
      </c>
      <c r="H142" s="101">
        <v>34</v>
      </c>
      <c r="I142" s="129">
        <v>116</v>
      </c>
      <c r="J142" s="1" t="s">
        <v>447</v>
      </c>
      <c r="K142" s="156"/>
      <c r="L142" s="101">
        <v>1139.1400000000001</v>
      </c>
      <c r="M142" s="168"/>
      <c r="N142" s="158"/>
      <c r="O142" s="101">
        <v>614</v>
      </c>
      <c r="P142" s="159">
        <f t="shared" si="101"/>
        <v>0.53900310760749337</v>
      </c>
      <c r="Q142" s="159">
        <f t="shared" si="102"/>
        <v>0</v>
      </c>
      <c r="R142" s="160">
        <f t="shared" si="103"/>
        <v>0</v>
      </c>
      <c r="S142" s="160">
        <f t="shared" si="120"/>
        <v>0</v>
      </c>
      <c r="T142" s="101">
        <v>47</v>
      </c>
      <c r="U142" s="101">
        <f t="shared" si="121"/>
        <v>7.05</v>
      </c>
      <c r="V142" s="136">
        <f t="shared" si="104"/>
        <v>184.2</v>
      </c>
      <c r="W142" s="4">
        <f t="shared" si="105"/>
        <v>1330.39</v>
      </c>
      <c r="X142" s="101">
        <v>949510603.33000004</v>
      </c>
      <c r="Y142" s="101">
        <v>9357</v>
      </c>
      <c r="Z142" s="136">
        <f t="shared" si="106"/>
        <v>101475.96</v>
      </c>
      <c r="AA142" s="131">
        <f t="shared" si="107"/>
        <v>0.54352400000000001</v>
      </c>
      <c r="AB142" s="101">
        <v>58416</v>
      </c>
      <c r="AC142" s="131">
        <f t="shared" si="108"/>
        <v>0.50730500000000001</v>
      </c>
      <c r="AD142" s="131">
        <f t="shared" si="109"/>
        <v>0.46734199999999998</v>
      </c>
      <c r="AE142" s="161">
        <f t="shared" si="110"/>
        <v>0.46734199999999998</v>
      </c>
      <c r="AF142" s="162">
        <f t="shared" si="122"/>
        <v>0</v>
      </c>
      <c r="AG142" s="163">
        <f t="shared" si="123"/>
        <v>0.46734199999999998</v>
      </c>
      <c r="AH142" s="101">
        <v>0</v>
      </c>
      <c r="AI142" s="101">
        <v>0</v>
      </c>
      <c r="AJ142" s="4">
        <f t="shared" si="111"/>
        <v>0</v>
      </c>
      <c r="AK142" s="135">
        <f t="shared" si="112"/>
        <v>0</v>
      </c>
      <c r="AL142" s="135">
        <f t="shared" si="113"/>
        <v>7165636</v>
      </c>
      <c r="AM142" s="135">
        <f t="shared" si="114"/>
        <v>7165636</v>
      </c>
      <c r="AN142" s="135">
        <f t="shared" si="124"/>
        <v>8340282</v>
      </c>
      <c r="AO142" s="160">
        <v>8340282</v>
      </c>
      <c r="AP142" s="135">
        <f t="shared" si="125"/>
        <v>1174646</v>
      </c>
      <c r="AQ142" s="164" t="str">
        <f t="shared" si="126"/>
        <v>No</v>
      </c>
      <c r="AR142" s="160">
        <v>8340282</v>
      </c>
      <c r="AS142" s="160">
        <f t="shared" si="115"/>
        <v>97848.011799999993</v>
      </c>
      <c r="AT142" s="160">
        <f t="shared" si="116"/>
        <v>8242433.9881999996</v>
      </c>
      <c r="AU142" s="160">
        <f t="shared" si="117"/>
        <v>8340282</v>
      </c>
      <c r="AV142" s="160"/>
      <c r="AW142" s="160">
        <f t="shared" si="127"/>
        <v>8242433.9881999996</v>
      </c>
      <c r="AX142" s="160">
        <f t="shared" ref="AX142:BB142" si="186">IF($AQ142="Yes",AW142+$AS142,AW142-$AS142)</f>
        <v>8144585.9763999991</v>
      </c>
      <c r="AY142" s="160">
        <f t="shared" si="186"/>
        <v>8046737.9645999987</v>
      </c>
      <c r="AZ142" s="160">
        <f t="shared" si="186"/>
        <v>7948889.9527999982</v>
      </c>
      <c r="BA142" s="160">
        <f t="shared" si="186"/>
        <v>7851041.9409999978</v>
      </c>
      <c r="BB142" s="160">
        <f t="shared" si="186"/>
        <v>7753193.9291999973</v>
      </c>
      <c r="BC142" s="160">
        <f t="shared" si="129"/>
        <v>7165636</v>
      </c>
      <c r="BD142" s="166"/>
      <c r="BE142" s="160">
        <f t="shared" si="130"/>
        <v>8340282</v>
      </c>
      <c r="BF142" s="160">
        <f t="shared" si="146"/>
        <v>8340282</v>
      </c>
      <c r="BG142" s="160">
        <f t="shared" si="147"/>
        <v>8340282</v>
      </c>
      <c r="BH142" s="160">
        <f t="shared" si="148"/>
        <v>8340282</v>
      </c>
      <c r="BI142" s="160">
        <f t="shared" si="149"/>
        <v>8340282</v>
      </c>
      <c r="BJ142" s="160">
        <f t="shared" si="150"/>
        <v>8340282</v>
      </c>
      <c r="BK142" s="160">
        <f t="shared" si="151"/>
        <v>8340282</v>
      </c>
      <c r="BL142" s="166"/>
      <c r="BM142" s="166"/>
      <c r="BN142" s="166"/>
      <c r="BO142" s="166"/>
    </row>
    <row r="143" spans="1:67" x14ac:dyDescent="0.15">
      <c r="A143" s="129" t="s">
        <v>365</v>
      </c>
      <c r="B143" s="129"/>
      <c r="C143" s="147"/>
      <c r="D143" s="147" t="str">
        <f t="shared" si="119"/>
        <v>No</v>
      </c>
      <c r="E143" s="147"/>
      <c r="F143" s="147"/>
      <c r="G143" s="1">
        <v>1</v>
      </c>
      <c r="H143" s="101">
        <v>153</v>
      </c>
      <c r="I143" s="129">
        <v>117</v>
      </c>
      <c r="J143" s="1" t="s">
        <v>448</v>
      </c>
      <c r="K143" s="156"/>
      <c r="L143" s="101">
        <v>1287.21</v>
      </c>
      <c r="M143" s="157"/>
      <c r="N143" s="158"/>
      <c r="O143" s="101">
        <v>112</v>
      </c>
      <c r="P143" s="159">
        <f t="shared" si="101"/>
        <v>8.7009889606202553E-2</v>
      </c>
      <c r="Q143" s="159">
        <f t="shared" si="102"/>
        <v>0</v>
      </c>
      <c r="R143" s="160">
        <f t="shared" si="103"/>
        <v>0</v>
      </c>
      <c r="S143" s="160">
        <f t="shared" si="120"/>
        <v>0</v>
      </c>
      <c r="T143" s="101">
        <v>13</v>
      </c>
      <c r="U143" s="101">
        <f t="shared" si="121"/>
        <v>1.95</v>
      </c>
      <c r="V143" s="136">
        <f t="shared" si="104"/>
        <v>33.6</v>
      </c>
      <c r="W143" s="4">
        <f t="shared" si="105"/>
        <v>1322.76</v>
      </c>
      <c r="X143" s="101">
        <v>2342784612.3299999</v>
      </c>
      <c r="Y143" s="101">
        <v>9233</v>
      </c>
      <c r="Z143" s="136">
        <f t="shared" si="106"/>
        <v>253740.35</v>
      </c>
      <c r="AA143" s="131">
        <f t="shared" si="107"/>
        <v>1.3590789999999999</v>
      </c>
      <c r="AB143" s="101">
        <v>129763</v>
      </c>
      <c r="AC143" s="131">
        <f t="shared" si="108"/>
        <v>1.126908</v>
      </c>
      <c r="AD143" s="131">
        <f t="shared" si="109"/>
        <v>-0.28942800000000002</v>
      </c>
      <c r="AE143" s="161">
        <f t="shared" si="110"/>
        <v>0.01</v>
      </c>
      <c r="AF143" s="162">
        <f t="shared" si="122"/>
        <v>0</v>
      </c>
      <c r="AG143" s="163">
        <f t="shared" si="123"/>
        <v>0.01</v>
      </c>
      <c r="AH143" s="101">
        <v>473</v>
      </c>
      <c r="AI143" s="101">
        <v>4</v>
      </c>
      <c r="AJ143" s="4">
        <f t="shared" si="111"/>
        <v>30.77</v>
      </c>
      <c r="AK143" s="135">
        <f t="shared" si="112"/>
        <v>14554</v>
      </c>
      <c r="AL143" s="135">
        <f t="shared" si="113"/>
        <v>152448</v>
      </c>
      <c r="AM143" s="135">
        <f t="shared" si="114"/>
        <v>167002</v>
      </c>
      <c r="AN143" s="135">
        <f t="shared" si="124"/>
        <v>167002</v>
      </c>
      <c r="AO143" s="160">
        <v>180135</v>
      </c>
      <c r="AP143" s="135">
        <f t="shared" si="125"/>
        <v>13133</v>
      </c>
      <c r="AQ143" s="164" t="str">
        <f t="shared" si="126"/>
        <v>No</v>
      </c>
      <c r="AR143" s="160">
        <v>179134</v>
      </c>
      <c r="AS143" s="160">
        <f t="shared" si="115"/>
        <v>1093.9789000000001</v>
      </c>
      <c r="AT143" s="160">
        <f t="shared" si="116"/>
        <v>178040.02110000001</v>
      </c>
      <c r="AU143" s="160">
        <f t="shared" si="117"/>
        <v>178040.02110000001</v>
      </c>
      <c r="AV143" s="160"/>
      <c r="AW143" s="160">
        <f t="shared" si="127"/>
        <v>176946.04220000003</v>
      </c>
      <c r="AX143" s="160">
        <f t="shared" ref="AX143:BB143" si="187">IF($AQ143="Yes",AW143+$AS143,AW143-$AS143)</f>
        <v>175852.06330000004</v>
      </c>
      <c r="AY143" s="160">
        <f t="shared" si="187"/>
        <v>174758.08440000005</v>
      </c>
      <c r="AZ143" s="160">
        <f t="shared" si="187"/>
        <v>173664.10550000006</v>
      </c>
      <c r="BA143" s="160">
        <f t="shared" si="187"/>
        <v>172570.12660000008</v>
      </c>
      <c r="BB143" s="160">
        <f t="shared" si="187"/>
        <v>171476.14770000009</v>
      </c>
      <c r="BC143" s="160">
        <f t="shared" si="129"/>
        <v>167002</v>
      </c>
      <c r="BD143" s="166"/>
      <c r="BE143" s="160">
        <f t="shared" si="130"/>
        <v>176946.04220000003</v>
      </c>
      <c r="BF143" s="160">
        <f t="shared" si="146"/>
        <v>175852.06330000004</v>
      </c>
      <c r="BG143" s="160">
        <f t="shared" si="147"/>
        <v>174758.08440000005</v>
      </c>
      <c r="BH143" s="160">
        <f t="shared" si="148"/>
        <v>173664.10550000006</v>
      </c>
      <c r="BI143" s="160">
        <f t="shared" si="149"/>
        <v>172570.12660000008</v>
      </c>
      <c r="BJ143" s="160">
        <f t="shared" si="150"/>
        <v>171476.14770000009</v>
      </c>
      <c r="BK143" s="160">
        <f t="shared" si="151"/>
        <v>167002</v>
      </c>
      <c r="BL143" s="166"/>
      <c r="BM143" s="166"/>
      <c r="BN143" s="166"/>
      <c r="BO143" s="166"/>
    </row>
    <row r="144" spans="1:67" x14ac:dyDescent="0.15">
      <c r="A144" s="129" t="s">
        <v>365</v>
      </c>
      <c r="B144" s="129"/>
      <c r="C144" s="147"/>
      <c r="D144" s="147" t="str">
        <f t="shared" si="119"/>
        <v>No</v>
      </c>
      <c r="E144" s="147"/>
      <c r="F144" s="147"/>
      <c r="G144" s="1">
        <v>1</v>
      </c>
      <c r="H144" s="101">
        <v>157</v>
      </c>
      <c r="I144" s="129">
        <v>118</v>
      </c>
      <c r="J144" s="1" t="s">
        <v>449</v>
      </c>
      <c r="K144" s="156"/>
      <c r="L144" s="101">
        <v>4701.68</v>
      </c>
      <c r="M144" s="157"/>
      <c r="N144" s="158"/>
      <c r="O144" s="101">
        <v>248</v>
      </c>
      <c r="P144" s="159">
        <f t="shared" si="101"/>
        <v>5.274710316312467E-2</v>
      </c>
      <c r="Q144" s="159">
        <f t="shared" si="102"/>
        <v>0</v>
      </c>
      <c r="R144" s="160">
        <f t="shared" si="103"/>
        <v>0</v>
      </c>
      <c r="S144" s="160">
        <f t="shared" si="120"/>
        <v>0</v>
      </c>
      <c r="T144" s="101">
        <v>56</v>
      </c>
      <c r="U144" s="101">
        <f t="shared" si="121"/>
        <v>8.4</v>
      </c>
      <c r="V144" s="136">
        <f t="shared" si="104"/>
        <v>74.400000000000006</v>
      </c>
      <c r="W144" s="4">
        <f t="shared" si="105"/>
        <v>4784.4799999999996</v>
      </c>
      <c r="X144" s="101">
        <v>7090092542</v>
      </c>
      <c r="Y144" s="101">
        <v>25187</v>
      </c>
      <c r="Z144" s="136">
        <f t="shared" si="106"/>
        <v>281498.09999999998</v>
      </c>
      <c r="AA144" s="131">
        <f t="shared" si="107"/>
        <v>1.507755</v>
      </c>
      <c r="AB144" s="101">
        <v>151399</v>
      </c>
      <c r="AC144" s="131">
        <f t="shared" si="108"/>
        <v>1.3148029999999999</v>
      </c>
      <c r="AD144" s="131">
        <f t="shared" si="109"/>
        <v>-0.44986900000000002</v>
      </c>
      <c r="AE144" s="161">
        <f t="shared" si="110"/>
        <v>0.01</v>
      </c>
      <c r="AF144" s="162">
        <f t="shared" si="122"/>
        <v>0</v>
      </c>
      <c r="AG144" s="163">
        <f t="shared" si="123"/>
        <v>0.01</v>
      </c>
      <c r="AH144" s="101">
        <v>0</v>
      </c>
      <c r="AI144" s="101">
        <v>0</v>
      </c>
      <c r="AJ144" s="4">
        <f t="shared" si="111"/>
        <v>0</v>
      </c>
      <c r="AK144" s="135">
        <f t="shared" si="112"/>
        <v>0</v>
      </c>
      <c r="AL144" s="135">
        <f t="shared" si="113"/>
        <v>551411</v>
      </c>
      <c r="AM144" s="135">
        <f t="shared" si="114"/>
        <v>551411</v>
      </c>
      <c r="AN144" s="135">
        <f t="shared" si="124"/>
        <v>551411</v>
      </c>
      <c r="AO144" s="160">
        <v>571648</v>
      </c>
      <c r="AP144" s="135">
        <f t="shared" si="125"/>
        <v>20237</v>
      </c>
      <c r="AQ144" s="164" t="str">
        <f t="shared" si="126"/>
        <v>No</v>
      </c>
      <c r="AR144" s="160">
        <v>570386</v>
      </c>
      <c r="AS144" s="160">
        <f t="shared" si="115"/>
        <v>1685.7420999999999</v>
      </c>
      <c r="AT144" s="160">
        <f t="shared" si="116"/>
        <v>568700.25789999997</v>
      </c>
      <c r="AU144" s="160">
        <f t="shared" si="117"/>
        <v>568700.25789999997</v>
      </c>
      <c r="AV144" s="160"/>
      <c r="AW144" s="160">
        <f t="shared" si="127"/>
        <v>567014.51579999994</v>
      </c>
      <c r="AX144" s="160">
        <f t="shared" ref="AX144:BB144" si="188">IF($AQ144="Yes",AW144+$AS144,AW144-$AS144)</f>
        <v>565328.7736999999</v>
      </c>
      <c r="AY144" s="160">
        <f t="shared" si="188"/>
        <v>563643.03159999987</v>
      </c>
      <c r="AZ144" s="160">
        <f t="shared" si="188"/>
        <v>561957.28949999984</v>
      </c>
      <c r="BA144" s="160">
        <f t="shared" si="188"/>
        <v>560271.54739999981</v>
      </c>
      <c r="BB144" s="160">
        <f t="shared" si="188"/>
        <v>558585.80529999977</v>
      </c>
      <c r="BC144" s="160">
        <f t="shared" si="129"/>
        <v>551411</v>
      </c>
      <c r="BD144" s="166"/>
      <c r="BE144" s="160">
        <f t="shared" si="130"/>
        <v>567014.51579999994</v>
      </c>
      <c r="BF144" s="160">
        <f t="shared" si="146"/>
        <v>565328.7736999999</v>
      </c>
      <c r="BG144" s="160">
        <f t="shared" si="147"/>
        <v>563643.03159999987</v>
      </c>
      <c r="BH144" s="160">
        <f t="shared" si="148"/>
        <v>561957.28949999984</v>
      </c>
      <c r="BI144" s="160">
        <f t="shared" si="149"/>
        <v>560271.54739999981</v>
      </c>
      <c r="BJ144" s="160">
        <f t="shared" si="150"/>
        <v>558585.80529999977</v>
      </c>
      <c r="BK144" s="160">
        <f t="shared" si="151"/>
        <v>551411</v>
      </c>
      <c r="BL144" s="166"/>
      <c r="BM144" s="166"/>
      <c r="BN144" s="166"/>
      <c r="BO144" s="166"/>
    </row>
    <row r="145" spans="1:67" x14ac:dyDescent="0.15">
      <c r="A145" s="129" t="s">
        <v>333</v>
      </c>
      <c r="B145" s="129"/>
      <c r="C145" s="147"/>
      <c r="D145" s="147" t="str">
        <f t="shared" si="119"/>
        <v>No</v>
      </c>
      <c r="E145" s="147"/>
      <c r="F145" s="147"/>
      <c r="G145" s="1">
        <v>6</v>
      </c>
      <c r="H145" s="101">
        <v>111</v>
      </c>
      <c r="I145" s="129">
        <v>119</v>
      </c>
      <c r="J145" s="1" t="s">
        <v>450</v>
      </c>
      <c r="K145" s="156"/>
      <c r="L145" s="101">
        <v>2815.63</v>
      </c>
      <c r="M145" s="157"/>
      <c r="N145" s="158"/>
      <c r="O145" s="101">
        <v>614</v>
      </c>
      <c r="P145" s="159">
        <f t="shared" si="101"/>
        <v>0.21806842518370667</v>
      </c>
      <c r="Q145" s="159">
        <f t="shared" si="102"/>
        <v>0</v>
      </c>
      <c r="R145" s="160">
        <f t="shared" si="103"/>
        <v>0</v>
      </c>
      <c r="S145" s="160">
        <f t="shared" si="120"/>
        <v>0</v>
      </c>
      <c r="T145" s="101">
        <v>226</v>
      </c>
      <c r="U145" s="101">
        <f t="shared" si="121"/>
        <v>33.9</v>
      </c>
      <c r="V145" s="136">
        <f t="shared" si="104"/>
        <v>184.2</v>
      </c>
      <c r="W145" s="4">
        <f t="shared" si="105"/>
        <v>3033.73</v>
      </c>
      <c r="X145" s="101">
        <v>3065225724.3299999</v>
      </c>
      <c r="Y145" s="101">
        <v>20105</v>
      </c>
      <c r="Z145" s="136">
        <f t="shared" si="106"/>
        <v>152460.87</v>
      </c>
      <c r="AA145" s="131">
        <f t="shared" si="107"/>
        <v>0.816608</v>
      </c>
      <c r="AB145" s="101">
        <v>79421</v>
      </c>
      <c r="AC145" s="131">
        <f t="shared" si="108"/>
        <v>0.68972</v>
      </c>
      <c r="AD145" s="131">
        <f t="shared" si="109"/>
        <v>0.22145799999999999</v>
      </c>
      <c r="AE145" s="161">
        <f t="shared" si="110"/>
        <v>0.22145799999999999</v>
      </c>
      <c r="AF145" s="162">
        <f t="shared" si="122"/>
        <v>0</v>
      </c>
      <c r="AG145" s="163">
        <f t="shared" si="123"/>
        <v>0.22145799999999999</v>
      </c>
      <c r="AH145" s="101">
        <v>0</v>
      </c>
      <c r="AI145" s="101">
        <v>0</v>
      </c>
      <c r="AJ145" s="4">
        <f t="shared" si="111"/>
        <v>0</v>
      </c>
      <c r="AK145" s="135">
        <f t="shared" si="112"/>
        <v>0</v>
      </c>
      <c r="AL145" s="135">
        <f t="shared" si="113"/>
        <v>7743000</v>
      </c>
      <c r="AM145" s="135">
        <f t="shared" si="114"/>
        <v>7743000</v>
      </c>
      <c r="AN145" s="135">
        <f t="shared" si="124"/>
        <v>7743000</v>
      </c>
      <c r="AO145" s="160">
        <v>4250230</v>
      </c>
      <c r="AP145" s="135">
        <f t="shared" si="125"/>
        <v>3492770</v>
      </c>
      <c r="AQ145" s="164" t="str">
        <f t="shared" si="126"/>
        <v>Yes</v>
      </c>
      <c r="AR145" s="160">
        <v>4638485</v>
      </c>
      <c r="AS145" s="160">
        <f t="shared" si="115"/>
        <v>372329.28200000001</v>
      </c>
      <c r="AT145" s="160">
        <f t="shared" si="116"/>
        <v>5010814.2819999997</v>
      </c>
      <c r="AU145" s="160">
        <f t="shared" si="117"/>
        <v>5010814.2819999997</v>
      </c>
      <c r="AV145" s="160"/>
      <c r="AW145" s="160">
        <f t="shared" si="127"/>
        <v>5383143.5639999993</v>
      </c>
      <c r="AX145" s="160">
        <f t="shared" ref="AX145:BB145" si="189">IF($AQ145="Yes",AW145+$AS145,AW145-$AS145)</f>
        <v>5755472.845999999</v>
      </c>
      <c r="AY145" s="160">
        <f t="shared" si="189"/>
        <v>6127802.1279999986</v>
      </c>
      <c r="AZ145" s="160">
        <f t="shared" si="189"/>
        <v>6500131.4099999983</v>
      </c>
      <c r="BA145" s="160">
        <f t="shared" si="189"/>
        <v>6872460.6919999979</v>
      </c>
      <c r="BB145" s="160">
        <f t="shared" si="189"/>
        <v>7244789.9739999976</v>
      </c>
      <c r="BC145" s="160">
        <f t="shared" si="129"/>
        <v>7743000</v>
      </c>
      <c r="BD145" s="166"/>
      <c r="BE145" s="160">
        <f t="shared" si="130"/>
        <v>5383143.5639999993</v>
      </c>
      <c r="BF145" s="160">
        <f t="shared" si="146"/>
        <v>5755472.845999999</v>
      </c>
      <c r="BG145" s="160">
        <f t="shared" si="147"/>
        <v>6127802.1279999986</v>
      </c>
      <c r="BH145" s="160">
        <f t="shared" si="148"/>
        <v>6500131.4099999983</v>
      </c>
      <c r="BI145" s="160">
        <f t="shared" si="149"/>
        <v>6872460.6919999979</v>
      </c>
      <c r="BJ145" s="160">
        <f t="shared" si="150"/>
        <v>7244789.9739999976</v>
      </c>
      <c r="BK145" s="160">
        <f t="shared" si="151"/>
        <v>7743000</v>
      </c>
      <c r="BL145" s="166"/>
      <c r="BM145" s="166"/>
      <c r="BN145" s="166"/>
      <c r="BO145" s="166"/>
    </row>
    <row r="146" spans="1:67" x14ac:dyDescent="0.15">
      <c r="A146" s="129" t="s">
        <v>323</v>
      </c>
      <c r="B146" s="129"/>
      <c r="C146" s="147"/>
      <c r="D146" s="147" t="str">
        <f t="shared" si="119"/>
        <v>No</v>
      </c>
      <c r="E146" s="147"/>
      <c r="F146" s="147"/>
      <c r="G146" s="1">
        <v>1</v>
      </c>
      <c r="H146" s="101">
        <v>165</v>
      </c>
      <c r="I146" s="129">
        <v>120</v>
      </c>
      <c r="J146" s="1" t="s">
        <v>451</v>
      </c>
      <c r="K146" s="156"/>
      <c r="L146" s="101">
        <v>181.63</v>
      </c>
      <c r="M146" s="157"/>
      <c r="N146" s="158"/>
      <c r="O146" s="101">
        <v>34</v>
      </c>
      <c r="P146" s="159">
        <f t="shared" si="101"/>
        <v>0.18719374552662005</v>
      </c>
      <c r="Q146" s="159">
        <f t="shared" si="102"/>
        <v>0</v>
      </c>
      <c r="R146" s="160">
        <f t="shared" si="103"/>
        <v>0</v>
      </c>
      <c r="S146" s="160">
        <f t="shared" si="120"/>
        <v>0</v>
      </c>
      <c r="T146" s="101">
        <v>2</v>
      </c>
      <c r="U146" s="101">
        <f t="shared" si="121"/>
        <v>0.3</v>
      </c>
      <c r="V146" s="136">
        <f t="shared" si="104"/>
        <v>10.199999999999999</v>
      </c>
      <c r="W146" s="4">
        <f t="shared" si="105"/>
        <v>192.13</v>
      </c>
      <c r="X146" s="101">
        <v>964643570.66999996</v>
      </c>
      <c r="Y146" s="101">
        <v>2171</v>
      </c>
      <c r="Z146" s="136">
        <f t="shared" si="106"/>
        <v>444331.45</v>
      </c>
      <c r="AA146" s="131">
        <f t="shared" si="107"/>
        <v>2.3799199999999998</v>
      </c>
      <c r="AB146" s="101">
        <v>119167</v>
      </c>
      <c r="AC146" s="131">
        <f t="shared" si="108"/>
        <v>1.0348889999999999</v>
      </c>
      <c r="AD146" s="131">
        <f t="shared" si="109"/>
        <v>-0.97641100000000003</v>
      </c>
      <c r="AE146" s="161">
        <f t="shared" si="110"/>
        <v>0.01</v>
      </c>
      <c r="AF146" s="162">
        <f t="shared" si="122"/>
        <v>0</v>
      </c>
      <c r="AG146" s="163">
        <f t="shared" si="123"/>
        <v>0.01</v>
      </c>
      <c r="AH146" s="101">
        <v>179</v>
      </c>
      <c r="AI146" s="101">
        <v>13</v>
      </c>
      <c r="AJ146" s="4">
        <f t="shared" si="111"/>
        <v>100</v>
      </c>
      <c r="AK146" s="135">
        <f t="shared" si="112"/>
        <v>17900</v>
      </c>
      <c r="AL146" s="135">
        <f t="shared" si="113"/>
        <v>22143</v>
      </c>
      <c r="AM146" s="135">
        <f t="shared" si="114"/>
        <v>40043</v>
      </c>
      <c r="AN146" s="135">
        <f t="shared" si="124"/>
        <v>40043</v>
      </c>
      <c r="AO146" s="160">
        <v>33612</v>
      </c>
      <c r="AP146" s="135">
        <f t="shared" si="125"/>
        <v>6431</v>
      </c>
      <c r="AQ146" s="164" t="str">
        <f t="shared" si="126"/>
        <v>Yes</v>
      </c>
      <c r="AR146" s="160">
        <v>35361</v>
      </c>
      <c r="AS146" s="160">
        <f t="shared" si="115"/>
        <v>685.54459999999995</v>
      </c>
      <c r="AT146" s="160">
        <f t="shared" si="116"/>
        <v>36046.544600000001</v>
      </c>
      <c r="AU146" s="160">
        <f t="shared" si="117"/>
        <v>36046.544600000001</v>
      </c>
      <c r="AV146" s="160"/>
      <c r="AW146" s="160">
        <f t="shared" si="127"/>
        <v>36732.089200000002</v>
      </c>
      <c r="AX146" s="160">
        <f t="shared" ref="AX146:BB146" si="190">IF($AQ146="Yes",AW146+$AS146,AW146-$AS146)</f>
        <v>37417.633800000003</v>
      </c>
      <c r="AY146" s="160">
        <f t="shared" si="190"/>
        <v>38103.178400000004</v>
      </c>
      <c r="AZ146" s="160">
        <f t="shared" si="190"/>
        <v>38788.723000000005</v>
      </c>
      <c r="BA146" s="160">
        <f t="shared" si="190"/>
        <v>39474.267600000006</v>
      </c>
      <c r="BB146" s="160">
        <f t="shared" si="190"/>
        <v>40159.812200000008</v>
      </c>
      <c r="BC146" s="160">
        <f t="shared" si="129"/>
        <v>40043</v>
      </c>
      <c r="BD146" s="166"/>
      <c r="BE146" s="160">
        <f t="shared" si="130"/>
        <v>36732.089200000002</v>
      </c>
      <c r="BF146" s="160">
        <f t="shared" si="146"/>
        <v>37417.633800000003</v>
      </c>
      <c r="BG146" s="160">
        <f t="shared" si="147"/>
        <v>38103.178400000004</v>
      </c>
      <c r="BH146" s="160">
        <f t="shared" si="148"/>
        <v>38788.723000000005</v>
      </c>
      <c r="BI146" s="160">
        <f t="shared" si="149"/>
        <v>39474.267600000006</v>
      </c>
      <c r="BJ146" s="160">
        <f t="shared" si="150"/>
        <v>40159.812200000008</v>
      </c>
      <c r="BK146" s="160">
        <f t="shared" si="151"/>
        <v>40043</v>
      </c>
      <c r="BL146" s="166"/>
      <c r="BM146" s="166"/>
      <c r="BN146" s="166"/>
      <c r="BO146" s="166"/>
    </row>
    <row r="147" spans="1:67" x14ac:dyDescent="0.15">
      <c r="A147" s="129" t="s">
        <v>323</v>
      </c>
      <c r="B147" s="129"/>
      <c r="C147" s="147"/>
      <c r="D147" s="147" t="str">
        <f t="shared" si="119"/>
        <v>No</v>
      </c>
      <c r="E147" s="147"/>
      <c r="F147" s="147"/>
      <c r="G147" s="1">
        <v>5</v>
      </c>
      <c r="H147" s="101">
        <v>71</v>
      </c>
      <c r="I147" s="129">
        <v>121</v>
      </c>
      <c r="J147" s="1" t="s">
        <v>452</v>
      </c>
      <c r="K147" s="156"/>
      <c r="L147" s="101">
        <v>631.52</v>
      </c>
      <c r="M147" s="157"/>
      <c r="N147" s="158"/>
      <c r="O147" s="101">
        <v>115</v>
      </c>
      <c r="P147" s="159">
        <f t="shared" si="101"/>
        <v>0.182100329364074</v>
      </c>
      <c r="Q147" s="159">
        <f t="shared" si="102"/>
        <v>0</v>
      </c>
      <c r="R147" s="160">
        <f t="shared" si="103"/>
        <v>0</v>
      </c>
      <c r="S147" s="160">
        <f t="shared" si="120"/>
        <v>0</v>
      </c>
      <c r="T147" s="101">
        <v>2</v>
      </c>
      <c r="U147" s="101">
        <f t="shared" si="121"/>
        <v>0.3</v>
      </c>
      <c r="V147" s="136">
        <f t="shared" si="104"/>
        <v>34.5</v>
      </c>
      <c r="W147" s="4">
        <f t="shared" si="105"/>
        <v>666.31999999999994</v>
      </c>
      <c r="X147" s="101">
        <v>533503331.67000002</v>
      </c>
      <c r="Y147" s="101">
        <v>4141</v>
      </c>
      <c r="Z147" s="136">
        <f t="shared" si="106"/>
        <v>128834.42</v>
      </c>
      <c r="AA147" s="131">
        <f t="shared" si="107"/>
        <v>0.69006100000000004</v>
      </c>
      <c r="AB147" s="101">
        <v>106719</v>
      </c>
      <c r="AC147" s="131">
        <f t="shared" si="108"/>
        <v>0.926786</v>
      </c>
      <c r="AD147" s="131">
        <f t="shared" si="109"/>
        <v>0.238922</v>
      </c>
      <c r="AE147" s="161">
        <f t="shared" si="110"/>
        <v>0.238922</v>
      </c>
      <c r="AF147" s="162">
        <f t="shared" si="122"/>
        <v>0</v>
      </c>
      <c r="AG147" s="163">
        <f t="shared" si="123"/>
        <v>0.238922</v>
      </c>
      <c r="AH147" s="101">
        <v>0</v>
      </c>
      <c r="AI147" s="101">
        <v>0</v>
      </c>
      <c r="AJ147" s="4">
        <f t="shared" si="111"/>
        <v>0</v>
      </c>
      <c r="AK147" s="135">
        <f t="shared" si="112"/>
        <v>0</v>
      </c>
      <c r="AL147" s="135">
        <f t="shared" si="113"/>
        <v>1834763</v>
      </c>
      <c r="AM147" s="135">
        <f t="shared" si="114"/>
        <v>1834763</v>
      </c>
      <c r="AN147" s="135">
        <f t="shared" si="124"/>
        <v>1834763</v>
      </c>
      <c r="AO147" s="160">
        <v>3049314</v>
      </c>
      <c r="AP147" s="135">
        <f t="shared" si="125"/>
        <v>1214551</v>
      </c>
      <c r="AQ147" s="164" t="str">
        <f t="shared" si="126"/>
        <v>No</v>
      </c>
      <c r="AR147" s="160">
        <v>2626251</v>
      </c>
      <c r="AS147" s="160">
        <f t="shared" si="115"/>
        <v>101172.0983</v>
      </c>
      <c r="AT147" s="160">
        <f t="shared" si="116"/>
        <v>2525078.9016999998</v>
      </c>
      <c r="AU147" s="160">
        <f t="shared" si="117"/>
        <v>2525078.9016999998</v>
      </c>
      <c r="AV147" s="160"/>
      <c r="AW147" s="160">
        <f t="shared" si="127"/>
        <v>2423906.8033999996</v>
      </c>
      <c r="AX147" s="160">
        <f t="shared" ref="AX147:BB147" si="191">IF($AQ147="Yes",AW147+$AS147,AW147-$AS147)</f>
        <v>2322734.7050999994</v>
      </c>
      <c r="AY147" s="160">
        <f t="shared" si="191"/>
        <v>2221562.6067999993</v>
      </c>
      <c r="AZ147" s="160">
        <f t="shared" si="191"/>
        <v>2120390.5084999991</v>
      </c>
      <c r="BA147" s="160">
        <f t="shared" si="191"/>
        <v>2019218.4101999991</v>
      </c>
      <c r="BB147" s="160">
        <f t="shared" si="191"/>
        <v>1918046.3118999992</v>
      </c>
      <c r="BC147" s="160">
        <f t="shared" si="129"/>
        <v>1834763</v>
      </c>
      <c r="BD147" s="166"/>
      <c r="BE147" s="160">
        <f t="shared" si="130"/>
        <v>2423906.8033999996</v>
      </c>
      <c r="BF147" s="160">
        <f t="shared" si="146"/>
        <v>2322734.7050999994</v>
      </c>
      <c r="BG147" s="160">
        <f t="shared" si="147"/>
        <v>2221562.6067999993</v>
      </c>
      <c r="BH147" s="160">
        <f t="shared" si="148"/>
        <v>2120390.5084999991</v>
      </c>
      <c r="BI147" s="160">
        <f t="shared" si="149"/>
        <v>2019218.4101999991</v>
      </c>
      <c r="BJ147" s="160">
        <f t="shared" si="150"/>
        <v>1918046.3118999992</v>
      </c>
      <c r="BK147" s="160">
        <f t="shared" si="151"/>
        <v>1834763</v>
      </c>
      <c r="BL147" s="166"/>
      <c r="BM147" s="166"/>
      <c r="BN147" s="166"/>
      <c r="BO147" s="166"/>
    </row>
    <row r="148" spans="1:67" x14ac:dyDescent="0.15">
      <c r="A148" s="129" t="s">
        <v>327</v>
      </c>
      <c r="B148" s="129"/>
      <c r="C148" s="147"/>
      <c r="D148" s="147" t="str">
        <f t="shared" si="119"/>
        <v>No</v>
      </c>
      <c r="E148" s="147"/>
      <c r="F148" s="147"/>
      <c r="G148" s="1">
        <v>1</v>
      </c>
      <c r="H148" s="101">
        <v>162</v>
      </c>
      <c r="I148" s="129">
        <v>122</v>
      </c>
      <c r="J148" s="1" t="s">
        <v>453</v>
      </c>
      <c r="K148" s="156"/>
      <c r="L148" s="101">
        <v>336.27</v>
      </c>
      <c r="M148" s="157"/>
      <c r="N148" s="158"/>
      <c r="O148" s="101">
        <v>94</v>
      </c>
      <c r="P148" s="159">
        <f t="shared" si="101"/>
        <v>0.27953727659321381</v>
      </c>
      <c r="Q148" s="159">
        <f t="shared" si="102"/>
        <v>0</v>
      </c>
      <c r="R148" s="160">
        <f t="shared" si="103"/>
        <v>0</v>
      </c>
      <c r="S148" s="160">
        <f t="shared" si="120"/>
        <v>0</v>
      </c>
      <c r="T148" s="101">
        <v>11</v>
      </c>
      <c r="U148" s="101">
        <f t="shared" si="121"/>
        <v>1.65</v>
      </c>
      <c r="V148" s="136">
        <f t="shared" si="104"/>
        <v>28.2</v>
      </c>
      <c r="W148" s="4">
        <f t="shared" si="105"/>
        <v>366.11999999999995</v>
      </c>
      <c r="X148" s="101">
        <v>1778589943.6700001</v>
      </c>
      <c r="Y148" s="101">
        <v>3623</v>
      </c>
      <c r="Z148" s="136">
        <f t="shared" si="106"/>
        <v>490916.35</v>
      </c>
      <c r="AA148" s="131">
        <f t="shared" si="107"/>
        <v>2.6294369999999998</v>
      </c>
      <c r="AB148" s="101">
        <v>83217</v>
      </c>
      <c r="AC148" s="131">
        <f t="shared" si="108"/>
        <v>0.72268600000000005</v>
      </c>
      <c r="AD148" s="131">
        <f t="shared" si="109"/>
        <v>-1.057412</v>
      </c>
      <c r="AE148" s="161">
        <f t="shared" si="110"/>
        <v>0.01</v>
      </c>
      <c r="AF148" s="162">
        <f t="shared" si="122"/>
        <v>0</v>
      </c>
      <c r="AG148" s="163">
        <f t="shared" si="123"/>
        <v>0.01</v>
      </c>
      <c r="AH148" s="101">
        <v>71</v>
      </c>
      <c r="AI148" s="101">
        <v>4</v>
      </c>
      <c r="AJ148" s="4">
        <f t="shared" si="111"/>
        <v>30.77</v>
      </c>
      <c r="AK148" s="135">
        <f t="shared" si="112"/>
        <v>2185</v>
      </c>
      <c r="AL148" s="135">
        <f t="shared" si="113"/>
        <v>42195</v>
      </c>
      <c r="AM148" s="135">
        <f t="shared" si="114"/>
        <v>44380</v>
      </c>
      <c r="AN148" s="135">
        <f t="shared" si="124"/>
        <v>44380</v>
      </c>
      <c r="AO148" s="160">
        <v>10871</v>
      </c>
      <c r="AP148" s="135">
        <f t="shared" si="125"/>
        <v>33509</v>
      </c>
      <c r="AQ148" s="164" t="str">
        <f t="shared" si="126"/>
        <v>Yes</v>
      </c>
      <c r="AR148" s="160">
        <v>15958</v>
      </c>
      <c r="AS148" s="160">
        <f t="shared" si="115"/>
        <v>3572.0594000000001</v>
      </c>
      <c r="AT148" s="160">
        <f t="shared" si="116"/>
        <v>19530.059399999998</v>
      </c>
      <c r="AU148" s="160">
        <f t="shared" si="117"/>
        <v>19530.059399999998</v>
      </c>
      <c r="AV148" s="160"/>
      <c r="AW148" s="160">
        <f t="shared" si="127"/>
        <v>23102.118799999997</v>
      </c>
      <c r="AX148" s="160">
        <f t="shared" ref="AX148:BB148" si="192">IF($AQ148="Yes",AW148+$AS148,AW148-$AS148)</f>
        <v>26674.178199999995</v>
      </c>
      <c r="AY148" s="160">
        <f t="shared" si="192"/>
        <v>30246.237599999993</v>
      </c>
      <c r="AZ148" s="160">
        <f t="shared" si="192"/>
        <v>33818.296999999991</v>
      </c>
      <c r="BA148" s="160">
        <f t="shared" si="192"/>
        <v>37390.35639999999</v>
      </c>
      <c r="BB148" s="160">
        <f t="shared" si="192"/>
        <v>40962.415799999988</v>
      </c>
      <c r="BC148" s="160">
        <f t="shared" si="129"/>
        <v>44380</v>
      </c>
      <c r="BD148" s="166"/>
      <c r="BE148" s="160">
        <f t="shared" si="130"/>
        <v>23102.118799999997</v>
      </c>
      <c r="BF148" s="160">
        <f t="shared" si="146"/>
        <v>26674.178199999995</v>
      </c>
      <c r="BG148" s="160">
        <f t="shared" si="147"/>
        <v>30246.237599999993</v>
      </c>
      <c r="BH148" s="160">
        <f t="shared" si="148"/>
        <v>33818.296999999991</v>
      </c>
      <c r="BI148" s="160">
        <f t="shared" si="149"/>
        <v>37390.35639999999</v>
      </c>
      <c r="BJ148" s="160">
        <f t="shared" si="150"/>
        <v>40962.415799999988</v>
      </c>
      <c r="BK148" s="160">
        <f t="shared" si="151"/>
        <v>44380</v>
      </c>
      <c r="BL148" s="166"/>
      <c r="BM148" s="166"/>
      <c r="BN148" s="166"/>
      <c r="BO148" s="166"/>
    </row>
    <row r="149" spans="1:67" x14ac:dyDescent="0.15">
      <c r="A149" s="129" t="s">
        <v>327</v>
      </c>
      <c r="B149" s="129"/>
      <c r="C149" s="147"/>
      <c r="D149" s="147" t="str">
        <f t="shared" si="119"/>
        <v>No</v>
      </c>
      <c r="E149" s="147"/>
      <c r="F149" s="147"/>
      <c r="G149" s="1">
        <v>8</v>
      </c>
      <c r="H149" s="101">
        <v>29</v>
      </c>
      <c r="I149" s="129">
        <v>123</v>
      </c>
      <c r="J149" s="1" t="s">
        <v>454</v>
      </c>
      <c r="K149" s="156"/>
      <c r="L149" s="101">
        <v>184.76</v>
      </c>
      <c r="M149" s="168"/>
      <c r="N149" s="158"/>
      <c r="O149" s="101">
        <v>72</v>
      </c>
      <c r="P149" s="159">
        <f t="shared" si="101"/>
        <v>0.38969473912102187</v>
      </c>
      <c r="Q149" s="159">
        <f t="shared" si="102"/>
        <v>0</v>
      </c>
      <c r="R149" s="160">
        <f t="shared" si="103"/>
        <v>0</v>
      </c>
      <c r="S149" s="160">
        <f t="shared" si="120"/>
        <v>0</v>
      </c>
      <c r="T149" s="101">
        <v>1</v>
      </c>
      <c r="U149" s="101">
        <f t="shared" si="121"/>
        <v>0.15</v>
      </c>
      <c r="V149" s="136">
        <f t="shared" si="104"/>
        <v>21.6</v>
      </c>
      <c r="W149" s="4">
        <f t="shared" si="105"/>
        <v>206.51</v>
      </c>
      <c r="X149" s="101">
        <v>164179568</v>
      </c>
      <c r="Y149" s="101">
        <v>1677</v>
      </c>
      <c r="Z149" s="136">
        <f t="shared" si="106"/>
        <v>97900.76</v>
      </c>
      <c r="AA149" s="131">
        <f t="shared" si="107"/>
        <v>0.52437400000000001</v>
      </c>
      <c r="AB149" s="101">
        <v>85714</v>
      </c>
      <c r="AC149" s="131">
        <f t="shared" si="108"/>
        <v>0.744371</v>
      </c>
      <c r="AD149" s="131">
        <f t="shared" si="109"/>
        <v>0.40962700000000002</v>
      </c>
      <c r="AE149" s="161">
        <f t="shared" si="110"/>
        <v>0.40962700000000002</v>
      </c>
      <c r="AF149" s="162">
        <f t="shared" si="122"/>
        <v>0</v>
      </c>
      <c r="AG149" s="163">
        <f t="shared" si="123"/>
        <v>0.40962700000000002</v>
      </c>
      <c r="AH149" s="101">
        <v>88</v>
      </c>
      <c r="AI149" s="101">
        <v>6</v>
      </c>
      <c r="AJ149" s="4">
        <f t="shared" si="111"/>
        <v>46.15</v>
      </c>
      <c r="AK149" s="135">
        <f t="shared" si="112"/>
        <v>4061</v>
      </c>
      <c r="AL149" s="135">
        <f t="shared" si="113"/>
        <v>974924</v>
      </c>
      <c r="AM149" s="135">
        <f t="shared" si="114"/>
        <v>978985</v>
      </c>
      <c r="AN149" s="135">
        <f t="shared" si="124"/>
        <v>978985</v>
      </c>
      <c r="AO149" s="160">
        <v>1423001</v>
      </c>
      <c r="AP149" s="135">
        <f t="shared" si="125"/>
        <v>444016</v>
      </c>
      <c r="AQ149" s="164" t="str">
        <f t="shared" si="126"/>
        <v>No</v>
      </c>
      <c r="AR149" s="160">
        <v>1311658</v>
      </c>
      <c r="AS149" s="160">
        <f t="shared" si="115"/>
        <v>36986.532800000001</v>
      </c>
      <c r="AT149" s="160">
        <f t="shared" si="116"/>
        <v>1274671.4672000001</v>
      </c>
      <c r="AU149" s="160">
        <f t="shared" si="117"/>
        <v>1274671.4672000001</v>
      </c>
      <c r="AV149" s="160"/>
      <c r="AW149" s="160">
        <f t="shared" si="127"/>
        <v>1237684.9344000001</v>
      </c>
      <c r="AX149" s="160">
        <f t="shared" ref="AX149:BB149" si="193">IF($AQ149="Yes",AW149+$AS149,AW149-$AS149)</f>
        <v>1200698.4016000002</v>
      </c>
      <c r="AY149" s="160">
        <f t="shared" si="193"/>
        <v>1163711.8688000003</v>
      </c>
      <c r="AZ149" s="160">
        <f t="shared" si="193"/>
        <v>1126725.3360000004</v>
      </c>
      <c r="BA149" s="160">
        <f t="shared" si="193"/>
        <v>1089738.8032000004</v>
      </c>
      <c r="BB149" s="160">
        <f t="shared" si="193"/>
        <v>1052752.2704000005</v>
      </c>
      <c r="BC149" s="160">
        <f t="shared" si="129"/>
        <v>978985</v>
      </c>
      <c r="BD149" s="166"/>
      <c r="BE149" s="160">
        <f t="shared" si="130"/>
        <v>1237684.9344000001</v>
      </c>
      <c r="BF149" s="160">
        <f t="shared" si="146"/>
        <v>1200698.4016000002</v>
      </c>
      <c r="BG149" s="160">
        <f t="shared" si="147"/>
        <v>1163711.8688000003</v>
      </c>
      <c r="BH149" s="160">
        <f t="shared" si="148"/>
        <v>1126725.3360000004</v>
      </c>
      <c r="BI149" s="160">
        <f t="shared" si="149"/>
        <v>1089738.8032000004</v>
      </c>
      <c r="BJ149" s="160">
        <f t="shared" si="150"/>
        <v>1052752.2704000005</v>
      </c>
      <c r="BK149" s="160">
        <f t="shared" si="151"/>
        <v>978985</v>
      </c>
      <c r="BL149" s="166"/>
      <c r="BM149" s="166"/>
      <c r="BN149" s="166"/>
      <c r="BO149" s="166"/>
    </row>
    <row r="150" spans="1:67" x14ac:dyDescent="0.15">
      <c r="A150" s="129" t="s">
        <v>351</v>
      </c>
      <c r="B150" s="129"/>
      <c r="C150" s="147"/>
      <c r="D150" s="147" t="str">
        <f t="shared" si="119"/>
        <v>No</v>
      </c>
      <c r="E150" s="147"/>
      <c r="F150" s="147"/>
      <c r="G150" s="1">
        <v>8</v>
      </c>
      <c r="H150" s="101">
        <v>32</v>
      </c>
      <c r="I150" s="129">
        <v>124</v>
      </c>
      <c r="J150" s="1" t="s">
        <v>455</v>
      </c>
      <c r="K150" s="156"/>
      <c r="L150" s="101">
        <v>2276.41</v>
      </c>
      <c r="M150" s="168"/>
      <c r="N150" s="158"/>
      <c r="O150" s="101">
        <v>905</v>
      </c>
      <c r="P150" s="159">
        <f t="shared" si="101"/>
        <v>0.39755580058073897</v>
      </c>
      <c r="Q150" s="159">
        <f t="shared" si="102"/>
        <v>0</v>
      </c>
      <c r="R150" s="160">
        <f t="shared" si="103"/>
        <v>0</v>
      </c>
      <c r="S150" s="160">
        <f t="shared" si="120"/>
        <v>0</v>
      </c>
      <c r="T150" s="101">
        <v>84</v>
      </c>
      <c r="U150" s="101">
        <f t="shared" si="121"/>
        <v>12.6</v>
      </c>
      <c r="V150" s="136">
        <f t="shared" si="104"/>
        <v>271.5</v>
      </c>
      <c r="W150" s="4">
        <f t="shared" si="105"/>
        <v>2560.5099999999998</v>
      </c>
      <c r="X150" s="101">
        <v>1760276387</v>
      </c>
      <c r="Y150" s="101">
        <v>16583</v>
      </c>
      <c r="Z150" s="136">
        <f t="shared" si="106"/>
        <v>106149.45</v>
      </c>
      <c r="AA150" s="131">
        <f t="shared" si="107"/>
        <v>0.56855599999999995</v>
      </c>
      <c r="AB150" s="101">
        <v>75550</v>
      </c>
      <c r="AC150" s="131">
        <f t="shared" si="108"/>
        <v>0.65610299999999999</v>
      </c>
      <c r="AD150" s="131">
        <f t="shared" si="109"/>
        <v>0.40517999999999998</v>
      </c>
      <c r="AE150" s="161">
        <f t="shared" si="110"/>
        <v>0.40517999999999998</v>
      </c>
      <c r="AF150" s="162">
        <f t="shared" si="122"/>
        <v>0</v>
      </c>
      <c r="AG150" s="163">
        <f t="shared" si="123"/>
        <v>0.40517999999999998</v>
      </c>
      <c r="AH150" s="101">
        <v>0</v>
      </c>
      <c r="AI150" s="101">
        <v>0</v>
      </c>
      <c r="AJ150" s="4">
        <f t="shared" si="111"/>
        <v>0</v>
      </c>
      <c r="AK150" s="135">
        <f t="shared" si="112"/>
        <v>0</v>
      </c>
      <c r="AL150" s="135">
        <f t="shared" si="113"/>
        <v>11956812</v>
      </c>
      <c r="AM150" s="135">
        <f t="shared" si="114"/>
        <v>11956812</v>
      </c>
      <c r="AN150" s="135">
        <f t="shared" si="124"/>
        <v>11956812</v>
      </c>
      <c r="AO150" s="160">
        <v>10040987</v>
      </c>
      <c r="AP150" s="135">
        <f t="shared" si="125"/>
        <v>1915825</v>
      </c>
      <c r="AQ150" s="164" t="str">
        <f t="shared" si="126"/>
        <v>Yes</v>
      </c>
      <c r="AR150" s="160">
        <v>10218859</v>
      </c>
      <c r="AS150" s="160">
        <f t="shared" si="115"/>
        <v>204226.94500000001</v>
      </c>
      <c r="AT150" s="160">
        <f t="shared" si="116"/>
        <v>10423085.945</v>
      </c>
      <c r="AU150" s="160">
        <f t="shared" si="117"/>
        <v>10423085.945</v>
      </c>
      <c r="AV150" s="160"/>
      <c r="AW150" s="160">
        <f t="shared" si="127"/>
        <v>10627312.890000001</v>
      </c>
      <c r="AX150" s="160">
        <f t="shared" ref="AX150:BB150" si="194">IF($AQ150="Yes",AW150+$AS150,AW150-$AS150)</f>
        <v>10831539.835000001</v>
      </c>
      <c r="AY150" s="160">
        <f t="shared" si="194"/>
        <v>11035766.780000001</v>
      </c>
      <c r="AZ150" s="160">
        <f t="shared" si="194"/>
        <v>11239993.725000001</v>
      </c>
      <c r="BA150" s="160">
        <f t="shared" si="194"/>
        <v>11444220.670000002</v>
      </c>
      <c r="BB150" s="160">
        <f t="shared" si="194"/>
        <v>11648447.615000002</v>
      </c>
      <c r="BC150" s="160">
        <f t="shared" si="129"/>
        <v>11956812</v>
      </c>
      <c r="BD150" s="166"/>
      <c r="BE150" s="160">
        <f t="shared" si="130"/>
        <v>10627312.890000001</v>
      </c>
      <c r="BF150" s="160">
        <f t="shared" si="146"/>
        <v>10831539.835000001</v>
      </c>
      <c r="BG150" s="160">
        <f t="shared" si="147"/>
        <v>11035766.780000001</v>
      </c>
      <c r="BH150" s="160">
        <f t="shared" si="148"/>
        <v>11239993.725000001</v>
      </c>
      <c r="BI150" s="160">
        <f t="shared" si="149"/>
        <v>11444220.670000002</v>
      </c>
      <c r="BJ150" s="160">
        <f t="shared" si="150"/>
        <v>11648447.615000002</v>
      </c>
      <c r="BK150" s="160">
        <f t="shared" si="151"/>
        <v>11956812</v>
      </c>
      <c r="BL150" s="166"/>
      <c r="BM150" s="166"/>
      <c r="BN150" s="166"/>
      <c r="BO150" s="166"/>
    </row>
    <row r="151" spans="1:67" x14ac:dyDescent="0.15">
      <c r="A151" s="129" t="s">
        <v>327</v>
      </c>
      <c r="B151" s="129"/>
      <c r="C151" s="147"/>
      <c r="D151" s="147" t="str">
        <f t="shared" si="119"/>
        <v>No</v>
      </c>
      <c r="E151" s="147"/>
      <c r="F151" s="147"/>
      <c r="G151" s="1">
        <v>1</v>
      </c>
      <c r="H151" s="101">
        <v>163</v>
      </c>
      <c r="I151" s="129">
        <v>125</v>
      </c>
      <c r="J151" s="1" t="s">
        <v>14</v>
      </c>
      <c r="K151" s="156"/>
      <c r="L151" s="101">
        <v>153.62</v>
      </c>
      <c r="M151" s="157"/>
      <c r="N151" s="158"/>
      <c r="O151" s="101">
        <v>63</v>
      </c>
      <c r="P151" s="159">
        <f t="shared" si="101"/>
        <v>0.41010285119125112</v>
      </c>
      <c r="Q151" s="159">
        <f t="shared" si="102"/>
        <v>0</v>
      </c>
      <c r="R151" s="160">
        <f t="shared" si="103"/>
        <v>0</v>
      </c>
      <c r="S151" s="160">
        <f t="shared" si="120"/>
        <v>0</v>
      </c>
      <c r="T151" s="101">
        <v>1</v>
      </c>
      <c r="U151" s="101">
        <f t="shared" si="121"/>
        <v>0.15</v>
      </c>
      <c r="V151" s="136">
        <f t="shared" si="104"/>
        <v>18.899999999999999</v>
      </c>
      <c r="W151" s="4">
        <f t="shared" si="105"/>
        <v>172.67000000000002</v>
      </c>
      <c r="X151" s="101">
        <v>1023780392.67</v>
      </c>
      <c r="Y151" s="101">
        <v>2718</v>
      </c>
      <c r="Z151" s="136">
        <f t="shared" si="106"/>
        <v>376666.81</v>
      </c>
      <c r="AA151" s="131">
        <f t="shared" si="107"/>
        <v>2.017496</v>
      </c>
      <c r="AB151" s="101">
        <v>81442</v>
      </c>
      <c r="AC151" s="131">
        <f t="shared" si="108"/>
        <v>0.70727099999999998</v>
      </c>
      <c r="AD151" s="131">
        <f t="shared" si="109"/>
        <v>-0.62442900000000001</v>
      </c>
      <c r="AE151" s="161">
        <f t="shared" si="110"/>
        <v>0.01</v>
      </c>
      <c r="AF151" s="162">
        <f t="shared" si="122"/>
        <v>0</v>
      </c>
      <c r="AG151" s="163">
        <f t="shared" si="123"/>
        <v>0.01</v>
      </c>
      <c r="AH151" s="101">
        <v>54</v>
      </c>
      <c r="AI151" s="101">
        <v>4</v>
      </c>
      <c r="AJ151" s="4">
        <f t="shared" si="111"/>
        <v>30.77</v>
      </c>
      <c r="AK151" s="135">
        <f t="shared" si="112"/>
        <v>1662</v>
      </c>
      <c r="AL151" s="135">
        <f t="shared" si="113"/>
        <v>19900</v>
      </c>
      <c r="AM151" s="135">
        <f t="shared" si="114"/>
        <v>21562</v>
      </c>
      <c r="AN151" s="135">
        <f t="shared" si="124"/>
        <v>21562</v>
      </c>
      <c r="AO151" s="160">
        <v>9960</v>
      </c>
      <c r="AP151" s="135">
        <f t="shared" si="125"/>
        <v>11602</v>
      </c>
      <c r="AQ151" s="164" t="str">
        <f t="shared" si="126"/>
        <v>Yes</v>
      </c>
      <c r="AR151" s="160">
        <v>12200</v>
      </c>
      <c r="AS151" s="160">
        <f t="shared" si="115"/>
        <v>1236.7732000000001</v>
      </c>
      <c r="AT151" s="160">
        <f t="shared" si="116"/>
        <v>13436.7732</v>
      </c>
      <c r="AU151" s="160">
        <f t="shared" si="117"/>
        <v>13436.7732</v>
      </c>
      <c r="AV151" s="160"/>
      <c r="AW151" s="160">
        <f t="shared" si="127"/>
        <v>14673.546399999999</v>
      </c>
      <c r="AX151" s="160">
        <f t="shared" ref="AX151:BB151" si="195">IF($AQ151="Yes",AW151+$AS151,AW151-$AS151)</f>
        <v>15910.319599999999</v>
      </c>
      <c r="AY151" s="160">
        <f t="shared" si="195"/>
        <v>17147.092799999999</v>
      </c>
      <c r="AZ151" s="160">
        <f t="shared" si="195"/>
        <v>18383.865999999998</v>
      </c>
      <c r="BA151" s="160">
        <f t="shared" si="195"/>
        <v>19620.639199999998</v>
      </c>
      <c r="BB151" s="160">
        <f t="shared" si="195"/>
        <v>20857.412399999997</v>
      </c>
      <c r="BC151" s="160">
        <f t="shared" si="129"/>
        <v>21562</v>
      </c>
      <c r="BD151" s="166"/>
      <c r="BE151" s="160">
        <f t="shared" si="130"/>
        <v>14673.546399999999</v>
      </c>
      <c r="BF151" s="160">
        <f t="shared" si="146"/>
        <v>15910.319599999999</v>
      </c>
      <c r="BG151" s="160">
        <f t="shared" si="147"/>
        <v>17147.092799999999</v>
      </c>
      <c r="BH151" s="160">
        <f t="shared" si="148"/>
        <v>18383.865999999998</v>
      </c>
      <c r="BI151" s="160">
        <f t="shared" si="149"/>
        <v>19620.639199999998</v>
      </c>
      <c r="BJ151" s="160">
        <f t="shared" si="150"/>
        <v>20857.412399999997</v>
      </c>
      <c r="BK151" s="160">
        <f t="shared" si="151"/>
        <v>21562</v>
      </c>
      <c r="BL151" s="166"/>
      <c r="BM151" s="166"/>
      <c r="BN151" s="166"/>
      <c r="BO151" s="166"/>
    </row>
    <row r="152" spans="1:67" x14ac:dyDescent="0.15">
      <c r="A152" s="129" t="s">
        <v>333</v>
      </c>
      <c r="B152" s="129"/>
      <c r="C152" s="147"/>
      <c r="D152" s="147" t="str">
        <f t="shared" si="119"/>
        <v>No</v>
      </c>
      <c r="E152" s="147"/>
      <c r="F152" s="147"/>
      <c r="G152" s="1">
        <v>4</v>
      </c>
      <c r="H152" s="101">
        <v>109</v>
      </c>
      <c r="I152" s="129">
        <v>126</v>
      </c>
      <c r="J152" s="1" t="s">
        <v>456</v>
      </c>
      <c r="K152" s="156"/>
      <c r="L152" s="101">
        <v>4866.08</v>
      </c>
      <c r="M152" s="157"/>
      <c r="N152" s="158"/>
      <c r="O152" s="101">
        <v>1508</v>
      </c>
      <c r="P152" s="159">
        <f t="shared" si="101"/>
        <v>0.30990037155163913</v>
      </c>
      <c r="Q152" s="159">
        <f t="shared" si="102"/>
        <v>0</v>
      </c>
      <c r="R152" s="160">
        <f t="shared" si="103"/>
        <v>0</v>
      </c>
      <c r="S152" s="160">
        <f t="shared" si="120"/>
        <v>0</v>
      </c>
      <c r="T152" s="101">
        <v>260</v>
      </c>
      <c r="U152" s="101">
        <f t="shared" si="121"/>
        <v>39</v>
      </c>
      <c r="V152" s="136">
        <f t="shared" si="104"/>
        <v>452.4</v>
      </c>
      <c r="W152" s="4">
        <f t="shared" si="105"/>
        <v>5357.48</v>
      </c>
      <c r="X152" s="101">
        <v>6915192554</v>
      </c>
      <c r="Y152" s="101">
        <v>41397</v>
      </c>
      <c r="Z152" s="136">
        <f t="shared" si="106"/>
        <v>167045.74</v>
      </c>
      <c r="AA152" s="131">
        <f t="shared" si="107"/>
        <v>0.89472700000000005</v>
      </c>
      <c r="AB152" s="101">
        <v>89250</v>
      </c>
      <c r="AC152" s="131">
        <f t="shared" si="108"/>
        <v>0.77507899999999996</v>
      </c>
      <c r="AD152" s="131">
        <f t="shared" si="109"/>
        <v>0.14116699999999999</v>
      </c>
      <c r="AE152" s="161">
        <f t="shared" si="110"/>
        <v>0.14116699999999999</v>
      </c>
      <c r="AF152" s="162">
        <f t="shared" si="122"/>
        <v>0</v>
      </c>
      <c r="AG152" s="163">
        <f t="shared" si="123"/>
        <v>0.14116699999999999</v>
      </c>
      <c r="AH152" s="101">
        <v>0</v>
      </c>
      <c r="AI152" s="101">
        <v>0</v>
      </c>
      <c r="AJ152" s="4">
        <f t="shared" si="111"/>
        <v>0</v>
      </c>
      <c r="AK152" s="135">
        <f t="shared" si="112"/>
        <v>0</v>
      </c>
      <c r="AL152" s="135">
        <f t="shared" si="113"/>
        <v>8716350</v>
      </c>
      <c r="AM152" s="135">
        <f t="shared" si="114"/>
        <v>8716350</v>
      </c>
      <c r="AN152" s="135">
        <f t="shared" si="124"/>
        <v>8716350</v>
      </c>
      <c r="AO152" s="160">
        <v>5893771</v>
      </c>
      <c r="AP152" s="135">
        <f t="shared" si="125"/>
        <v>2822579</v>
      </c>
      <c r="AQ152" s="164" t="str">
        <f t="shared" si="126"/>
        <v>Yes</v>
      </c>
      <c r="AR152" s="160">
        <v>6340945</v>
      </c>
      <c r="AS152" s="160">
        <f t="shared" si="115"/>
        <v>300886.92139999999</v>
      </c>
      <c r="AT152" s="160">
        <f t="shared" si="116"/>
        <v>6641831.9214000003</v>
      </c>
      <c r="AU152" s="160">
        <f t="shared" si="117"/>
        <v>6641831.9214000003</v>
      </c>
      <c r="AV152" s="160"/>
      <c r="AW152" s="160">
        <f t="shared" si="127"/>
        <v>6942718.8428000007</v>
      </c>
      <c r="AX152" s="160">
        <f t="shared" ref="AX152:BB152" si="196">IF($AQ152="Yes",AW152+$AS152,AW152-$AS152)</f>
        <v>7243605.764200001</v>
      </c>
      <c r="AY152" s="160">
        <f t="shared" si="196"/>
        <v>7544492.6856000014</v>
      </c>
      <c r="AZ152" s="160">
        <f t="shared" si="196"/>
        <v>7845379.6070000017</v>
      </c>
      <c r="BA152" s="160">
        <f t="shared" si="196"/>
        <v>8146266.528400002</v>
      </c>
      <c r="BB152" s="160">
        <f t="shared" si="196"/>
        <v>8447153.4498000015</v>
      </c>
      <c r="BC152" s="160">
        <f t="shared" si="129"/>
        <v>8716350</v>
      </c>
      <c r="BD152" s="166"/>
      <c r="BE152" s="160">
        <f t="shared" si="130"/>
        <v>6942718.8428000007</v>
      </c>
      <c r="BF152" s="160">
        <f t="shared" si="146"/>
        <v>7243605.764200001</v>
      </c>
      <c r="BG152" s="160">
        <f t="shared" si="147"/>
        <v>7544492.6856000014</v>
      </c>
      <c r="BH152" s="160">
        <f t="shared" si="148"/>
        <v>7845379.6070000017</v>
      </c>
      <c r="BI152" s="160">
        <f t="shared" si="149"/>
        <v>8146266.528400002</v>
      </c>
      <c r="BJ152" s="160">
        <f t="shared" si="150"/>
        <v>8447153.4498000015</v>
      </c>
      <c r="BK152" s="160">
        <f t="shared" si="151"/>
        <v>8716350</v>
      </c>
      <c r="BL152" s="166"/>
      <c r="BM152" s="166"/>
      <c r="BN152" s="166"/>
      <c r="BO152" s="166"/>
    </row>
    <row r="153" spans="1:67" x14ac:dyDescent="0.15">
      <c r="A153" s="129" t="s">
        <v>323</v>
      </c>
      <c r="B153" s="129"/>
      <c r="C153" s="147"/>
      <c r="D153" s="147" t="str">
        <f t="shared" si="119"/>
        <v>No</v>
      </c>
      <c r="E153" s="147"/>
      <c r="F153" s="147"/>
      <c r="G153" s="1">
        <v>2</v>
      </c>
      <c r="H153" s="101">
        <v>158</v>
      </c>
      <c r="I153" s="129">
        <v>127</v>
      </c>
      <c r="J153" s="1" t="s">
        <v>457</v>
      </c>
      <c r="K153" s="156"/>
      <c r="L153" s="101">
        <v>391.73</v>
      </c>
      <c r="M153" s="157"/>
      <c r="N153" s="158"/>
      <c r="O153" s="101">
        <v>24</v>
      </c>
      <c r="P153" s="159">
        <f t="shared" si="101"/>
        <v>6.126668879074873E-2</v>
      </c>
      <c r="Q153" s="159">
        <f t="shared" si="102"/>
        <v>0</v>
      </c>
      <c r="R153" s="160">
        <f t="shared" si="103"/>
        <v>0</v>
      </c>
      <c r="S153" s="160">
        <f t="shared" si="120"/>
        <v>0</v>
      </c>
      <c r="T153" s="101">
        <v>5</v>
      </c>
      <c r="U153" s="101">
        <f t="shared" si="121"/>
        <v>0.75</v>
      </c>
      <c r="V153" s="136">
        <f t="shared" si="104"/>
        <v>7.2</v>
      </c>
      <c r="W153" s="4">
        <f t="shared" si="105"/>
        <v>399.68</v>
      </c>
      <c r="X153" s="101">
        <v>1015162090.67</v>
      </c>
      <c r="Y153" s="101">
        <v>3643</v>
      </c>
      <c r="Z153" s="136">
        <f t="shared" si="106"/>
        <v>278661.02</v>
      </c>
      <c r="AA153" s="131">
        <f t="shared" si="107"/>
        <v>1.492559</v>
      </c>
      <c r="AB153" s="101">
        <v>113636</v>
      </c>
      <c r="AC153" s="131">
        <f t="shared" si="108"/>
        <v>0.98685500000000004</v>
      </c>
      <c r="AD153" s="131">
        <f t="shared" si="109"/>
        <v>-0.34084799999999998</v>
      </c>
      <c r="AE153" s="161">
        <f t="shared" si="110"/>
        <v>0.01</v>
      </c>
      <c r="AF153" s="162">
        <f t="shared" si="122"/>
        <v>0</v>
      </c>
      <c r="AG153" s="163">
        <f t="shared" si="123"/>
        <v>0.01</v>
      </c>
      <c r="AH153" s="101">
        <v>0</v>
      </c>
      <c r="AI153" s="101">
        <v>0</v>
      </c>
      <c r="AJ153" s="4">
        <f t="shared" si="111"/>
        <v>0</v>
      </c>
      <c r="AK153" s="135">
        <f t="shared" si="112"/>
        <v>0</v>
      </c>
      <c r="AL153" s="135">
        <f t="shared" si="113"/>
        <v>46063</v>
      </c>
      <c r="AM153" s="135">
        <f t="shared" si="114"/>
        <v>46063</v>
      </c>
      <c r="AN153" s="135">
        <f t="shared" si="124"/>
        <v>46063</v>
      </c>
      <c r="AO153" s="160">
        <v>46611</v>
      </c>
      <c r="AP153" s="135">
        <f t="shared" si="125"/>
        <v>548</v>
      </c>
      <c r="AQ153" s="164" t="str">
        <f t="shared" si="126"/>
        <v>No</v>
      </c>
      <c r="AR153" s="160">
        <v>47041</v>
      </c>
      <c r="AS153" s="160">
        <f t="shared" si="115"/>
        <v>45.648400000000002</v>
      </c>
      <c r="AT153" s="160">
        <f t="shared" si="116"/>
        <v>46995.351600000002</v>
      </c>
      <c r="AU153" s="160">
        <f t="shared" si="117"/>
        <v>46995.351600000002</v>
      </c>
      <c r="AV153" s="160"/>
      <c r="AW153" s="160">
        <f t="shared" si="127"/>
        <v>46949.703200000004</v>
      </c>
      <c r="AX153" s="160">
        <f t="shared" ref="AX153:BB153" si="197">IF($AQ153="Yes",AW153+$AS153,AW153-$AS153)</f>
        <v>46904.054800000005</v>
      </c>
      <c r="AY153" s="160">
        <f t="shared" si="197"/>
        <v>46858.406400000007</v>
      </c>
      <c r="AZ153" s="160">
        <f t="shared" si="197"/>
        <v>46812.758000000009</v>
      </c>
      <c r="BA153" s="160">
        <f t="shared" si="197"/>
        <v>46767.109600000011</v>
      </c>
      <c r="BB153" s="160">
        <f t="shared" si="197"/>
        <v>46721.461200000012</v>
      </c>
      <c r="BC153" s="160">
        <f t="shared" si="129"/>
        <v>46063</v>
      </c>
      <c r="BD153" s="166"/>
      <c r="BE153" s="160">
        <f t="shared" si="130"/>
        <v>46949.703200000004</v>
      </c>
      <c r="BF153" s="160">
        <f t="shared" si="146"/>
        <v>46904.054800000005</v>
      </c>
      <c r="BG153" s="160">
        <f t="shared" si="147"/>
        <v>46858.406400000007</v>
      </c>
      <c r="BH153" s="160">
        <f t="shared" si="148"/>
        <v>46812.758000000009</v>
      </c>
      <c r="BI153" s="160">
        <f t="shared" si="149"/>
        <v>46767.109600000011</v>
      </c>
      <c r="BJ153" s="160">
        <f t="shared" si="150"/>
        <v>46721.461200000012</v>
      </c>
      <c r="BK153" s="160">
        <f t="shared" si="151"/>
        <v>46063</v>
      </c>
      <c r="BL153" s="166"/>
      <c r="BM153" s="166"/>
      <c r="BN153" s="166"/>
      <c r="BO153" s="166"/>
    </row>
    <row r="154" spans="1:67" x14ac:dyDescent="0.15">
      <c r="A154" s="129" t="s">
        <v>329</v>
      </c>
      <c r="B154" s="129"/>
      <c r="C154" s="147"/>
      <c r="D154" s="147" t="str">
        <f t="shared" si="119"/>
        <v>No</v>
      </c>
      <c r="E154" s="147"/>
      <c r="F154" s="147"/>
      <c r="G154" s="1">
        <v>3</v>
      </c>
      <c r="H154" s="101">
        <v>135</v>
      </c>
      <c r="I154" s="129">
        <v>128</v>
      </c>
      <c r="J154" s="1" t="s">
        <v>458</v>
      </c>
      <c r="K154" s="156"/>
      <c r="L154" s="101">
        <v>4105.9399999999996</v>
      </c>
      <c r="M154" s="157"/>
      <c r="N154" s="158"/>
      <c r="O154" s="101">
        <v>497</v>
      </c>
      <c r="P154" s="159">
        <f t="shared" si="101"/>
        <v>0.12104414579852606</v>
      </c>
      <c r="Q154" s="159">
        <f t="shared" si="102"/>
        <v>0</v>
      </c>
      <c r="R154" s="160">
        <f t="shared" si="103"/>
        <v>0</v>
      </c>
      <c r="S154" s="160">
        <f t="shared" si="120"/>
        <v>0</v>
      </c>
      <c r="T154" s="101">
        <v>61</v>
      </c>
      <c r="U154" s="101">
        <f t="shared" si="121"/>
        <v>9.15</v>
      </c>
      <c r="V154" s="136">
        <f t="shared" si="104"/>
        <v>149.1</v>
      </c>
      <c r="W154" s="4">
        <f t="shared" si="105"/>
        <v>4264.1899999999996</v>
      </c>
      <c r="X154" s="101">
        <v>3573966645.3299999</v>
      </c>
      <c r="Y154" s="101">
        <v>24952</v>
      </c>
      <c r="Z154" s="136">
        <f t="shared" si="106"/>
        <v>143233.67000000001</v>
      </c>
      <c r="AA154" s="131">
        <f t="shared" si="107"/>
        <v>0.76718600000000003</v>
      </c>
      <c r="AB154" s="101">
        <v>116444</v>
      </c>
      <c r="AC154" s="131">
        <f t="shared" si="108"/>
        <v>1.0112410000000001</v>
      </c>
      <c r="AD154" s="131">
        <f t="shared" si="109"/>
        <v>0.15959799999999999</v>
      </c>
      <c r="AE154" s="161">
        <f t="shared" si="110"/>
        <v>0.15959799999999999</v>
      </c>
      <c r="AF154" s="162">
        <f t="shared" si="122"/>
        <v>0</v>
      </c>
      <c r="AG154" s="163">
        <f t="shared" si="123"/>
        <v>0.15959799999999999</v>
      </c>
      <c r="AH154" s="101">
        <v>0</v>
      </c>
      <c r="AI154" s="101">
        <v>0</v>
      </c>
      <c r="AJ154" s="4">
        <f t="shared" si="111"/>
        <v>0</v>
      </c>
      <c r="AK154" s="135">
        <f t="shared" si="112"/>
        <v>0</v>
      </c>
      <c r="AL154" s="135">
        <f t="shared" si="113"/>
        <v>7843410</v>
      </c>
      <c r="AM154" s="135">
        <f t="shared" si="114"/>
        <v>7843410</v>
      </c>
      <c r="AN154" s="135">
        <f t="shared" si="124"/>
        <v>7843410</v>
      </c>
      <c r="AO154" s="160">
        <v>6087799</v>
      </c>
      <c r="AP154" s="135">
        <f t="shared" si="125"/>
        <v>1755611</v>
      </c>
      <c r="AQ154" s="164" t="str">
        <f t="shared" si="126"/>
        <v>Yes</v>
      </c>
      <c r="AR154" s="160">
        <v>6129867</v>
      </c>
      <c r="AS154" s="160">
        <f t="shared" si="115"/>
        <v>187148.13260000001</v>
      </c>
      <c r="AT154" s="160">
        <f t="shared" si="116"/>
        <v>6317015.1326000001</v>
      </c>
      <c r="AU154" s="160">
        <f t="shared" si="117"/>
        <v>6317015.1326000001</v>
      </c>
      <c r="AV154" s="160"/>
      <c r="AW154" s="160">
        <f t="shared" si="127"/>
        <v>6504163.2652000003</v>
      </c>
      <c r="AX154" s="160">
        <f t="shared" ref="AX154:BB154" si="198">IF($AQ154="Yes",AW154+$AS154,AW154-$AS154)</f>
        <v>6691311.3978000004</v>
      </c>
      <c r="AY154" s="160">
        <f t="shared" si="198"/>
        <v>6878459.5304000005</v>
      </c>
      <c r="AZ154" s="160">
        <f t="shared" si="198"/>
        <v>7065607.6630000006</v>
      </c>
      <c r="BA154" s="160">
        <f t="shared" si="198"/>
        <v>7252755.7956000008</v>
      </c>
      <c r="BB154" s="160">
        <f t="shared" si="198"/>
        <v>7439903.9282000009</v>
      </c>
      <c r="BC154" s="160">
        <f t="shared" si="129"/>
        <v>7843410</v>
      </c>
      <c r="BD154" s="166"/>
      <c r="BE154" s="160">
        <f t="shared" si="130"/>
        <v>6504163.2652000003</v>
      </c>
      <c r="BF154" s="160">
        <f t="shared" si="146"/>
        <v>6691311.3978000004</v>
      </c>
      <c r="BG154" s="160">
        <f t="shared" si="147"/>
        <v>6878459.5304000005</v>
      </c>
      <c r="BH154" s="160">
        <f t="shared" si="148"/>
        <v>7065607.6630000006</v>
      </c>
      <c r="BI154" s="160">
        <f t="shared" si="149"/>
        <v>7252755.7956000008</v>
      </c>
      <c r="BJ154" s="160">
        <f t="shared" si="150"/>
        <v>7439903.9282000009</v>
      </c>
      <c r="BK154" s="160">
        <f t="shared" si="151"/>
        <v>7843410</v>
      </c>
      <c r="BL154" s="166"/>
      <c r="BM154" s="166"/>
      <c r="BN154" s="166"/>
      <c r="BO154" s="166"/>
    </row>
    <row r="155" spans="1:67" x14ac:dyDescent="0.15">
      <c r="A155" s="129" t="s">
        <v>323</v>
      </c>
      <c r="B155" s="129"/>
      <c r="C155" s="147"/>
      <c r="D155" s="147" t="str">
        <f t="shared" si="119"/>
        <v>No</v>
      </c>
      <c r="E155" s="147"/>
      <c r="F155" s="147"/>
      <c r="G155" s="1">
        <v>6</v>
      </c>
      <c r="H155" s="101">
        <v>99</v>
      </c>
      <c r="I155" s="129">
        <v>129</v>
      </c>
      <c r="J155" s="1" t="s">
        <v>459</v>
      </c>
      <c r="K155" s="156"/>
      <c r="L155" s="101">
        <v>1342.46</v>
      </c>
      <c r="M155" s="157"/>
      <c r="N155" s="158"/>
      <c r="O155" s="101">
        <v>131</v>
      </c>
      <c r="P155" s="159">
        <f t="shared" ref="P155:P195" si="199">O155/L155</f>
        <v>9.7582050861850636E-2</v>
      </c>
      <c r="Q155" s="159">
        <f t="shared" ref="Q155:Q195" si="200">IF(P155&gt;0.75,+P155-0.75,0)</f>
        <v>0</v>
      </c>
      <c r="R155" s="160">
        <f t="shared" ref="R155:R195" si="201">Q155*L155</f>
        <v>0</v>
      </c>
      <c r="S155" s="160">
        <f t="shared" si="120"/>
        <v>0</v>
      </c>
      <c r="T155" s="101">
        <v>9</v>
      </c>
      <c r="U155" s="101">
        <f t="shared" si="121"/>
        <v>1.3499999999999999</v>
      </c>
      <c r="V155" s="136">
        <f t="shared" ref="V155:V195" si="202">ROUND(O155*$V$2,2)</f>
        <v>39.299999999999997</v>
      </c>
      <c r="W155" s="4">
        <f t="shared" ref="W155:W195" si="203">L155+V155+0.15*T155+0.05*R155</f>
        <v>1383.11</v>
      </c>
      <c r="X155" s="101">
        <v>1267723059.3299999</v>
      </c>
      <c r="Y155" s="101">
        <v>11106</v>
      </c>
      <c r="Z155" s="136">
        <f t="shared" ref="Z155:Z195" si="204">ROUND(X155/Y155,2)</f>
        <v>114147.58</v>
      </c>
      <c r="AA155" s="131">
        <f t="shared" ref="AA155:AA195" si="205">(ROUND(Z155/$AA$21,6))</f>
        <v>0.61139500000000002</v>
      </c>
      <c r="AB155" s="101">
        <v>101897</v>
      </c>
      <c r="AC155" s="131">
        <f t="shared" ref="AC155:AC195" si="206">(ROUND(AB155/$AC$21,6))</f>
        <v>0.88490999999999997</v>
      </c>
      <c r="AD155" s="131">
        <f t="shared" ref="AD155:AD195" si="207">ROUND(1-((AA155*$V$4)+(AC155*$V$5)),6)</f>
        <v>0.30655100000000002</v>
      </c>
      <c r="AE155" s="161">
        <f t="shared" ref="AE155:AE195" si="208">IF(C155=1,MAX($V$7,AD155),MAX($V$6,AD155))</f>
        <v>0.30655100000000002</v>
      </c>
      <c r="AF155" s="162">
        <f t="shared" si="122"/>
        <v>0</v>
      </c>
      <c r="AG155" s="163">
        <f t="shared" si="123"/>
        <v>0.30655100000000002</v>
      </c>
      <c r="AH155" s="101">
        <v>0</v>
      </c>
      <c r="AI155" s="101">
        <v>0</v>
      </c>
      <c r="AJ155" s="4">
        <f t="shared" ref="AJ155:AJ195" si="209">ROUND((AI155/13)*100,2)</f>
        <v>0</v>
      </c>
      <c r="AK155" s="135">
        <f t="shared" ref="AK155:AK195" si="210">ROUND(AH155*AJ155,0)</f>
        <v>0</v>
      </c>
      <c r="AL155" s="135">
        <f t="shared" ref="AL155:AL195" si="211">ROUND(W155*AG155*$AL$21,0)</f>
        <v>4886528</v>
      </c>
      <c r="AM155" s="135">
        <f t="shared" ref="AM155:AM195" si="212">IF(AL155=0, 0,AK155+AL155)</f>
        <v>4886528</v>
      </c>
      <c r="AN155" s="135">
        <f t="shared" si="124"/>
        <v>4886528</v>
      </c>
      <c r="AO155" s="160">
        <v>5929453</v>
      </c>
      <c r="AP155" s="135">
        <f t="shared" si="125"/>
        <v>1042925</v>
      </c>
      <c r="AQ155" s="164" t="str">
        <f t="shared" si="126"/>
        <v>No</v>
      </c>
      <c r="AR155" s="160">
        <v>5779507</v>
      </c>
      <c r="AS155" s="160">
        <f t="shared" ref="AS155:AS195" si="213">IF(AQ155="Yes",+AP155*$M$9,+AP155*$M$10)</f>
        <v>86875.652499999997</v>
      </c>
      <c r="AT155" s="160">
        <f t="shared" ref="AT155:AT195" si="214">IF(AQ155="Yes",+AR155+AS155,+AR155-AS155)</f>
        <v>5692631.3475000001</v>
      </c>
      <c r="AU155" s="160">
        <f t="shared" ref="AU155:AU195" si="215">IF(C155=1,MAX(AT155,AO155),AT155)</f>
        <v>5692631.3475000001</v>
      </c>
      <c r="AV155" s="160"/>
      <c r="AW155" s="160">
        <f t="shared" si="127"/>
        <v>5605755.6950000003</v>
      </c>
      <c r="AX155" s="160">
        <f t="shared" ref="AX155:BB155" si="216">IF($AQ155="Yes",AW155+$AS155,AW155-$AS155)</f>
        <v>5518880.0425000004</v>
      </c>
      <c r="AY155" s="160">
        <f t="shared" si="216"/>
        <v>5432004.3900000006</v>
      </c>
      <c r="AZ155" s="160">
        <f t="shared" si="216"/>
        <v>5345128.7375000007</v>
      </c>
      <c r="BA155" s="160">
        <f t="shared" si="216"/>
        <v>5258253.0850000009</v>
      </c>
      <c r="BB155" s="160">
        <f t="shared" si="216"/>
        <v>5171377.432500001</v>
      </c>
      <c r="BC155" s="160">
        <f t="shared" si="129"/>
        <v>4886528</v>
      </c>
      <c r="BD155" s="166"/>
      <c r="BE155" s="160">
        <f t="shared" si="130"/>
        <v>5605755.6950000003</v>
      </c>
      <c r="BF155" s="160">
        <f t="shared" si="146"/>
        <v>5518880.0425000004</v>
      </c>
      <c r="BG155" s="160">
        <f t="shared" si="147"/>
        <v>5432004.3900000006</v>
      </c>
      <c r="BH155" s="160">
        <f t="shared" si="148"/>
        <v>5345128.7375000007</v>
      </c>
      <c r="BI155" s="160">
        <f t="shared" si="149"/>
        <v>5258253.0850000009</v>
      </c>
      <c r="BJ155" s="160">
        <f t="shared" si="150"/>
        <v>5171377.432500001</v>
      </c>
      <c r="BK155" s="160">
        <f t="shared" si="151"/>
        <v>4886528</v>
      </c>
      <c r="BL155" s="166"/>
      <c r="BM155" s="166"/>
      <c r="BN155" s="166"/>
      <c r="BO155" s="166"/>
    </row>
    <row r="156" spans="1:67" x14ac:dyDescent="0.15">
      <c r="A156" s="129" t="s">
        <v>329</v>
      </c>
      <c r="B156" s="129"/>
      <c r="C156" s="147"/>
      <c r="D156" s="147" t="str">
        <f t="shared" ref="D156:D195" si="217">IF(C156=1,"Yes","No")</f>
        <v>No</v>
      </c>
      <c r="E156" s="147"/>
      <c r="F156" s="147"/>
      <c r="G156" s="1">
        <v>5</v>
      </c>
      <c r="H156" s="101">
        <v>87</v>
      </c>
      <c r="I156" s="129">
        <v>130</v>
      </c>
      <c r="J156" s="1" t="s">
        <v>460</v>
      </c>
      <c r="K156" s="156"/>
      <c r="L156" s="101">
        <v>2431.33</v>
      </c>
      <c r="M156" s="157"/>
      <c r="N156" s="158"/>
      <c r="O156" s="101">
        <v>297</v>
      </c>
      <c r="P156" s="159">
        <f t="shared" si="199"/>
        <v>0.12215536352531331</v>
      </c>
      <c r="Q156" s="159">
        <f t="shared" si="200"/>
        <v>0</v>
      </c>
      <c r="R156" s="160">
        <f t="shared" si="201"/>
        <v>0</v>
      </c>
      <c r="S156" s="160">
        <f t="shared" ref="S156:S195" si="218">R156*0.05</f>
        <v>0</v>
      </c>
      <c r="T156" s="101">
        <v>18</v>
      </c>
      <c r="U156" s="101">
        <f t="shared" ref="U156:U195" si="219">T156*0.15</f>
        <v>2.6999999999999997</v>
      </c>
      <c r="V156" s="136">
        <f t="shared" si="202"/>
        <v>89.1</v>
      </c>
      <c r="W156" s="4">
        <f t="shared" si="203"/>
        <v>2523.1299999999997</v>
      </c>
      <c r="X156" s="101">
        <v>3149753134.3299999</v>
      </c>
      <c r="Y156" s="101">
        <v>19571</v>
      </c>
      <c r="Z156" s="136">
        <f t="shared" si="204"/>
        <v>160939.82</v>
      </c>
      <c r="AA156" s="131">
        <f t="shared" si="205"/>
        <v>0.86202299999999998</v>
      </c>
      <c r="AB156" s="101">
        <v>90324</v>
      </c>
      <c r="AC156" s="131">
        <f t="shared" si="206"/>
        <v>0.78440600000000005</v>
      </c>
      <c r="AD156" s="131">
        <f t="shared" si="207"/>
        <v>0.16126199999999999</v>
      </c>
      <c r="AE156" s="161">
        <f t="shared" si="208"/>
        <v>0.16126199999999999</v>
      </c>
      <c r="AF156" s="162">
        <f t="shared" ref="AF156:AF195" si="220">IF(H156&gt;=1,IF(H156&lt;=5,0.06,IF(H156&lt;=10,0.05,IF(H156&lt;=15,0.04,IF(H156&lt;=19,0.03,0)))),0)</f>
        <v>0</v>
      </c>
      <c r="AG156" s="163">
        <f t="shared" ref="AG156:AG195" si="221">+AF156+AE156</f>
        <v>0.16126199999999999</v>
      </c>
      <c r="AH156" s="101">
        <v>2432</v>
      </c>
      <c r="AI156" s="101">
        <v>13</v>
      </c>
      <c r="AJ156" s="4">
        <f t="shared" si="209"/>
        <v>100</v>
      </c>
      <c r="AK156" s="135">
        <f t="shared" si="210"/>
        <v>243200</v>
      </c>
      <c r="AL156" s="135">
        <f t="shared" si="211"/>
        <v>4689350</v>
      </c>
      <c r="AM156" s="135">
        <f t="shared" si="212"/>
        <v>4932550</v>
      </c>
      <c r="AN156" s="135">
        <f t="shared" ref="AN156:AN195" si="222">IF(AND(C156=1,AM156&lt;AO156),AO156,AM156)</f>
        <v>4932550</v>
      </c>
      <c r="AO156" s="160">
        <v>3458266</v>
      </c>
      <c r="AP156" s="135">
        <f t="shared" ref="AP156:AP195" si="223">ABS(SUM(AO156,-AM156))</f>
        <v>1474284</v>
      </c>
      <c r="AQ156" s="164" t="str">
        <f t="shared" ref="AQ156:AQ195" si="224">IF(AM156&gt;AO156,"Yes","No")</f>
        <v>Yes</v>
      </c>
      <c r="AR156" s="160">
        <v>3628482</v>
      </c>
      <c r="AS156" s="160">
        <f t="shared" si="213"/>
        <v>157158.67439999999</v>
      </c>
      <c r="AT156" s="160">
        <f t="shared" si="214"/>
        <v>3785640.6743999999</v>
      </c>
      <c r="AU156" s="160">
        <f t="shared" si="215"/>
        <v>3785640.6743999999</v>
      </c>
      <c r="AV156" s="160"/>
      <c r="AW156" s="160">
        <f t="shared" ref="AW156:AW195" si="225">IF($AQ156="Yes",AU156+$AS156,AU156-$AS156)</f>
        <v>3942799.3487999998</v>
      </c>
      <c r="AX156" s="160">
        <f t="shared" ref="AX156:BB156" si="226">IF($AQ156="Yes",AW156+$AS156,AW156-$AS156)</f>
        <v>4099958.0231999997</v>
      </c>
      <c r="AY156" s="160">
        <f t="shared" si="226"/>
        <v>4257116.6975999996</v>
      </c>
      <c r="AZ156" s="160">
        <f t="shared" si="226"/>
        <v>4414275.3719999995</v>
      </c>
      <c r="BA156" s="160">
        <f t="shared" si="226"/>
        <v>4571434.0463999994</v>
      </c>
      <c r="BB156" s="160">
        <f t="shared" si="226"/>
        <v>4728592.7207999993</v>
      </c>
      <c r="BC156" s="160">
        <f t="shared" ref="BC156:BC195" si="227">AM156</f>
        <v>4932550</v>
      </c>
      <c r="BD156" s="166"/>
      <c r="BE156" s="160">
        <f t="shared" ref="BE156:BE195" si="228">IF($C156=1,MAX(AW156,$AO156),AW156)</f>
        <v>3942799.3487999998</v>
      </c>
      <c r="BF156" s="160">
        <f t="shared" si="146"/>
        <v>4099958.0231999997</v>
      </c>
      <c r="BG156" s="160">
        <f t="shared" si="147"/>
        <v>4257116.6975999996</v>
      </c>
      <c r="BH156" s="160">
        <f t="shared" si="148"/>
        <v>4414275.3719999995</v>
      </c>
      <c r="BI156" s="160">
        <f t="shared" si="149"/>
        <v>4571434.0463999994</v>
      </c>
      <c r="BJ156" s="160">
        <f t="shared" si="150"/>
        <v>4728592.7207999993</v>
      </c>
      <c r="BK156" s="160">
        <f t="shared" si="151"/>
        <v>4932550</v>
      </c>
      <c r="BL156" s="166"/>
      <c r="BM156" s="166"/>
      <c r="BN156" s="166"/>
      <c r="BO156" s="166"/>
    </row>
    <row r="157" spans="1:67" x14ac:dyDescent="0.15">
      <c r="A157" s="129" t="s">
        <v>333</v>
      </c>
      <c r="B157" s="129"/>
      <c r="C157" s="147"/>
      <c r="D157" s="147" t="str">
        <f t="shared" si="217"/>
        <v>No</v>
      </c>
      <c r="E157" s="147"/>
      <c r="F157" s="147"/>
      <c r="G157" s="1">
        <v>6</v>
      </c>
      <c r="H157" s="101">
        <v>63</v>
      </c>
      <c r="I157" s="129">
        <v>131</v>
      </c>
      <c r="J157" s="1" t="s">
        <v>461</v>
      </c>
      <c r="K157" s="156"/>
      <c r="L157" s="101">
        <v>6308.72</v>
      </c>
      <c r="M157" s="157"/>
      <c r="N157" s="158"/>
      <c r="O157" s="101">
        <v>1428</v>
      </c>
      <c r="P157" s="159">
        <f t="shared" si="199"/>
        <v>0.22635336486640711</v>
      </c>
      <c r="Q157" s="159">
        <f t="shared" si="200"/>
        <v>0</v>
      </c>
      <c r="R157" s="160">
        <f t="shared" si="201"/>
        <v>0</v>
      </c>
      <c r="S157" s="160">
        <f t="shared" si="218"/>
        <v>0</v>
      </c>
      <c r="T157" s="101">
        <v>119</v>
      </c>
      <c r="U157" s="101">
        <f t="shared" si="219"/>
        <v>17.849999999999998</v>
      </c>
      <c r="V157" s="136">
        <f t="shared" si="202"/>
        <v>428.4</v>
      </c>
      <c r="W157" s="4">
        <f t="shared" si="203"/>
        <v>6754.97</v>
      </c>
      <c r="X157" s="101">
        <v>5834779503.6700001</v>
      </c>
      <c r="Y157" s="101">
        <v>43863</v>
      </c>
      <c r="Z157" s="136">
        <f t="shared" si="204"/>
        <v>133022.81</v>
      </c>
      <c r="AA157" s="131">
        <f t="shared" si="205"/>
        <v>0.71249399999999996</v>
      </c>
      <c r="AB157" s="101">
        <v>90796</v>
      </c>
      <c r="AC157" s="131">
        <f t="shared" si="206"/>
        <v>0.78850500000000001</v>
      </c>
      <c r="AD157" s="131">
        <f t="shared" si="207"/>
        <v>0.26470300000000002</v>
      </c>
      <c r="AE157" s="161">
        <f t="shared" si="208"/>
        <v>0.26470300000000002</v>
      </c>
      <c r="AF157" s="162">
        <f t="shared" si="220"/>
        <v>0</v>
      </c>
      <c r="AG157" s="163">
        <f t="shared" si="221"/>
        <v>0.26470300000000002</v>
      </c>
      <c r="AH157" s="101">
        <v>0</v>
      </c>
      <c r="AI157" s="101">
        <v>0</v>
      </c>
      <c r="AJ157" s="4">
        <f t="shared" si="209"/>
        <v>0</v>
      </c>
      <c r="AK157" s="135">
        <f t="shared" si="210"/>
        <v>0</v>
      </c>
      <c r="AL157" s="135">
        <f t="shared" si="211"/>
        <v>20607401</v>
      </c>
      <c r="AM157" s="135">
        <f t="shared" si="212"/>
        <v>20607401</v>
      </c>
      <c r="AN157" s="135">
        <f t="shared" si="222"/>
        <v>20607401</v>
      </c>
      <c r="AO157" s="160">
        <v>20268059</v>
      </c>
      <c r="AP157" s="135">
        <f t="shared" si="223"/>
        <v>339342</v>
      </c>
      <c r="AQ157" s="164" t="str">
        <f t="shared" si="224"/>
        <v>Yes</v>
      </c>
      <c r="AR157" s="160">
        <v>20430243</v>
      </c>
      <c r="AS157" s="160">
        <f t="shared" si="213"/>
        <v>36173.857199999999</v>
      </c>
      <c r="AT157" s="160">
        <f t="shared" si="214"/>
        <v>20466416.8572</v>
      </c>
      <c r="AU157" s="160">
        <f t="shared" si="215"/>
        <v>20466416.8572</v>
      </c>
      <c r="AV157" s="160"/>
      <c r="AW157" s="160">
        <f t="shared" si="225"/>
        <v>20502590.714400001</v>
      </c>
      <c r="AX157" s="160">
        <f t="shared" ref="AX157:BB157" si="229">IF($AQ157="Yes",AW157+$AS157,AW157-$AS157)</f>
        <v>20538764.571600001</v>
      </c>
      <c r="AY157" s="160">
        <f t="shared" si="229"/>
        <v>20574938.428800002</v>
      </c>
      <c r="AZ157" s="160">
        <f t="shared" si="229"/>
        <v>20611112.286000002</v>
      </c>
      <c r="BA157" s="160">
        <f t="shared" si="229"/>
        <v>20647286.143200003</v>
      </c>
      <c r="BB157" s="160">
        <f t="shared" si="229"/>
        <v>20683460.000400003</v>
      </c>
      <c r="BC157" s="160">
        <f t="shared" si="227"/>
        <v>20607401</v>
      </c>
      <c r="BD157" s="166"/>
      <c r="BE157" s="160">
        <f t="shared" si="228"/>
        <v>20502590.714400001</v>
      </c>
      <c r="BF157" s="160">
        <f t="shared" si="146"/>
        <v>20538764.571600001</v>
      </c>
      <c r="BG157" s="160">
        <f t="shared" si="147"/>
        <v>20574938.428800002</v>
      </c>
      <c r="BH157" s="160">
        <f t="shared" si="148"/>
        <v>20611112.286000002</v>
      </c>
      <c r="BI157" s="160">
        <f t="shared" si="149"/>
        <v>20647286.143200003</v>
      </c>
      <c r="BJ157" s="160">
        <f t="shared" si="150"/>
        <v>20683460.000400003</v>
      </c>
      <c r="BK157" s="160">
        <f t="shared" si="151"/>
        <v>20607401</v>
      </c>
      <c r="BL157" s="166"/>
      <c r="BM157" s="166"/>
      <c r="BN157" s="166"/>
      <c r="BO157" s="166"/>
    </row>
    <row r="158" spans="1:67" x14ac:dyDescent="0.15">
      <c r="A158" s="129" t="s">
        <v>329</v>
      </c>
      <c r="B158" s="129"/>
      <c r="C158" s="147"/>
      <c r="D158" s="147" t="str">
        <f t="shared" si="217"/>
        <v>No</v>
      </c>
      <c r="E158" s="147"/>
      <c r="F158" s="147"/>
      <c r="G158" s="1">
        <v>5</v>
      </c>
      <c r="H158" s="101">
        <v>69</v>
      </c>
      <c r="I158" s="129">
        <v>132</v>
      </c>
      <c r="J158" s="1" t="s">
        <v>462</v>
      </c>
      <c r="K158" s="156"/>
      <c r="L158" s="101">
        <v>4684.43</v>
      </c>
      <c r="M158" s="157"/>
      <c r="N158" s="158"/>
      <c r="O158" s="101">
        <v>748</v>
      </c>
      <c r="P158" s="159">
        <f t="shared" si="199"/>
        <v>0.15967791172031601</v>
      </c>
      <c r="Q158" s="159">
        <f t="shared" si="200"/>
        <v>0</v>
      </c>
      <c r="R158" s="160">
        <f t="shared" si="201"/>
        <v>0</v>
      </c>
      <c r="S158" s="160">
        <f t="shared" si="218"/>
        <v>0</v>
      </c>
      <c r="T158" s="101">
        <v>308</v>
      </c>
      <c r="U158" s="101">
        <f t="shared" si="219"/>
        <v>46.199999999999996</v>
      </c>
      <c r="V158" s="136">
        <f t="shared" si="202"/>
        <v>224.4</v>
      </c>
      <c r="W158" s="4">
        <f t="shared" si="203"/>
        <v>4955.03</v>
      </c>
      <c r="X158" s="101">
        <v>3875169833</v>
      </c>
      <c r="Y158" s="101">
        <v>25937</v>
      </c>
      <c r="Z158" s="136">
        <f t="shared" si="204"/>
        <v>149407.01999999999</v>
      </c>
      <c r="AA158" s="131">
        <f t="shared" si="205"/>
        <v>0.80025100000000005</v>
      </c>
      <c r="AB158" s="101">
        <v>105986</v>
      </c>
      <c r="AC158" s="131">
        <f t="shared" si="206"/>
        <v>0.92042000000000002</v>
      </c>
      <c r="AD158" s="131">
        <f t="shared" si="207"/>
        <v>0.16369800000000001</v>
      </c>
      <c r="AE158" s="161">
        <f t="shared" si="208"/>
        <v>0.16369800000000001</v>
      </c>
      <c r="AF158" s="162">
        <f t="shared" si="220"/>
        <v>0</v>
      </c>
      <c r="AG158" s="163">
        <f t="shared" si="221"/>
        <v>0.16369800000000001</v>
      </c>
      <c r="AH158" s="101">
        <v>0</v>
      </c>
      <c r="AI158" s="101">
        <v>0</v>
      </c>
      <c r="AJ158" s="4">
        <f t="shared" si="209"/>
        <v>0</v>
      </c>
      <c r="AK158" s="135">
        <f t="shared" si="210"/>
        <v>0</v>
      </c>
      <c r="AL158" s="135">
        <f t="shared" si="211"/>
        <v>9348256</v>
      </c>
      <c r="AM158" s="135">
        <f t="shared" si="212"/>
        <v>9348256</v>
      </c>
      <c r="AN158" s="135">
        <f t="shared" si="222"/>
        <v>9348256</v>
      </c>
      <c r="AO158" s="160">
        <v>12826469</v>
      </c>
      <c r="AP158" s="135">
        <f t="shared" si="223"/>
        <v>3478213</v>
      </c>
      <c r="AQ158" s="164" t="str">
        <f t="shared" si="224"/>
        <v>No</v>
      </c>
      <c r="AR158" s="160">
        <v>11697813</v>
      </c>
      <c r="AS158" s="160">
        <f t="shared" si="213"/>
        <v>289735.14289999998</v>
      </c>
      <c r="AT158" s="160">
        <f t="shared" si="214"/>
        <v>11408077.857100001</v>
      </c>
      <c r="AU158" s="160">
        <f t="shared" si="215"/>
        <v>11408077.857100001</v>
      </c>
      <c r="AV158" s="160"/>
      <c r="AW158" s="160">
        <f t="shared" si="225"/>
        <v>11118342.714200001</v>
      </c>
      <c r="AX158" s="160">
        <f t="shared" ref="AX158:BB158" si="230">IF($AQ158="Yes",AW158+$AS158,AW158-$AS158)</f>
        <v>10828607.571300002</v>
      </c>
      <c r="AY158" s="160">
        <f t="shared" si="230"/>
        <v>10538872.428400002</v>
      </c>
      <c r="AZ158" s="160">
        <f t="shared" si="230"/>
        <v>10249137.285500003</v>
      </c>
      <c r="BA158" s="160">
        <f t="shared" si="230"/>
        <v>9959402.1426000036</v>
      </c>
      <c r="BB158" s="160">
        <f t="shared" si="230"/>
        <v>9669666.9997000042</v>
      </c>
      <c r="BC158" s="160">
        <f t="shared" si="227"/>
        <v>9348256</v>
      </c>
      <c r="BD158" s="166"/>
      <c r="BE158" s="160">
        <f t="shared" si="228"/>
        <v>11118342.714200001</v>
      </c>
      <c r="BF158" s="160">
        <f t="shared" si="146"/>
        <v>10828607.571300002</v>
      </c>
      <c r="BG158" s="160">
        <f t="shared" si="147"/>
        <v>10538872.428400002</v>
      </c>
      <c r="BH158" s="160">
        <f t="shared" si="148"/>
        <v>10249137.285500003</v>
      </c>
      <c r="BI158" s="160">
        <f t="shared" si="149"/>
        <v>9959402.1426000036</v>
      </c>
      <c r="BJ158" s="160">
        <f t="shared" si="150"/>
        <v>9669666.9997000042</v>
      </c>
      <c r="BK158" s="160">
        <f t="shared" si="151"/>
        <v>9348256</v>
      </c>
      <c r="BL158" s="166"/>
      <c r="BM158" s="166"/>
      <c r="BN158" s="166"/>
      <c r="BO158" s="166"/>
    </row>
    <row r="159" spans="1:67" x14ac:dyDescent="0.15">
      <c r="A159" s="129" t="s">
        <v>351</v>
      </c>
      <c r="B159" s="129"/>
      <c r="C159" s="147"/>
      <c r="D159" s="147" t="str">
        <f t="shared" si="217"/>
        <v>No</v>
      </c>
      <c r="E159" s="147"/>
      <c r="F159" s="147"/>
      <c r="G159" s="1">
        <v>9</v>
      </c>
      <c r="H159" s="101">
        <v>20</v>
      </c>
      <c r="I159" s="129">
        <v>133</v>
      </c>
      <c r="J159" s="1" t="s">
        <v>463</v>
      </c>
      <c r="K159" s="156"/>
      <c r="L159" s="101">
        <v>382.01</v>
      </c>
      <c r="M159" s="168"/>
      <c r="N159" s="158"/>
      <c r="O159" s="101">
        <v>213</v>
      </c>
      <c r="P159" s="159">
        <f t="shared" si="199"/>
        <v>0.55757702677940368</v>
      </c>
      <c r="Q159" s="159">
        <f t="shared" si="200"/>
        <v>0</v>
      </c>
      <c r="R159" s="160">
        <f t="shared" si="201"/>
        <v>0</v>
      </c>
      <c r="S159" s="160">
        <f t="shared" si="218"/>
        <v>0</v>
      </c>
      <c r="T159" s="101">
        <v>8</v>
      </c>
      <c r="U159" s="101">
        <f t="shared" si="219"/>
        <v>1.2</v>
      </c>
      <c r="V159" s="136">
        <f t="shared" si="202"/>
        <v>63.9</v>
      </c>
      <c r="W159" s="4">
        <f t="shared" si="203"/>
        <v>447.10999999999996</v>
      </c>
      <c r="X159" s="101">
        <v>253210377</v>
      </c>
      <c r="Y159" s="101">
        <v>2914</v>
      </c>
      <c r="Z159" s="136">
        <f t="shared" si="204"/>
        <v>86894.43</v>
      </c>
      <c r="AA159" s="131">
        <f t="shared" si="205"/>
        <v>0.465422</v>
      </c>
      <c r="AB159" s="101">
        <v>62178</v>
      </c>
      <c r="AC159" s="131">
        <f t="shared" si="206"/>
        <v>0.53997600000000001</v>
      </c>
      <c r="AD159" s="131">
        <f t="shared" si="207"/>
        <v>0.512212</v>
      </c>
      <c r="AE159" s="161">
        <f t="shared" si="208"/>
        <v>0.512212</v>
      </c>
      <c r="AF159" s="162">
        <f t="shared" si="220"/>
        <v>0</v>
      </c>
      <c r="AG159" s="163">
        <f t="shared" si="221"/>
        <v>0.512212</v>
      </c>
      <c r="AH159" s="101">
        <v>0</v>
      </c>
      <c r="AI159" s="101">
        <v>0</v>
      </c>
      <c r="AJ159" s="4">
        <f t="shared" si="209"/>
        <v>0</v>
      </c>
      <c r="AK159" s="135">
        <f t="shared" si="210"/>
        <v>0</v>
      </c>
      <c r="AL159" s="135">
        <f t="shared" si="211"/>
        <v>2639399</v>
      </c>
      <c r="AM159" s="135">
        <f t="shared" si="212"/>
        <v>2639399</v>
      </c>
      <c r="AN159" s="135">
        <f t="shared" si="222"/>
        <v>2639399</v>
      </c>
      <c r="AO159" s="160">
        <v>2612273</v>
      </c>
      <c r="AP159" s="135">
        <f t="shared" si="223"/>
        <v>27126</v>
      </c>
      <c r="AQ159" s="164" t="str">
        <f t="shared" si="224"/>
        <v>Yes</v>
      </c>
      <c r="AR159" s="160">
        <v>2665202</v>
      </c>
      <c r="AS159" s="160">
        <f t="shared" si="213"/>
        <v>2891.6316000000002</v>
      </c>
      <c r="AT159" s="160">
        <f t="shared" si="214"/>
        <v>2668093.6316</v>
      </c>
      <c r="AU159" s="160">
        <f t="shared" si="215"/>
        <v>2668093.6316</v>
      </c>
      <c r="AV159" s="160"/>
      <c r="AW159" s="160">
        <f t="shared" si="225"/>
        <v>2670985.2631999999</v>
      </c>
      <c r="AX159" s="160">
        <f t="shared" ref="AX159:BB159" si="231">IF($AQ159="Yes",AW159+$AS159,AW159-$AS159)</f>
        <v>2673876.8947999999</v>
      </c>
      <c r="AY159" s="160">
        <f t="shared" si="231"/>
        <v>2676768.5263999999</v>
      </c>
      <c r="AZ159" s="160">
        <f t="shared" si="231"/>
        <v>2679660.1579999998</v>
      </c>
      <c r="BA159" s="160">
        <f t="shared" si="231"/>
        <v>2682551.7895999998</v>
      </c>
      <c r="BB159" s="160">
        <f t="shared" si="231"/>
        <v>2685443.4211999997</v>
      </c>
      <c r="BC159" s="160">
        <f t="shared" si="227"/>
        <v>2639399</v>
      </c>
      <c r="BD159" s="166"/>
      <c r="BE159" s="160">
        <f t="shared" si="228"/>
        <v>2670985.2631999999</v>
      </c>
      <c r="BF159" s="160">
        <f t="shared" si="146"/>
        <v>2673876.8947999999</v>
      </c>
      <c r="BG159" s="160">
        <f t="shared" si="147"/>
        <v>2676768.5263999999</v>
      </c>
      <c r="BH159" s="160">
        <f t="shared" si="148"/>
        <v>2679660.1579999998</v>
      </c>
      <c r="BI159" s="160">
        <f t="shared" si="149"/>
        <v>2682551.7895999998</v>
      </c>
      <c r="BJ159" s="160">
        <f t="shared" si="150"/>
        <v>2685443.4211999997</v>
      </c>
      <c r="BK159" s="160">
        <f t="shared" si="151"/>
        <v>2639399</v>
      </c>
      <c r="BL159" s="166"/>
      <c r="BM159" s="166"/>
      <c r="BN159" s="166"/>
      <c r="BO159" s="166"/>
    </row>
    <row r="160" spans="1:67" x14ac:dyDescent="0.15">
      <c r="A160" s="129" t="s">
        <v>351</v>
      </c>
      <c r="B160" s="129"/>
      <c r="C160" s="147"/>
      <c r="D160" s="147" t="str">
        <f t="shared" si="217"/>
        <v>No</v>
      </c>
      <c r="E160" s="147"/>
      <c r="F160" s="147"/>
      <c r="G160" s="1">
        <v>9</v>
      </c>
      <c r="H160" s="101">
        <v>33</v>
      </c>
      <c r="I160" s="129">
        <v>134</v>
      </c>
      <c r="J160" s="1" t="s">
        <v>464</v>
      </c>
      <c r="K160" s="156"/>
      <c r="L160" s="101">
        <v>1489.93</v>
      </c>
      <c r="M160" s="168"/>
      <c r="N160" s="158"/>
      <c r="O160" s="101">
        <v>604</v>
      </c>
      <c r="P160" s="159">
        <f t="shared" si="199"/>
        <v>0.40538817259871268</v>
      </c>
      <c r="Q160" s="159">
        <f t="shared" si="200"/>
        <v>0</v>
      </c>
      <c r="R160" s="160">
        <f t="shared" si="201"/>
        <v>0</v>
      </c>
      <c r="S160" s="160">
        <f t="shared" si="218"/>
        <v>0</v>
      </c>
      <c r="T160" s="101">
        <v>4</v>
      </c>
      <c r="U160" s="101">
        <f t="shared" si="219"/>
        <v>0.6</v>
      </c>
      <c r="V160" s="136">
        <f t="shared" si="202"/>
        <v>181.2</v>
      </c>
      <c r="W160" s="4">
        <f t="shared" si="203"/>
        <v>1671.73</v>
      </c>
      <c r="X160" s="101">
        <v>1146653741.6700001</v>
      </c>
      <c r="Y160" s="101">
        <v>11949</v>
      </c>
      <c r="Z160" s="136">
        <f t="shared" si="204"/>
        <v>95962.32</v>
      </c>
      <c r="AA160" s="131">
        <f t="shared" si="205"/>
        <v>0.513992</v>
      </c>
      <c r="AB160" s="101">
        <v>68813</v>
      </c>
      <c r="AC160" s="131">
        <f t="shared" si="206"/>
        <v>0.59759700000000004</v>
      </c>
      <c r="AD160" s="131">
        <f t="shared" si="207"/>
        <v>0.46092699999999998</v>
      </c>
      <c r="AE160" s="161">
        <f t="shared" si="208"/>
        <v>0.46092699999999998</v>
      </c>
      <c r="AF160" s="162">
        <f t="shared" si="220"/>
        <v>0</v>
      </c>
      <c r="AG160" s="163">
        <f t="shared" si="221"/>
        <v>0.46092699999999998</v>
      </c>
      <c r="AH160" s="101">
        <v>0</v>
      </c>
      <c r="AI160" s="101">
        <v>0</v>
      </c>
      <c r="AJ160" s="4">
        <f t="shared" si="209"/>
        <v>0</v>
      </c>
      <c r="AK160" s="135">
        <f t="shared" si="210"/>
        <v>0</v>
      </c>
      <c r="AL160" s="135">
        <f t="shared" si="211"/>
        <v>8880537</v>
      </c>
      <c r="AM160" s="135">
        <f t="shared" si="212"/>
        <v>8880537</v>
      </c>
      <c r="AN160" s="135">
        <f t="shared" si="222"/>
        <v>8880537</v>
      </c>
      <c r="AO160" s="160">
        <v>9790490</v>
      </c>
      <c r="AP160" s="135">
        <f t="shared" si="223"/>
        <v>909953</v>
      </c>
      <c r="AQ160" s="164" t="str">
        <f t="shared" si="224"/>
        <v>No</v>
      </c>
      <c r="AR160" s="160">
        <v>9627288</v>
      </c>
      <c r="AS160" s="160">
        <f t="shared" si="213"/>
        <v>75799.084900000002</v>
      </c>
      <c r="AT160" s="160">
        <f t="shared" si="214"/>
        <v>9551488.9151000008</v>
      </c>
      <c r="AU160" s="160">
        <f t="shared" si="215"/>
        <v>9551488.9151000008</v>
      </c>
      <c r="AV160" s="160"/>
      <c r="AW160" s="160">
        <f t="shared" si="225"/>
        <v>9475689.8302000016</v>
      </c>
      <c r="AX160" s="160">
        <f t="shared" ref="AX160:BB160" si="232">IF($AQ160="Yes",AW160+$AS160,AW160-$AS160)</f>
        <v>9399890.7453000024</v>
      </c>
      <c r="AY160" s="160">
        <f t="shared" si="232"/>
        <v>9324091.6604000032</v>
      </c>
      <c r="AZ160" s="160">
        <f t="shared" si="232"/>
        <v>9248292.575500004</v>
      </c>
      <c r="BA160" s="160">
        <f t="shared" si="232"/>
        <v>9172493.4906000048</v>
      </c>
      <c r="BB160" s="160">
        <f t="shared" si="232"/>
        <v>9096694.4057000056</v>
      </c>
      <c r="BC160" s="160">
        <f t="shared" si="227"/>
        <v>8880537</v>
      </c>
      <c r="BD160" s="166"/>
      <c r="BE160" s="160">
        <f t="shared" si="228"/>
        <v>9475689.8302000016</v>
      </c>
      <c r="BF160" s="160">
        <f t="shared" si="146"/>
        <v>9399890.7453000024</v>
      </c>
      <c r="BG160" s="160">
        <f t="shared" si="147"/>
        <v>9324091.6604000032</v>
      </c>
      <c r="BH160" s="160">
        <f t="shared" si="148"/>
        <v>9248292.575500004</v>
      </c>
      <c r="BI160" s="160">
        <f t="shared" si="149"/>
        <v>9172493.4906000048</v>
      </c>
      <c r="BJ160" s="160">
        <f t="shared" si="150"/>
        <v>9096694.4057000056</v>
      </c>
      <c r="BK160" s="160">
        <f t="shared" si="151"/>
        <v>8880537</v>
      </c>
      <c r="BL160" s="166"/>
      <c r="BM160" s="166"/>
      <c r="BN160" s="166"/>
      <c r="BO160" s="166"/>
    </row>
    <row r="161" spans="1:67" x14ac:dyDescent="0.15">
      <c r="A161" s="129" t="s">
        <v>325</v>
      </c>
      <c r="B161" s="129">
        <v>1</v>
      </c>
      <c r="C161" s="147">
        <v>1</v>
      </c>
      <c r="D161" s="147" t="str">
        <f t="shared" si="217"/>
        <v>Yes</v>
      </c>
      <c r="E161" s="147">
        <v>1</v>
      </c>
      <c r="F161" s="147"/>
      <c r="G161" s="1">
        <v>2</v>
      </c>
      <c r="H161" s="101">
        <v>132</v>
      </c>
      <c r="I161" s="129">
        <v>135</v>
      </c>
      <c r="J161" s="1" t="s">
        <v>465</v>
      </c>
      <c r="K161" s="156"/>
      <c r="L161" s="101">
        <v>16114.14</v>
      </c>
      <c r="M161" s="157"/>
      <c r="N161" s="158"/>
      <c r="O161" s="101">
        <v>9648</v>
      </c>
      <c r="P161" s="159">
        <f t="shared" si="199"/>
        <v>0.5987288182925059</v>
      </c>
      <c r="Q161" s="159">
        <f t="shared" si="200"/>
        <v>0</v>
      </c>
      <c r="R161" s="160">
        <f t="shared" si="201"/>
        <v>0</v>
      </c>
      <c r="S161" s="160">
        <f t="shared" si="218"/>
        <v>0</v>
      </c>
      <c r="T161" s="101">
        <v>2389</v>
      </c>
      <c r="U161" s="101">
        <f t="shared" si="219"/>
        <v>358.34999999999997</v>
      </c>
      <c r="V161" s="136">
        <f t="shared" si="202"/>
        <v>2894.4</v>
      </c>
      <c r="W161" s="4">
        <f t="shared" si="203"/>
        <v>19366.89</v>
      </c>
      <c r="X161" s="101">
        <v>32135587821.669998</v>
      </c>
      <c r="Y161" s="101">
        <v>130824</v>
      </c>
      <c r="Z161" s="136">
        <f t="shared" si="204"/>
        <v>245639.85</v>
      </c>
      <c r="AA161" s="131">
        <f t="shared" si="205"/>
        <v>1.3156920000000001</v>
      </c>
      <c r="AB161" s="101">
        <v>84893</v>
      </c>
      <c r="AC161" s="131">
        <f t="shared" si="206"/>
        <v>0.73724100000000004</v>
      </c>
      <c r="AD161" s="131">
        <f t="shared" si="207"/>
        <v>-0.14215700000000001</v>
      </c>
      <c r="AE161" s="161">
        <f t="shared" si="208"/>
        <v>0.1</v>
      </c>
      <c r="AF161" s="162">
        <f t="shared" si="220"/>
        <v>0</v>
      </c>
      <c r="AG161" s="163">
        <f t="shared" si="221"/>
        <v>0.1</v>
      </c>
      <c r="AH161" s="101">
        <v>0</v>
      </c>
      <c r="AI161" s="101">
        <v>0</v>
      </c>
      <c r="AJ161" s="4">
        <f t="shared" si="209"/>
        <v>0</v>
      </c>
      <c r="AK161" s="135">
        <f t="shared" si="210"/>
        <v>0</v>
      </c>
      <c r="AL161" s="135">
        <f t="shared" si="211"/>
        <v>22320341</v>
      </c>
      <c r="AM161" s="135">
        <f t="shared" si="212"/>
        <v>22320341</v>
      </c>
      <c r="AN161" s="135">
        <f t="shared" si="222"/>
        <v>22320341</v>
      </c>
      <c r="AO161" s="160">
        <v>10803759</v>
      </c>
      <c r="AP161" s="135">
        <f t="shared" si="223"/>
        <v>11516582</v>
      </c>
      <c r="AQ161" s="164" t="str">
        <f t="shared" si="224"/>
        <v>Yes</v>
      </c>
      <c r="AR161" s="160">
        <v>12362917</v>
      </c>
      <c r="AS161" s="160">
        <f t="shared" si="213"/>
        <v>1227667.6412</v>
      </c>
      <c r="AT161" s="160">
        <f t="shared" si="214"/>
        <v>13590584.6412</v>
      </c>
      <c r="AU161" s="160">
        <f t="shared" si="215"/>
        <v>13590584.6412</v>
      </c>
      <c r="AV161" s="160"/>
      <c r="AW161" s="160">
        <f t="shared" si="225"/>
        <v>14818252.282400001</v>
      </c>
      <c r="AX161" s="160">
        <f t="shared" ref="AX161:BB161" si="233">IF($AQ161="Yes",AW161+$AS161,AW161-$AS161)</f>
        <v>16045919.923600001</v>
      </c>
      <c r="AY161" s="160">
        <f t="shared" si="233"/>
        <v>17273587.564800002</v>
      </c>
      <c r="AZ161" s="160">
        <f t="shared" si="233"/>
        <v>18501255.206</v>
      </c>
      <c r="BA161" s="160">
        <f t="shared" si="233"/>
        <v>19728922.847199999</v>
      </c>
      <c r="BB161" s="160">
        <f t="shared" si="233"/>
        <v>20956590.488399997</v>
      </c>
      <c r="BC161" s="160">
        <f t="shared" si="227"/>
        <v>22320341</v>
      </c>
      <c r="BD161" s="166"/>
      <c r="BE161" s="160">
        <f t="shared" si="228"/>
        <v>14818252.282400001</v>
      </c>
      <c r="BF161" s="160">
        <f t="shared" si="146"/>
        <v>16045919.923600001</v>
      </c>
      <c r="BG161" s="160">
        <f t="shared" si="147"/>
        <v>17273587.564800002</v>
      </c>
      <c r="BH161" s="160">
        <f t="shared" si="148"/>
        <v>18501255.206</v>
      </c>
      <c r="BI161" s="160">
        <f t="shared" si="149"/>
        <v>19728922.847199999</v>
      </c>
      <c r="BJ161" s="160">
        <f t="shared" si="150"/>
        <v>20956590.488399997</v>
      </c>
      <c r="BK161" s="160">
        <f t="shared" si="151"/>
        <v>22320341</v>
      </c>
      <c r="BL161" s="166"/>
      <c r="BM161" s="166"/>
      <c r="BN161" s="166"/>
      <c r="BO161" s="166"/>
    </row>
    <row r="162" spans="1:67" x14ac:dyDescent="0.15">
      <c r="A162" s="129" t="s">
        <v>351</v>
      </c>
      <c r="B162" s="129"/>
      <c r="C162" s="147"/>
      <c r="D162" s="147" t="str">
        <f t="shared" si="217"/>
        <v>No</v>
      </c>
      <c r="E162" s="147"/>
      <c r="F162" s="147"/>
      <c r="G162" s="1">
        <v>9</v>
      </c>
      <c r="H162" s="101">
        <v>22</v>
      </c>
      <c r="I162" s="129">
        <v>136</v>
      </c>
      <c r="J162" s="1" t="s">
        <v>466</v>
      </c>
      <c r="K162" s="156"/>
      <c r="L162" s="101">
        <v>506.79</v>
      </c>
      <c r="M162" s="168"/>
      <c r="N162" s="158"/>
      <c r="O162" s="101">
        <v>199</v>
      </c>
      <c r="P162" s="159">
        <f t="shared" si="199"/>
        <v>0.39266757434045657</v>
      </c>
      <c r="Q162" s="159">
        <f t="shared" si="200"/>
        <v>0</v>
      </c>
      <c r="R162" s="160">
        <f t="shared" si="201"/>
        <v>0</v>
      </c>
      <c r="S162" s="160">
        <f t="shared" si="218"/>
        <v>0</v>
      </c>
      <c r="T162" s="101">
        <v>0</v>
      </c>
      <c r="U162" s="101">
        <f t="shared" si="219"/>
        <v>0</v>
      </c>
      <c r="V162" s="136">
        <f t="shared" si="202"/>
        <v>59.7</v>
      </c>
      <c r="W162" s="4">
        <f t="shared" si="203"/>
        <v>566.49</v>
      </c>
      <c r="X162" s="101">
        <v>339588173</v>
      </c>
      <c r="Y162" s="101">
        <v>3742</v>
      </c>
      <c r="Z162" s="136">
        <f t="shared" si="204"/>
        <v>90750.45</v>
      </c>
      <c r="AA162" s="131">
        <f t="shared" si="205"/>
        <v>0.48607600000000001</v>
      </c>
      <c r="AB162" s="101">
        <v>75574</v>
      </c>
      <c r="AC162" s="131">
        <f t="shared" si="206"/>
        <v>0.65631099999999998</v>
      </c>
      <c r="AD162" s="131">
        <f t="shared" si="207"/>
        <v>0.46285399999999999</v>
      </c>
      <c r="AE162" s="161">
        <f t="shared" si="208"/>
        <v>0.46285399999999999</v>
      </c>
      <c r="AF162" s="162">
        <f t="shared" si="220"/>
        <v>0</v>
      </c>
      <c r="AG162" s="163">
        <f t="shared" si="221"/>
        <v>0.46285399999999999</v>
      </c>
      <c r="AH162" s="101">
        <v>0</v>
      </c>
      <c r="AI162" s="101">
        <v>0</v>
      </c>
      <c r="AJ162" s="4">
        <f t="shared" si="209"/>
        <v>0</v>
      </c>
      <c r="AK162" s="135">
        <f t="shared" si="210"/>
        <v>0</v>
      </c>
      <c r="AL162" s="135">
        <f t="shared" si="211"/>
        <v>3021880</v>
      </c>
      <c r="AM162" s="135">
        <f t="shared" si="212"/>
        <v>3021880</v>
      </c>
      <c r="AN162" s="135">
        <f t="shared" si="222"/>
        <v>3021880</v>
      </c>
      <c r="AO162" s="160">
        <v>3196216</v>
      </c>
      <c r="AP162" s="135">
        <f t="shared" si="223"/>
        <v>174336</v>
      </c>
      <c r="AQ162" s="164" t="str">
        <f t="shared" si="224"/>
        <v>No</v>
      </c>
      <c r="AR162" s="160">
        <v>3190254</v>
      </c>
      <c r="AS162" s="160">
        <f t="shared" si="213"/>
        <v>14522.1888</v>
      </c>
      <c r="AT162" s="160">
        <f t="shared" si="214"/>
        <v>3175731.8111999999</v>
      </c>
      <c r="AU162" s="160">
        <f t="shared" si="215"/>
        <v>3175731.8111999999</v>
      </c>
      <c r="AV162" s="160"/>
      <c r="AW162" s="160">
        <f t="shared" si="225"/>
        <v>3161209.6223999998</v>
      </c>
      <c r="AX162" s="160">
        <f t="shared" ref="AX162:BB162" si="234">IF($AQ162="Yes",AW162+$AS162,AW162-$AS162)</f>
        <v>3146687.4335999996</v>
      </c>
      <c r="AY162" s="160">
        <f t="shared" si="234"/>
        <v>3132165.2447999995</v>
      </c>
      <c r="AZ162" s="160">
        <f t="shared" si="234"/>
        <v>3117643.0559999994</v>
      </c>
      <c r="BA162" s="160">
        <f t="shared" si="234"/>
        <v>3103120.8671999993</v>
      </c>
      <c r="BB162" s="160">
        <f t="shared" si="234"/>
        <v>3088598.6783999992</v>
      </c>
      <c r="BC162" s="160">
        <f t="shared" si="227"/>
        <v>3021880</v>
      </c>
      <c r="BD162" s="166"/>
      <c r="BE162" s="160">
        <f t="shared" si="228"/>
        <v>3161209.6223999998</v>
      </c>
      <c r="BF162" s="160">
        <f t="shared" si="146"/>
        <v>3146687.4335999996</v>
      </c>
      <c r="BG162" s="160">
        <f t="shared" si="147"/>
        <v>3132165.2447999995</v>
      </c>
      <c r="BH162" s="160">
        <f t="shared" si="148"/>
        <v>3117643.0559999994</v>
      </c>
      <c r="BI162" s="160">
        <f t="shared" si="149"/>
        <v>3103120.8671999993</v>
      </c>
      <c r="BJ162" s="160">
        <f t="shared" si="150"/>
        <v>3088598.6783999992</v>
      </c>
      <c r="BK162" s="160">
        <f t="shared" si="151"/>
        <v>3021880</v>
      </c>
      <c r="BL162" s="166"/>
      <c r="BM162" s="166"/>
      <c r="BN162" s="166"/>
      <c r="BO162" s="166"/>
    </row>
    <row r="163" spans="1:67" x14ac:dyDescent="0.15">
      <c r="A163" s="129" t="s">
        <v>333</v>
      </c>
      <c r="B163" s="129"/>
      <c r="C163" s="147"/>
      <c r="D163" s="147" t="str">
        <f t="shared" si="217"/>
        <v>No</v>
      </c>
      <c r="E163" s="147"/>
      <c r="F163" s="147"/>
      <c r="G163" s="1">
        <v>3</v>
      </c>
      <c r="H163" s="101">
        <v>138</v>
      </c>
      <c r="I163" s="129">
        <v>137</v>
      </c>
      <c r="J163" s="1" t="s">
        <v>467</v>
      </c>
      <c r="K163" s="156"/>
      <c r="L163" s="101">
        <v>2076.54</v>
      </c>
      <c r="M163" s="157"/>
      <c r="N163" s="158"/>
      <c r="O163" s="101">
        <v>561</v>
      </c>
      <c r="P163" s="159">
        <f t="shared" si="199"/>
        <v>0.27016094079574676</v>
      </c>
      <c r="Q163" s="159">
        <f t="shared" si="200"/>
        <v>0</v>
      </c>
      <c r="R163" s="160">
        <f t="shared" si="201"/>
        <v>0</v>
      </c>
      <c r="S163" s="160">
        <f t="shared" si="218"/>
        <v>0</v>
      </c>
      <c r="T163" s="101">
        <v>13</v>
      </c>
      <c r="U163" s="101">
        <f t="shared" si="219"/>
        <v>1.95</v>
      </c>
      <c r="V163" s="136">
        <f t="shared" si="202"/>
        <v>168.3</v>
      </c>
      <c r="W163" s="4">
        <f t="shared" si="203"/>
        <v>2246.79</v>
      </c>
      <c r="X163" s="101">
        <v>3965121389.3299999</v>
      </c>
      <c r="Y163" s="101">
        <v>18593</v>
      </c>
      <c r="Z163" s="136">
        <f t="shared" si="204"/>
        <v>213258.83</v>
      </c>
      <c r="AA163" s="131">
        <f t="shared" si="205"/>
        <v>1.142253</v>
      </c>
      <c r="AB163" s="101">
        <v>78875</v>
      </c>
      <c r="AC163" s="131">
        <f t="shared" si="206"/>
        <v>0.68497799999999998</v>
      </c>
      <c r="AD163" s="131">
        <f t="shared" si="207"/>
        <v>-5.0699999999999999E-3</v>
      </c>
      <c r="AE163" s="161">
        <f t="shared" si="208"/>
        <v>0.01</v>
      </c>
      <c r="AF163" s="162">
        <f t="shared" si="220"/>
        <v>0</v>
      </c>
      <c r="AG163" s="163">
        <f t="shared" si="221"/>
        <v>0.01</v>
      </c>
      <c r="AH163" s="101">
        <v>0</v>
      </c>
      <c r="AI163" s="101">
        <v>0</v>
      </c>
      <c r="AJ163" s="4">
        <f t="shared" si="209"/>
        <v>0</v>
      </c>
      <c r="AK163" s="135">
        <f t="shared" si="210"/>
        <v>0</v>
      </c>
      <c r="AL163" s="135">
        <f t="shared" si="211"/>
        <v>258943</v>
      </c>
      <c r="AM163" s="135">
        <f t="shared" si="212"/>
        <v>258943</v>
      </c>
      <c r="AN163" s="135">
        <f t="shared" si="222"/>
        <v>258943</v>
      </c>
      <c r="AO163" s="160">
        <v>1649159</v>
      </c>
      <c r="AP163" s="135">
        <f t="shared" si="223"/>
        <v>1390216</v>
      </c>
      <c r="AQ163" s="164" t="str">
        <f t="shared" si="224"/>
        <v>No</v>
      </c>
      <c r="AR163" s="160">
        <v>1188816</v>
      </c>
      <c r="AS163" s="160">
        <f t="shared" si="213"/>
        <v>115804.99279999999</v>
      </c>
      <c r="AT163" s="160">
        <f t="shared" si="214"/>
        <v>1073011.0072000001</v>
      </c>
      <c r="AU163" s="160">
        <f t="shared" si="215"/>
        <v>1073011.0072000001</v>
      </c>
      <c r="AV163" s="160"/>
      <c r="AW163" s="160">
        <f t="shared" si="225"/>
        <v>957206.0144000001</v>
      </c>
      <c r="AX163" s="160">
        <f t="shared" ref="AX163:BB163" si="235">IF($AQ163="Yes",AW163+$AS163,AW163-$AS163)</f>
        <v>841401.02160000009</v>
      </c>
      <c r="AY163" s="160">
        <f t="shared" si="235"/>
        <v>725596.02880000009</v>
      </c>
      <c r="AZ163" s="160">
        <f t="shared" si="235"/>
        <v>609791.03600000008</v>
      </c>
      <c r="BA163" s="160">
        <f t="shared" si="235"/>
        <v>493986.04320000007</v>
      </c>
      <c r="BB163" s="160">
        <f t="shared" si="235"/>
        <v>378181.05040000007</v>
      </c>
      <c r="BC163" s="160">
        <f t="shared" si="227"/>
        <v>258943</v>
      </c>
      <c r="BD163" s="166"/>
      <c r="BE163" s="160">
        <f t="shared" si="228"/>
        <v>957206.0144000001</v>
      </c>
      <c r="BF163" s="160">
        <f t="shared" si="146"/>
        <v>841401.02160000009</v>
      </c>
      <c r="BG163" s="160">
        <f t="shared" si="147"/>
        <v>725596.02880000009</v>
      </c>
      <c r="BH163" s="160">
        <f t="shared" si="148"/>
        <v>609791.03600000008</v>
      </c>
      <c r="BI163" s="160">
        <f t="shared" si="149"/>
        <v>493986.04320000007</v>
      </c>
      <c r="BJ163" s="160">
        <f t="shared" si="150"/>
        <v>378181.05040000007</v>
      </c>
      <c r="BK163" s="160">
        <f t="shared" si="151"/>
        <v>258943</v>
      </c>
      <c r="BL163" s="166"/>
      <c r="BM163" s="166"/>
      <c r="BN163" s="166"/>
      <c r="BO163" s="166"/>
    </row>
    <row r="164" spans="1:67" x14ac:dyDescent="0.15">
      <c r="A164" s="129" t="s">
        <v>338</v>
      </c>
      <c r="B164" s="129"/>
      <c r="C164" s="147"/>
      <c r="D164" s="147" t="str">
        <f t="shared" si="217"/>
        <v>No</v>
      </c>
      <c r="E164" s="147"/>
      <c r="F164" s="147"/>
      <c r="G164" s="1">
        <v>8</v>
      </c>
      <c r="H164" s="101">
        <v>24</v>
      </c>
      <c r="I164" s="129">
        <v>138</v>
      </c>
      <c r="J164" s="1" t="s">
        <v>468</v>
      </c>
      <c r="K164" s="156"/>
      <c r="L164" s="101">
        <v>7165.98</v>
      </c>
      <c r="M164" s="168"/>
      <c r="N164" s="158"/>
      <c r="O164" s="101">
        <v>3629</v>
      </c>
      <c r="P164" s="159">
        <f t="shared" si="199"/>
        <v>0.50642061518452464</v>
      </c>
      <c r="Q164" s="159">
        <f t="shared" si="200"/>
        <v>0</v>
      </c>
      <c r="R164" s="160">
        <f t="shared" si="201"/>
        <v>0</v>
      </c>
      <c r="S164" s="160">
        <f t="shared" si="218"/>
        <v>0</v>
      </c>
      <c r="T164" s="101">
        <v>458</v>
      </c>
      <c r="U164" s="101">
        <f t="shared" si="219"/>
        <v>68.7</v>
      </c>
      <c r="V164" s="136">
        <f t="shared" si="202"/>
        <v>1088.7</v>
      </c>
      <c r="W164" s="4">
        <f t="shared" si="203"/>
        <v>8323.380000000001</v>
      </c>
      <c r="X164" s="101">
        <v>6700464842.6700001</v>
      </c>
      <c r="Y164" s="101">
        <v>52345</v>
      </c>
      <c r="Z164" s="136">
        <f t="shared" si="204"/>
        <v>128005.82</v>
      </c>
      <c r="AA164" s="131">
        <f t="shared" si="205"/>
        <v>0.68562199999999995</v>
      </c>
      <c r="AB164" s="101">
        <v>72757</v>
      </c>
      <c r="AC164" s="131">
        <f t="shared" si="206"/>
        <v>0.63184799999999997</v>
      </c>
      <c r="AD164" s="131">
        <f t="shared" si="207"/>
        <v>0.33051000000000003</v>
      </c>
      <c r="AE164" s="161">
        <f t="shared" si="208"/>
        <v>0.33051000000000003</v>
      </c>
      <c r="AF164" s="162">
        <f t="shared" si="220"/>
        <v>0</v>
      </c>
      <c r="AG164" s="163">
        <f t="shared" si="221"/>
        <v>0.33051000000000003</v>
      </c>
      <c r="AH164" s="101">
        <v>0</v>
      </c>
      <c r="AI164" s="101">
        <v>0</v>
      </c>
      <c r="AJ164" s="4">
        <f t="shared" si="209"/>
        <v>0</v>
      </c>
      <c r="AK164" s="135">
        <f t="shared" si="210"/>
        <v>0</v>
      </c>
      <c r="AL164" s="135">
        <f t="shared" si="211"/>
        <v>31704818</v>
      </c>
      <c r="AM164" s="135">
        <f t="shared" si="212"/>
        <v>31704818</v>
      </c>
      <c r="AN164" s="135">
        <f t="shared" si="222"/>
        <v>31704818</v>
      </c>
      <c r="AO164" s="160">
        <v>21461782</v>
      </c>
      <c r="AP164" s="135">
        <f t="shared" si="223"/>
        <v>10243036</v>
      </c>
      <c r="AQ164" s="164" t="str">
        <f t="shared" si="224"/>
        <v>Yes</v>
      </c>
      <c r="AR164" s="160">
        <v>23024429</v>
      </c>
      <c r="AS164" s="160">
        <f t="shared" si="213"/>
        <v>1091907.6376</v>
      </c>
      <c r="AT164" s="160">
        <f t="shared" si="214"/>
        <v>24116336.637600001</v>
      </c>
      <c r="AU164" s="160">
        <f t="shared" si="215"/>
        <v>24116336.637600001</v>
      </c>
      <c r="AV164" s="160"/>
      <c r="AW164" s="160">
        <f t="shared" si="225"/>
        <v>25208244.275200002</v>
      </c>
      <c r="AX164" s="160">
        <f t="shared" ref="AX164:BB164" si="236">IF($AQ164="Yes",AW164+$AS164,AW164-$AS164)</f>
        <v>26300151.912800003</v>
      </c>
      <c r="AY164" s="160">
        <f t="shared" si="236"/>
        <v>27392059.550400004</v>
      </c>
      <c r="AZ164" s="160">
        <f t="shared" si="236"/>
        <v>28483967.188000005</v>
      </c>
      <c r="BA164" s="160">
        <f t="shared" si="236"/>
        <v>29575874.825600006</v>
      </c>
      <c r="BB164" s="160">
        <f t="shared" si="236"/>
        <v>30667782.463200007</v>
      </c>
      <c r="BC164" s="160">
        <f t="shared" si="227"/>
        <v>31704818</v>
      </c>
      <c r="BD164" s="166"/>
      <c r="BE164" s="160">
        <f t="shared" si="228"/>
        <v>25208244.275200002</v>
      </c>
      <c r="BF164" s="160">
        <f t="shared" si="146"/>
        <v>26300151.912800003</v>
      </c>
      <c r="BG164" s="160">
        <f t="shared" si="147"/>
        <v>27392059.550400004</v>
      </c>
      <c r="BH164" s="160">
        <f t="shared" si="148"/>
        <v>28483967.188000005</v>
      </c>
      <c r="BI164" s="160">
        <f t="shared" si="149"/>
        <v>29575874.825600006</v>
      </c>
      <c r="BJ164" s="160">
        <f t="shared" si="150"/>
        <v>30667782.463200007</v>
      </c>
      <c r="BK164" s="160">
        <f t="shared" si="151"/>
        <v>31704818</v>
      </c>
      <c r="BL164" s="166"/>
      <c r="BM164" s="166"/>
      <c r="BN164" s="166"/>
      <c r="BO164" s="166"/>
    </row>
    <row r="165" spans="1:67" x14ac:dyDescent="0.15">
      <c r="A165" s="129" t="s">
        <v>323</v>
      </c>
      <c r="B165" s="129"/>
      <c r="C165" s="147"/>
      <c r="D165" s="147" t="str">
        <f t="shared" si="217"/>
        <v>No</v>
      </c>
      <c r="E165" s="147"/>
      <c r="F165" s="147"/>
      <c r="G165" s="1">
        <v>5</v>
      </c>
      <c r="H165" s="101">
        <v>106</v>
      </c>
      <c r="I165" s="129">
        <v>139</v>
      </c>
      <c r="J165" s="1" t="s">
        <v>469</v>
      </c>
      <c r="K165" s="156"/>
      <c r="L165" s="101">
        <v>2056.21</v>
      </c>
      <c r="M165" s="157"/>
      <c r="N165" s="158"/>
      <c r="O165" s="101">
        <v>329</v>
      </c>
      <c r="P165" s="159">
        <f t="shared" si="199"/>
        <v>0.16000311252255361</v>
      </c>
      <c r="Q165" s="159">
        <f t="shared" si="200"/>
        <v>0</v>
      </c>
      <c r="R165" s="160">
        <f t="shared" si="201"/>
        <v>0</v>
      </c>
      <c r="S165" s="160">
        <f t="shared" si="218"/>
        <v>0</v>
      </c>
      <c r="T165" s="101">
        <v>40</v>
      </c>
      <c r="U165" s="101">
        <f t="shared" si="219"/>
        <v>6</v>
      </c>
      <c r="V165" s="136">
        <f t="shared" si="202"/>
        <v>98.7</v>
      </c>
      <c r="W165" s="4">
        <f t="shared" si="203"/>
        <v>2160.91</v>
      </c>
      <c r="X165" s="101">
        <v>2054710901.6700001</v>
      </c>
      <c r="Y165" s="101">
        <v>15698</v>
      </c>
      <c r="Z165" s="136">
        <f t="shared" si="204"/>
        <v>130889.98</v>
      </c>
      <c r="AA165" s="131">
        <f t="shared" si="205"/>
        <v>0.70106999999999997</v>
      </c>
      <c r="AB165" s="101">
        <v>105777</v>
      </c>
      <c r="AC165" s="131">
        <f t="shared" si="206"/>
        <v>0.918605</v>
      </c>
      <c r="AD165" s="131">
        <f t="shared" si="207"/>
        <v>0.23366999999999999</v>
      </c>
      <c r="AE165" s="161">
        <f t="shared" si="208"/>
        <v>0.23366999999999999</v>
      </c>
      <c r="AF165" s="162">
        <f t="shared" si="220"/>
        <v>0</v>
      </c>
      <c r="AG165" s="163">
        <f t="shared" si="221"/>
        <v>0.23366999999999999</v>
      </c>
      <c r="AH165" s="101">
        <v>0</v>
      </c>
      <c r="AI165" s="101">
        <v>0</v>
      </c>
      <c r="AJ165" s="4">
        <f t="shared" si="209"/>
        <v>0</v>
      </c>
      <c r="AK165" s="135">
        <f t="shared" si="210"/>
        <v>0</v>
      </c>
      <c r="AL165" s="135">
        <f t="shared" si="211"/>
        <v>5819432</v>
      </c>
      <c r="AM165" s="135">
        <f t="shared" si="212"/>
        <v>5819432</v>
      </c>
      <c r="AN165" s="135">
        <f t="shared" si="222"/>
        <v>5819432</v>
      </c>
      <c r="AO165" s="160">
        <v>6221145</v>
      </c>
      <c r="AP165" s="135">
        <f t="shared" si="223"/>
        <v>401713</v>
      </c>
      <c r="AQ165" s="164" t="str">
        <f t="shared" si="224"/>
        <v>No</v>
      </c>
      <c r="AR165" s="160">
        <v>6181616</v>
      </c>
      <c r="AS165" s="160">
        <f t="shared" si="213"/>
        <v>33462.692900000002</v>
      </c>
      <c r="AT165" s="160">
        <f t="shared" si="214"/>
        <v>6148153.3070999999</v>
      </c>
      <c r="AU165" s="160">
        <f t="shared" si="215"/>
        <v>6148153.3070999999</v>
      </c>
      <c r="AV165" s="160"/>
      <c r="AW165" s="160">
        <f t="shared" si="225"/>
        <v>6114690.6141999997</v>
      </c>
      <c r="AX165" s="160">
        <f t="shared" ref="AX165:BB165" si="237">IF($AQ165="Yes",AW165+$AS165,AW165-$AS165)</f>
        <v>6081227.9212999996</v>
      </c>
      <c r="AY165" s="160">
        <f t="shared" si="237"/>
        <v>6047765.2283999994</v>
      </c>
      <c r="AZ165" s="160">
        <f t="shared" si="237"/>
        <v>6014302.5354999993</v>
      </c>
      <c r="BA165" s="160">
        <f t="shared" si="237"/>
        <v>5980839.8425999992</v>
      </c>
      <c r="BB165" s="160">
        <f t="shared" si="237"/>
        <v>5947377.149699999</v>
      </c>
      <c r="BC165" s="160">
        <f t="shared" si="227"/>
        <v>5819432</v>
      </c>
      <c r="BD165" s="166"/>
      <c r="BE165" s="160">
        <f t="shared" si="228"/>
        <v>6114690.6141999997</v>
      </c>
      <c r="BF165" s="160">
        <f t="shared" si="146"/>
        <v>6081227.9212999996</v>
      </c>
      <c r="BG165" s="160">
        <f t="shared" si="147"/>
        <v>6047765.2283999994</v>
      </c>
      <c r="BH165" s="160">
        <f t="shared" si="148"/>
        <v>6014302.5354999993</v>
      </c>
      <c r="BI165" s="160">
        <f t="shared" si="149"/>
        <v>5980839.8425999992</v>
      </c>
      <c r="BJ165" s="160">
        <f t="shared" si="150"/>
        <v>5947377.149699999</v>
      </c>
      <c r="BK165" s="160">
        <f t="shared" si="151"/>
        <v>5819432</v>
      </c>
      <c r="BL165" s="166"/>
      <c r="BM165" s="166"/>
      <c r="BN165" s="166"/>
      <c r="BO165" s="166"/>
    </row>
    <row r="166" spans="1:67" x14ac:dyDescent="0.15">
      <c r="A166" s="129" t="s">
        <v>327</v>
      </c>
      <c r="B166" s="129"/>
      <c r="C166" s="147"/>
      <c r="D166" s="147" t="str">
        <f t="shared" si="217"/>
        <v>No</v>
      </c>
      <c r="E166" s="147"/>
      <c r="F166" s="147"/>
      <c r="G166" s="1">
        <v>9</v>
      </c>
      <c r="H166" s="101">
        <v>40</v>
      </c>
      <c r="I166" s="129">
        <v>140</v>
      </c>
      <c r="J166" s="1" t="s">
        <v>470</v>
      </c>
      <c r="K166" s="156"/>
      <c r="L166" s="101">
        <v>972.05</v>
      </c>
      <c r="M166" s="168"/>
      <c r="N166" s="158"/>
      <c r="O166" s="101">
        <v>332</v>
      </c>
      <c r="P166" s="159">
        <f t="shared" si="199"/>
        <v>0.34154621675839719</v>
      </c>
      <c r="Q166" s="159">
        <f t="shared" si="200"/>
        <v>0</v>
      </c>
      <c r="R166" s="160">
        <f t="shared" si="201"/>
        <v>0</v>
      </c>
      <c r="S166" s="160">
        <f t="shared" si="218"/>
        <v>0</v>
      </c>
      <c r="T166" s="101">
        <v>13</v>
      </c>
      <c r="U166" s="101">
        <f t="shared" si="219"/>
        <v>1.95</v>
      </c>
      <c r="V166" s="136">
        <f t="shared" si="202"/>
        <v>99.6</v>
      </c>
      <c r="W166" s="4">
        <f t="shared" si="203"/>
        <v>1073.5999999999999</v>
      </c>
      <c r="X166" s="101">
        <v>785685200</v>
      </c>
      <c r="Y166" s="101">
        <v>7602</v>
      </c>
      <c r="Z166" s="136">
        <f t="shared" si="204"/>
        <v>103352.43</v>
      </c>
      <c r="AA166" s="131">
        <f t="shared" si="205"/>
        <v>0.55357400000000001</v>
      </c>
      <c r="AB166" s="101">
        <v>67639</v>
      </c>
      <c r="AC166" s="131">
        <f t="shared" si="206"/>
        <v>0.58740099999999995</v>
      </c>
      <c r="AD166" s="131">
        <f t="shared" si="207"/>
        <v>0.436278</v>
      </c>
      <c r="AE166" s="161">
        <f t="shared" si="208"/>
        <v>0.436278</v>
      </c>
      <c r="AF166" s="162">
        <f t="shared" si="220"/>
        <v>0</v>
      </c>
      <c r="AG166" s="163">
        <f t="shared" si="221"/>
        <v>0.436278</v>
      </c>
      <c r="AH166" s="101">
        <v>0</v>
      </c>
      <c r="AI166" s="101">
        <v>0</v>
      </c>
      <c r="AJ166" s="4">
        <f t="shared" si="209"/>
        <v>0</v>
      </c>
      <c r="AK166" s="135">
        <f t="shared" si="210"/>
        <v>0</v>
      </c>
      <c r="AL166" s="135">
        <f t="shared" si="211"/>
        <v>5398172</v>
      </c>
      <c r="AM166" s="135">
        <f t="shared" si="212"/>
        <v>5398172</v>
      </c>
      <c r="AN166" s="135">
        <f t="shared" si="222"/>
        <v>5398172</v>
      </c>
      <c r="AO166" s="160">
        <v>5624815</v>
      </c>
      <c r="AP166" s="135">
        <f t="shared" si="223"/>
        <v>226643</v>
      </c>
      <c r="AQ166" s="164" t="str">
        <f t="shared" si="224"/>
        <v>No</v>
      </c>
      <c r="AR166" s="160">
        <v>5500105</v>
      </c>
      <c r="AS166" s="160">
        <f t="shared" si="213"/>
        <v>18879.3619</v>
      </c>
      <c r="AT166" s="160">
        <f t="shared" si="214"/>
        <v>5481225.6381000001</v>
      </c>
      <c r="AU166" s="160">
        <f t="shared" si="215"/>
        <v>5481225.6381000001</v>
      </c>
      <c r="AV166" s="160"/>
      <c r="AW166" s="160">
        <f t="shared" si="225"/>
        <v>5462346.2762000002</v>
      </c>
      <c r="AX166" s="160">
        <f t="shared" ref="AX166:BB166" si="238">IF($AQ166="Yes",AW166+$AS166,AW166-$AS166)</f>
        <v>5443466.9143000003</v>
      </c>
      <c r="AY166" s="160">
        <f t="shared" si="238"/>
        <v>5424587.5524000004</v>
      </c>
      <c r="AZ166" s="160">
        <f t="shared" si="238"/>
        <v>5405708.1905000005</v>
      </c>
      <c r="BA166" s="160">
        <f t="shared" si="238"/>
        <v>5386828.8286000006</v>
      </c>
      <c r="BB166" s="160">
        <f t="shared" si="238"/>
        <v>5367949.4667000007</v>
      </c>
      <c r="BC166" s="160">
        <f t="shared" si="227"/>
        <v>5398172</v>
      </c>
      <c r="BD166" s="166"/>
      <c r="BE166" s="160">
        <f t="shared" si="228"/>
        <v>5462346.2762000002</v>
      </c>
      <c r="BF166" s="160">
        <f t="shared" si="146"/>
        <v>5443466.9143000003</v>
      </c>
      <c r="BG166" s="160">
        <f t="shared" si="147"/>
        <v>5424587.5524000004</v>
      </c>
      <c r="BH166" s="160">
        <f t="shared" si="148"/>
        <v>5405708.1905000005</v>
      </c>
      <c r="BI166" s="160">
        <f t="shared" si="149"/>
        <v>5386828.8286000006</v>
      </c>
      <c r="BJ166" s="160">
        <f t="shared" si="150"/>
        <v>5367949.4667000007</v>
      </c>
      <c r="BK166" s="160">
        <f t="shared" si="151"/>
        <v>5398172</v>
      </c>
      <c r="BL166" s="166"/>
      <c r="BM166" s="166"/>
      <c r="BN166" s="166"/>
      <c r="BO166" s="166"/>
    </row>
    <row r="167" spans="1:67" x14ac:dyDescent="0.15">
      <c r="A167" s="129" t="s">
        <v>351</v>
      </c>
      <c r="B167" s="129"/>
      <c r="C167" s="147">
        <v>1</v>
      </c>
      <c r="D167" s="147" t="str">
        <f t="shared" si="217"/>
        <v>Yes</v>
      </c>
      <c r="E167" s="147"/>
      <c r="F167" s="147"/>
      <c r="G167" s="1">
        <v>9</v>
      </c>
      <c r="H167" s="101">
        <v>48</v>
      </c>
      <c r="I167" s="129">
        <v>141</v>
      </c>
      <c r="J167" s="1" t="s">
        <v>471</v>
      </c>
      <c r="K167" s="156"/>
      <c r="L167" s="101">
        <v>1008.95</v>
      </c>
      <c r="M167" s="157"/>
      <c r="N167" s="158"/>
      <c r="O167" s="101">
        <v>472</v>
      </c>
      <c r="P167" s="159">
        <f t="shared" si="199"/>
        <v>0.46781307299667968</v>
      </c>
      <c r="Q167" s="159">
        <f t="shared" si="200"/>
        <v>0</v>
      </c>
      <c r="R167" s="160">
        <f t="shared" si="201"/>
        <v>0</v>
      </c>
      <c r="S167" s="160">
        <f t="shared" si="218"/>
        <v>0</v>
      </c>
      <c r="T167" s="101">
        <v>1</v>
      </c>
      <c r="U167" s="101">
        <f t="shared" si="219"/>
        <v>0.15</v>
      </c>
      <c r="V167" s="136">
        <f t="shared" si="202"/>
        <v>141.6</v>
      </c>
      <c r="W167" s="4">
        <f t="shared" si="203"/>
        <v>1150.7</v>
      </c>
      <c r="X167" s="101">
        <v>986522703.33000004</v>
      </c>
      <c r="Y167" s="101">
        <v>9288</v>
      </c>
      <c r="Z167" s="136">
        <f t="shared" si="204"/>
        <v>106214.76</v>
      </c>
      <c r="AA167" s="131">
        <f t="shared" si="205"/>
        <v>0.56890600000000002</v>
      </c>
      <c r="AB167" s="101">
        <v>77267</v>
      </c>
      <c r="AC167" s="131">
        <f t="shared" si="206"/>
        <v>0.671014</v>
      </c>
      <c r="AD167" s="131">
        <f t="shared" si="207"/>
        <v>0.40046199999999998</v>
      </c>
      <c r="AE167" s="161">
        <f t="shared" si="208"/>
        <v>0.40046199999999998</v>
      </c>
      <c r="AF167" s="162">
        <f t="shared" si="220"/>
        <v>0</v>
      </c>
      <c r="AG167" s="163">
        <f t="shared" si="221"/>
        <v>0.40046199999999998</v>
      </c>
      <c r="AH167" s="101">
        <v>0</v>
      </c>
      <c r="AI167" s="101">
        <v>0</v>
      </c>
      <c r="AJ167" s="4">
        <f t="shared" si="209"/>
        <v>0</v>
      </c>
      <c r="AK167" s="135">
        <f t="shared" si="210"/>
        <v>0</v>
      </c>
      <c r="AL167" s="135">
        <f t="shared" si="211"/>
        <v>5310854</v>
      </c>
      <c r="AM167" s="135">
        <f t="shared" si="212"/>
        <v>5310854</v>
      </c>
      <c r="AN167" s="135">
        <f t="shared" si="222"/>
        <v>7534704</v>
      </c>
      <c r="AO167" s="160">
        <v>7534704</v>
      </c>
      <c r="AP167" s="135">
        <f t="shared" si="223"/>
        <v>2223850</v>
      </c>
      <c r="AQ167" s="164" t="str">
        <f t="shared" si="224"/>
        <v>No</v>
      </c>
      <c r="AR167" s="160">
        <v>7534704</v>
      </c>
      <c r="AS167" s="160">
        <f t="shared" si="213"/>
        <v>185246.70499999999</v>
      </c>
      <c r="AT167" s="160">
        <f t="shared" si="214"/>
        <v>7349457.2949999999</v>
      </c>
      <c r="AU167" s="160">
        <f t="shared" si="215"/>
        <v>7534704</v>
      </c>
      <c r="AV167" s="160"/>
      <c r="AW167" s="160">
        <f t="shared" si="225"/>
        <v>7349457.2949999999</v>
      </c>
      <c r="AX167" s="160">
        <f t="shared" ref="AX167:BB167" si="239">IF($AQ167="Yes",AW167+$AS167,AW167-$AS167)</f>
        <v>7164210.5899999999</v>
      </c>
      <c r="AY167" s="160">
        <f t="shared" si="239"/>
        <v>6978963.8849999998</v>
      </c>
      <c r="AZ167" s="160">
        <f t="shared" si="239"/>
        <v>6793717.1799999997</v>
      </c>
      <c r="BA167" s="160">
        <f t="shared" si="239"/>
        <v>6608470.4749999996</v>
      </c>
      <c r="BB167" s="160">
        <f t="shared" si="239"/>
        <v>6423223.7699999996</v>
      </c>
      <c r="BC167" s="160">
        <f t="shared" si="227"/>
        <v>5310854</v>
      </c>
      <c r="BD167" s="166"/>
      <c r="BE167" s="160">
        <f t="shared" si="228"/>
        <v>7534704</v>
      </c>
      <c r="BF167" s="160">
        <f t="shared" si="146"/>
        <v>7534704</v>
      </c>
      <c r="BG167" s="160">
        <f t="shared" si="147"/>
        <v>7534704</v>
      </c>
      <c r="BH167" s="160">
        <f t="shared" si="148"/>
        <v>7534704</v>
      </c>
      <c r="BI167" s="160">
        <f t="shared" si="149"/>
        <v>7534704</v>
      </c>
      <c r="BJ167" s="160">
        <f t="shared" si="150"/>
        <v>7534704</v>
      </c>
      <c r="BK167" s="160">
        <f t="shared" si="151"/>
        <v>7534704</v>
      </c>
      <c r="BL167" s="166"/>
      <c r="BM167" s="166"/>
      <c r="BN167" s="166"/>
      <c r="BO167" s="166"/>
    </row>
    <row r="168" spans="1:67" x14ac:dyDescent="0.15">
      <c r="A168" s="129" t="s">
        <v>323</v>
      </c>
      <c r="B168" s="129"/>
      <c r="C168" s="147"/>
      <c r="D168" s="147" t="str">
        <f t="shared" si="217"/>
        <v>No</v>
      </c>
      <c r="E168" s="147"/>
      <c r="F168" s="147"/>
      <c r="G168" s="1">
        <v>5</v>
      </c>
      <c r="H168" s="101">
        <v>102</v>
      </c>
      <c r="I168" s="129">
        <v>142</v>
      </c>
      <c r="J168" s="1" t="s">
        <v>472</v>
      </c>
      <c r="K168" s="156"/>
      <c r="L168" s="101">
        <v>2413.08</v>
      </c>
      <c r="M168" s="157"/>
      <c r="N168" s="158"/>
      <c r="O168" s="101">
        <v>328</v>
      </c>
      <c r="P168" s="159">
        <f t="shared" si="199"/>
        <v>0.13592587067150697</v>
      </c>
      <c r="Q168" s="159">
        <f t="shared" si="200"/>
        <v>0</v>
      </c>
      <c r="R168" s="160">
        <f t="shared" si="201"/>
        <v>0</v>
      </c>
      <c r="S168" s="160">
        <f t="shared" si="218"/>
        <v>0</v>
      </c>
      <c r="T168" s="101">
        <v>13</v>
      </c>
      <c r="U168" s="101">
        <f t="shared" si="219"/>
        <v>1.95</v>
      </c>
      <c r="V168" s="136">
        <f t="shared" si="202"/>
        <v>98.4</v>
      </c>
      <c r="W168" s="4">
        <f t="shared" si="203"/>
        <v>2513.4299999999998</v>
      </c>
      <c r="X168" s="101">
        <v>1860457595.6700001</v>
      </c>
      <c r="Y168" s="101">
        <v>14722</v>
      </c>
      <c r="Z168" s="136">
        <f t="shared" si="204"/>
        <v>126372.61</v>
      </c>
      <c r="AA168" s="131">
        <f t="shared" si="205"/>
        <v>0.676875</v>
      </c>
      <c r="AB168" s="101">
        <v>112740</v>
      </c>
      <c r="AC168" s="131">
        <f t="shared" si="206"/>
        <v>0.979074</v>
      </c>
      <c r="AD168" s="131">
        <f t="shared" si="207"/>
        <v>0.232465</v>
      </c>
      <c r="AE168" s="161">
        <f t="shared" si="208"/>
        <v>0.232465</v>
      </c>
      <c r="AF168" s="162">
        <f t="shared" si="220"/>
        <v>0</v>
      </c>
      <c r="AG168" s="163">
        <f t="shared" si="221"/>
        <v>0.232465</v>
      </c>
      <c r="AH168" s="101">
        <v>0</v>
      </c>
      <c r="AI168" s="101">
        <v>0</v>
      </c>
      <c r="AJ168" s="4">
        <f t="shared" si="209"/>
        <v>0</v>
      </c>
      <c r="AK168" s="135">
        <f t="shared" si="210"/>
        <v>0</v>
      </c>
      <c r="AL168" s="135">
        <f t="shared" si="211"/>
        <v>6733879</v>
      </c>
      <c r="AM168" s="135">
        <f t="shared" si="212"/>
        <v>6733879</v>
      </c>
      <c r="AN168" s="135">
        <f t="shared" si="222"/>
        <v>6733879</v>
      </c>
      <c r="AO168" s="160">
        <v>10699177</v>
      </c>
      <c r="AP168" s="135">
        <f t="shared" si="223"/>
        <v>3965298</v>
      </c>
      <c r="AQ168" s="164" t="str">
        <f t="shared" si="224"/>
        <v>No</v>
      </c>
      <c r="AR168" s="160">
        <v>9435837</v>
      </c>
      <c r="AS168" s="160">
        <f t="shared" si="213"/>
        <v>330309.32339999999</v>
      </c>
      <c r="AT168" s="160">
        <f t="shared" si="214"/>
        <v>9105527.6765999999</v>
      </c>
      <c r="AU168" s="160">
        <f t="shared" si="215"/>
        <v>9105527.6765999999</v>
      </c>
      <c r="AV168" s="160"/>
      <c r="AW168" s="160">
        <f t="shared" si="225"/>
        <v>8775218.3531999998</v>
      </c>
      <c r="AX168" s="160">
        <f t="shared" ref="AX168:BB168" si="240">IF($AQ168="Yes",AW168+$AS168,AW168-$AS168)</f>
        <v>8444909.0297999997</v>
      </c>
      <c r="AY168" s="160">
        <f t="shared" si="240"/>
        <v>8114599.7063999996</v>
      </c>
      <c r="AZ168" s="160">
        <f t="shared" si="240"/>
        <v>7784290.3829999994</v>
      </c>
      <c r="BA168" s="160">
        <f t="shared" si="240"/>
        <v>7453981.0595999993</v>
      </c>
      <c r="BB168" s="160">
        <f t="shared" si="240"/>
        <v>7123671.7361999992</v>
      </c>
      <c r="BC168" s="160">
        <f t="shared" si="227"/>
        <v>6733879</v>
      </c>
      <c r="BD168" s="166"/>
      <c r="BE168" s="160">
        <f t="shared" si="228"/>
        <v>8775218.3531999998</v>
      </c>
      <c r="BF168" s="160">
        <f t="shared" si="146"/>
        <v>8444909.0297999997</v>
      </c>
      <c r="BG168" s="160">
        <f t="shared" si="147"/>
        <v>8114599.7063999996</v>
      </c>
      <c r="BH168" s="160">
        <f t="shared" si="148"/>
        <v>7784290.3829999994</v>
      </c>
      <c r="BI168" s="160">
        <f t="shared" si="149"/>
        <v>7453981.0595999993</v>
      </c>
      <c r="BJ168" s="160">
        <f t="shared" si="150"/>
        <v>7123671.7361999992</v>
      </c>
      <c r="BK168" s="160">
        <f t="shared" si="151"/>
        <v>6733879</v>
      </c>
      <c r="BL168" s="166"/>
      <c r="BM168" s="166"/>
      <c r="BN168" s="166"/>
      <c r="BO168" s="166"/>
    </row>
    <row r="169" spans="1:67" x14ac:dyDescent="0.15">
      <c r="A169" s="129" t="s">
        <v>338</v>
      </c>
      <c r="B169" s="129"/>
      <c r="C169" s="147">
        <v>1</v>
      </c>
      <c r="D169" s="147" t="str">
        <f t="shared" si="217"/>
        <v>Yes</v>
      </c>
      <c r="E169" s="147"/>
      <c r="F169" s="147"/>
      <c r="G169" s="1">
        <v>10</v>
      </c>
      <c r="H169" s="101">
        <v>15</v>
      </c>
      <c r="I169" s="129">
        <v>143</v>
      </c>
      <c r="J169" s="1" t="s">
        <v>473</v>
      </c>
      <c r="K169" s="156"/>
      <c r="L169" s="101">
        <v>4232.4399999999996</v>
      </c>
      <c r="M169" s="168"/>
      <c r="N169" s="158"/>
      <c r="O169" s="101">
        <v>2842</v>
      </c>
      <c r="P169" s="159">
        <f t="shared" si="199"/>
        <v>0.67148028087816958</v>
      </c>
      <c r="Q169" s="159">
        <f t="shared" si="200"/>
        <v>0</v>
      </c>
      <c r="R169" s="160">
        <f t="shared" si="201"/>
        <v>0</v>
      </c>
      <c r="S169" s="160">
        <f t="shared" si="218"/>
        <v>0</v>
      </c>
      <c r="T169" s="101">
        <v>394</v>
      </c>
      <c r="U169" s="101">
        <f t="shared" si="219"/>
        <v>59.099999999999994</v>
      </c>
      <c r="V169" s="136">
        <f t="shared" si="202"/>
        <v>852.6</v>
      </c>
      <c r="W169" s="4">
        <f t="shared" si="203"/>
        <v>5144.1400000000003</v>
      </c>
      <c r="X169" s="101">
        <v>2795803084.6700001</v>
      </c>
      <c r="Y169" s="101">
        <v>34538</v>
      </c>
      <c r="Z169" s="136">
        <f t="shared" si="204"/>
        <v>80948.61</v>
      </c>
      <c r="AA169" s="131">
        <f t="shared" si="205"/>
        <v>0.43357499999999999</v>
      </c>
      <c r="AB169" s="101">
        <v>61313</v>
      </c>
      <c r="AC169" s="131">
        <f t="shared" si="206"/>
        <v>0.53246400000000005</v>
      </c>
      <c r="AD169" s="131">
        <f t="shared" si="207"/>
        <v>0.53675799999999996</v>
      </c>
      <c r="AE169" s="161">
        <f t="shared" si="208"/>
        <v>0.53675799999999996</v>
      </c>
      <c r="AF169" s="162">
        <f t="shared" si="220"/>
        <v>0.04</v>
      </c>
      <c r="AG169" s="163">
        <f t="shared" si="221"/>
        <v>0.57675799999999999</v>
      </c>
      <c r="AH169" s="101">
        <v>0</v>
      </c>
      <c r="AI169" s="101">
        <v>0</v>
      </c>
      <c r="AJ169" s="4">
        <f t="shared" si="209"/>
        <v>0</v>
      </c>
      <c r="AK169" s="135">
        <f t="shared" si="210"/>
        <v>0</v>
      </c>
      <c r="AL169" s="135">
        <f t="shared" si="211"/>
        <v>34193798</v>
      </c>
      <c r="AM169" s="135">
        <f t="shared" si="212"/>
        <v>34193798</v>
      </c>
      <c r="AN169" s="135">
        <f t="shared" si="222"/>
        <v>34193798</v>
      </c>
      <c r="AO169" s="160">
        <v>24482865</v>
      </c>
      <c r="AP169" s="135">
        <f t="shared" si="223"/>
        <v>9710933</v>
      </c>
      <c r="AQ169" s="164" t="str">
        <f t="shared" si="224"/>
        <v>Yes</v>
      </c>
      <c r="AR169" s="160">
        <v>25922985</v>
      </c>
      <c r="AS169" s="160">
        <f t="shared" si="213"/>
        <v>1035185.4578</v>
      </c>
      <c r="AT169" s="160">
        <f t="shared" si="214"/>
        <v>26958170.457800001</v>
      </c>
      <c r="AU169" s="160">
        <f t="shared" si="215"/>
        <v>26958170.457800001</v>
      </c>
      <c r="AV169" s="160"/>
      <c r="AW169" s="160">
        <f t="shared" si="225"/>
        <v>27993355.915600002</v>
      </c>
      <c r="AX169" s="160">
        <f t="shared" ref="AX169:BB169" si="241">IF($AQ169="Yes",AW169+$AS169,AW169-$AS169)</f>
        <v>29028541.373400003</v>
      </c>
      <c r="AY169" s="160">
        <f t="shared" si="241"/>
        <v>30063726.831200004</v>
      </c>
      <c r="AZ169" s="160">
        <f t="shared" si="241"/>
        <v>31098912.289000005</v>
      </c>
      <c r="BA169" s="160">
        <f t="shared" si="241"/>
        <v>32134097.746800005</v>
      </c>
      <c r="BB169" s="160">
        <f t="shared" si="241"/>
        <v>33169283.204600006</v>
      </c>
      <c r="BC169" s="160">
        <f t="shared" si="227"/>
        <v>34193798</v>
      </c>
      <c r="BD169" s="166"/>
      <c r="BE169" s="160">
        <f t="shared" si="228"/>
        <v>27993355.915600002</v>
      </c>
      <c r="BF169" s="160">
        <f t="shared" si="146"/>
        <v>29028541.373400003</v>
      </c>
      <c r="BG169" s="160">
        <f t="shared" si="147"/>
        <v>30063726.831200004</v>
      </c>
      <c r="BH169" s="160">
        <f t="shared" si="148"/>
        <v>31098912.289000005</v>
      </c>
      <c r="BI169" s="160">
        <f t="shared" si="149"/>
        <v>32134097.746800005</v>
      </c>
      <c r="BJ169" s="160">
        <f t="shared" si="150"/>
        <v>33169283.204600006</v>
      </c>
      <c r="BK169" s="160">
        <f t="shared" si="151"/>
        <v>34193798</v>
      </c>
      <c r="BL169" s="166"/>
      <c r="BM169" s="166"/>
      <c r="BN169" s="166"/>
      <c r="BO169" s="166"/>
    </row>
    <row r="170" spans="1:67" x14ac:dyDescent="0.15">
      <c r="A170" s="129" t="s">
        <v>329</v>
      </c>
      <c r="B170" s="129"/>
      <c r="C170" s="147"/>
      <c r="D170" s="147" t="str">
        <f t="shared" si="217"/>
        <v>No</v>
      </c>
      <c r="E170" s="147"/>
      <c r="F170" s="147"/>
      <c r="G170" s="1">
        <v>3</v>
      </c>
      <c r="H170" s="101">
        <v>82</v>
      </c>
      <c r="I170" s="129">
        <v>144</v>
      </c>
      <c r="J170" s="1" t="s">
        <v>474</v>
      </c>
      <c r="K170" s="156"/>
      <c r="L170" s="101">
        <v>6647.98</v>
      </c>
      <c r="M170" s="157"/>
      <c r="N170" s="158"/>
      <c r="O170" s="101">
        <v>1140</v>
      </c>
      <c r="P170" s="159">
        <f t="shared" si="199"/>
        <v>0.17148066029079512</v>
      </c>
      <c r="Q170" s="159">
        <f t="shared" si="200"/>
        <v>0</v>
      </c>
      <c r="R170" s="160">
        <f t="shared" si="201"/>
        <v>0</v>
      </c>
      <c r="S170" s="160">
        <f t="shared" si="218"/>
        <v>0</v>
      </c>
      <c r="T170" s="101">
        <v>243</v>
      </c>
      <c r="U170" s="101">
        <f t="shared" si="219"/>
        <v>36.449999999999996</v>
      </c>
      <c r="V170" s="136">
        <f t="shared" si="202"/>
        <v>342</v>
      </c>
      <c r="W170" s="4">
        <f t="shared" si="203"/>
        <v>7026.4299999999994</v>
      </c>
      <c r="X170" s="101">
        <v>6807490435.3299999</v>
      </c>
      <c r="Y170" s="101">
        <v>36154</v>
      </c>
      <c r="Z170" s="136">
        <f t="shared" si="204"/>
        <v>188291.49</v>
      </c>
      <c r="AA170" s="131">
        <f t="shared" si="205"/>
        <v>1.0085230000000001</v>
      </c>
      <c r="AB170" s="101">
        <v>115346</v>
      </c>
      <c r="AC170" s="131">
        <f t="shared" si="206"/>
        <v>1.001706</v>
      </c>
      <c r="AD170" s="131">
        <f t="shared" si="207"/>
        <v>-6.4780000000000003E-3</v>
      </c>
      <c r="AE170" s="161">
        <f t="shared" si="208"/>
        <v>0.01</v>
      </c>
      <c r="AF170" s="162">
        <f t="shared" si="220"/>
        <v>0</v>
      </c>
      <c r="AG170" s="163">
        <f t="shared" si="221"/>
        <v>0.01</v>
      </c>
      <c r="AH170" s="101">
        <v>0</v>
      </c>
      <c r="AI170" s="101">
        <v>0</v>
      </c>
      <c r="AJ170" s="4">
        <f t="shared" si="209"/>
        <v>0</v>
      </c>
      <c r="AK170" s="135">
        <f t="shared" si="210"/>
        <v>0</v>
      </c>
      <c r="AL170" s="135">
        <f t="shared" si="211"/>
        <v>809796</v>
      </c>
      <c r="AM170" s="135">
        <f t="shared" si="212"/>
        <v>809796</v>
      </c>
      <c r="AN170" s="135">
        <f t="shared" si="222"/>
        <v>809796</v>
      </c>
      <c r="AO170" s="160">
        <v>3418401</v>
      </c>
      <c r="AP170" s="135">
        <f t="shared" si="223"/>
        <v>2608605</v>
      </c>
      <c r="AQ170" s="164" t="str">
        <f t="shared" si="224"/>
        <v>No</v>
      </c>
      <c r="AR170" s="160">
        <v>2540838</v>
      </c>
      <c r="AS170" s="160">
        <f t="shared" si="213"/>
        <v>217296.7965</v>
      </c>
      <c r="AT170" s="160">
        <f t="shared" si="214"/>
        <v>2323541.2034999998</v>
      </c>
      <c r="AU170" s="160">
        <f t="shared" si="215"/>
        <v>2323541.2034999998</v>
      </c>
      <c r="AV170" s="160"/>
      <c r="AW170" s="160">
        <f t="shared" si="225"/>
        <v>2106244.4069999997</v>
      </c>
      <c r="AX170" s="160">
        <f t="shared" ref="AX170:BB170" si="242">IF($AQ170="Yes",AW170+$AS170,AW170-$AS170)</f>
        <v>1888947.6104999997</v>
      </c>
      <c r="AY170" s="160">
        <f t="shared" si="242"/>
        <v>1671650.8139999998</v>
      </c>
      <c r="AZ170" s="160">
        <f t="shared" si="242"/>
        <v>1454354.0174999998</v>
      </c>
      <c r="BA170" s="160">
        <f t="shared" si="242"/>
        <v>1237057.2209999999</v>
      </c>
      <c r="BB170" s="160">
        <f t="shared" si="242"/>
        <v>1019760.4245</v>
      </c>
      <c r="BC170" s="160">
        <f t="shared" si="227"/>
        <v>809796</v>
      </c>
      <c r="BD170" s="166"/>
      <c r="BE170" s="160">
        <f t="shared" si="228"/>
        <v>2106244.4069999997</v>
      </c>
      <c r="BF170" s="160">
        <f t="shared" si="146"/>
        <v>1888947.6104999997</v>
      </c>
      <c r="BG170" s="160">
        <f t="shared" si="147"/>
        <v>1671650.8139999998</v>
      </c>
      <c r="BH170" s="160">
        <f t="shared" si="148"/>
        <v>1454354.0174999998</v>
      </c>
      <c r="BI170" s="160">
        <f t="shared" si="149"/>
        <v>1237057.2209999999</v>
      </c>
      <c r="BJ170" s="160">
        <f t="shared" si="150"/>
        <v>1019760.4245</v>
      </c>
      <c r="BK170" s="160">
        <f t="shared" si="151"/>
        <v>809796</v>
      </c>
      <c r="BL170" s="166"/>
      <c r="BM170" s="166"/>
      <c r="BN170" s="166"/>
      <c r="BO170" s="166"/>
    </row>
    <row r="171" spans="1:67" x14ac:dyDescent="0.15">
      <c r="A171" s="129" t="s">
        <v>327</v>
      </c>
      <c r="B171" s="129"/>
      <c r="C171" s="147"/>
      <c r="D171" s="147" t="str">
        <f t="shared" si="217"/>
        <v>No</v>
      </c>
      <c r="E171" s="147"/>
      <c r="F171" s="147"/>
      <c r="G171" s="1">
        <v>4</v>
      </c>
      <c r="H171" s="101">
        <v>121</v>
      </c>
      <c r="I171" s="129">
        <v>145</v>
      </c>
      <c r="J171" s="1" t="s">
        <v>475</v>
      </c>
      <c r="K171" s="156"/>
      <c r="L171" s="101">
        <v>82.21</v>
      </c>
      <c r="M171" s="157"/>
      <c r="N171" s="158"/>
      <c r="O171" s="101">
        <v>6</v>
      </c>
      <c r="P171" s="159">
        <f t="shared" si="199"/>
        <v>7.2983821919474529E-2</v>
      </c>
      <c r="Q171" s="159">
        <f t="shared" si="200"/>
        <v>0</v>
      </c>
      <c r="R171" s="160">
        <f t="shared" si="201"/>
        <v>0</v>
      </c>
      <c r="S171" s="160">
        <f t="shared" si="218"/>
        <v>0</v>
      </c>
      <c r="T171" s="101">
        <v>0</v>
      </c>
      <c r="U171" s="101">
        <f t="shared" si="219"/>
        <v>0</v>
      </c>
      <c r="V171" s="136">
        <f t="shared" si="202"/>
        <v>1.8</v>
      </c>
      <c r="W171" s="4">
        <f t="shared" si="203"/>
        <v>84.009999999999991</v>
      </c>
      <c r="X171" s="101">
        <v>131968883</v>
      </c>
      <c r="Y171" s="101">
        <v>839</v>
      </c>
      <c r="Z171" s="136">
        <f t="shared" si="204"/>
        <v>157293.07</v>
      </c>
      <c r="AA171" s="131">
        <f t="shared" si="205"/>
        <v>0.84248999999999996</v>
      </c>
      <c r="AB171" s="101">
        <v>93750</v>
      </c>
      <c r="AC171" s="131">
        <f t="shared" si="206"/>
        <v>0.81415800000000005</v>
      </c>
      <c r="AD171" s="131">
        <f t="shared" si="207"/>
        <v>0.16600999999999999</v>
      </c>
      <c r="AE171" s="161">
        <f t="shared" si="208"/>
        <v>0.16600999999999999</v>
      </c>
      <c r="AF171" s="162">
        <f t="shared" si="220"/>
        <v>0</v>
      </c>
      <c r="AG171" s="163">
        <f t="shared" si="221"/>
        <v>0.16600999999999999</v>
      </c>
      <c r="AH171" s="101">
        <v>0</v>
      </c>
      <c r="AI171" s="101">
        <v>0</v>
      </c>
      <c r="AJ171" s="4">
        <f t="shared" si="209"/>
        <v>0</v>
      </c>
      <c r="AK171" s="135">
        <f t="shared" si="210"/>
        <v>0</v>
      </c>
      <c r="AL171" s="135">
        <f t="shared" si="211"/>
        <v>160733</v>
      </c>
      <c r="AM171" s="135">
        <f t="shared" si="212"/>
        <v>160733</v>
      </c>
      <c r="AN171" s="135">
        <f t="shared" si="222"/>
        <v>160733</v>
      </c>
      <c r="AO171" s="160">
        <v>237166</v>
      </c>
      <c r="AP171" s="135">
        <f t="shared" si="223"/>
        <v>76433</v>
      </c>
      <c r="AQ171" s="164" t="str">
        <f t="shared" si="224"/>
        <v>No</v>
      </c>
      <c r="AR171" s="160">
        <v>218095</v>
      </c>
      <c r="AS171" s="160">
        <f t="shared" si="213"/>
        <v>6366.8688999999995</v>
      </c>
      <c r="AT171" s="160">
        <f t="shared" si="214"/>
        <v>211728.1311</v>
      </c>
      <c r="AU171" s="160">
        <f t="shared" si="215"/>
        <v>211728.1311</v>
      </c>
      <c r="AV171" s="160"/>
      <c r="AW171" s="160">
        <f t="shared" si="225"/>
        <v>205361.2622</v>
      </c>
      <c r="AX171" s="160">
        <f t="shared" ref="AX171:BB171" si="243">IF($AQ171="Yes",AW171+$AS171,AW171-$AS171)</f>
        <v>198994.3933</v>
      </c>
      <c r="AY171" s="160">
        <f t="shared" si="243"/>
        <v>192627.52439999999</v>
      </c>
      <c r="AZ171" s="160">
        <f t="shared" si="243"/>
        <v>186260.65549999999</v>
      </c>
      <c r="BA171" s="160">
        <f t="shared" si="243"/>
        <v>179893.78659999999</v>
      </c>
      <c r="BB171" s="160">
        <f t="shared" si="243"/>
        <v>173526.91769999999</v>
      </c>
      <c r="BC171" s="160">
        <f t="shared" si="227"/>
        <v>160733</v>
      </c>
      <c r="BD171" s="166"/>
      <c r="BE171" s="160">
        <f t="shared" si="228"/>
        <v>205361.2622</v>
      </c>
      <c r="BF171" s="160">
        <f t="shared" ref="BF171:BF195" si="244">IF($C171=1,MAX(AX171,$AO171),AX171)</f>
        <v>198994.3933</v>
      </c>
      <c r="BG171" s="160">
        <f t="shared" ref="BG171:BG195" si="245">IF($C171=1,MAX(AY171,$AO171),AY171)</f>
        <v>192627.52439999999</v>
      </c>
      <c r="BH171" s="160">
        <f t="shared" ref="BH171:BH195" si="246">IF($C171=1,MAX(AZ171,$AO171),AZ171)</f>
        <v>186260.65549999999</v>
      </c>
      <c r="BI171" s="160">
        <f t="shared" ref="BI171:BI195" si="247">IF($C171=1,MAX(BA171,$AO171),BA171)</f>
        <v>179893.78659999999</v>
      </c>
      <c r="BJ171" s="160">
        <f t="shared" ref="BJ171:BJ195" si="248">IF($C171=1,MAX(BB171,$AO171),BB171)</f>
        <v>173526.91769999999</v>
      </c>
      <c r="BK171" s="160">
        <f t="shared" ref="BK171:BK195" si="249">IF($C171=1,MAX(BC171,$AO171),BC171)</f>
        <v>160733</v>
      </c>
      <c r="BL171" s="166"/>
      <c r="BM171" s="166"/>
      <c r="BN171" s="166"/>
      <c r="BO171" s="166"/>
    </row>
    <row r="172" spans="1:67" x14ac:dyDescent="0.15">
      <c r="A172" s="129" t="s">
        <v>338</v>
      </c>
      <c r="B172" s="129"/>
      <c r="C172" s="147">
        <v>1</v>
      </c>
      <c r="D172" s="147" t="str">
        <f t="shared" si="217"/>
        <v>Yes</v>
      </c>
      <c r="E172" s="147">
        <v>1</v>
      </c>
      <c r="F172" s="147"/>
      <c r="G172" s="1">
        <v>9</v>
      </c>
      <c r="H172" s="101">
        <v>23</v>
      </c>
      <c r="I172" s="129">
        <v>146</v>
      </c>
      <c r="J172" s="1" t="s">
        <v>476</v>
      </c>
      <c r="K172" s="156"/>
      <c r="L172" s="101">
        <v>3406.64</v>
      </c>
      <c r="M172" s="168"/>
      <c r="N172" s="158"/>
      <c r="O172" s="101">
        <v>1824</v>
      </c>
      <c r="P172" s="159">
        <f t="shared" si="199"/>
        <v>0.53542493483314935</v>
      </c>
      <c r="Q172" s="159">
        <f t="shared" si="200"/>
        <v>0</v>
      </c>
      <c r="R172" s="160">
        <f t="shared" si="201"/>
        <v>0</v>
      </c>
      <c r="S172" s="160">
        <f t="shared" si="218"/>
        <v>0</v>
      </c>
      <c r="T172" s="101">
        <v>126</v>
      </c>
      <c r="U172" s="101">
        <f t="shared" si="219"/>
        <v>18.899999999999999</v>
      </c>
      <c r="V172" s="136">
        <f t="shared" si="202"/>
        <v>547.20000000000005</v>
      </c>
      <c r="W172" s="4">
        <f t="shared" si="203"/>
        <v>3972.7400000000002</v>
      </c>
      <c r="X172" s="101">
        <v>2673503802</v>
      </c>
      <c r="Y172" s="101">
        <v>29289</v>
      </c>
      <c r="Z172" s="136">
        <f t="shared" si="204"/>
        <v>91280.13</v>
      </c>
      <c r="AA172" s="131">
        <f t="shared" si="205"/>
        <v>0.48891299999999999</v>
      </c>
      <c r="AB172" s="101">
        <v>60648</v>
      </c>
      <c r="AC172" s="131">
        <f t="shared" si="206"/>
        <v>0.52668899999999996</v>
      </c>
      <c r="AD172" s="131">
        <f t="shared" si="207"/>
        <v>0.49975399999999998</v>
      </c>
      <c r="AE172" s="161">
        <f t="shared" si="208"/>
        <v>0.49975399999999998</v>
      </c>
      <c r="AF172" s="162">
        <f t="shared" si="220"/>
        <v>0</v>
      </c>
      <c r="AG172" s="163">
        <f t="shared" si="221"/>
        <v>0.49975399999999998</v>
      </c>
      <c r="AH172" s="101">
        <v>0</v>
      </c>
      <c r="AI172" s="101">
        <v>0</v>
      </c>
      <c r="AJ172" s="4">
        <f t="shared" si="209"/>
        <v>0</v>
      </c>
      <c r="AK172" s="135">
        <f t="shared" si="210"/>
        <v>0</v>
      </c>
      <c r="AL172" s="135">
        <f t="shared" si="211"/>
        <v>22881651</v>
      </c>
      <c r="AM172" s="135">
        <f t="shared" si="212"/>
        <v>22881651</v>
      </c>
      <c r="AN172" s="135">
        <f t="shared" si="222"/>
        <v>22881651</v>
      </c>
      <c r="AO172" s="160">
        <v>19250233</v>
      </c>
      <c r="AP172" s="135">
        <f t="shared" si="223"/>
        <v>3631418</v>
      </c>
      <c r="AQ172" s="164" t="str">
        <f t="shared" si="224"/>
        <v>Yes</v>
      </c>
      <c r="AR172" s="160">
        <v>19782980</v>
      </c>
      <c r="AS172" s="160">
        <f t="shared" si="213"/>
        <v>387109.15879999998</v>
      </c>
      <c r="AT172" s="160">
        <f t="shared" si="214"/>
        <v>20170089.158799998</v>
      </c>
      <c r="AU172" s="160">
        <f t="shared" si="215"/>
        <v>20170089.158799998</v>
      </c>
      <c r="AV172" s="160"/>
      <c r="AW172" s="160">
        <f t="shared" si="225"/>
        <v>20557198.317599997</v>
      </c>
      <c r="AX172" s="160">
        <f t="shared" ref="AX172:BB172" si="250">IF($AQ172="Yes",AW172+$AS172,AW172-$AS172)</f>
        <v>20944307.476399995</v>
      </c>
      <c r="AY172" s="160">
        <f t="shared" si="250"/>
        <v>21331416.635199994</v>
      </c>
      <c r="AZ172" s="160">
        <f t="shared" si="250"/>
        <v>21718525.793999992</v>
      </c>
      <c r="BA172" s="160">
        <f t="shared" si="250"/>
        <v>22105634.952799991</v>
      </c>
      <c r="BB172" s="160">
        <f t="shared" si="250"/>
        <v>22492744.111599989</v>
      </c>
      <c r="BC172" s="160">
        <f t="shared" si="227"/>
        <v>22881651</v>
      </c>
      <c r="BD172" s="166"/>
      <c r="BE172" s="160">
        <f t="shared" si="228"/>
        <v>20557198.317599997</v>
      </c>
      <c r="BF172" s="160">
        <f t="shared" si="244"/>
        <v>20944307.476399995</v>
      </c>
      <c r="BG172" s="160">
        <f t="shared" si="245"/>
        <v>21331416.635199994</v>
      </c>
      <c r="BH172" s="160">
        <f t="shared" si="246"/>
        <v>21718525.793999992</v>
      </c>
      <c r="BI172" s="160">
        <f t="shared" si="247"/>
        <v>22105634.952799991</v>
      </c>
      <c r="BJ172" s="160">
        <f t="shared" si="248"/>
        <v>22492744.111599989</v>
      </c>
      <c r="BK172" s="160">
        <f t="shared" si="249"/>
        <v>22881651</v>
      </c>
      <c r="BL172" s="166"/>
      <c r="BM172" s="166"/>
      <c r="BN172" s="166"/>
      <c r="BO172" s="166"/>
    </row>
    <row r="173" spans="1:67" x14ac:dyDescent="0.15">
      <c r="A173" s="129" t="s">
        <v>351</v>
      </c>
      <c r="B173" s="129"/>
      <c r="C173" s="147"/>
      <c r="D173" s="147" t="str">
        <f t="shared" si="217"/>
        <v>No</v>
      </c>
      <c r="E173" s="147"/>
      <c r="F173" s="147"/>
      <c r="G173" s="1">
        <v>8</v>
      </c>
      <c r="H173" s="101">
        <v>50</v>
      </c>
      <c r="I173" s="129">
        <v>147</v>
      </c>
      <c r="J173" s="1" t="s">
        <v>477</v>
      </c>
      <c r="K173" s="156"/>
      <c r="L173" s="101">
        <v>332.5</v>
      </c>
      <c r="M173" s="168"/>
      <c r="N173" s="158"/>
      <c r="O173" s="101">
        <v>87</v>
      </c>
      <c r="P173" s="159">
        <f t="shared" si="199"/>
        <v>0.26165413533834586</v>
      </c>
      <c r="Q173" s="159">
        <f t="shared" si="200"/>
        <v>0</v>
      </c>
      <c r="R173" s="160">
        <f t="shared" si="201"/>
        <v>0</v>
      </c>
      <c r="S173" s="160">
        <f t="shared" si="218"/>
        <v>0</v>
      </c>
      <c r="T173" s="101">
        <v>0</v>
      </c>
      <c r="U173" s="101">
        <f t="shared" si="219"/>
        <v>0</v>
      </c>
      <c r="V173" s="136">
        <f t="shared" si="202"/>
        <v>26.1</v>
      </c>
      <c r="W173" s="4">
        <f t="shared" si="203"/>
        <v>358.6</v>
      </c>
      <c r="X173" s="101">
        <v>301496674</v>
      </c>
      <c r="Y173" s="101">
        <v>2558</v>
      </c>
      <c r="Z173" s="136">
        <f t="shared" si="204"/>
        <v>117864.22</v>
      </c>
      <c r="AA173" s="131">
        <f t="shared" si="205"/>
        <v>0.63130200000000003</v>
      </c>
      <c r="AB173" s="101">
        <v>81400</v>
      </c>
      <c r="AC173" s="131">
        <f t="shared" si="206"/>
        <v>0.70690600000000003</v>
      </c>
      <c r="AD173" s="131">
        <f t="shared" si="207"/>
        <v>0.34601700000000002</v>
      </c>
      <c r="AE173" s="161">
        <f t="shared" si="208"/>
        <v>0.34601700000000002</v>
      </c>
      <c r="AF173" s="162">
        <f t="shared" si="220"/>
        <v>0</v>
      </c>
      <c r="AG173" s="163">
        <f t="shared" si="221"/>
        <v>0.34601700000000002</v>
      </c>
      <c r="AH173" s="101">
        <v>0</v>
      </c>
      <c r="AI173" s="101">
        <v>0</v>
      </c>
      <c r="AJ173" s="4">
        <f t="shared" si="209"/>
        <v>0</v>
      </c>
      <c r="AK173" s="135">
        <f t="shared" si="210"/>
        <v>0</v>
      </c>
      <c r="AL173" s="135">
        <f t="shared" si="211"/>
        <v>1430042</v>
      </c>
      <c r="AM173" s="135">
        <f t="shared" si="212"/>
        <v>1430042</v>
      </c>
      <c r="AN173" s="135">
        <f t="shared" si="222"/>
        <v>1430042</v>
      </c>
      <c r="AO173" s="160">
        <v>2502621</v>
      </c>
      <c r="AP173" s="135">
        <f t="shared" si="223"/>
        <v>1072579</v>
      </c>
      <c r="AQ173" s="164" t="str">
        <f t="shared" si="224"/>
        <v>No</v>
      </c>
      <c r="AR173" s="160">
        <v>2206589</v>
      </c>
      <c r="AS173" s="160">
        <f t="shared" si="213"/>
        <v>89345.830700000006</v>
      </c>
      <c r="AT173" s="160">
        <f t="shared" si="214"/>
        <v>2117243.1693000002</v>
      </c>
      <c r="AU173" s="160">
        <f t="shared" si="215"/>
        <v>2117243.1693000002</v>
      </c>
      <c r="AV173" s="160"/>
      <c r="AW173" s="160">
        <f t="shared" si="225"/>
        <v>2027897.3386000001</v>
      </c>
      <c r="AX173" s="160">
        <f t="shared" ref="AX173:BB173" si="251">IF($AQ173="Yes",AW173+$AS173,AW173-$AS173)</f>
        <v>1938551.5079000001</v>
      </c>
      <c r="AY173" s="160">
        <f t="shared" si="251"/>
        <v>1849205.6772</v>
      </c>
      <c r="AZ173" s="160">
        <f t="shared" si="251"/>
        <v>1759859.8465</v>
      </c>
      <c r="BA173" s="160">
        <f t="shared" si="251"/>
        <v>1670514.0157999999</v>
      </c>
      <c r="BB173" s="160">
        <f t="shared" si="251"/>
        <v>1581168.1850999999</v>
      </c>
      <c r="BC173" s="160">
        <f t="shared" si="227"/>
        <v>1430042</v>
      </c>
      <c r="BD173" s="166"/>
      <c r="BE173" s="160">
        <f t="shared" si="228"/>
        <v>2027897.3386000001</v>
      </c>
      <c r="BF173" s="160">
        <f t="shared" si="244"/>
        <v>1938551.5079000001</v>
      </c>
      <c r="BG173" s="160">
        <f t="shared" si="245"/>
        <v>1849205.6772</v>
      </c>
      <c r="BH173" s="160">
        <f t="shared" si="246"/>
        <v>1759859.8465</v>
      </c>
      <c r="BI173" s="160">
        <f t="shared" si="247"/>
        <v>1670514.0157999999</v>
      </c>
      <c r="BJ173" s="160">
        <f t="shared" si="248"/>
        <v>1581168.1850999999</v>
      </c>
      <c r="BK173" s="160">
        <f t="shared" si="249"/>
        <v>1430042</v>
      </c>
      <c r="BL173" s="166"/>
      <c r="BM173" s="166"/>
      <c r="BN173" s="166"/>
      <c r="BO173" s="166"/>
    </row>
    <row r="174" spans="1:67" x14ac:dyDescent="0.15">
      <c r="A174" s="129" t="s">
        <v>333</v>
      </c>
      <c r="B174" s="129"/>
      <c r="C174" s="147"/>
      <c r="D174" s="147" t="str">
        <f t="shared" si="217"/>
        <v>No</v>
      </c>
      <c r="E174" s="147"/>
      <c r="F174" s="147"/>
      <c r="G174" s="1">
        <v>6</v>
      </c>
      <c r="H174" s="101">
        <v>84</v>
      </c>
      <c r="I174" s="129">
        <v>148</v>
      </c>
      <c r="J174" s="1" t="s">
        <v>478</v>
      </c>
      <c r="K174" s="156"/>
      <c r="L174" s="101">
        <v>5723.74</v>
      </c>
      <c r="M174" s="157"/>
      <c r="N174" s="158"/>
      <c r="O174" s="101">
        <v>1840</v>
      </c>
      <c r="P174" s="159">
        <f t="shared" si="199"/>
        <v>0.32146813097729809</v>
      </c>
      <c r="Q174" s="159">
        <f t="shared" si="200"/>
        <v>0</v>
      </c>
      <c r="R174" s="160">
        <f t="shared" si="201"/>
        <v>0</v>
      </c>
      <c r="S174" s="160">
        <f t="shared" si="218"/>
        <v>0</v>
      </c>
      <c r="T174" s="101">
        <v>347</v>
      </c>
      <c r="U174" s="101">
        <f t="shared" si="219"/>
        <v>52.05</v>
      </c>
      <c r="V174" s="136">
        <f t="shared" si="202"/>
        <v>552</v>
      </c>
      <c r="W174" s="4">
        <f t="shared" si="203"/>
        <v>6327.79</v>
      </c>
      <c r="X174" s="101">
        <v>6179996621.6700001</v>
      </c>
      <c r="Y174" s="101">
        <v>44741</v>
      </c>
      <c r="Z174" s="136">
        <f t="shared" si="204"/>
        <v>138128.26</v>
      </c>
      <c r="AA174" s="131">
        <f t="shared" si="205"/>
        <v>0.73984000000000005</v>
      </c>
      <c r="AB174" s="101">
        <v>77128</v>
      </c>
      <c r="AC174" s="131">
        <f t="shared" si="206"/>
        <v>0.66980700000000004</v>
      </c>
      <c r="AD174" s="131">
        <f t="shared" si="207"/>
        <v>0.28116999999999998</v>
      </c>
      <c r="AE174" s="161">
        <f t="shared" si="208"/>
        <v>0.28116999999999998</v>
      </c>
      <c r="AF174" s="162">
        <f t="shared" si="220"/>
        <v>0</v>
      </c>
      <c r="AG174" s="163">
        <f t="shared" si="221"/>
        <v>0.28116999999999998</v>
      </c>
      <c r="AH174" s="101">
        <v>0</v>
      </c>
      <c r="AI174" s="101">
        <v>0</v>
      </c>
      <c r="AJ174" s="4">
        <f t="shared" si="209"/>
        <v>0</v>
      </c>
      <c r="AK174" s="135">
        <f t="shared" si="210"/>
        <v>0</v>
      </c>
      <c r="AL174" s="135">
        <f t="shared" si="211"/>
        <v>20505104</v>
      </c>
      <c r="AM174" s="135">
        <f t="shared" si="212"/>
        <v>20505104</v>
      </c>
      <c r="AN174" s="135">
        <f t="shared" si="222"/>
        <v>20505104</v>
      </c>
      <c r="AO174" s="160">
        <v>21301522</v>
      </c>
      <c r="AP174" s="135">
        <f t="shared" si="223"/>
        <v>796418</v>
      </c>
      <c r="AQ174" s="164" t="str">
        <f t="shared" si="224"/>
        <v>No</v>
      </c>
      <c r="AR174" s="160">
        <v>20921912</v>
      </c>
      <c r="AS174" s="160">
        <f t="shared" si="213"/>
        <v>66341.619399999996</v>
      </c>
      <c r="AT174" s="160">
        <f t="shared" si="214"/>
        <v>20855570.380600002</v>
      </c>
      <c r="AU174" s="160">
        <f t="shared" si="215"/>
        <v>20855570.380600002</v>
      </c>
      <c r="AV174" s="160"/>
      <c r="AW174" s="160">
        <f t="shared" si="225"/>
        <v>20789228.761200003</v>
      </c>
      <c r="AX174" s="160">
        <f t="shared" ref="AX174:BB174" si="252">IF($AQ174="Yes",AW174+$AS174,AW174-$AS174)</f>
        <v>20722887.141800005</v>
      </c>
      <c r="AY174" s="160">
        <f t="shared" si="252"/>
        <v>20656545.522400007</v>
      </c>
      <c r="AZ174" s="160">
        <f t="shared" si="252"/>
        <v>20590203.903000008</v>
      </c>
      <c r="BA174" s="160">
        <f t="shared" si="252"/>
        <v>20523862.28360001</v>
      </c>
      <c r="BB174" s="160">
        <f t="shared" si="252"/>
        <v>20457520.664200012</v>
      </c>
      <c r="BC174" s="160">
        <f t="shared" si="227"/>
        <v>20505104</v>
      </c>
      <c r="BD174" s="166"/>
      <c r="BE174" s="160">
        <f t="shared" si="228"/>
        <v>20789228.761200003</v>
      </c>
      <c r="BF174" s="160">
        <f t="shared" si="244"/>
        <v>20722887.141800005</v>
      </c>
      <c r="BG174" s="160">
        <f t="shared" si="245"/>
        <v>20656545.522400007</v>
      </c>
      <c r="BH174" s="160">
        <f t="shared" si="246"/>
        <v>20590203.903000008</v>
      </c>
      <c r="BI174" s="160">
        <f t="shared" si="247"/>
        <v>20523862.28360001</v>
      </c>
      <c r="BJ174" s="160">
        <f t="shared" si="248"/>
        <v>20457520.664200012</v>
      </c>
      <c r="BK174" s="160">
        <f t="shared" si="249"/>
        <v>20505104</v>
      </c>
      <c r="BL174" s="166"/>
      <c r="BM174" s="166"/>
      <c r="BN174" s="166"/>
      <c r="BO174" s="166"/>
    </row>
    <row r="175" spans="1:67" x14ac:dyDescent="0.15">
      <c r="A175" s="129" t="s">
        <v>327</v>
      </c>
      <c r="B175" s="129"/>
      <c r="C175" s="147"/>
      <c r="D175" s="147" t="str">
        <f t="shared" si="217"/>
        <v>No</v>
      </c>
      <c r="E175" s="147"/>
      <c r="F175" s="147"/>
      <c r="G175" s="1">
        <v>1</v>
      </c>
      <c r="H175" s="101">
        <v>155</v>
      </c>
      <c r="I175" s="129">
        <v>149</v>
      </c>
      <c r="J175" s="1" t="s">
        <v>479</v>
      </c>
      <c r="K175" s="156"/>
      <c r="L175" s="101">
        <v>135.75</v>
      </c>
      <c r="M175" s="157"/>
      <c r="N175" s="158"/>
      <c r="O175" s="101">
        <v>33</v>
      </c>
      <c r="P175" s="159">
        <f t="shared" si="199"/>
        <v>0.24309392265193369</v>
      </c>
      <c r="Q175" s="159">
        <f t="shared" si="200"/>
        <v>0</v>
      </c>
      <c r="R175" s="160">
        <f t="shared" si="201"/>
        <v>0</v>
      </c>
      <c r="S175" s="160">
        <f t="shared" si="218"/>
        <v>0</v>
      </c>
      <c r="T175" s="101">
        <v>0</v>
      </c>
      <c r="U175" s="101">
        <f t="shared" si="219"/>
        <v>0</v>
      </c>
      <c r="V175" s="136">
        <f t="shared" si="202"/>
        <v>9.9</v>
      </c>
      <c r="W175" s="4">
        <f t="shared" si="203"/>
        <v>145.65</v>
      </c>
      <c r="X175" s="101">
        <v>521714920</v>
      </c>
      <c r="Y175" s="101">
        <v>1410</v>
      </c>
      <c r="Z175" s="136">
        <f t="shared" si="204"/>
        <v>370010.58</v>
      </c>
      <c r="AA175" s="131">
        <f t="shared" si="205"/>
        <v>1.9818439999999999</v>
      </c>
      <c r="AB175" s="101">
        <v>98750</v>
      </c>
      <c r="AC175" s="131">
        <f t="shared" si="206"/>
        <v>0.85758000000000001</v>
      </c>
      <c r="AD175" s="131">
        <f t="shared" si="207"/>
        <v>-0.64456500000000005</v>
      </c>
      <c r="AE175" s="161">
        <f t="shared" si="208"/>
        <v>0.01</v>
      </c>
      <c r="AF175" s="162">
        <f t="shared" si="220"/>
        <v>0</v>
      </c>
      <c r="AG175" s="163">
        <f t="shared" si="221"/>
        <v>0.01</v>
      </c>
      <c r="AH175" s="101">
        <v>140</v>
      </c>
      <c r="AI175" s="101">
        <v>13</v>
      </c>
      <c r="AJ175" s="4">
        <f t="shared" si="209"/>
        <v>100</v>
      </c>
      <c r="AK175" s="135">
        <f t="shared" si="210"/>
        <v>14000</v>
      </c>
      <c r="AL175" s="135">
        <f t="shared" si="211"/>
        <v>16786</v>
      </c>
      <c r="AM175" s="135">
        <f t="shared" si="212"/>
        <v>30786</v>
      </c>
      <c r="AN175" s="135">
        <f t="shared" si="222"/>
        <v>30786</v>
      </c>
      <c r="AO175" s="160">
        <v>33205</v>
      </c>
      <c r="AP175" s="135">
        <f t="shared" si="223"/>
        <v>2419</v>
      </c>
      <c r="AQ175" s="164" t="str">
        <f t="shared" si="224"/>
        <v>No</v>
      </c>
      <c r="AR175" s="160">
        <v>32317</v>
      </c>
      <c r="AS175" s="160">
        <f t="shared" si="213"/>
        <v>201.5027</v>
      </c>
      <c r="AT175" s="160">
        <f t="shared" si="214"/>
        <v>32115.497299999999</v>
      </c>
      <c r="AU175" s="160">
        <f t="shared" si="215"/>
        <v>32115.497299999999</v>
      </c>
      <c r="AV175" s="160"/>
      <c r="AW175" s="160">
        <f t="shared" si="225"/>
        <v>31913.994599999998</v>
      </c>
      <c r="AX175" s="160">
        <f t="shared" ref="AX175:BB175" si="253">IF($AQ175="Yes",AW175+$AS175,AW175-$AS175)</f>
        <v>31712.491899999997</v>
      </c>
      <c r="AY175" s="160">
        <f t="shared" si="253"/>
        <v>31510.989199999996</v>
      </c>
      <c r="AZ175" s="160">
        <f t="shared" si="253"/>
        <v>31309.486499999995</v>
      </c>
      <c r="BA175" s="160">
        <f t="shared" si="253"/>
        <v>31107.983799999995</v>
      </c>
      <c r="BB175" s="160">
        <f t="shared" si="253"/>
        <v>30906.481099999994</v>
      </c>
      <c r="BC175" s="160">
        <f t="shared" si="227"/>
        <v>30786</v>
      </c>
      <c r="BD175" s="166"/>
      <c r="BE175" s="160">
        <f t="shared" si="228"/>
        <v>31913.994599999998</v>
      </c>
      <c r="BF175" s="160">
        <f t="shared" si="244"/>
        <v>31712.491899999997</v>
      </c>
      <c r="BG175" s="160">
        <f t="shared" si="245"/>
        <v>31510.989199999996</v>
      </c>
      <c r="BH175" s="160">
        <f t="shared" si="246"/>
        <v>31309.486499999995</v>
      </c>
      <c r="BI175" s="160">
        <f t="shared" si="247"/>
        <v>31107.983799999995</v>
      </c>
      <c r="BJ175" s="160">
        <f t="shared" si="248"/>
        <v>30906.481099999994</v>
      </c>
      <c r="BK175" s="160">
        <f t="shared" si="249"/>
        <v>30786</v>
      </c>
      <c r="BL175" s="166"/>
      <c r="BM175" s="166"/>
      <c r="BN175" s="166"/>
      <c r="BO175" s="166"/>
    </row>
    <row r="176" spans="1:67" x14ac:dyDescent="0.15">
      <c r="A176" s="129" t="s">
        <v>323</v>
      </c>
      <c r="B176" s="129"/>
      <c r="C176" s="147"/>
      <c r="D176" s="147" t="str">
        <f t="shared" si="217"/>
        <v>No</v>
      </c>
      <c r="E176" s="147"/>
      <c r="F176" s="147"/>
      <c r="G176" s="1">
        <v>1</v>
      </c>
      <c r="H176" s="101">
        <v>164</v>
      </c>
      <c r="I176" s="129">
        <v>150</v>
      </c>
      <c r="J176" s="1" t="s">
        <v>480</v>
      </c>
      <c r="K176" s="156"/>
      <c r="L176" s="101">
        <v>269.86</v>
      </c>
      <c r="M176" s="157"/>
      <c r="N176" s="158"/>
      <c r="O176" s="101">
        <v>70</v>
      </c>
      <c r="P176" s="159">
        <f t="shared" si="199"/>
        <v>0.25939375972726597</v>
      </c>
      <c r="Q176" s="159">
        <f t="shared" si="200"/>
        <v>0</v>
      </c>
      <c r="R176" s="160">
        <f t="shared" si="201"/>
        <v>0</v>
      </c>
      <c r="S176" s="160">
        <f t="shared" si="218"/>
        <v>0</v>
      </c>
      <c r="T176" s="101">
        <v>4</v>
      </c>
      <c r="U176" s="101">
        <f t="shared" si="219"/>
        <v>0.6</v>
      </c>
      <c r="V176" s="136">
        <f t="shared" si="202"/>
        <v>21</v>
      </c>
      <c r="W176" s="4">
        <f t="shared" si="203"/>
        <v>291.46000000000004</v>
      </c>
      <c r="X176" s="101">
        <v>1695440512.3299999</v>
      </c>
      <c r="Y176" s="101">
        <v>3453</v>
      </c>
      <c r="Z176" s="136">
        <f t="shared" si="204"/>
        <v>491005.07</v>
      </c>
      <c r="AA176" s="131">
        <f t="shared" si="205"/>
        <v>2.629912</v>
      </c>
      <c r="AB176" s="101">
        <v>93975</v>
      </c>
      <c r="AC176" s="131">
        <f t="shared" si="206"/>
        <v>0.81611199999999995</v>
      </c>
      <c r="AD176" s="131">
        <f t="shared" si="207"/>
        <v>-1.085772</v>
      </c>
      <c r="AE176" s="161">
        <f t="shared" si="208"/>
        <v>0.01</v>
      </c>
      <c r="AF176" s="162">
        <f t="shared" si="220"/>
        <v>0</v>
      </c>
      <c r="AG176" s="163">
        <f t="shared" si="221"/>
        <v>0.01</v>
      </c>
      <c r="AH176" s="101">
        <v>266</v>
      </c>
      <c r="AI176" s="101">
        <v>13</v>
      </c>
      <c r="AJ176" s="4">
        <f t="shared" si="209"/>
        <v>100</v>
      </c>
      <c r="AK176" s="135">
        <f t="shared" si="210"/>
        <v>26600</v>
      </c>
      <c r="AL176" s="135">
        <f t="shared" si="211"/>
        <v>33591</v>
      </c>
      <c r="AM176" s="135">
        <f t="shared" si="212"/>
        <v>60191</v>
      </c>
      <c r="AN176" s="135">
        <f t="shared" si="222"/>
        <v>60191</v>
      </c>
      <c r="AO176" s="160">
        <v>50646</v>
      </c>
      <c r="AP176" s="135">
        <f t="shared" si="223"/>
        <v>9545</v>
      </c>
      <c r="AQ176" s="164" t="str">
        <f t="shared" si="224"/>
        <v>Yes</v>
      </c>
      <c r="AR176" s="160">
        <v>51990</v>
      </c>
      <c r="AS176" s="160">
        <f t="shared" si="213"/>
        <v>1017.497</v>
      </c>
      <c r="AT176" s="160">
        <f t="shared" si="214"/>
        <v>53007.497000000003</v>
      </c>
      <c r="AU176" s="160">
        <f t="shared" si="215"/>
        <v>53007.497000000003</v>
      </c>
      <c r="AV176" s="160"/>
      <c r="AW176" s="160">
        <f t="shared" si="225"/>
        <v>54024.994000000006</v>
      </c>
      <c r="AX176" s="160">
        <f t="shared" ref="AX176:BB176" si="254">IF($AQ176="Yes",AW176+$AS176,AW176-$AS176)</f>
        <v>55042.491000000009</v>
      </c>
      <c r="AY176" s="160">
        <f t="shared" si="254"/>
        <v>56059.988000000012</v>
      </c>
      <c r="AZ176" s="160">
        <f t="shared" si="254"/>
        <v>57077.485000000015</v>
      </c>
      <c r="BA176" s="160">
        <f t="shared" si="254"/>
        <v>58094.982000000018</v>
      </c>
      <c r="BB176" s="160">
        <f t="shared" si="254"/>
        <v>59112.479000000021</v>
      </c>
      <c r="BC176" s="160">
        <f t="shared" si="227"/>
        <v>60191</v>
      </c>
      <c r="BD176" s="166"/>
      <c r="BE176" s="160">
        <f t="shared" si="228"/>
        <v>54024.994000000006</v>
      </c>
      <c r="BF176" s="160">
        <f t="shared" si="244"/>
        <v>55042.491000000009</v>
      </c>
      <c r="BG176" s="160">
        <f t="shared" si="245"/>
        <v>56059.988000000012</v>
      </c>
      <c r="BH176" s="160">
        <f t="shared" si="246"/>
        <v>57077.485000000015</v>
      </c>
      <c r="BI176" s="160">
        <f t="shared" si="247"/>
        <v>58094.982000000018</v>
      </c>
      <c r="BJ176" s="160">
        <f t="shared" si="248"/>
        <v>59112.479000000021</v>
      </c>
      <c r="BK176" s="160">
        <f t="shared" si="249"/>
        <v>60191</v>
      </c>
      <c r="BL176" s="166"/>
      <c r="BM176" s="166"/>
      <c r="BN176" s="166"/>
      <c r="BO176" s="166"/>
    </row>
    <row r="177" spans="1:67" x14ac:dyDescent="0.15">
      <c r="A177" s="129" t="s">
        <v>343</v>
      </c>
      <c r="B177" s="129">
        <v>1</v>
      </c>
      <c r="C177" s="147">
        <v>1</v>
      </c>
      <c r="D177" s="147" t="str">
        <f t="shared" si="217"/>
        <v>Yes</v>
      </c>
      <c r="E177" s="147">
        <v>0</v>
      </c>
      <c r="F177" s="147">
        <v>1</v>
      </c>
      <c r="G177" s="1">
        <v>10</v>
      </c>
      <c r="H177" s="101">
        <v>2</v>
      </c>
      <c r="I177" s="129">
        <v>151</v>
      </c>
      <c r="J177" s="1" t="s">
        <v>481</v>
      </c>
      <c r="K177" s="156"/>
      <c r="L177" s="101">
        <v>18239.259999999998</v>
      </c>
      <c r="M177" s="168"/>
      <c r="N177" s="158"/>
      <c r="O177" s="101">
        <v>14862</v>
      </c>
      <c r="P177" s="159">
        <f t="shared" si="199"/>
        <v>0.81483568960582842</v>
      </c>
      <c r="Q177" s="159">
        <f t="shared" si="200"/>
        <v>6.4835689605828417E-2</v>
      </c>
      <c r="R177" s="160">
        <f t="shared" si="201"/>
        <v>1182.5550000000019</v>
      </c>
      <c r="S177" s="160">
        <f t="shared" si="218"/>
        <v>59.127750000000098</v>
      </c>
      <c r="T177" s="101">
        <v>2912</v>
      </c>
      <c r="U177" s="101">
        <f t="shared" si="219"/>
        <v>436.8</v>
      </c>
      <c r="V177" s="136">
        <f t="shared" si="202"/>
        <v>4458.6000000000004</v>
      </c>
      <c r="W177" s="4">
        <f t="shared" si="203"/>
        <v>23193.78775</v>
      </c>
      <c r="X177" s="101">
        <v>5955933326.3299999</v>
      </c>
      <c r="Y177" s="101">
        <v>108629</v>
      </c>
      <c r="Z177" s="136">
        <f t="shared" si="204"/>
        <v>54828.21</v>
      </c>
      <c r="AA177" s="131">
        <f t="shared" si="205"/>
        <v>0.29366999999999999</v>
      </c>
      <c r="AB177" s="101">
        <v>40879</v>
      </c>
      <c r="AC177" s="131">
        <f t="shared" si="206"/>
        <v>0.35500799999999999</v>
      </c>
      <c r="AD177" s="131">
        <f t="shared" si="207"/>
        <v>0.68792900000000001</v>
      </c>
      <c r="AE177" s="161">
        <f t="shared" si="208"/>
        <v>0.68792900000000001</v>
      </c>
      <c r="AF177" s="162">
        <f t="shared" si="220"/>
        <v>0.06</v>
      </c>
      <c r="AG177" s="163">
        <f t="shared" si="221"/>
        <v>0.74792900000000007</v>
      </c>
      <c r="AH177" s="101">
        <v>0</v>
      </c>
      <c r="AI177" s="101">
        <v>0</v>
      </c>
      <c r="AJ177" s="4">
        <f t="shared" si="209"/>
        <v>0</v>
      </c>
      <c r="AK177" s="135">
        <f t="shared" si="210"/>
        <v>0</v>
      </c>
      <c r="AL177" s="135">
        <f t="shared" si="211"/>
        <v>199927707</v>
      </c>
      <c r="AM177" s="135">
        <f t="shared" si="212"/>
        <v>199927707</v>
      </c>
      <c r="AN177" s="135">
        <f t="shared" si="222"/>
        <v>199927707</v>
      </c>
      <c r="AO177" s="160">
        <v>133606066</v>
      </c>
      <c r="AP177" s="135">
        <f t="shared" si="223"/>
        <v>66321641</v>
      </c>
      <c r="AQ177" s="164" t="str">
        <f t="shared" si="224"/>
        <v>Yes</v>
      </c>
      <c r="AR177" s="160">
        <v>143020652</v>
      </c>
      <c r="AS177" s="160">
        <f t="shared" si="213"/>
        <v>7069886.9305999996</v>
      </c>
      <c r="AT177" s="160">
        <f t="shared" si="214"/>
        <v>150090538.93059999</v>
      </c>
      <c r="AU177" s="160">
        <f t="shared" si="215"/>
        <v>150090538.93059999</v>
      </c>
      <c r="AV177" s="160"/>
      <c r="AW177" s="160">
        <f t="shared" si="225"/>
        <v>157160425.86119998</v>
      </c>
      <c r="AX177" s="160">
        <f t="shared" ref="AX177:BB177" si="255">IF($AQ177="Yes",AW177+$AS177,AW177-$AS177)</f>
        <v>164230312.79179996</v>
      </c>
      <c r="AY177" s="160">
        <f t="shared" si="255"/>
        <v>171300199.72239995</v>
      </c>
      <c r="AZ177" s="160">
        <f t="shared" si="255"/>
        <v>178370086.65299994</v>
      </c>
      <c r="BA177" s="160">
        <f t="shared" si="255"/>
        <v>185439973.58359993</v>
      </c>
      <c r="BB177" s="160">
        <f t="shared" si="255"/>
        <v>192509860.51419991</v>
      </c>
      <c r="BC177" s="160">
        <f t="shared" si="227"/>
        <v>199927707</v>
      </c>
      <c r="BD177" s="166"/>
      <c r="BE177" s="160">
        <f t="shared" si="228"/>
        <v>157160425.86119998</v>
      </c>
      <c r="BF177" s="160">
        <f t="shared" si="244"/>
        <v>164230312.79179996</v>
      </c>
      <c r="BG177" s="160">
        <f t="shared" si="245"/>
        <v>171300199.72239995</v>
      </c>
      <c r="BH177" s="160">
        <f t="shared" si="246"/>
        <v>178370086.65299994</v>
      </c>
      <c r="BI177" s="160">
        <f t="shared" si="247"/>
        <v>185439973.58359993</v>
      </c>
      <c r="BJ177" s="160">
        <f t="shared" si="248"/>
        <v>192509860.51419991</v>
      </c>
      <c r="BK177" s="160">
        <f t="shared" si="249"/>
        <v>199927707</v>
      </c>
      <c r="BL177" s="166"/>
      <c r="BM177" s="166"/>
      <c r="BN177" s="166"/>
      <c r="BO177" s="166"/>
    </row>
    <row r="178" spans="1:67" x14ac:dyDescent="0.15">
      <c r="A178" s="129" t="s">
        <v>333</v>
      </c>
      <c r="B178" s="129"/>
      <c r="C178" s="147"/>
      <c r="D178" s="147" t="str">
        <f t="shared" si="217"/>
        <v>No</v>
      </c>
      <c r="E178" s="147"/>
      <c r="F178" s="147"/>
      <c r="G178" s="1">
        <v>2</v>
      </c>
      <c r="H178" s="101">
        <v>104</v>
      </c>
      <c r="I178" s="129">
        <v>152</v>
      </c>
      <c r="J178" s="1" t="s">
        <v>482</v>
      </c>
      <c r="K178" s="156"/>
      <c r="L178" s="101">
        <v>2666.85</v>
      </c>
      <c r="M178" s="157"/>
      <c r="N178" s="158"/>
      <c r="O178" s="101">
        <v>851</v>
      </c>
      <c r="P178" s="159">
        <f t="shared" si="199"/>
        <v>0.31910306166451058</v>
      </c>
      <c r="Q178" s="159">
        <f t="shared" si="200"/>
        <v>0</v>
      </c>
      <c r="R178" s="160">
        <f t="shared" si="201"/>
        <v>0</v>
      </c>
      <c r="S178" s="160">
        <f t="shared" si="218"/>
        <v>0</v>
      </c>
      <c r="T178" s="101">
        <v>80</v>
      </c>
      <c r="U178" s="101">
        <f t="shared" si="219"/>
        <v>12</v>
      </c>
      <c r="V178" s="136">
        <f t="shared" si="202"/>
        <v>255.3</v>
      </c>
      <c r="W178" s="4">
        <f t="shared" si="203"/>
        <v>2934.15</v>
      </c>
      <c r="X178" s="101">
        <v>4691614349.3299999</v>
      </c>
      <c r="Y178" s="101">
        <v>19007</v>
      </c>
      <c r="Z178" s="136">
        <f t="shared" si="204"/>
        <v>246836.13</v>
      </c>
      <c r="AA178" s="131">
        <f t="shared" si="205"/>
        <v>1.3220989999999999</v>
      </c>
      <c r="AB178" s="101">
        <v>79175</v>
      </c>
      <c r="AC178" s="131">
        <f t="shared" si="206"/>
        <v>0.68758399999999997</v>
      </c>
      <c r="AD178" s="131">
        <f t="shared" si="207"/>
        <v>-0.131745</v>
      </c>
      <c r="AE178" s="161">
        <f t="shared" si="208"/>
        <v>0.01</v>
      </c>
      <c r="AF178" s="162">
        <f t="shared" si="220"/>
        <v>0</v>
      </c>
      <c r="AG178" s="163">
        <f t="shared" si="221"/>
        <v>0.01</v>
      </c>
      <c r="AH178" s="101">
        <v>0</v>
      </c>
      <c r="AI178" s="101">
        <v>0</v>
      </c>
      <c r="AJ178" s="4">
        <f t="shared" si="209"/>
        <v>0</v>
      </c>
      <c r="AK178" s="135">
        <f t="shared" si="210"/>
        <v>0</v>
      </c>
      <c r="AL178" s="135">
        <f t="shared" si="211"/>
        <v>338161</v>
      </c>
      <c r="AM178" s="135">
        <f t="shared" si="212"/>
        <v>338161</v>
      </c>
      <c r="AN178" s="135">
        <f t="shared" si="222"/>
        <v>338161</v>
      </c>
      <c r="AO178" s="160">
        <v>321279</v>
      </c>
      <c r="AP178" s="135">
        <f t="shared" si="223"/>
        <v>16882</v>
      </c>
      <c r="AQ178" s="164" t="str">
        <f t="shared" si="224"/>
        <v>Yes</v>
      </c>
      <c r="AR178" s="160">
        <v>324644</v>
      </c>
      <c r="AS178" s="160">
        <f t="shared" si="213"/>
        <v>1799.6212</v>
      </c>
      <c r="AT178" s="160">
        <f t="shared" si="214"/>
        <v>326443.62119999999</v>
      </c>
      <c r="AU178" s="160">
        <f t="shared" si="215"/>
        <v>326443.62119999999</v>
      </c>
      <c r="AV178" s="160"/>
      <c r="AW178" s="160">
        <f t="shared" si="225"/>
        <v>328243.24239999999</v>
      </c>
      <c r="AX178" s="160">
        <f t="shared" ref="AX178:BB178" si="256">IF($AQ178="Yes",AW178+$AS178,AW178-$AS178)</f>
        <v>330042.86359999998</v>
      </c>
      <c r="AY178" s="160">
        <f t="shared" si="256"/>
        <v>331842.48479999998</v>
      </c>
      <c r="AZ178" s="160">
        <f t="shared" si="256"/>
        <v>333642.10599999997</v>
      </c>
      <c r="BA178" s="160">
        <f t="shared" si="256"/>
        <v>335441.72719999996</v>
      </c>
      <c r="BB178" s="160">
        <f t="shared" si="256"/>
        <v>337241.34839999996</v>
      </c>
      <c r="BC178" s="160">
        <f t="shared" si="227"/>
        <v>338161</v>
      </c>
      <c r="BD178" s="166"/>
      <c r="BE178" s="160">
        <f t="shared" si="228"/>
        <v>328243.24239999999</v>
      </c>
      <c r="BF178" s="160">
        <f t="shared" si="244"/>
        <v>330042.86359999998</v>
      </c>
      <c r="BG178" s="160">
        <f t="shared" si="245"/>
        <v>331842.48479999998</v>
      </c>
      <c r="BH178" s="160">
        <f t="shared" si="246"/>
        <v>333642.10599999997</v>
      </c>
      <c r="BI178" s="160">
        <f t="shared" si="247"/>
        <v>335441.72719999996</v>
      </c>
      <c r="BJ178" s="160">
        <f t="shared" si="248"/>
        <v>337241.34839999996</v>
      </c>
      <c r="BK178" s="160">
        <f t="shared" si="249"/>
        <v>338161</v>
      </c>
      <c r="BL178" s="166"/>
      <c r="BM178" s="166"/>
      <c r="BN178" s="166"/>
      <c r="BO178" s="166"/>
    </row>
    <row r="179" spans="1:67" x14ac:dyDescent="0.15">
      <c r="A179" s="129" t="s">
        <v>333</v>
      </c>
      <c r="B179" s="129"/>
      <c r="C179" s="147"/>
      <c r="D179" s="147" t="str">
        <f t="shared" si="217"/>
        <v>No</v>
      </c>
      <c r="E179" s="147"/>
      <c r="F179" s="147"/>
      <c r="G179" s="1">
        <v>7</v>
      </c>
      <c r="H179" s="101">
        <v>56</v>
      </c>
      <c r="I179" s="129">
        <v>153</v>
      </c>
      <c r="J179" s="1" t="s">
        <v>483</v>
      </c>
      <c r="K179" s="156"/>
      <c r="L179" s="101">
        <v>2768.33</v>
      </c>
      <c r="M179" s="157"/>
      <c r="N179" s="158"/>
      <c r="O179" s="101">
        <v>1032</v>
      </c>
      <c r="P179" s="159">
        <f t="shared" si="199"/>
        <v>0.37278792629491425</v>
      </c>
      <c r="Q179" s="159">
        <f t="shared" si="200"/>
        <v>0</v>
      </c>
      <c r="R179" s="160">
        <f t="shared" si="201"/>
        <v>0</v>
      </c>
      <c r="S179" s="160">
        <f t="shared" si="218"/>
        <v>0</v>
      </c>
      <c r="T179" s="101">
        <v>123</v>
      </c>
      <c r="U179" s="101">
        <f t="shared" si="219"/>
        <v>18.45</v>
      </c>
      <c r="V179" s="136">
        <f t="shared" si="202"/>
        <v>309.60000000000002</v>
      </c>
      <c r="W179" s="4">
        <f t="shared" si="203"/>
        <v>3096.3799999999997</v>
      </c>
      <c r="X179" s="101">
        <v>2662715055</v>
      </c>
      <c r="Y179" s="101">
        <v>21740</v>
      </c>
      <c r="Z179" s="136">
        <f t="shared" si="204"/>
        <v>122479.99</v>
      </c>
      <c r="AA179" s="131">
        <f t="shared" si="205"/>
        <v>0.65602499999999997</v>
      </c>
      <c r="AB179" s="101">
        <v>77946</v>
      </c>
      <c r="AC179" s="131">
        <f t="shared" si="206"/>
        <v>0.67691100000000004</v>
      </c>
      <c r="AD179" s="131">
        <f t="shared" si="207"/>
        <v>0.33770899999999998</v>
      </c>
      <c r="AE179" s="161">
        <f t="shared" si="208"/>
        <v>0.33770899999999998</v>
      </c>
      <c r="AF179" s="162">
        <f t="shared" si="220"/>
        <v>0</v>
      </c>
      <c r="AG179" s="163">
        <f t="shared" si="221"/>
        <v>0.33770899999999998</v>
      </c>
      <c r="AH179" s="101">
        <v>0</v>
      </c>
      <c r="AI179" s="101">
        <v>0</v>
      </c>
      <c r="AJ179" s="4">
        <f t="shared" si="209"/>
        <v>0</v>
      </c>
      <c r="AK179" s="135">
        <f t="shared" si="210"/>
        <v>0</v>
      </c>
      <c r="AL179" s="135">
        <f t="shared" si="211"/>
        <v>12051409</v>
      </c>
      <c r="AM179" s="135">
        <f t="shared" si="212"/>
        <v>12051409</v>
      </c>
      <c r="AN179" s="135">
        <f t="shared" si="222"/>
        <v>12051409</v>
      </c>
      <c r="AO179" s="160">
        <v>11753175</v>
      </c>
      <c r="AP179" s="135">
        <f t="shared" si="223"/>
        <v>298234</v>
      </c>
      <c r="AQ179" s="164" t="str">
        <f t="shared" si="224"/>
        <v>Yes</v>
      </c>
      <c r="AR179" s="160">
        <v>11748394</v>
      </c>
      <c r="AS179" s="160">
        <f t="shared" si="213"/>
        <v>31791.7444</v>
      </c>
      <c r="AT179" s="160">
        <f t="shared" si="214"/>
        <v>11780185.7444</v>
      </c>
      <c r="AU179" s="160">
        <f t="shared" si="215"/>
        <v>11780185.7444</v>
      </c>
      <c r="AV179" s="160"/>
      <c r="AW179" s="160">
        <f t="shared" si="225"/>
        <v>11811977.4888</v>
      </c>
      <c r="AX179" s="160">
        <f t="shared" ref="AX179:BB179" si="257">IF($AQ179="Yes",AW179+$AS179,AW179-$AS179)</f>
        <v>11843769.233200001</v>
      </c>
      <c r="AY179" s="160">
        <f t="shared" si="257"/>
        <v>11875560.977600001</v>
      </c>
      <c r="AZ179" s="160">
        <f t="shared" si="257"/>
        <v>11907352.722000001</v>
      </c>
      <c r="BA179" s="160">
        <f t="shared" si="257"/>
        <v>11939144.466400001</v>
      </c>
      <c r="BB179" s="160">
        <f t="shared" si="257"/>
        <v>11970936.210800001</v>
      </c>
      <c r="BC179" s="160">
        <f t="shared" si="227"/>
        <v>12051409</v>
      </c>
      <c r="BD179" s="166"/>
      <c r="BE179" s="160">
        <f t="shared" si="228"/>
        <v>11811977.4888</v>
      </c>
      <c r="BF179" s="160">
        <f t="shared" si="244"/>
        <v>11843769.233200001</v>
      </c>
      <c r="BG179" s="160">
        <f t="shared" si="245"/>
        <v>11875560.977600001</v>
      </c>
      <c r="BH179" s="160">
        <f t="shared" si="246"/>
        <v>11907352.722000001</v>
      </c>
      <c r="BI179" s="160">
        <f t="shared" si="247"/>
        <v>11939144.466400001</v>
      </c>
      <c r="BJ179" s="160">
        <f t="shared" si="248"/>
        <v>11970936.210800001</v>
      </c>
      <c r="BK179" s="160">
        <f t="shared" si="249"/>
        <v>12051409</v>
      </c>
      <c r="BL179" s="166"/>
      <c r="BM179" s="166"/>
      <c r="BN179" s="166"/>
      <c r="BO179" s="166"/>
    </row>
    <row r="180" spans="1:67" x14ac:dyDescent="0.15">
      <c r="A180" s="129" t="s">
        <v>327</v>
      </c>
      <c r="B180" s="129"/>
      <c r="C180" s="147"/>
      <c r="D180" s="147" t="str">
        <f t="shared" si="217"/>
        <v>No</v>
      </c>
      <c r="E180" s="147"/>
      <c r="F180" s="147"/>
      <c r="G180" s="1">
        <v>2</v>
      </c>
      <c r="H180" s="101">
        <v>151</v>
      </c>
      <c r="I180" s="129">
        <v>154</v>
      </c>
      <c r="J180" s="1" t="s">
        <v>484</v>
      </c>
      <c r="K180" s="156"/>
      <c r="L180" s="101">
        <v>681.3</v>
      </c>
      <c r="M180" s="157"/>
      <c r="N180" s="158"/>
      <c r="O180" s="101">
        <v>247</v>
      </c>
      <c r="P180" s="159">
        <f t="shared" si="199"/>
        <v>0.36254219873770732</v>
      </c>
      <c r="Q180" s="159">
        <f t="shared" si="200"/>
        <v>0</v>
      </c>
      <c r="R180" s="160">
        <f t="shared" si="201"/>
        <v>0</v>
      </c>
      <c r="S180" s="160">
        <f t="shared" si="218"/>
        <v>0</v>
      </c>
      <c r="T180" s="101">
        <v>89</v>
      </c>
      <c r="U180" s="101">
        <f t="shared" si="219"/>
        <v>13.35</v>
      </c>
      <c r="V180" s="136">
        <f t="shared" si="202"/>
        <v>74.099999999999994</v>
      </c>
      <c r="W180" s="4">
        <f t="shared" si="203"/>
        <v>768.75</v>
      </c>
      <c r="X180" s="101">
        <v>1695121472</v>
      </c>
      <c r="Y180" s="101">
        <v>6956</v>
      </c>
      <c r="Z180" s="136">
        <f t="shared" si="204"/>
        <v>243691.99</v>
      </c>
      <c r="AA180" s="131">
        <f t="shared" si="205"/>
        <v>1.3052589999999999</v>
      </c>
      <c r="AB180" s="101">
        <v>95583</v>
      </c>
      <c r="AC180" s="131">
        <f t="shared" si="206"/>
        <v>0.83007699999999995</v>
      </c>
      <c r="AD180" s="131">
        <f t="shared" si="207"/>
        <v>-0.16270399999999999</v>
      </c>
      <c r="AE180" s="161">
        <f t="shared" si="208"/>
        <v>0.01</v>
      </c>
      <c r="AF180" s="162">
        <f t="shared" si="220"/>
        <v>0</v>
      </c>
      <c r="AG180" s="163">
        <f t="shared" si="221"/>
        <v>0.01</v>
      </c>
      <c r="AH180" s="101">
        <v>0</v>
      </c>
      <c r="AI180" s="101">
        <v>0</v>
      </c>
      <c r="AJ180" s="4">
        <f t="shared" si="209"/>
        <v>0</v>
      </c>
      <c r="AK180" s="135">
        <f t="shared" si="210"/>
        <v>0</v>
      </c>
      <c r="AL180" s="135">
        <f t="shared" si="211"/>
        <v>88598</v>
      </c>
      <c r="AM180" s="135">
        <f t="shared" si="212"/>
        <v>88598</v>
      </c>
      <c r="AN180" s="135">
        <f t="shared" si="222"/>
        <v>88598</v>
      </c>
      <c r="AO180" s="160">
        <v>70393</v>
      </c>
      <c r="AP180" s="135">
        <f t="shared" si="223"/>
        <v>18205</v>
      </c>
      <c r="AQ180" s="164" t="str">
        <f t="shared" si="224"/>
        <v>Yes</v>
      </c>
      <c r="AR180" s="160">
        <v>73038</v>
      </c>
      <c r="AS180" s="160">
        <f t="shared" si="213"/>
        <v>1940.653</v>
      </c>
      <c r="AT180" s="160">
        <f t="shared" si="214"/>
        <v>74978.653000000006</v>
      </c>
      <c r="AU180" s="160">
        <f t="shared" si="215"/>
        <v>74978.653000000006</v>
      </c>
      <c r="AV180" s="160"/>
      <c r="AW180" s="160">
        <f t="shared" si="225"/>
        <v>76919.306000000011</v>
      </c>
      <c r="AX180" s="160">
        <f t="shared" ref="AX180:BB180" si="258">IF($AQ180="Yes",AW180+$AS180,AW180-$AS180)</f>
        <v>78859.959000000017</v>
      </c>
      <c r="AY180" s="160">
        <f t="shared" si="258"/>
        <v>80800.612000000023</v>
      </c>
      <c r="AZ180" s="160">
        <f t="shared" si="258"/>
        <v>82741.265000000029</v>
      </c>
      <c r="BA180" s="160">
        <f t="shared" si="258"/>
        <v>84681.918000000034</v>
      </c>
      <c r="BB180" s="160">
        <f t="shared" si="258"/>
        <v>86622.57100000004</v>
      </c>
      <c r="BC180" s="160">
        <f t="shared" si="227"/>
        <v>88598</v>
      </c>
      <c r="BD180" s="166"/>
      <c r="BE180" s="160">
        <f t="shared" si="228"/>
        <v>76919.306000000011</v>
      </c>
      <c r="BF180" s="160">
        <f t="shared" si="244"/>
        <v>78859.959000000017</v>
      </c>
      <c r="BG180" s="160">
        <f t="shared" si="245"/>
        <v>80800.612000000023</v>
      </c>
      <c r="BH180" s="160">
        <f t="shared" si="246"/>
        <v>82741.265000000029</v>
      </c>
      <c r="BI180" s="160">
        <f t="shared" si="247"/>
        <v>84681.918000000034</v>
      </c>
      <c r="BJ180" s="160">
        <f t="shared" si="248"/>
        <v>86622.57100000004</v>
      </c>
      <c r="BK180" s="160">
        <f t="shared" si="249"/>
        <v>88598</v>
      </c>
      <c r="BL180" s="166"/>
      <c r="BM180" s="166"/>
      <c r="BN180" s="166"/>
      <c r="BO180" s="166"/>
    </row>
    <row r="181" spans="1:67" x14ac:dyDescent="0.15">
      <c r="A181" s="129" t="s">
        <v>329</v>
      </c>
      <c r="B181" s="129"/>
      <c r="C181" s="147"/>
      <c r="D181" s="147" t="str">
        <f t="shared" si="217"/>
        <v>No</v>
      </c>
      <c r="E181" s="147"/>
      <c r="F181" s="147"/>
      <c r="G181" s="1">
        <v>7</v>
      </c>
      <c r="H181" s="101">
        <v>85</v>
      </c>
      <c r="I181" s="129">
        <v>155</v>
      </c>
      <c r="J181" s="1" t="s">
        <v>485</v>
      </c>
      <c r="K181" s="156"/>
      <c r="L181" s="101">
        <v>9746.0499999999993</v>
      </c>
      <c r="M181" s="168"/>
      <c r="N181" s="158"/>
      <c r="O181" s="101">
        <v>2498</v>
      </c>
      <c r="P181" s="159">
        <f t="shared" si="199"/>
        <v>0.25630896619656168</v>
      </c>
      <c r="Q181" s="159">
        <f t="shared" si="200"/>
        <v>0</v>
      </c>
      <c r="R181" s="160">
        <f t="shared" si="201"/>
        <v>0</v>
      </c>
      <c r="S181" s="160">
        <f t="shared" si="218"/>
        <v>0</v>
      </c>
      <c r="T181" s="101">
        <v>627</v>
      </c>
      <c r="U181" s="101">
        <f t="shared" si="219"/>
        <v>94.05</v>
      </c>
      <c r="V181" s="136">
        <f t="shared" si="202"/>
        <v>749.4</v>
      </c>
      <c r="W181" s="4">
        <f t="shared" si="203"/>
        <v>10589.499999999998</v>
      </c>
      <c r="X181" s="101">
        <v>9255165861.3299999</v>
      </c>
      <c r="Y181" s="101">
        <v>63133</v>
      </c>
      <c r="Z181" s="136">
        <f t="shared" si="204"/>
        <v>146597.91</v>
      </c>
      <c r="AA181" s="131">
        <f t="shared" si="205"/>
        <v>0.78520500000000004</v>
      </c>
      <c r="AB181" s="101">
        <v>95298</v>
      </c>
      <c r="AC181" s="131">
        <f t="shared" si="206"/>
        <v>0.82760199999999995</v>
      </c>
      <c r="AD181" s="131">
        <f t="shared" si="207"/>
        <v>0.20207600000000001</v>
      </c>
      <c r="AE181" s="161">
        <f t="shared" si="208"/>
        <v>0.20207600000000001</v>
      </c>
      <c r="AF181" s="162">
        <f t="shared" si="220"/>
        <v>0</v>
      </c>
      <c r="AG181" s="163">
        <f t="shared" si="221"/>
        <v>0.20207600000000001</v>
      </c>
      <c r="AH181" s="101">
        <v>0</v>
      </c>
      <c r="AI181" s="101">
        <v>0</v>
      </c>
      <c r="AJ181" s="4">
        <f t="shared" si="209"/>
        <v>0</v>
      </c>
      <c r="AK181" s="135">
        <f t="shared" si="210"/>
        <v>0</v>
      </c>
      <c r="AL181" s="135">
        <f t="shared" si="211"/>
        <v>24662161</v>
      </c>
      <c r="AM181" s="135">
        <f t="shared" si="212"/>
        <v>24662161</v>
      </c>
      <c r="AN181" s="135">
        <f t="shared" si="222"/>
        <v>24662161</v>
      </c>
      <c r="AO181" s="160">
        <v>20961352</v>
      </c>
      <c r="AP181" s="135">
        <f t="shared" si="223"/>
        <v>3700809</v>
      </c>
      <c r="AQ181" s="164" t="str">
        <f t="shared" si="224"/>
        <v>Yes</v>
      </c>
      <c r="AR181" s="160">
        <v>21486317</v>
      </c>
      <c r="AS181" s="160">
        <f t="shared" si="213"/>
        <v>394506.23940000002</v>
      </c>
      <c r="AT181" s="160">
        <f t="shared" si="214"/>
        <v>21880823.239399999</v>
      </c>
      <c r="AU181" s="160">
        <f t="shared" si="215"/>
        <v>21880823.239399999</v>
      </c>
      <c r="AV181" s="160"/>
      <c r="AW181" s="160">
        <f t="shared" si="225"/>
        <v>22275329.478799999</v>
      </c>
      <c r="AX181" s="160">
        <f t="shared" ref="AX181:BB181" si="259">IF($AQ181="Yes",AW181+$AS181,AW181-$AS181)</f>
        <v>22669835.718199998</v>
      </c>
      <c r="AY181" s="160">
        <f t="shared" si="259"/>
        <v>23064341.957599998</v>
      </c>
      <c r="AZ181" s="160">
        <f t="shared" si="259"/>
        <v>23458848.196999997</v>
      </c>
      <c r="BA181" s="160">
        <f t="shared" si="259"/>
        <v>23853354.436399996</v>
      </c>
      <c r="BB181" s="160">
        <f t="shared" si="259"/>
        <v>24247860.675799996</v>
      </c>
      <c r="BC181" s="160">
        <f t="shared" si="227"/>
        <v>24662161</v>
      </c>
      <c r="BD181" s="166"/>
      <c r="BE181" s="160">
        <f t="shared" si="228"/>
        <v>22275329.478799999</v>
      </c>
      <c r="BF181" s="160">
        <f t="shared" si="244"/>
        <v>22669835.718199998</v>
      </c>
      <c r="BG181" s="160">
        <f t="shared" si="245"/>
        <v>23064341.957599998</v>
      </c>
      <c r="BH181" s="160">
        <f t="shared" si="246"/>
        <v>23458848.196999997</v>
      </c>
      <c r="BI181" s="160">
        <f t="shared" si="247"/>
        <v>23853354.436399996</v>
      </c>
      <c r="BJ181" s="160">
        <f t="shared" si="248"/>
        <v>24247860.675799996</v>
      </c>
      <c r="BK181" s="160">
        <f t="shared" si="249"/>
        <v>24662161</v>
      </c>
      <c r="BL181" s="166"/>
      <c r="BM181" s="166"/>
      <c r="BN181" s="166"/>
      <c r="BO181" s="166"/>
    </row>
    <row r="182" spans="1:67" x14ac:dyDescent="0.15">
      <c r="A182" s="129" t="s">
        <v>325</v>
      </c>
      <c r="B182" s="129"/>
      <c r="C182" s="147">
        <v>1</v>
      </c>
      <c r="D182" s="147" t="str">
        <f t="shared" si="217"/>
        <v>Yes</v>
      </c>
      <c r="E182" s="147">
        <v>1</v>
      </c>
      <c r="F182" s="147"/>
      <c r="G182" s="1">
        <v>10</v>
      </c>
      <c r="H182" s="101">
        <v>14</v>
      </c>
      <c r="I182" s="129">
        <v>156</v>
      </c>
      <c r="J182" s="1" t="s">
        <v>486</v>
      </c>
      <c r="K182" s="156"/>
      <c r="L182" s="101">
        <v>6852.76</v>
      </c>
      <c r="M182" s="168"/>
      <c r="N182" s="158"/>
      <c r="O182" s="101">
        <v>4368</v>
      </c>
      <c r="P182" s="159">
        <f t="shared" si="199"/>
        <v>0.63740740956928299</v>
      </c>
      <c r="Q182" s="159">
        <f t="shared" si="200"/>
        <v>0</v>
      </c>
      <c r="R182" s="160">
        <f t="shared" si="201"/>
        <v>0</v>
      </c>
      <c r="S182" s="160">
        <f t="shared" si="218"/>
        <v>0</v>
      </c>
      <c r="T182" s="101">
        <v>940</v>
      </c>
      <c r="U182" s="101">
        <f t="shared" si="219"/>
        <v>141</v>
      </c>
      <c r="V182" s="136">
        <f t="shared" si="202"/>
        <v>1310.4000000000001</v>
      </c>
      <c r="W182" s="4">
        <f t="shared" si="203"/>
        <v>8304.16</v>
      </c>
      <c r="X182" s="101">
        <v>3971740885</v>
      </c>
      <c r="Y182" s="101">
        <v>54843</v>
      </c>
      <c r="Z182" s="136">
        <f t="shared" si="204"/>
        <v>72420.2</v>
      </c>
      <c r="AA182" s="131">
        <f t="shared" si="205"/>
        <v>0.38789600000000002</v>
      </c>
      <c r="AB182" s="101">
        <v>55299</v>
      </c>
      <c r="AC182" s="131">
        <f t="shared" si="206"/>
        <v>0.480236</v>
      </c>
      <c r="AD182" s="131">
        <f t="shared" si="207"/>
        <v>0.58440199999999998</v>
      </c>
      <c r="AE182" s="161">
        <f t="shared" si="208"/>
        <v>0.58440199999999998</v>
      </c>
      <c r="AF182" s="162">
        <f t="shared" si="220"/>
        <v>0.04</v>
      </c>
      <c r="AG182" s="163">
        <f t="shared" si="221"/>
        <v>0.62440200000000001</v>
      </c>
      <c r="AH182" s="101">
        <v>0</v>
      </c>
      <c r="AI182" s="101">
        <v>0</v>
      </c>
      <c r="AJ182" s="4">
        <f t="shared" si="209"/>
        <v>0</v>
      </c>
      <c r="AK182" s="135">
        <f t="shared" si="210"/>
        <v>0</v>
      </c>
      <c r="AL182" s="135">
        <f t="shared" si="211"/>
        <v>59758671</v>
      </c>
      <c r="AM182" s="135">
        <f t="shared" si="212"/>
        <v>59758671</v>
      </c>
      <c r="AN182" s="135">
        <f t="shared" si="222"/>
        <v>59758671</v>
      </c>
      <c r="AO182" s="160">
        <v>45140487</v>
      </c>
      <c r="AP182" s="135">
        <f t="shared" si="223"/>
        <v>14618184</v>
      </c>
      <c r="AQ182" s="164" t="str">
        <f t="shared" si="224"/>
        <v>Yes</v>
      </c>
      <c r="AR182" s="160">
        <v>47400376</v>
      </c>
      <c r="AS182" s="160">
        <f t="shared" si="213"/>
        <v>1558298.4143999999</v>
      </c>
      <c r="AT182" s="160">
        <f t="shared" si="214"/>
        <v>48958674.414399996</v>
      </c>
      <c r="AU182" s="160">
        <f t="shared" si="215"/>
        <v>48958674.414399996</v>
      </c>
      <c r="AV182" s="160"/>
      <c r="AW182" s="160">
        <f t="shared" si="225"/>
        <v>50516972.828799993</v>
      </c>
      <c r="AX182" s="160">
        <f t="shared" ref="AX182:BB182" si="260">IF($AQ182="Yes",AW182+$AS182,AW182-$AS182)</f>
        <v>52075271.243199989</v>
      </c>
      <c r="AY182" s="160">
        <f t="shared" si="260"/>
        <v>53633569.657599986</v>
      </c>
      <c r="AZ182" s="160">
        <f t="shared" si="260"/>
        <v>55191868.071999982</v>
      </c>
      <c r="BA182" s="160">
        <f t="shared" si="260"/>
        <v>56750166.486399978</v>
      </c>
      <c r="BB182" s="160">
        <f t="shared" si="260"/>
        <v>58308464.900799975</v>
      </c>
      <c r="BC182" s="160">
        <f t="shared" si="227"/>
        <v>59758671</v>
      </c>
      <c r="BD182" s="166"/>
      <c r="BE182" s="160">
        <f t="shared" si="228"/>
        <v>50516972.828799993</v>
      </c>
      <c r="BF182" s="160">
        <f t="shared" si="244"/>
        <v>52075271.243199989</v>
      </c>
      <c r="BG182" s="160">
        <f t="shared" si="245"/>
        <v>53633569.657599986</v>
      </c>
      <c r="BH182" s="160">
        <f t="shared" si="246"/>
        <v>55191868.071999982</v>
      </c>
      <c r="BI182" s="160">
        <f t="shared" si="247"/>
        <v>56750166.486399978</v>
      </c>
      <c r="BJ182" s="160">
        <f t="shared" si="248"/>
        <v>58308464.900799975</v>
      </c>
      <c r="BK182" s="160">
        <f t="shared" si="249"/>
        <v>59758671</v>
      </c>
      <c r="BL182" s="166"/>
      <c r="BM182" s="166"/>
      <c r="BN182" s="166"/>
      <c r="BO182" s="166"/>
    </row>
    <row r="183" spans="1:67" x14ac:dyDescent="0.15">
      <c r="A183" s="129" t="s">
        <v>365</v>
      </c>
      <c r="B183" s="129"/>
      <c r="C183" s="147"/>
      <c r="D183" s="147" t="str">
        <f t="shared" si="217"/>
        <v>No</v>
      </c>
      <c r="E183" s="147"/>
      <c r="F183" s="147"/>
      <c r="G183" s="1">
        <v>1</v>
      </c>
      <c r="H183" s="101">
        <v>161</v>
      </c>
      <c r="I183" s="129">
        <v>157</v>
      </c>
      <c r="J183" s="1" t="s">
        <v>487</v>
      </c>
      <c r="K183" s="156"/>
      <c r="L183" s="101">
        <v>2258.58</v>
      </c>
      <c r="M183" s="157"/>
      <c r="N183" s="158"/>
      <c r="O183" s="101">
        <v>49</v>
      </c>
      <c r="P183" s="159">
        <f t="shared" si="199"/>
        <v>2.1695047330623666E-2</v>
      </c>
      <c r="Q183" s="159">
        <f t="shared" si="200"/>
        <v>0</v>
      </c>
      <c r="R183" s="160">
        <f t="shared" si="201"/>
        <v>0</v>
      </c>
      <c r="S183" s="160">
        <f t="shared" si="218"/>
        <v>0</v>
      </c>
      <c r="T183" s="101">
        <v>16</v>
      </c>
      <c r="U183" s="101">
        <f t="shared" si="219"/>
        <v>2.4</v>
      </c>
      <c r="V183" s="136">
        <f t="shared" si="202"/>
        <v>14.7</v>
      </c>
      <c r="W183" s="4">
        <f t="shared" si="203"/>
        <v>2275.6799999999998</v>
      </c>
      <c r="X183" s="101">
        <v>3453669461</v>
      </c>
      <c r="Y183" s="101">
        <v>10331</v>
      </c>
      <c r="Z183" s="136">
        <f t="shared" si="204"/>
        <v>334301.56</v>
      </c>
      <c r="AA183" s="131">
        <f t="shared" si="205"/>
        <v>1.7905800000000001</v>
      </c>
      <c r="AB183" s="101">
        <v>219868</v>
      </c>
      <c r="AC183" s="131">
        <f t="shared" si="206"/>
        <v>1.9094120000000001</v>
      </c>
      <c r="AD183" s="131">
        <f t="shared" si="207"/>
        <v>-0.82623000000000002</v>
      </c>
      <c r="AE183" s="161">
        <f t="shared" si="208"/>
        <v>0.01</v>
      </c>
      <c r="AF183" s="162">
        <f t="shared" si="220"/>
        <v>0</v>
      </c>
      <c r="AG183" s="163">
        <f t="shared" si="221"/>
        <v>0.01</v>
      </c>
      <c r="AH183" s="101">
        <v>0</v>
      </c>
      <c r="AI183" s="101">
        <v>0</v>
      </c>
      <c r="AJ183" s="4">
        <f t="shared" si="209"/>
        <v>0</v>
      </c>
      <c r="AK183" s="135">
        <f t="shared" si="210"/>
        <v>0</v>
      </c>
      <c r="AL183" s="135">
        <f t="shared" si="211"/>
        <v>262272</v>
      </c>
      <c r="AM183" s="135">
        <f t="shared" si="212"/>
        <v>262272</v>
      </c>
      <c r="AN183" s="135">
        <f t="shared" si="222"/>
        <v>262272</v>
      </c>
      <c r="AO183" s="160">
        <v>263431</v>
      </c>
      <c r="AP183" s="135">
        <f t="shared" si="223"/>
        <v>1159</v>
      </c>
      <c r="AQ183" s="164" t="str">
        <f t="shared" si="224"/>
        <v>No</v>
      </c>
      <c r="AR183" s="160">
        <v>263889</v>
      </c>
      <c r="AS183" s="160">
        <f t="shared" si="213"/>
        <v>96.544700000000006</v>
      </c>
      <c r="AT183" s="160">
        <f t="shared" si="214"/>
        <v>263792.45529999997</v>
      </c>
      <c r="AU183" s="160">
        <f t="shared" si="215"/>
        <v>263792.45529999997</v>
      </c>
      <c r="AV183" s="160"/>
      <c r="AW183" s="160">
        <f t="shared" si="225"/>
        <v>263695.91059999994</v>
      </c>
      <c r="AX183" s="160">
        <f t="shared" ref="AX183:BB183" si="261">IF($AQ183="Yes",AW183+$AS183,AW183-$AS183)</f>
        <v>263599.36589999992</v>
      </c>
      <c r="AY183" s="160">
        <f t="shared" si="261"/>
        <v>263502.82119999989</v>
      </c>
      <c r="AZ183" s="160">
        <f t="shared" si="261"/>
        <v>263406.27649999986</v>
      </c>
      <c r="BA183" s="160">
        <f t="shared" si="261"/>
        <v>263309.73179999983</v>
      </c>
      <c r="BB183" s="160">
        <f t="shared" si="261"/>
        <v>263213.18709999981</v>
      </c>
      <c r="BC183" s="160">
        <f t="shared" si="227"/>
        <v>262272</v>
      </c>
      <c r="BD183" s="166"/>
      <c r="BE183" s="160">
        <f t="shared" si="228"/>
        <v>263695.91059999994</v>
      </c>
      <c r="BF183" s="160">
        <f t="shared" si="244"/>
        <v>263599.36589999992</v>
      </c>
      <c r="BG183" s="160">
        <f t="shared" si="245"/>
        <v>263502.82119999989</v>
      </c>
      <c r="BH183" s="160">
        <f t="shared" si="246"/>
        <v>263406.27649999986</v>
      </c>
      <c r="BI183" s="160">
        <f t="shared" si="247"/>
        <v>263309.73179999983</v>
      </c>
      <c r="BJ183" s="160">
        <f t="shared" si="248"/>
        <v>263213.18709999981</v>
      </c>
      <c r="BK183" s="160">
        <f t="shared" si="249"/>
        <v>262272</v>
      </c>
      <c r="BL183" s="166"/>
      <c r="BM183" s="166"/>
      <c r="BN183" s="166"/>
      <c r="BO183" s="166"/>
    </row>
    <row r="184" spans="1:67" x14ac:dyDescent="0.15">
      <c r="A184" s="129" t="s">
        <v>365</v>
      </c>
      <c r="B184" s="129"/>
      <c r="C184" s="147"/>
      <c r="D184" s="147" t="str">
        <f t="shared" si="217"/>
        <v>No</v>
      </c>
      <c r="E184" s="147"/>
      <c r="F184" s="147"/>
      <c r="G184" s="1">
        <v>1</v>
      </c>
      <c r="H184" s="101">
        <v>166</v>
      </c>
      <c r="I184" s="129">
        <v>158</v>
      </c>
      <c r="J184" s="1" t="s">
        <v>488</v>
      </c>
      <c r="K184" s="156"/>
      <c r="L184" s="101">
        <v>5324.11</v>
      </c>
      <c r="M184" s="157"/>
      <c r="N184" s="158"/>
      <c r="O184" s="101">
        <v>171</v>
      </c>
      <c r="P184" s="159">
        <f t="shared" si="199"/>
        <v>3.2118044142589092E-2</v>
      </c>
      <c r="Q184" s="159">
        <f t="shared" si="200"/>
        <v>0</v>
      </c>
      <c r="R184" s="160">
        <f t="shared" si="201"/>
        <v>0</v>
      </c>
      <c r="S184" s="160">
        <f t="shared" si="218"/>
        <v>0</v>
      </c>
      <c r="T184" s="101">
        <v>62</v>
      </c>
      <c r="U184" s="101">
        <f t="shared" si="219"/>
        <v>9.2999999999999989</v>
      </c>
      <c r="V184" s="136">
        <f t="shared" si="202"/>
        <v>51.3</v>
      </c>
      <c r="W184" s="4">
        <f t="shared" si="203"/>
        <v>5384.71</v>
      </c>
      <c r="X184" s="101">
        <v>15942393016.67</v>
      </c>
      <c r="Y184" s="101">
        <v>28042</v>
      </c>
      <c r="Z184" s="136">
        <f t="shared" si="204"/>
        <v>568518.40000000002</v>
      </c>
      <c r="AA184" s="131">
        <f t="shared" si="205"/>
        <v>3.0450879999999998</v>
      </c>
      <c r="AB184" s="101">
        <v>181360</v>
      </c>
      <c r="AC184" s="131">
        <f t="shared" si="206"/>
        <v>1.5749949999999999</v>
      </c>
      <c r="AD184" s="131">
        <f t="shared" si="207"/>
        <v>-1.60406</v>
      </c>
      <c r="AE184" s="161">
        <f t="shared" si="208"/>
        <v>0.01</v>
      </c>
      <c r="AF184" s="162">
        <f t="shared" si="220"/>
        <v>0</v>
      </c>
      <c r="AG184" s="163">
        <f t="shared" si="221"/>
        <v>0.01</v>
      </c>
      <c r="AH184" s="101">
        <v>0</v>
      </c>
      <c r="AI184" s="101">
        <v>0</v>
      </c>
      <c r="AJ184" s="4">
        <f t="shared" si="209"/>
        <v>0</v>
      </c>
      <c r="AK184" s="135">
        <f t="shared" si="210"/>
        <v>0</v>
      </c>
      <c r="AL184" s="135">
        <f t="shared" si="211"/>
        <v>620588</v>
      </c>
      <c r="AM184" s="135">
        <f t="shared" si="212"/>
        <v>620588</v>
      </c>
      <c r="AN184" s="135">
        <f t="shared" si="222"/>
        <v>620588</v>
      </c>
      <c r="AO184" s="160">
        <v>465334</v>
      </c>
      <c r="AP184" s="135">
        <f t="shared" si="223"/>
        <v>155254</v>
      </c>
      <c r="AQ184" s="164" t="str">
        <f t="shared" si="224"/>
        <v>Yes</v>
      </c>
      <c r="AR184" s="160">
        <v>491178</v>
      </c>
      <c r="AS184" s="160">
        <f t="shared" si="213"/>
        <v>16550.076400000002</v>
      </c>
      <c r="AT184" s="160">
        <f t="shared" si="214"/>
        <v>507728.07640000002</v>
      </c>
      <c r="AU184" s="160">
        <f t="shared" si="215"/>
        <v>507728.07640000002</v>
      </c>
      <c r="AV184" s="160"/>
      <c r="AW184" s="160">
        <f t="shared" si="225"/>
        <v>524278.15280000004</v>
      </c>
      <c r="AX184" s="160">
        <f t="shared" ref="AX184:BB184" si="262">IF($AQ184="Yes",AW184+$AS184,AW184-$AS184)</f>
        <v>540828.22920000006</v>
      </c>
      <c r="AY184" s="160">
        <f t="shared" si="262"/>
        <v>557378.30560000008</v>
      </c>
      <c r="AZ184" s="160">
        <f t="shared" si="262"/>
        <v>573928.3820000001</v>
      </c>
      <c r="BA184" s="160">
        <f t="shared" si="262"/>
        <v>590478.45840000012</v>
      </c>
      <c r="BB184" s="160">
        <f t="shared" si="262"/>
        <v>607028.53480000014</v>
      </c>
      <c r="BC184" s="160">
        <f t="shared" si="227"/>
        <v>620588</v>
      </c>
      <c r="BD184" s="166"/>
      <c r="BE184" s="160">
        <f t="shared" si="228"/>
        <v>524278.15280000004</v>
      </c>
      <c r="BF184" s="160">
        <f t="shared" si="244"/>
        <v>540828.22920000006</v>
      </c>
      <c r="BG184" s="160">
        <f t="shared" si="245"/>
        <v>557378.30560000008</v>
      </c>
      <c r="BH184" s="160">
        <f t="shared" si="246"/>
        <v>573928.3820000001</v>
      </c>
      <c r="BI184" s="160">
        <f t="shared" si="247"/>
        <v>590478.45840000012</v>
      </c>
      <c r="BJ184" s="160">
        <f t="shared" si="248"/>
        <v>607028.53480000014</v>
      </c>
      <c r="BK184" s="160">
        <f t="shared" si="249"/>
        <v>620588</v>
      </c>
      <c r="BL184" s="166"/>
      <c r="BM184" s="166"/>
      <c r="BN184" s="166"/>
      <c r="BO184" s="166"/>
    </row>
    <row r="185" spans="1:67" x14ac:dyDescent="0.15">
      <c r="A185" s="129" t="s">
        <v>333</v>
      </c>
      <c r="B185" s="129"/>
      <c r="C185" s="147"/>
      <c r="D185" s="147" t="str">
        <f t="shared" si="217"/>
        <v>No</v>
      </c>
      <c r="E185" s="147"/>
      <c r="F185" s="147"/>
      <c r="G185" s="1">
        <v>8</v>
      </c>
      <c r="H185" s="101">
        <v>49</v>
      </c>
      <c r="I185" s="129">
        <v>159</v>
      </c>
      <c r="J185" s="1" t="s">
        <v>489</v>
      </c>
      <c r="K185" s="156"/>
      <c r="L185" s="101">
        <v>3845</v>
      </c>
      <c r="M185" s="157"/>
      <c r="N185" s="158"/>
      <c r="O185" s="101">
        <v>931</v>
      </c>
      <c r="P185" s="159">
        <f t="shared" si="199"/>
        <v>0.24213263979193758</v>
      </c>
      <c r="Q185" s="159">
        <f t="shared" si="200"/>
        <v>0</v>
      </c>
      <c r="R185" s="160">
        <f t="shared" si="201"/>
        <v>0</v>
      </c>
      <c r="S185" s="160">
        <f t="shared" si="218"/>
        <v>0</v>
      </c>
      <c r="T185" s="101">
        <v>342</v>
      </c>
      <c r="U185" s="101">
        <f t="shared" si="219"/>
        <v>51.3</v>
      </c>
      <c r="V185" s="136">
        <f t="shared" si="202"/>
        <v>279.3</v>
      </c>
      <c r="W185" s="4">
        <f t="shared" si="203"/>
        <v>4175.6000000000004</v>
      </c>
      <c r="X185" s="101">
        <v>3315542456.3299999</v>
      </c>
      <c r="Y185" s="101">
        <v>26195</v>
      </c>
      <c r="Z185" s="136">
        <f t="shared" si="204"/>
        <v>126571.58</v>
      </c>
      <c r="AA185" s="131">
        <f t="shared" si="205"/>
        <v>0.67793999999999999</v>
      </c>
      <c r="AB185" s="101">
        <v>81452</v>
      </c>
      <c r="AC185" s="131">
        <f t="shared" si="206"/>
        <v>0.70735800000000004</v>
      </c>
      <c r="AD185" s="131">
        <f t="shared" si="207"/>
        <v>0.31323499999999999</v>
      </c>
      <c r="AE185" s="161">
        <f t="shared" si="208"/>
        <v>0.31323499999999999</v>
      </c>
      <c r="AF185" s="162">
        <f t="shared" si="220"/>
        <v>0</v>
      </c>
      <c r="AG185" s="163">
        <f t="shared" si="221"/>
        <v>0.31323499999999999</v>
      </c>
      <c r="AH185" s="101">
        <v>0</v>
      </c>
      <c r="AI185" s="101">
        <v>0</v>
      </c>
      <c r="AJ185" s="4">
        <f t="shared" si="209"/>
        <v>0</v>
      </c>
      <c r="AK185" s="135">
        <f t="shared" si="210"/>
        <v>0</v>
      </c>
      <c r="AL185" s="135">
        <f t="shared" si="211"/>
        <v>15074055</v>
      </c>
      <c r="AM185" s="135">
        <f t="shared" si="212"/>
        <v>15074055</v>
      </c>
      <c r="AN185" s="135">
        <f t="shared" si="222"/>
        <v>15074055</v>
      </c>
      <c r="AO185" s="160">
        <v>9348852</v>
      </c>
      <c r="AP185" s="135">
        <f t="shared" si="223"/>
        <v>5725203</v>
      </c>
      <c r="AQ185" s="164" t="str">
        <f t="shared" si="224"/>
        <v>Yes</v>
      </c>
      <c r="AR185" s="160">
        <v>10274870</v>
      </c>
      <c r="AS185" s="160">
        <f t="shared" si="213"/>
        <v>610306.6398</v>
      </c>
      <c r="AT185" s="160">
        <f t="shared" si="214"/>
        <v>10885176.639800001</v>
      </c>
      <c r="AU185" s="160">
        <f t="shared" si="215"/>
        <v>10885176.639800001</v>
      </c>
      <c r="AV185" s="160"/>
      <c r="AW185" s="160">
        <f t="shared" si="225"/>
        <v>11495483.279600002</v>
      </c>
      <c r="AX185" s="160">
        <f t="shared" ref="AX185:BB185" si="263">IF($AQ185="Yes",AW185+$AS185,AW185-$AS185)</f>
        <v>12105789.919400003</v>
      </c>
      <c r="AY185" s="160">
        <f t="shared" si="263"/>
        <v>12716096.559200004</v>
      </c>
      <c r="AZ185" s="160">
        <f t="shared" si="263"/>
        <v>13326403.199000005</v>
      </c>
      <c r="BA185" s="160">
        <f t="shared" si="263"/>
        <v>13936709.838800006</v>
      </c>
      <c r="BB185" s="160">
        <f t="shared" si="263"/>
        <v>14547016.478600007</v>
      </c>
      <c r="BC185" s="160">
        <f t="shared" si="227"/>
        <v>15074055</v>
      </c>
      <c r="BD185" s="166"/>
      <c r="BE185" s="160">
        <f t="shared" si="228"/>
        <v>11495483.279600002</v>
      </c>
      <c r="BF185" s="160">
        <f t="shared" si="244"/>
        <v>12105789.919400003</v>
      </c>
      <c r="BG185" s="160">
        <f t="shared" si="245"/>
        <v>12716096.559200004</v>
      </c>
      <c r="BH185" s="160">
        <f t="shared" si="246"/>
        <v>13326403.199000005</v>
      </c>
      <c r="BI185" s="160">
        <f t="shared" si="247"/>
        <v>13936709.838800006</v>
      </c>
      <c r="BJ185" s="160">
        <f t="shared" si="248"/>
        <v>14547016.478600007</v>
      </c>
      <c r="BK185" s="160">
        <f t="shared" si="249"/>
        <v>15074055</v>
      </c>
      <c r="BL185" s="166"/>
      <c r="BM185" s="166"/>
      <c r="BN185" s="166"/>
      <c r="BO185" s="166"/>
    </row>
    <row r="186" spans="1:67" x14ac:dyDescent="0.15">
      <c r="A186" s="129" t="s">
        <v>327</v>
      </c>
      <c r="B186" s="129"/>
      <c r="C186" s="147"/>
      <c r="D186" s="147" t="str">
        <f t="shared" si="217"/>
        <v>No</v>
      </c>
      <c r="E186" s="147"/>
      <c r="F186" s="147"/>
      <c r="G186" s="1">
        <v>8</v>
      </c>
      <c r="H186" s="101">
        <v>76</v>
      </c>
      <c r="I186" s="129">
        <v>160</v>
      </c>
      <c r="J186" s="1" t="s">
        <v>490</v>
      </c>
      <c r="K186" s="156"/>
      <c r="L186" s="101">
        <v>622.96</v>
      </c>
      <c r="M186" s="157"/>
      <c r="N186" s="158"/>
      <c r="O186" s="101">
        <v>211</v>
      </c>
      <c r="P186" s="159">
        <f t="shared" si="199"/>
        <v>0.33870553486580196</v>
      </c>
      <c r="Q186" s="159">
        <f t="shared" si="200"/>
        <v>0</v>
      </c>
      <c r="R186" s="160">
        <f t="shared" si="201"/>
        <v>0</v>
      </c>
      <c r="S186" s="160">
        <f t="shared" si="218"/>
        <v>0</v>
      </c>
      <c r="T186" s="101">
        <v>7</v>
      </c>
      <c r="U186" s="101">
        <f t="shared" si="219"/>
        <v>1.05</v>
      </c>
      <c r="V186" s="136">
        <f t="shared" si="202"/>
        <v>63.3</v>
      </c>
      <c r="W186" s="4">
        <f t="shared" si="203"/>
        <v>687.31</v>
      </c>
      <c r="X186" s="101">
        <v>635525722.66999996</v>
      </c>
      <c r="Y186" s="101">
        <v>5921</v>
      </c>
      <c r="Z186" s="136">
        <f t="shared" si="204"/>
        <v>107334.19</v>
      </c>
      <c r="AA186" s="131">
        <f t="shared" si="205"/>
        <v>0.574901</v>
      </c>
      <c r="AB186" s="101">
        <v>75885</v>
      </c>
      <c r="AC186" s="131">
        <f t="shared" si="206"/>
        <v>0.65901200000000004</v>
      </c>
      <c r="AD186" s="131">
        <f t="shared" si="207"/>
        <v>0.399866</v>
      </c>
      <c r="AE186" s="161">
        <f t="shared" si="208"/>
        <v>0.399866</v>
      </c>
      <c r="AF186" s="162">
        <f t="shared" si="220"/>
        <v>0</v>
      </c>
      <c r="AG186" s="163">
        <f t="shared" si="221"/>
        <v>0.399866</v>
      </c>
      <c r="AH186" s="101">
        <v>175</v>
      </c>
      <c r="AI186" s="101">
        <v>4</v>
      </c>
      <c r="AJ186" s="4">
        <f t="shared" si="209"/>
        <v>30.77</v>
      </c>
      <c r="AK186" s="135">
        <f t="shared" si="210"/>
        <v>5385</v>
      </c>
      <c r="AL186" s="135">
        <f t="shared" si="211"/>
        <v>3167438</v>
      </c>
      <c r="AM186" s="135">
        <f t="shared" si="212"/>
        <v>3172823</v>
      </c>
      <c r="AN186" s="135">
        <f t="shared" si="222"/>
        <v>3172823</v>
      </c>
      <c r="AO186" s="160">
        <v>3637161</v>
      </c>
      <c r="AP186" s="135">
        <f t="shared" si="223"/>
        <v>464338</v>
      </c>
      <c r="AQ186" s="164" t="str">
        <f t="shared" si="224"/>
        <v>No</v>
      </c>
      <c r="AR186" s="160">
        <v>3495273</v>
      </c>
      <c r="AS186" s="160">
        <f t="shared" si="213"/>
        <v>38679.3554</v>
      </c>
      <c r="AT186" s="160">
        <f t="shared" si="214"/>
        <v>3456593.6446000002</v>
      </c>
      <c r="AU186" s="160">
        <f t="shared" si="215"/>
        <v>3456593.6446000002</v>
      </c>
      <c r="AV186" s="160"/>
      <c r="AW186" s="160">
        <f t="shared" si="225"/>
        <v>3417914.2892000005</v>
      </c>
      <c r="AX186" s="160">
        <f t="shared" ref="AX186:BB186" si="264">IF($AQ186="Yes",AW186+$AS186,AW186-$AS186)</f>
        <v>3379234.9338000007</v>
      </c>
      <c r="AY186" s="160">
        <f t="shared" si="264"/>
        <v>3340555.5784000009</v>
      </c>
      <c r="AZ186" s="160">
        <f t="shared" si="264"/>
        <v>3301876.2230000012</v>
      </c>
      <c r="BA186" s="160">
        <f t="shared" si="264"/>
        <v>3263196.8676000014</v>
      </c>
      <c r="BB186" s="160">
        <f t="shared" si="264"/>
        <v>3224517.5122000016</v>
      </c>
      <c r="BC186" s="160">
        <f t="shared" si="227"/>
        <v>3172823</v>
      </c>
      <c r="BD186" s="166"/>
      <c r="BE186" s="160">
        <f t="shared" si="228"/>
        <v>3417914.2892000005</v>
      </c>
      <c r="BF186" s="160">
        <f t="shared" si="244"/>
        <v>3379234.9338000007</v>
      </c>
      <c r="BG186" s="160">
        <f t="shared" si="245"/>
        <v>3340555.5784000009</v>
      </c>
      <c r="BH186" s="160">
        <f t="shared" si="246"/>
        <v>3301876.2230000012</v>
      </c>
      <c r="BI186" s="160">
        <f t="shared" si="247"/>
        <v>3263196.8676000014</v>
      </c>
      <c r="BJ186" s="160">
        <f t="shared" si="248"/>
        <v>3224517.5122000016</v>
      </c>
      <c r="BK186" s="160">
        <f t="shared" si="249"/>
        <v>3172823</v>
      </c>
      <c r="BL186" s="166"/>
      <c r="BM186" s="166"/>
      <c r="BN186" s="166"/>
      <c r="BO186" s="166"/>
    </row>
    <row r="187" spans="1:67" x14ac:dyDescent="0.15">
      <c r="A187" s="129" t="s">
        <v>365</v>
      </c>
      <c r="B187" s="129"/>
      <c r="C187" s="147"/>
      <c r="D187" s="147" t="str">
        <f t="shared" si="217"/>
        <v>No</v>
      </c>
      <c r="E187" s="147"/>
      <c r="F187" s="147"/>
      <c r="G187" s="1">
        <v>1</v>
      </c>
      <c r="H187" s="101">
        <v>160</v>
      </c>
      <c r="I187" s="129">
        <v>161</v>
      </c>
      <c r="J187" s="1" t="s">
        <v>491</v>
      </c>
      <c r="K187" s="156"/>
      <c r="L187" s="101">
        <v>3840.16</v>
      </c>
      <c r="M187" s="157"/>
      <c r="N187" s="158"/>
      <c r="O187" s="101">
        <v>191</v>
      </c>
      <c r="P187" s="159">
        <f t="shared" si="199"/>
        <v>4.9737510937044295E-2</v>
      </c>
      <c r="Q187" s="159">
        <f t="shared" si="200"/>
        <v>0</v>
      </c>
      <c r="R187" s="160">
        <f t="shared" si="201"/>
        <v>0</v>
      </c>
      <c r="S187" s="160">
        <f t="shared" si="218"/>
        <v>0</v>
      </c>
      <c r="T187" s="101">
        <v>31</v>
      </c>
      <c r="U187" s="101">
        <f t="shared" si="219"/>
        <v>4.6499999999999995</v>
      </c>
      <c r="V187" s="136">
        <f t="shared" si="202"/>
        <v>57.3</v>
      </c>
      <c r="W187" s="4">
        <f t="shared" si="203"/>
        <v>3902.11</v>
      </c>
      <c r="X187" s="101">
        <v>6290202172</v>
      </c>
      <c r="Y187" s="101">
        <v>18581</v>
      </c>
      <c r="Z187" s="136">
        <f t="shared" si="204"/>
        <v>338528.72</v>
      </c>
      <c r="AA187" s="131">
        <f t="shared" si="205"/>
        <v>1.813221</v>
      </c>
      <c r="AB187" s="101">
        <v>180313</v>
      </c>
      <c r="AC187" s="131">
        <f t="shared" si="206"/>
        <v>1.5659019999999999</v>
      </c>
      <c r="AD187" s="131">
        <f t="shared" si="207"/>
        <v>-0.73902500000000004</v>
      </c>
      <c r="AE187" s="161">
        <f t="shared" si="208"/>
        <v>0.01</v>
      </c>
      <c r="AF187" s="162">
        <f t="shared" si="220"/>
        <v>0</v>
      </c>
      <c r="AG187" s="163">
        <f t="shared" si="221"/>
        <v>0.01</v>
      </c>
      <c r="AH187" s="101">
        <v>0</v>
      </c>
      <c r="AI187" s="101">
        <v>0</v>
      </c>
      <c r="AJ187" s="4">
        <f t="shared" si="209"/>
        <v>0</v>
      </c>
      <c r="AK187" s="135">
        <f t="shared" si="210"/>
        <v>0</v>
      </c>
      <c r="AL187" s="135">
        <f t="shared" si="211"/>
        <v>449718</v>
      </c>
      <c r="AM187" s="135">
        <f t="shared" si="212"/>
        <v>449718</v>
      </c>
      <c r="AN187" s="135">
        <f t="shared" si="222"/>
        <v>449718</v>
      </c>
      <c r="AO187" s="160">
        <v>462941</v>
      </c>
      <c r="AP187" s="135">
        <f t="shared" si="223"/>
        <v>13223</v>
      </c>
      <c r="AQ187" s="164" t="str">
        <f t="shared" si="224"/>
        <v>No</v>
      </c>
      <c r="AR187" s="160">
        <v>462897</v>
      </c>
      <c r="AS187" s="160">
        <f t="shared" si="213"/>
        <v>1101.4758999999999</v>
      </c>
      <c r="AT187" s="160">
        <f t="shared" si="214"/>
        <v>461795.52409999998</v>
      </c>
      <c r="AU187" s="160">
        <f t="shared" si="215"/>
        <v>461795.52409999998</v>
      </c>
      <c r="AV187" s="160"/>
      <c r="AW187" s="160">
        <f t="shared" si="225"/>
        <v>460694.04819999996</v>
      </c>
      <c r="AX187" s="160">
        <f t="shared" ref="AX187:BB187" si="265">IF($AQ187="Yes",AW187+$AS187,AW187-$AS187)</f>
        <v>459592.57229999994</v>
      </c>
      <c r="AY187" s="160">
        <f t="shared" si="265"/>
        <v>458491.09639999992</v>
      </c>
      <c r="AZ187" s="160">
        <f t="shared" si="265"/>
        <v>457389.6204999999</v>
      </c>
      <c r="BA187" s="160">
        <f t="shared" si="265"/>
        <v>456288.14459999988</v>
      </c>
      <c r="BB187" s="160">
        <f t="shared" si="265"/>
        <v>455186.66869999986</v>
      </c>
      <c r="BC187" s="160">
        <f t="shared" si="227"/>
        <v>449718</v>
      </c>
      <c r="BD187" s="166"/>
      <c r="BE187" s="160">
        <f t="shared" si="228"/>
        <v>460694.04819999996</v>
      </c>
      <c r="BF187" s="160">
        <f t="shared" si="244"/>
        <v>459592.57229999994</v>
      </c>
      <c r="BG187" s="160">
        <f t="shared" si="245"/>
        <v>458491.09639999992</v>
      </c>
      <c r="BH187" s="160">
        <f t="shared" si="246"/>
        <v>457389.6204999999</v>
      </c>
      <c r="BI187" s="160">
        <f t="shared" si="247"/>
        <v>456288.14459999988</v>
      </c>
      <c r="BJ187" s="160">
        <f t="shared" si="248"/>
        <v>455186.66869999986</v>
      </c>
      <c r="BK187" s="160">
        <f t="shared" si="249"/>
        <v>449718</v>
      </c>
      <c r="BL187" s="166"/>
      <c r="BM187" s="166"/>
      <c r="BN187" s="166"/>
      <c r="BO187" s="166"/>
    </row>
    <row r="188" spans="1:67" x14ac:dyDescent="0.15">
      <c r="A188" s="129" t="s">
        <v>338</v>
      </c>
      <c r="B188" s="129"/>
      <c r="C188" s="147">
        <v>1</v>
      </c>
      <c r="D188" s="147" t="str">
        <f t="shared" si="217"/>
        <v>Yes</v>
      </c>
      <c r="E188" s="147">
        <v>1</v>
      </c>
      <c r="F188" s="147"/>
      <c r="G188" s="1">
        <v>9</v>
      </c>
      <c r="H188" s="101">
        <v>28</v>
      </c>
      <c r="I188" s="129">
        <v>162</v>
      </c>
      <c r="J188" s="1" t="s">
        <v>492</v>
      </c>
      <c r="K188" s="156"/>
      <c r="L188" s="101">
        <v>1109.98</v>
      </c>
      <c r="M188" s="168"/>
      <c r="N188" s="158"/>
      <c r="O188" s="101">
        <v>612</v>
      </c>
      <c r="P188" s="159">
        <f t="shared" si="199"/>
        <v>0.55136128578893318</v>
      </c>
      <c r="Q188" s="159">
        <f t="shared" si="200"/>
        <v>0</v>
      </c>
      <c r="R188" s="160">
        <f t="shared" si="201"/>
        <v>0</v>
      </c>
      <c r="S188" s="160">
        <f t="shared" si="218"/>
        <v>0</v>
      </c>
      <c r="T188" s="101">
        <v>37</v>
      </c>
      <c r="U188" s="101">
        <f t="shared" si="219"/>
        <v>5.55</v>
      </c>
      <c r="V188" s="136">
        <f t="shared" si="202"/>
        <v>183.6</v>
      </c>
      <c r="W188" s="4">
        <f t="shared" si="203"/>
        <v>1299.1299999999999</v>
      </c>
      <c r="X188" s="101">
        <v>1023064340</v>
      </c>
      <c r="Y188" s="101">
        <v>10739</v>
      </c>
      <c r="Z188" s="136">
        <f t="shared" si="204"/>
        <v>95266.26</v>
      </c>
      <c r="AA188" s="131">
        <f t="shared" si="205"/>
        <v>0.51026300000000002</v>
      </c>
      <c r="AB188" s="101">
        <v>57468</v>
      </c>
      <c r="AC188" s="131">
        <f t="shared" si="206"/>
        <v>0.49907299999999999</v>
      </c>
      <c r="AD188" s="131">
        <f t="shared" si="207"/>
        <v>0.49309399999999998</v>
      </c>
      <c r="AE188" s="161">
        <f t="shared" si="208"/>
        <v>0.49309399999999998</v>
      </c>
      <c r="AF188" s="162">
        <f t="shared" si="220"/>
        <v>0</v>
      </c>
      <c r="AG188" s="163">
        <f t="shared" si="221"/>
        <v>0.49309399999999998</v>
      </c>
      <c r="AH188" s="101">
        <v>0</v>
      </c>
      <c r="AI188" s="101">
        <v>0</v>
      </c>
      <c r="AJ188" s="4">
        <f t="shared" si="209"/>
        <v>0</v>
      </c>
      <c r="AK188" s="135">
        <f t="shared" si="210"/>
        <v>0</v>
      </c>
      <c r="AL188" s="135">
        <f t="shared" si="211"/>
        <v>7382837</v>
      </c>
      <c r="AM188" s="135">
        <f t="shared" si="212"/>
        <v>7382837</v>
      </c>
      <c r="AN188" s="135">
        <f t="shared" si="222"/>
        <v>8024957</v>
      </c>
      <c r="AO188" s="160">
        <v>8024957</v>
      </c>
      <c r="AP188" s="135">
        <f t="shared" si="223"/>
        <v>642120</v>
      </c>
      <c r="AQ188" s="164" t="str">
        <f t="shared" si="224"/>
        <v>No</v>
      </c>
      <c r="AR188" s="160">
        <v>8024957</v>
      </c>
      <c r="AS188" s="160">
        <f t="shared" si="213"/>
        <v>53488.595999999998</v>
      </c>
      <c r="AT188" s="160">
        <f t="shared" si="214"/>
        <v>7971468.4040000001</v>
      </c>
      <c r="AU188" s="160">
        <f t="shared" si="215"/>
        <v>8024957</v>
      </c>
      <c r="AV188" s="160"/>
      <c r="AW188" s="160">
        <f t="shared" si="225"/>
        <v>7971468.4040000001</v>
      </c>
      <c r="AX188" s="160">
        <f t="shared" ref="AX188:BB188" si="266">IF($AQ188="Yes",AW188+$AS188,AW188-$AS188)</f>
        <v>7917979.8080000002</v>
      </c>
      <c r="AY188" s="160">
        <f t="shared" si="266"/>
        <v>7864491.2120000003</v>
      </c>
      <c r="AZ188" s="160">
        <f t="shared" si="266"/>
        <v>7811002.6160000004</v>
      </c>
      <c r="BA188" s="160">
        <f t="shared" si="266"/>
        <v>7757514.0200000005</v>
      </c>
      <c r="BB188" s="160">
        <f t="shared" si="266"/>
        <v>7704025.4240000006</v>
      </c>
      <c r="BC188" s="160">
        <f t="shared" si="227"/>
        <v>7382837</v>
      </c>
      <c r="BD188" s="166"/>
      <c r="BE188" s="160">
        <f t="shared" si="228"/>
        <v>8024957</v>
      </c>
      <c r="BF188" s="160">
        <f t="shared" si="244"/>
        <v>8024957</v>
      </c>
      <c r="BG188" s="160">
        <f t="shared" si="245"/>
        <v>8024957</v>
      </c>
      <c r="BH188" s="160">
        <f t="shared" si="246"/>
        <v>8024957</v>
      </c>
      <c r="BI188" s="160">
        <f t="shared" si="247"/>
        <v>8024957</v>
      </c>
      <c r="BJ188" s="160">
        <f t="shared" si="248"/>
        <v>8024957</v>
      </c>
      <c r="BK188" s="160">
        <f t="shared" si="249"/>
        <v>8024957</v>
      </c>
      <c r="BL188" s="166"/>
      <c r="BM188" s="166"/>
      <c r="BN188" s="166"/>
      <c r="BO188" s="166"/>
    </row>
    <row r="189" spans="1:67" x14ac:dyDescent="0.15">
      <c r="A189" s="129" t="s">
        <v>343</v>
      </c>
      <c r="B189" s="129">
        <v>1</v>
      </c>
      <c r="C189" s="147">
        <v>1</v>
      </c>
      <c r="D189" s="147" t="str">
        <f t="shared" si="217"/>
        <v>Yes</v>
      </c>
      <c r="E189" s="147">
        <v>0</v>
      </c>
      <c r="F189" s="147">
        <v>1</v>
      </c>
      <c r="G189" s="1">
        <v>10</v>
      </c>
      <c r="H189" s="101">
        <v>6</v>
      </c>
      <c r="I189" s="129">
        <v>163</v>
      </c>
      <c r="J189" s="1" t="s">
        <v>493</v>
      </c>
      <c r="K189" s="156"/>
      <c r="L189" s="101">
        <v>3299.23</v>
      </c>
      <c r="M189" s="168"/>
      <c r="N189" s="158"/>
      <c r="O189" s="101">
        <v>2478</v>
      </c>
      <c r="P189" s="159">
        <f t="shared" si="199"/>
        <v>0.75108434392267287</v>
      </c>
      <c r="Q189" s="159">
        <f t="shared" si="200"/>
        <v>1.0843439226728702E-3</v>
      </c>
      <c r="R189" s="160">
        <f t="shared" si="201"/>
        <v>3.5775000000000134</v>
      </c>
      <c r="S189" s="160">
        <f t="shared" si="218"/>
        <v>0.17887500000000067</v>
      </c>
      <c r="T189" s="101">
        <v>965</v>
      </c>
      <c r="U189" s="101">
        <f t="shared" si="219"/>
        <v>144.75</v>
      </c>
      <c r="V189" s="136">
        <f t="shared" si="202"/>
        <v>743.4</v>
      </c>
      <c r="W189" s="4">
        <f t="shared" si="203"/>
        <v>4187.5588749999997</v>
      </c>
      <c r="X189" s="101">
        <v>1344850080.6700001</v>
      </c>
      <c r="Y189" s="101">
        <v>24686</v>
      </c>
      <c r="Z189" s="136">
        <f t="shared" si="204"/>
        <v>54478.25</v>
      </c>
      <c r="AA189" s="131">
        <f t="shared" si="205"/>
        <v>0.29179500000000003</v>
      </c>
      <c r="AB189" s="101">
        <v>41293</v>
      </c>
      <c r="AC189" s="131">
        <f t="shared" si="206"/>
        <v>0.35860300000000001</v>
      </c>
      <c r="AD189" s="131">
        <f t="shared" si="207"/>
        <v>0.68816299999999997</v>
      </c>
      <c r="AE189" s="161">
        <f t="shared" si="208"/>
        <v>0.68816299999999997</v>
      </c>
      <c r="AF189" s="162">
        <f t="shared" si="220"/>
        <v>0.05</v>
      </c>
      <c r="AG189" s="163">
        <f t="shared" si="221"/>
        <v>0.73816300000000001</v>
      </c>
      <c r="AH189" s="101">
        <v>0</v>
      </c>
      <c r="AI189" s="101">
        <v>0</v>
      </c>
      <c r="AJ189" s="4">
        <f t="shared" si="209"/>
        <v>0</v>
      </c>
      <c r="AK189" s="135">
        <f t="shared" si="210"/>
        <v>0</v>
      </c>
      <c r="AL189" s="135">
        <f t="shared" si="211"/>
        <v>35624939</v>
      </c>
      <c r="AM189" s="135">
        <f t="shared" si="212"/>
        <v>35624939</v>
      </c>
      <c r="AN189" s="135">
        <f t="shared" si="222"/>
        <v>35624939</v>
      </c>
      <c r="AO189" s="160">
        <v>26582071</v>
      </c>
      <c r="AP189" s="135">
        <f t="shared" si="223"/>
        <v>9042868</v>
      </c>
      <c r="AQ189" s="164" t="str">
        <f t="shared" si="224"/>
        <v>Yes</v>
      </c>
      <c r="AR189" s="160">
        <v>27999008</v>
      </c>
      <c r="AS189" s="160">
        <f t="shared" si="213"/>
        <v>963969.72880000004</v>
      </c>
      <c r="AT189" s="160">
        <f t="shared" si="214"/>
        <v>28962977.728799999</v>
      </c>
      <c r="AU189" s="160">
        <f t="shared" si="215"/>
        <v>28962977.728799999</v>
      </c>
      <c r="AV189" s="160"/>
      <c r="AW189" s="160">
        <f t="shared" si="225"/>
        <v>29926947.457599998</v>
      </c>
      <c r="AX189" s="160">
        <f t="shared" ref="AX189:BB189" si="267">IF($AQ189="Yes",AW189+$AS189,AW189-$AS189)</f>
        <v>30890917.186399996</v>
      </c>
      <c r="AY189" s="160">
        <f t="shared" si="267"/>
        <v>31854886.915199995</v>
      </c>
      <c r="AZ189" s="160">
        <f t="shared" si="267"/>
        <v>32818856.643999994</v>
      </c>
      <c r="BA189" s="160">
        <f t="shared" si="267"/>
        <v>33782826.372799993</v>
      </c>
      <c r="BB189" s="160">
        <f t="shared" si="267"/>
        <v>34746796.101599991</v>
      </c>
      <c r="BC189" s="160">
        <f t="shared" si="227"/>
        <v>35624939</v>
      </c>
      <c r="BD189" s="166"/>
      <c r="BE189" s="160">
        <f t="shared" si="228"/>
        <v>29926947.457599998</v>
      </c>
      <c r="BF189" s="160">
        <f t="shared" si="244"/>
        <v>30890917.186399996</v>
      </c>
      <c r="BG189" s="160">
        <f t="shared" si="245"/>
        <v>31854886.915199995</v>
      </c>
      <c r="BH189" s="160">
        <f t="shared" si="246"/>
        <v>32818856.643999994</v>
      </c>
      <c r="BI189" s="160">
        <f t="shared" si="247"/>
        <v>33782826.372799993</v>
      </c>
      <c r="BJ189" s="160">
        <f t="shared" si="248"/>
        <v>34746796.101599991</v>
      </c>
      <c r="BK189" s="160">
        <f t="shared" si="249"/>
        <v>35624939</v>
      </c>
      <c r="BL189" s="166"/>
      <c r="BM189" s="166"/>
      <c r="BN189" s="166"/>
      <c r="BO189" s="166"/>
    </row>
    <row r="190" spans="1:67" x14ac:dyDescent="0.15">
      <c r="A190" s="129" t="s">
        <v>333</v>
      </c>
      <c r="B190" s="129"/>
      <c r="C190" s="147">
        <v>1</v>
      </c>
      <c r="D190" s="147" t="str">
        <f t="shared" si="217"/>
        <v>Yes</v>
      </c>
      <c r="E190" s="147">
        <v>1</v>
      </c>
      <c r="F190" s="147"/>
      <c r="G190" s="1">
        <v>6</v>
      </c>
      <c r="H190" s="101">
        <v>41</v>
      </c>
      <c r="I190" s="129">
        <v>164</v>
      </c>
      <c r="J190" s="1" t="s">
        <v>494</v>
      </c>
      <c r="K190" s="156"/>
      <c r="L190" s="101">
        <v>3917.95</v>
      </c>
      <c r="M190" s="168"/>
      <c r="N190" s="158"/>
      <c r="O190" s="101">
        <v>1616</v>
      </c>
      <c r="P190" s="159">
        <f t="shared" si="199"/>
        <v>0.41246059801682006</v>
      </c>
      <c r="Q190" s="159">
        <f t="shared" si="200"/>
        <v>0</v>
      </c>
      <c r="R190" s="160">
        <f t="shared" si="201"/>
        <v>0</v>
      </c>
      <c r="S190" s="160">
        <f t="shared" si="218"/>
        <v>0</v>
      </c>
      <c r="T190" s="101">
        <v>134</v>
      </c>
      <c r="U190" s="101">
        <f t="shared" si="219"/>
        <v>20.099999999999998</v>
      </c>
      <c r="V190" s="136">
        <f t="shared" si="202"/>
        <v>484.8</v>
      </c>
      <c r="W190" s="4">
        <f t="shared" si="203"/>
        <v>4422.8500000000004</v>
      </c>
      <c r="X190" s="101">
        <v>4400387937.6700001</v>
      </c>
      <c r="Y190" s="101">
        <v>28898</v>
      </c>
      <c r="Z190" s="136">
        <f t="shared" si="204"/>
        <v>152273.1</v>
      </c>
      <c r="AA190" s="131">
        <f t="shared" si="205"/>
        <v>0.81560200000000005</v>
      </c>
      <c r="AB190" s="101">
        <v>89565</v>
      </c>
      <c r="AC190" s="131">
        <f t="shared" si="206"/>
        <v>0.77781400000000001</v>
      </c>
      <c r="AD190" s="131">
        <f t="shared" si="207"/>
        <v>0.19573399999999999</v>
      </c>
      <c r="AE190" s="161">
        <f t="shared" si="208"/>
        <v>0.19573399999999999</v>
      </c>
      <c r="AF190" s="162">
        <f t="shared" si="220"/>
        <v>0</v>
      </c>
      <c r="AG190" s="163">
        <f t="shared" si="221"/>
        <v>0.19573399999999999</v>
      </c>
      <c r="AH190" s="101">
        <v>0</v>
      </c>
      <c r="AI190" s="101">
        <v>0</v>
      </c>
      <c r="AJ190" s="4">
        <f t="shared" si="209"/>
        <v>0</v>
      </c>
      <c r="AK190" s="135">
        <f t="shared" si="210"/>
        <v>0</v>
      </c>
      <c r="AL190" s="135">
        <f t="shared" si="211"/>
        <v>9977217</v>
      </c>
      <c r="AM190" s="135">
        <f t="shared" si="212"/>
        <v>9977217</v>
      </c>
      <c r="AN190" s="135">
        <f t="shared" si="222"/>
        <v>12130392</v>
      </c>
      <c r="AO190" s="160">
        <v>12130392</v>
      </c>
      <c r="AP190" s="135">
        <f t="shared" si="223"/>
        <v>2153175</v>
      </c>
      <c r="AQ190" s="164" t="str">
        <f t="shared" si="224"/>
        <v>No</v>
      </c>
      <c r="AR190" s="160">
        <v>12130392</v>
      </c>
      <c r="AS190" s="160">
        <f t="shared" si="213"/>
        <v>179359.47750000001</v>
      </c>
      <c r="AT190" s="160">
        <f t="shared" si="214"/>
        <v>11951032.522500001</v>
      </c>
      <c r="AU190" s="160">
        <f t="shared" si="215"/>
        <v>12130392</v>
      </c>
      <c r="AV190" s="160"/>
      <c r="AW190" s="160">
        <f t="shared" si="225"/>
        <v>11951032.522500001</v>
      </c>
      <c r="AX190" s="160">
        <f t="shared" ref="AX190:BB190" si="268">IF($AQ190="Yes",AW190+$AS190,AW190-$AS190)</f>
        <v>11771673.045000002</v>
      </c>
      <c r="AY190" s="160">
        <f t="shared" si="268"/>
        <v>11592313.567500003</v>
      </c>
      <c r="AZ190" s="160">
        <f t="shared" si="268"/>
        <v>11412954.090000004</v>
      </c>
      <c r="BA190" s="160">
        <f t="shared" si="268"/>
        <v>11233594.612500004</v>
      </c>
      <c r="BB190" s="160">
        <f t="shared" si="268"/>
        <v>11054235.135000005</v>
      </c>
      <c r="BC190" s="160">
        <f t="shared" si="227"/>
        <v>9977217</v>
      </c>
      <c r="BD190" s="166"/>
      <c r="BE190" s="160">
        <f t="shared" si="228"/>
        <v>12130392</v>
      </c>
      <c r="BF190" s="160">
        <f t="shared" si="244"/>
        <v>12130392</v>
      </c>
      <c r="BG190" s="160">
        <f t="shared" si="245"/>
        <v>12130392</v>
      </c>
      <c r="BH190" s="160">
        <f t="shared" si="246"/>
        <v>12130392</v>
      </c>
      <c r="BI190" s="160">
        <f t="shared" si="247"/>
        <v>12130392</v>
      </c>
      <c r="BJ190" s="160">
        <f t="shared" si="248"/>
        <v>12130392</v>
      </c>
      <c r="BK190" s="160">
        <f t="shared" si="249"/>
        <v>12130392</v>
      </c>
      <c r="BL190" s="166"/>
      <c r="BM190" s="166"/>
      <c r="BN190" s="166"/>
      <c r="BO190" s="166"/>
    </row>
    <row r="191" spans="1:67" x14ac:dyDescent="0.15">
      <c r="A191" s="129" t="s">
        <v>351</v>
      </c>
      <c r="B191" s="129"/>
      <c r="C191" s="147">
        <v>1</v>
      </c>
      <c r="D191" s="147" t="str">
        <f t="shared" si="217"/>
        <v>Yes</v>
      </c>
      <c r="E191" s="147">
        <v>1</v>
      </c>
      <c r="F191" s="147"/>
      <c r="G191" s="1">
        <v>7</v>
      </c>
      <c r="H191" s="101">
        <v>51</v>
      </c>
      <c r="I191" s="129">
        <v>165</v>
      </c>
      <c r="J191" s="1" t="s">
        <v>495</v>
      </c>
      <c r="K191" s="156"/>
      <c r="L191" s="101">
        <v>1634.74</v>
      </c>
      <c r="M191" s="157"/>
      <c r="N191" s="158"/>
      <c r="O191" s="101">
        <v>687</v>
      </c>
      <c r="P191" s="159">
        <f t="shared" si="199"/>
        <v>0.42025031503480675</v>
      </c>
      <c r="Q191" s="159">
        <f t="shared" si="200"/>
        <v>0</v>
      </c>
      <c r="R191" s="160">
        <f t="shared" si="201"/>
        <v>0</v>
      </c>
      <c r="S191" s="160">
        <f t="shared" si="218"/>
        <v>0</v>
      </c>
      <c r="T191" s="101">
        <v>100</v>
      </c>
      <c r="U191" s="101">
        <f t="shared" si="219"/>
        <v>15</v>
      </c>
      <c r="V191" s="136">
        <f t="shared" si="202"/>
        <v>206.1</v>
      </c>
      <c r="W191" s="4">
        <f t="shared" si="203"/>
        <v>1855.84</v>
      </c>
      <c r="X191" s="101">
        <v>1967422458.6700001</v>
      </c>
      <c r="Y191" s="101">
        <v>12554</v>
      </c>
      <c r="Z191" s="136">
        <f t="shared" si="204"/>
        <v>156716.78</v>
      </c>
      <c r="AA191" s="131">
        <f t="shared" si="205"/>
        <v>0.83940400000000004</v>
      </c>
      <c r="AB191" s="101">
        <v>67072</v>
      </c>
      <c r="AC191" s="131">
        <f t="shared" si="206"/>
        <v>0.58247700000000002</v>
      </c>
      <c r="AD191" s="131">
        <f t="shared" si="207"/>
        <v>0.237674</v>
      </c>
      <c r="AE191" s="161">
        <f t="shared" si="208"/>
        <v>0.237674</v>
      </c>
      <c r="AF191" s="162">
        <f t="shared" si="220"/>
        <v>0</v>
      </c>
      <c r="AG191" s="163">
        <f t="shared" si="221"/>
        <v>0.237674</v>
      </c>
      <c r="AH191" s="101">
        <v>0</v>
      </c>
      <c r="AI191" s="101">
        <v>0</v>
      </c>
      <c r="AJ191" s="4">
        <f t="shared" si="209"/>
        <v>0</v>
      </c>
      <c r="AK191" s="135">
        <f t="shared" si="210"/>
        <v>0</v>
      </c>
      <c r="AL191" s="135">
        <f t="shared" si="211"/>
        <v>5083504</v>
      </c>
      <c r="AM191" s="135">
        <f t="shared" si="212"/>
        <v>5083504</v>
      </c>
      <c r="AN191" s="135">
        <f t="shared" si="222"/>
        <v>5167806</v>
      </c>
      <c r="AO191" s="160">
        <v>5167806</v>
      </c>
      <c r="AP191" s="135">
        <f t="shared" si="223"/>
        <v>84302</v>
      </c>
      <c r="AQ191" s="164" t="str">
        <f t="shared" si="224"/>
        <v>No</v>
      </c>
      <c r="AR191" s="160">
        <v>5232321</v>
      </c>
      <c r="AS191" s="160">
        <f t="shared" si="213"/>
        <v>7022.3566000000001</v>
      </c>
      <c r="AT191" s="160">
        <f t="shared" si="214"/>
        <v>5225298.6434000004</v>
      </c>
      <c r="AU191" s="160">
        <f t="shared" si="215"/>
        <v>5225298.6434000004</v>
      </c>
      <c r="AV191" s="160"/>
      <c r="AW191" s="160">
        <f t="shared" si="225"/>
        <v>5218276.2868000008</v>
      </c>
      <c r="AX191" s="160">
        <f t="shared" ref="AX191:BB191" si="269">IF($AQ191="Yes",AW191+$AS191,AW191-$AS191)</f>
        <v>5211253.9302000012</v>
      </c>
      <c r="AY191" s="160">
        <f t="shared" si="269"/>
        <v>5204231.5736000016</v>
      </c>
      <c r="AZ191" s="160">
        <f t="shared" si="269"/>
        <v>5197209.217000002</v>
      </c>
      <c r="BA191" s="160">
        <f t="shared" si="269"/>
        <v>5190186.8604000024</v>
      </c>
      <c r="BB191" s="160">
        <f t="shared" si="269"/>
        <v>5183164.5038000029</v>
      </c>
      <c r="BC191" s="160">
        <f t="shared" si="227"/>
        <v>5083504</v>
      </c>
      <c r="BD191" s="166"/>
      <c r="BE191" s="160">
        <f t="shared" si="228"/>
        <v>5218276.2868000008</v>
      </c>
      <c r="BF191" s="160">
        <f t="shared" si="244"/>
        <v>5211253.9302000012</v>
      </c>
      <c r="BG191" s="160">
        <f t="shared" si="245"/>
        <v>5204231.5736000016</v>
      </c>
      <c r="BH191" s="160">
        <f t="shared" si="246"/>
        <v>5197209.217000002</v>
      </c>
      <c r="BI191" s="160">
        <f t="shared" si="247"/>
        <v>5190186.8604000024</v>
      </c>
      <c r="BJ191" s="160">
        <f t="shared" si="248"/>
        <v>5183164.5038000029</v>
      </c>
      <c r="BK191" s="160">
        <f t="shared" si="249"/>
        <v>5167806</v>
      </c>
      <c r="BL191" s="166"/>
      <c r="BM191" s="166"/>
      <c r="BN191" s="166"/>
      <c r="BO191" s="166"/>
    </row>
    <row r="192" spans="1:67" ht="15.75" customHeight="1" x14ac:dyDescent="0.15">
      <c r="A192" s="129" t="s">
        <v>351</v>
      </c>
      <c r="B192" s="129"/>
      <c r="C192" s="147"/>
      <c r="D192" s="147" t="str">
        <f t="shared" si="217"/>
        <v>No</v>
      </c>
      <c r="E192" s="147"/>
      <c r="F192" s="147"/>
      <c r="G192" s="1">
        <v>7</v>
      </c>
      <c r="H192" s="101">
        <v>57</v>
      </c>
      <c r="I192" s="129">
        <v>166</v>
      </c>
      <c r="J192" s="1" t="s">
        <v>496</v>
      </c>
      <c r="K192" s="156"/>
      <c r="L192" s="101">
        <v>2395.84</v>
      </c>
      <c r="M192" s="157"/>
      <c r="N192" s="158"/>
      <c r="O192" s="101">
        <v>706</v>
      </c>
      <c r="P192" s="159">
        <f t="shared" si="199"/>
        <v>0.29467744089755576</v>
      </c>
      <c r="Q192" s="159">
        <f t="shared" si="200"/>
        <v>0</v>
      </c>
      <c r="R192" s="160">
        <f t="shared" si="201"/>
        <v>0</v>
      </c>
      <c r="S192" s="160">
        <f t="shared" si="218"/>
        <v>0</v>
      </c>
      <c r="T192" s="101">
        <v>72</v>
      </c>
      <c r="U192" s="101">
        <f t="shared" si="219"/>
        <v>10.799999999999999</v>
      </c>
      <c r="V192" s="136">
        <f t="shared" si="202"/>
        <v>211.8</v>
      </c>
      <c r="W192" s="4">
        <f t="shared" si="203"/>
        <v>2618.4400000000005</v>
      </c>
      <c r="X192" s="101">
        <v>1818529085.6700001</v>
      </c>
      <c r="Y192" s="101">
        <v>16672</v>
      </c>
      <c r="Z192" s="136">
        <f t="shared" si="204"/>
        <v>109076.84</v>
      </c>
      <c r="AA192" s="131">
        <f t="shared" si="205"/>
        <v>0.58423499999999995</v>
      </c>
      <c r="AB192" s="101">
        <v>87045</v>
      </c>
      <c r="AC192" s="131">
        <f t="shared" si="206"/>
        <v>0.75592999999999999</v>
      </c>
      <c r="AD192" s="131">
        <f t="shared" si="207"/>
        <v>0.364257</v>
      </c>
      <c r="AE192" s="161">
        <f t="shared" si="208"/>
        <v>0.364257</v>
      </c>
      <c r="AF192" s="162">
        <f t="shared" si="220"/>
        <v>0</v>
      </c>
      <c r="AG192" s="163">
        <f t="shared" si="221"/>
        <v>0.364257</v>
      </c>
      <c r="AH192" s="101">
        <v>0</v>
      </c>
      <c r="AI192" s="101">
        <v>0</v>
      </c>
      <c r="AJ192" s="4">
        <f t="shared" si="209"/>
        <v>0</v>
      </c>
      <c r="AK192" s="135">
        <f t="shared" si="210"/>
        <v>0</v>
      </c>
      <c r="AL192" s="135">
        <f t="shared" si="211"/>
        <v>10992373</v>
      </c>
      <c r="AM192" s="135">
        <f t="shared" si="212"/>
        <v>10992373</v>
      </c>
      <c r="AN192" s="135">
        <f t="shared" si="222"/>
        <v>10992373</v>
      </c>
      <c r="AO192" s="160">
        <v>13423576</v>
      </c>
      <c r="AP192" s="135">
        <f t="shared" si="223"/>
        <v>2431203</v>
      </c>
      <c r="AQ192" s="164" t="str">
        <f t="shared" si="224"/>
        <v>No</v>
      </c>
      <c r="AR192" s="160">
        <v>12589693</v>
      </c>
      <c r="AS192" s="160">
        <f t="shared" si="213"/>
        <v>202519.20989999999</v>
      </c>
      <c r="AT192" s="160">
        <f t="shared" si="214"/>
        <v>12387173.790100001</v>
      </c>
      <c r="AU192" s="160">
        <f t="shared" si="215"/>
        <v>12387173.790100001</v>
      </c>
      <c r="AV192" s="160"/>
      <c r="AW192" s="160">
        <f t="shared" si="225"/>
        <v>12184654.580200002</v>
      </c>
      <c r="AX192" s="160">
        <f t="shared" ref="AX192:BB192" si="270">IF($AQ192="Yes",AW192+$AS192,AW192-$AS192)</f>
        <v>11982135.370300002</v>
      </c>
      <c r="AY192" s="160">
        <f t="shared" si="270"/>
        <v>11779616.160400003</v>
      </c>
      <c r="AZ192" s="160">
        <f t="shared" si="270"/>
        <v>11577096.950500004</v>
      </c>
      <c r="BA192" s="160">
        <f t="shared" si="270"/>
        <v>11374577.740600005</v>
      </c>
      <c r="BB192" s="160">
        <f t="shared" si="270"/>
        <v>11172058.530700006</v>
      </c>
      <c r="BC192" s="160">
        <f t="shared" si="227"/>
        <v>10992373</v>
      </c>
      <c r="BD192" s="166"/>
      <c r="BE192" s="160">
        <f t="shared" si="228"/>
        <v>12184654.580200002</v>
      </c>
      <c r="BF192" s="160">
        <f t="shared" si="244"/>
        <v>11982135.370300002</v>
      </c>
      <c r="BG192" s="160">
        <f t="shared" si="245"/>
        <v>11779616.160400003</v>
      </c>
      <c r="BH192" s="160">
        <f t="shared" si="246"/>
        <v>11577096.950500004</v>
      </c>
      <c r="BI192" s="160">
        <f t="shared" si="247"/>
        <v>11374577.740600005</v>
      </c>
      <c r="BJ192" s="160">
        <f t="shared" si="248"/>
        <v>11172058.530700006</v>
      </c>
      <c r="BK192" s="160">
        <f t="shared" si="249"/>
        <v>10992373</v>
      </c>
      <c r="BL192" s="166"/>
      <c r="BM192" s="166"/>
      <c r="BN192" s="166"/>
      <c r="BO192" s="166"/>
    </row>
    <row r="193" spans="1:67" x14ac:dyDescent="0.15">
      <c r="A193" s="129" t="s">
        <v>329</v>
      </c>
      <c r="B193" s="129"/>
      <c r="C193" s="147"/>
      <c r="D193" s="147" t="str">
        <f t="shared" si="217"/>
        <v>No</v>
      </c>
      <c r="E193" s="147"/>
      <c r="F193" s="147"/>
      <c r="G193" s="1">
        <v>2</v>
      </c>
      <c r="H193" s="101">
        <v>129</v>
      </c>
      <c r="I193" s="129">
        <v>167</v>
      </c>
      <c r="J193" s="1" t="s">
        <v>497</v>
      </c>
      <c r="K193" s="156"/>
      <c r="L193" s="101">
        <v>1556.94</v>
      </c>
      <c r="M193" s="157"/>
      <c r="N193" s="158"/>
      <c r="O193" s="101">
        <v>182</v>
      </c>
      <c r="P193" s="159">
        <f t="shared" si="199"/>
        <v>0.11689596259329196</v>
      </c>
      <c r="Q193" s="159">
        <f t="shared" si="200"/>
        <v>0</v>
      </c>
      <c r="R193" s="160">
        <f t="shared" si="201"/>
        <v>0</v>
      </c>
      <c r="S193" s="160">
        <f t="shared" si="218"/>
        <v>0</v>
      </c>
      <c r="T193" s="101">
        <v>33</v>
      </c>
      <c r="U193" s="101">
        <f t="shared" si="219"/>
        <v>4.95</v>
      </c>
      <c r="V193" s="136">
        <f t="shared" si="202"/>
        <v>54.6</v>
      </c>
      <c r="W193" s="4">
        <f t="shared" si="203"/>
        <v>1616.49</v>
      </c>
      <c r="X193" s="101">
        <v>1680045093.6700001</v>
      </c>
      <c r="Y193" s="101">
        <v>8853</v>
      </c>
      <c r="Z193" s="136">
        <f t="shared" si="204"/>
        <v>189771.27</v>
      </c>
      <c r="AA193" s="131">
        <f t="shared" si="205"/>
        <v>1.0164489999999999</v>
      </c>
      <c r="AB193" s="101">
        <v>138320</v>
      </c>
      <c r="AC193" s="131">
        <f t="shared" si="206"/>
        <v>1.20122</v>
      </c>
      <c r="AD193" s="131">
        <f t="shared" si="207"/>
        <v>-7.1879999999999999E-2</v>
      </c>
      <c r="AE193" s="161">
        <f t="shared" si="208"/>
        <v>0.01</v>
      </c>
      <c r="AF193" s="162">
        <f t="shared" si="220"/>
        <v>0</v>
      </c>
      <c r="AG193" s="163">
        <f t="shared" si="221"/>
        <v>0.01</v>
      </c>
      <c r="AH193" s="101">
        <v>692</v>
      </c>
      <c r="AI193" s="101">
        <v>6</v>
      </c>
      <c r="AJ193" s="4">
        <f t="shared" si="209"/>
        <v>46.15</v>
      </c>
      <c r="AK193" s="135">
        <f t="shared" si="210"/>
        <v>31936</v>
      </c>
      <c r="AL193" s="135">
        <f t="shared" si="211"/>
        <v>186300</v>
      </c>
      <c r="AM193" s="135">
        <f t="shared" si="212"/>
        <v>218236</v>
      </c>
      <c r="AN193" s="135">
        <f t="shared" si="222"/>
        <v>218236</v>
      </c>
      <c r="AO193" s="160">
        <v>656185</v>
      </c>
      <c r="AP193" s="135">
        <f t="shared" si="223"/>
        <v>437949</v>
      </c>
      <c r="AQ193" s="164" t="str">
        <f t="shared" si="224"/>
        <v>No</v>
      </c>
      <c r="AR193" s="160">
        <v>508056</v>
      </c>
      <c r="AS193" s="160">
        <f t="shared" si="213"/>
        <v>36481.151700000002</v>
      </c>
      <c r="AT193" s="160">
        <f t="shared" si="214"/>
        <v>471574.84830000001</v>
      </c>
      <c r="AU193" s="160">
        <f t="shared" si="215"/>
        <v>471574.84830000001</v>
      </c>
      <c r="AV193" s="160"/>
      <c r="AW193" s="160">
        <f t="shared" si="225"/>
        <v>435093.69660000002</v>
      </c>
      <c r="AX193" s="160">
        <f t="shared" ref="AX193:BB193" si="271">IF($AQ193="Yes",AW193+$AS193,AW193-$AS193)</f>
        <v>398612.54490000004</v>
      </c>
      <c r="AY193" s="160">
        <f t="shared" si="271"/>
        <v>362131.39320000005</v>
      </c>
      <c r="AZ193" s="160">
        <f t="shared" si="271"/>
        <v>325650.24150000006</v>
      </c>
      <c r="BA193" s="160">
        <f t="shared" si="271"/>
        <v>289169.08980000007</v>
      </c>
      <c r="BB193" s="160">
        <f t="shared" si="271"/>
        <v>252687.93810000009</v>
      </c>
      <c r="BC193" s="160">
        <f t="shared" si="227"/>
        <v>218236</v>
      </c>
      <c r="BD193" s="166"/>
      <c r="BE193" s="160">
        <f t="shared" si="228"/>
        <v>435093.69660000002</v>
      </c>
      <c r="BF193" s="160">
        <f t="shared" si="244"/>
        <v>398612.54490000004</v>
      </c>
      <c r="BG193" s="160">
        <f t="shared" si="245"/>
        <v>362131.39320000005</v>
      </c>
      <c r="BH193" s="160">
        <f t="shared" si="246"/>
        <v>325650.24150000006</v>
      </c>
      <c r="BI193" s="160">
        <f t="shared" si="247"/>
        <v>289169.08980000007</v>
      </c>
      <c r="BJ193" s="160">
        <f t="shared" si="248"/>
        <v>252687.93810000009</v>
      </c>
      <c r="BK193" s="160">
        <f t="shared" si="249"/>
        <v>218236</v>
      </c>
      <c r="BL193" s="166"/>
      <c r="BM193" s="166"/>
      <c r="BN193" s="166"/>
      <c r="BO193" s="166"/>
    </row>
    <row r="194" spans="1:67" x14ac:dyDescent="0.15">
      <c r="A194" s="129" t="s">
        <v>323</v>
      </c>
      <c r="B194" s="129"/>
      <c r="C194" s="147"/>
      <c r="D194" s="147" t="str">
        <f t="shared" si="217"/>
        <v>No</v>
      </c>
      <c r="E194" s="147"/>
      <c r="F194" s="147"/>
      <c r="G194" s="1">
        <v>4</v>
      </c>
      <c r="H194" s="101">
        <v>117</v>
      </c>
      <c r="I194" s="129">
        <v>168</v>
      </c>
      <c r="J194" s="1" t="s">
        <v>498</v>
      </c>
      <c r="K194" s="156"/>
      <c r="L194" s="101">
        <v>1024.8399999999999</v>
      </c>
      <c r="M194" s="157"/>
      <c r="N194" s="158"/>
      <c r="O194" s="101">
        <v>163</v>
      </c>
      <c r="P194" s="159">
        <f t="shared" si="199"/>
        <v>0.15904921743881972</v>
      </c>
      <c r="Q194" s="159">
        <f t="shared" si="200"/>
        <v>0</v>
      </c>
      <c r="R194" s="160">
        <f t="shared" si="201"/>
        <v>0</v>
      </c>
      <c r="S194" s="160">
        <f t="shared" si="218"/>
        <v>0</v>
      </c>
      <c r="T194" s="101">
        <v>17</v>
      </c>
      <c r="U194" s="101">
        <f t="shared" si="219"/>
        <v>2.5499999999999998</v>
      </c>
      <c r="V194" s="136">
        <f t="shared" si="202"/>
        <v>48.9</v>
      </c>
      <c r="W194" s="4">
        <f t="shared" si="203"/>
        <v>1076.29</v>
      </c>
      <c r="X194" s="101">
        <v>1542511356.6700001</v>
      </c>
      <c r="Y194" s="101">
        <v>9557</v>
      </c>
      <c r="Z194" s="136">
        <f t="shared" si="204"/>
        <v>161401.21</v>
      </c>
      <c r="AA194" s="131">
        <f t="shared" si="205"/>
        <v>0.86449399999999998</v>
      </c>
      <c r="AB194" s="101">
        <v>82923</v>
      </c>
      <c r="AC194" s="131">
        <f t="shared" si="206"/>
        <v>0.72013300000000002</v>
      </c>
      <c r="AD194" s="131">
        <f t="shared" si="207"/>
        <v>0.178814</v>
      </c>
      <c r="AE194" s="161">
        <f t="shared" si="208"/>
        <v>0.178814</v>
      </c>
      <c r="AF194" s="162">
        <f t="shared" si="220"/>
        <v>0</v>
      </c>
      <c r="AG194" s="163">
        <f t="shared" si="221"/>
        <v>0.178814</v>
      </c>
      <c r="AH194" s="101">
        <v>1015</v>
      </c>
      <c r="AI194" s="101">
        <v>13</v>
      </c>
      <c r="AJ194" s="4">
        <f t="shared" si="209"/>
        <v>100</v>
      </c>
      <c r="AK194" s="135">
        <f t="shared" si="210"/>
        <v>101500</v>
      </c>
      <c r="AL194" s="135">
        <f t="shared" si="211"/>
        <v>2218052</v>
      </c>
      <c r="AM194" s="135">
        <f t="shared" si="212"/>
        <v>2319552</v>
      </c>
      <c r="AN194" s="135">
        <f t="shared" si="222"/>
        <v>2319552</v>
      </c>
      <c r="AO194" s="160">
        <v>1276811</v>
      </c>
      <c r="AP194" s="135">
        <f t="shared" si="223"/>
        <v>1042741</v>
      </c>
      <c r="AQ194" s="164" t="str">
        <f t="shared" si="224"/>
        <v>Yes</v>
      </c>
      <c r="AR194" s="160">
        <v>1428703</v>
      </c>
      <c r="AS194" s="160">
        <f t="shared" si="213"/>
        <v>111156.1906</v>
      </c>
      <c r="AT194" s="160">
        <f t="shared" si="214"/>
        <v>1539859.1906000001</v>
      </c>
      <c r="AU194" s="160">
        <f t="shared" si="215"/>
        <v>1539859.1906000001</v>
      </c>
      <c r="AV194" s="160"/>
      <c r="AW194" s="160">
        <f t="shared" si="225"/>
        <v>1651015.3812000002</v>
      </c>
      <c r="AX194" s="160">
        <f t="shared" ref="AX194:BB194" si="272">IF($AQ194="Yes",AW194+$AS194,AW194-$AS194)</f>
        <v>1762171.5718000003</v>
      </c>
      <c r="AY194" s="160">
        <f t="shared" si="272"/>
        <v>1873327.7624000004</v>
      </c>
      <c r="AZ194" s="160">
        <f t="shared" si="272"/>
        <v>1984483.9530000004</v>
      </c>
      <c r="BA194" s="160">
        <f t="shared" si="272"/>
        <v>2095640.1436000005</v>
      </c>
      <c r="BB194" s="160">
        <f t="shared" si="272"/>
        <v>2206796.3342000004</v>
      </c>
      <c r="BC194" s="160">
        <f t="shared" si="227"/>
        <v>2319552</v>
      </c>
      <c r="BD194" s="166"/>
      <c r="BE194" s="160">
        <f t="shared" si="228"/>
        <v>1651015.3812000002</v>
      </c>
      <c r="BF194" s="160">
        <f t="shared" si="244"/>
        <v>1762171.5718000003</v>
      </c>
      <c r="BG194" s="160">
        <f t="shared" si="245"/>
        <v>1873327.7624000004</v>
      </c>
      <c r="BH194" s="160">
        <f t="shared" si="246"/>
        <v>1984483.9530000004</v>
      </c>
      <c r="BI194" s="160">
        <f t="shared" si="247"/>
        <v>2095640.1436000005</v>
      </c>
      <c r="BJ194" s="160">
        <f t="shared" si="248"/>
        <v>2206796.3342000004</v>
      </c>
      <c r="BK194" s="160">
        <f t="shared" si="249"/>
        <v>2319552</v>
      </c>
      <c r="BL194" s="166"/>
      <c r="BM194" s="166"/>
      <c r="BN194" s="166"/>
      <c r="BO194" s="166"/>
    </row>
    <row r="195" spans="1:67" x14ac:dyDescent="0.15">
      <c r="A195" s="129" t="s">
        <v>327</v>
      </c>
      <c r="B195" s="129"/>
      <c r="C195" s="147"/>
      <c r="D195" s="147" t="str">
        <f t="shared" si="217"/>
        <v>No</v>
      </c>
      <c r="E195" s="147"/>
      <c r="F195" s="147"/>
      <c r="G195" s="1">
        <v>7</v>
      </c>
      <c r="H195" s="101">
        <v>93</v>
      </c>
      <c r="I195" s="129">
        <v>169</v>
      </c>
      <c r="J195" s="1" t="s">
        <v>499</v>
      </c>
      <c r="K195" s="156"/>
      <c r="L195" s="101">
        <v>1300.26</v>
      </c>
      <c r="M195" s="157"/>
      <c r="N195" s="158"/>
      <c r="O195" s="101">
        <v>184</v>
      </c>
      <c r="P195" s="159">
        <f t="shared" si="199"/>
        <v>0.14151015950656023</v>
      </c>
      <c r="Q195" s="159">
        <f t="shared" si="200"/>
        <v>0</v>
      </c>
      <c r="R195" s="160">
        <f t="shared" si="201"/>
        <v>0</v>
      </c>
      <c r="S195" s="160">
        <f t="shared" si="218"/>
        <v>0</v>
      </c>
      <c r="T195" s="101">
        <v>5</v>
      </c>
      <c r="U195" s="101">
        <f t="shared" si="219"/>
        <v>0.75</v>
      </c>
      <c r="V195" s="136">
        <f t="shared" si="202"/>
        <v>55.2</v>
      </c>
      <c r="W195" s="4">
        <f t="shared" si="203"/>
        <v>1356.21</v>
      </c>
      <c r="X195" s="101">
        <v>1063892355</v>
      </c>
      <c r="Y195" s="101">
        <v>7809</v>
      </c>
      <c r="Z195" s="136">
        <f t="shared" si="204"/>
        <v>136239.26</v>
      </c>
      <c r="AA195" s="131">
        <f t="shared" si="205"/>
        <v>0.72972199999999998</v>
      </c>
      <c r="AB195" s="101">
        <v>81441</v>
      </c>
      <c r="AC195" s="131">
        <f t="shared" si="206"/>
        <v>0.70726299999999998</v>
      </c>
      <c r="AD195" s="131">
        <f t="shared" si="207"/>
        <v>0.27701599999999998</v>
      </c>
      <c r="AE195" s="161">
        <f t="shared" si="208"/>
        <v>0.27701599999999998</v>
      </c>
      <c r="AF195" s="162">
        <f t="shared" si="220"/>
        <v>0</v>
      </c>
      <c r="AG195" s="163">
        <f t="shared" si="221"/>
        <v>0.27701599999999998</v>
      </c>
      <c r="AH195" s="101">
        <v>0</v>
      </c>
      <c r="AI195" s="101">
        <v>0</v>
      </c>
      <c r="AJ195" s="4">
        <f t="shared" si="209"/>
        <v>0</v>
      </c>
      <c r="AK195" s="135">
        <f t="shared" si="210"/>
        <v>0</v>
      </c>
      <c r="AL195" s="135">
        <f t="shared" si="211"/>
        <v>4329849</v>
      </c>
      <c r="AM195" s="135">
        <f t="shared" si="212"/>
        <v>4329849</v>
      </c>
      <c r="AN195" s="135">
        <f t="shared" si="222"/>
        <v>4329849</v>
      </c>
      <c r="AO195" s="160">
        <v>5356542</v>
      </c>
      <c r="AP195" s="135">
        <f t="shared" si="223"/>
        <v>1026693</v>
      </c>
      <c r="AQ195" s="164" t="str">
        <f t="shared" si="224"/>
        <v>No</v>
      </c>
      <c r="AR195" s="160">
        <v>5076056</v>
      </c>
      <c r="AS195" s="160">
        <f t="shared" si="213"/>
        <v>85523.526899999997</v>
      </c>
      <c r="AT195" s="160">
        <f t="shared" si="214"/>
        <v>4990532.4731000001</v>
      </c>
      <c r="AU195" s="160">
        <f t="shared" si="215"/>
        <v>4990532.4731000001</v>
      </c>
      <c r="AV195" s="160"/>
      <c r="AW195" s="160">
        <f t="shared" si="225"/>
        <v>4905008.9462000001</v>
      </c>
      <c r="AX195" s="160">
        <f t="shared" ref="AX195:BB195" si="273">IF($AQ195="Yes",AW195+$AS195,AW195-$AS195)</f>
        <v>4819485.4193000002</v>
      </c>
      <c r="AY195" s="160">
        <f t="shared" si="273"/>
        <v>4733961.8924000002</v>
      </c>
      <c r="AZ195" s="160">
        <f t="shared" si="273"/>
        <v>4648438.3655000003</v>
      </c>
      <c r="BA195" s="160">
        <f t="shared" si="273"/>
        <v>4562914.8386000004</v>
      </c>
      <c r="BB195" s="160">
        <f t="shared" si="273"/>
        <v>4477391.3117000004</v>
      </c>
      <c r="BC195" s="160">
        <f t="shared" si="227"/>
        <v>4329849</v>
      </c>
      <c r="BD195" s="166"/>
      <c r="BE195" s="160">
        <f t="shared" si="228"/>
        <v>4905008.9462000001</v>
      </c>
      <c r="BF195" s="160">
        <f t="shared" si="244"/>
        <v>4819485.4193000002</v>
      </c>
      <c r="BG195" s="160">
        <f t="shared" si="245"/>
        <v>4733961.8924000002</v>
      </c>
      <c r="BH195" s="160">
        <f t="shared" si="246"/>
        <v>4648438.3655000003</v>
      </c>
      <c r="BI195" s="160">
        <f t="shared" si="247"/>
        <v>4562914.8386000004</v>
      </c>
      <c r="BJ195" s="160">
        <f t="shared" si="248"/>
        <v>4477391.3117000004</v>
      </c>
      <c r="BK195" s="160">
        <f t="shared" si="249"/>
        <v>4329849</v>
      </c>
      <c r="BL195" s="166"/>
      <c r="BM195" s="166"/>
      <c r="BN195" s="166"/>
      <c r="BO195" s="166"/>
    </row>
    <row r="196" spans="1:67" x14ac:dyDescent="0.15">
      <c r="AH196" s="135"/>
    </row>
    <row r="197" spans="1:67" ht="15.75" customHeight="1" x14ac:dyDescent="0.15">
      <c r="A197" s="129"/>
      <c r="B197" s="129"/>
      <c r="C197" s="147"/>
      <c r="D197" s="147"/>
      <c r="E197" s="147"/>
      <c r="F197" s="147"/>
      <c r="H197" s="101"/>
      <c r="I197" s="129"/>
      <c r="K197" s="156"/>
      <c r="L197" s="101"/>
      <c r="M197" s="157"/>
      <c r="N197" s="158"/>
      <c r="O197" s="101"/>
      <c r="P197" s="159"/>
      <c r="Q197" s="159"/>
      <c r="R197" s="160"/>
      <c r="S197" s="160"/>
      <c r="T197" s="101"/>
      <c r="U197" s="101"/>
      <c r="V197" s="136"/>
      <c r="W197" s="4"/>
      <c r="X197" s="101"/>
      <c r="Y197" s="101"/>
      <c r="Z197" s="136"/>
      <c r="AA197" s="131"/>
      <c r="AB197" s="101"/>
      <c r="AC197" s="131"/>
      <c r="AD197" s="131"/>
      <c r="AE197" s="161"/>
      <c r="AF197" s="162"/>
      <c r="AG197" s="163"/>
      <c r="AH197" s="101"/>
      <c r="AI197" s="101"/>
      <c r="AJ197" s="4"/>
      <c r="AK197" s="135"/>
      <c r="AL197" s="135"/>
      <c r="AM197" s="135"/>
      <c r="AN197" s="135"/>
      <c r="AO197" s="135"/>
      <c r="AP197" s="135"/>
      <c r="AQ197" s="135"/>
      <c r="AR197" s="160"/>
      <c r="AS197" s="160"/>
      <c r="AT197" s="160"/>
      <c r="AU197" s="160"/>
      <c r="AV197" s="160"/>
      <c r="AW197" s="160"/>
      <c r="AX197" s="160"/>
      <c r="AY197" s="160"/>
      <c r="AZ197" s="160"/>
      <c r="BA197" s="160"/>
      <c r="BB197" s="165"/>
      <c r="BC197" s="160"/>
      <c r="BD197" s="166"/>
      <c r="BF197" s="166"/>
      <c r="BG197" s="166"/>
      <c r="BK197" s="166"/>
      <c r="BL197" s="166"/>
      <c r="BM197" s="166"/>
      <c r="BN197" s="166"/>
      <c r="BO197" s="166"/>
    </row>
    <row r="198" spans="1:67" x14ac:dyDescent="0.15">
      <c r="L198" s="4"/>
      <c r="M198" s="4"/>
      <c r="N198" s="4"/>
      <c r="W198" s="4"/>
      <c r="AH198" s="135"/>
    </row>
    <row r="199" spans="1:67" x14ac:dyDescent="0.15">
      <c r="L199" s="4"/>
      <c r="M199" s="4"/>
      <c r="N199" s="4"/>
      <c r="W199" s="4"/>
      <c r="AH199" s="135"/>
    </row>
    <row r="200" spans="1:67" x14ac:dyDescent="0.15">
      <c r="L200" s="4"/>
      <c r="M200" s="4"/>
      <c r="N200" s="4"/>
      <c r="W200" s="4"/>
      <c r="AH200" s="135"/>
    </row>
    <row r="201" spans="1:67" x14ac:dyDescent="0.15">
      <c r="L201" s="4"/>
      <c r="M201" s="4"/>
      <c r="N201" s="4"/>
      <c r="W201" s="4"/>
    </row>
    <row r="202" spans="1:67" x14ac:dyDescent="0.15">
      <c r="L202" s="4"/>
      <c r="M202" s="4"/>
      <c r="N202" s="4"/>
      <c r="W202" s="4"/>
    </row>
    <row r="203" spans="1:67" x14ac:dyDescent="0.15">
      <c r="L203" s="4"/>
      <c r="M203" s="4"/>
      <c r="N203" s="4"/>
      <c r="W203" s="4"/>
    </row>
    <row r="204" spans="1:67" x14ac:dyDescent="0.15">
      <c r="L204" s="4"/>
      <c r="M204" s="4"/>
      <c r="N204" s="4"/>
      <c r="W204" s="4"/>
    </row>
    <row r="205" spans="1:67" x14ac:dyDescent="0.15">
      <c r="L205" s="4"/>
      <c r="M205" s="4"/>
      <c r="N205" s="4"/>
      <c r="W205" s="4"/>
    </row>
    <row r="206" spans="1:67" x14ac:dyDescent="0.15">
      <c r="L206" s="4"/>
      <c r="M206" s="4"/>
      <c r="N206" s="4"/>
      <c r="W206" s="4"/>
    </row>
    <row r="207" spans="1:67" x14ac:dyDescent="0.15">
      <c r="L207" s="4"/>
      <c r="M207" s="4"/>
      <c r="N207" s="4"/>
      <c r="W207" s="4"/>
    </row>
    <row r="208" spans="1:67" x14ac:dyDescent="0.15">
      <c r="L208" s="4"/>
      <c r="M208" s="4"/>
      <c r="N208" s="4"/>
      <c r="W208" s="4"/>
    </row>
    <row r="209" spans="12:23" x14ac:dyDescent="0.15">
      <c r="L209" s="4"/>
      <c r="M209" s="4"/>
      <c r="N209" s="4"/>
      <c r="W209" s="4"/>
    </row>
    <row r="210" spans="12:23" x14ac:dyDescent="0.15">
      <c r="L210" s="4"/>
      <c r="M210" s="4"/>
      <c r="N210" s="4"/>
    </row>
    <row r="211" spans="12:23" x14ac:dyDescent="0.15">
      <c r="L211" s="4"/>
      <c r="M211" s="4"/>
      <c r="N211" s="4"/>
    </row>
    <row r="212" spans="12:23" x14ac:dyDescent="0.15">
      <c r="L212" s="4"/>
      <c r="M212" s="4"/>
      <c r="N212" s="4"/>
    </row>
    <row r="213" spans="12:23" x14ac:dyDescent="0.15">
      <c r="L213" s="4"/>
      <c r="M213" s="4"/>
      <c r="N213" s="4"/>
    </row>
    <row r="214" spans="12:23" x14ac:dyDescent="0.15">
      <c r="L214" s="4"/>
      <c r="M214" s="4"/>
      <c r="N214" s="4"/>
    </row>
    <row r="215" spans="12:23" x14ac:dyDescent="0.15">
      <c r="L215" s="4"/>
      <c r="M215" s="4"/>
      <c r="N215" s="4"/>
    </row>
    <row r="216" spans="12:23" x14ac:dyDescent="0.15">
      <c r="L216" s="4"/>
      <c r="M216" s="4"/>
      <c r="N216" s="4"/>
    </row>
    <row r="217" spans="12:23" x14ac:dyDescent="0.15">
      <c r="L217" s="4"/>
      <c r="M217" s="4"/>
      <c r="N217" s="4"/>
    </row>
    <row r="218" spans="12:23" x14ac:dyDescent="0.15">
      <c r="L218" s="4"/>
      <c r="M218" s="4"/>
      <c r="N218" s="4"/>
    </row>
    <row r="219" spans="12:23" x14ac:dyDescent="0.15">
      <c r="L219" s="4"/>
      <c r="M219" s="4"/>
      <c r="N219" s="4"/>
    </row>
    <row r="220" spans="12:23" x14ac:dyDescent="0.15">
      <c r="L220" s="4"/>
      <c r="M220" s="4"/>
      <c r="N220" s="4"/>
    </row>
    <row r="221" spans="12:23" x14ac:dyDescent="0.15">
      <c r="L221" s="4"/>
      <c r="M221" s="4"/>
      <c r="N221" s="4"/>
    </row>
    <row r="222" spans="12:23" x14ac:dyDescent="0.15">
      <c r="L222" s="4"/>
      <c r="M222" s="4"/>
      <c r="N222" s="4"/>
    </row>
    <row r="223" spans="12:23" x14ac:dyDescent="0.15">
      <c r="L223" s="4"/>
      <c r="M223" s="4"/>
      <c r="N223" s="4"/>
    </row>
    <row r="224" spans="12:23" x14ac:dyDescent="0.15">
      <c r="L224" s="4"/>
      <c r="M224" s="4"/>
      <c r="N224" s="4"/>
    </row>
    <row r="225" spans="12:14" x14ac:dyDescent="0.15">
      <c r="L225" s="4"/>
      <c r="M225" s="4"/>
      <c r="N225" s="4"/>
    </row>
    <row r="226" spans="12:14" x14ac:dyDescent="0.15">
      <c r="L226" s="4"/>
      <c r="M226" s="4"/>
      <c r="N226" s="4"/>
    </row>
    <row r="227" spans="12:14" x14ac:dyDescent="0.15">
      <c r="L227" s="4"/>
      <c r="M227" s="4"/>
      <c r="N227" s="4"/>
    </row>
    <row r="228" spans="12:14" x14ac:dyDescent="0.15">
      <c r="L228" s="4"/>
      <c r="M228" s="4"/>
      <c r="N228" s="4"/>
    </row>
    <row r="229" spans="12:14" x14ac:dyDescent="0.15">
      <c r="L229" s="4"/>
      <c r="M229" s="4"/>
      <c r="N229" s="4"/>
    </row>
    <row r="230" spans="12:14" x14ac:dyDescent="0.15">
      <c r="L230" s="4"/>
      <c r="M230" s="4"/>
      <c r="N230" s="4"/>
    </row>
    <row r="231" spans="12:14" x14ac:dyDescent="0.15">
      <c r="L231" s="4"/>
      <c r="M231" s="4"/>
      <c r="N231" s="4"/>
    </row>
    <row r="232" spans="12:14" x14ac:dyDescent="0.15">
      <c r="L232" s="4"/>
      <c r="M232" s="4"/>
      <c r="N232" s="4"/>
    </row>
    <row r="233" spans="12:14" x14ac:dyDescent="0.15">
      <c r="L233" s="4"/>
      <c r="M233" s="4"/>
      <c r="N233" s="4"/>
    </row>
    <row r="234" spans="12:14" x14ac:dyDescent="0.15">
      <c r="L234" s="4"/>
      <c r="M234" s="4"/>
      <c r="N234" s="4"/>
    </row>
    <row r="235" spans="12:14" x14ac:dyDescent="0.15">
      <c r="L235" s="4"/>
      <c r="M235" s="4"/>
      <c r="N235" s="4"/>
    </row>
    <row r="236" spans="12:14" x14ac:dyDescent="0.15">
      <c r="L236" s="4"/>
      <c r="M236" s="4"/>
      <c r="N236" s="4"/>
    </row>
    <row r="237" spans="12:14" x14ac:dyDescent="0.15">
      <c r="L237" s="4"/>
      <c r="M237" s="4"/>
      <c r="N237" s="4"/>
    </row>
    <row r="238" spans="12:14" x14ac:dyDescent="0.15">
      <c r="L238" s="4"/>
      <c r="M238" s="4"/>
      <c r="N238" s="4"/>
    </row>
    <row r="239" spans="12:14" x14ac:dyDescent="0.15">
      <c r="L239" s="4"/>
      <c r="M239" s="4"/>
      <c r="N239" s="4"/>
    </row>
    <row r="240" spans="12:14" x14ac:dyDescent="0.15">
      <c r="L240" s="4"/>
      <c r="M240" s="4"/>
      <c r="N240" s="4"/>
    </row>
    <row r="241" spans="12:14" x14ac:dyDescent="0.15">
      <c r="L241" s="4"/>
      <c r="M241" s="4"/>
      <c r="N241" s="4"/>
    </row>
    <row r="242" spans="12:14" x14ac:dyDescent="0.15">
      <c r="L242" s="4"/>
      <c r="M242" s="4"/>
      <c r="N242" s="4"/>
    </row>
    <row r="243" spans="12:14" x14ac:dyDescent="0.15">
      <c r="L243" s="4"/>
      <c r="M243" s="4"/>
      <c r="N243" s="4"/>
    </row>
    <row r="244" spans="12:14" x14ac:dyDescent="0.15">
      <c r="L244" s="4"/>
      <c r="M244" s="4"/>
      <c r="N244" s="4"/>
    </row>
    <row r="245" spans="12:14" x14ac:dyDescent="0.15">
      <c r="L245" s="4"/>
      <c r="M245" s="4"/>
      <c r="N245" s="4"/>
    </row>
    <row r="246" spans="12:14" x14ac:dyDescent="0.15">
      <c r="L246" s="4"/>
      <c r="M246" s="4"/>
      <c r="N246" s="4"/>
    </row>
    <row r="247" spans="12:14" x14ac:dyDescent="0.15">
      <c r="L247" s="4"/>
      <c r="M247" s="4"/>
      <c r="N247" s="4"/>
    </row>
    <row r="248" spans="12:14" x14ac:dyDescent="0.15">
      <c r="L248" s="4"/>
      <c r="M248" s="4"/>
      <c r="N248" s="4"/>
    </row>
    <row r="249" spans="12:14" x14ac:dyDescent="0.15">
      <c r="L249" s="4"/>
      <c r="M249" s="4"/>
      <c r="N249" s="4"/>
    </row>
    <row r="250" spans="12:14" x14ac:dyDescent="0.15">
      <c r="L250" s="4"/>
      <c r="M250" s="4"/>
      <c r="N250" s="4"/>
    </row>
    <row r="251" spans="12:14" x14ac:dyDescent="0.15">
      <c r="L251" s="4"/>
      <c r="M251" s="4"/>
      <c r="N251" s="4"/>
    </row>
    <row r="252" spans="12:14" x14ac:dyDescent="0.15">
      <c r="L252" s="4"/>
      <c r="M252" s="4"/>
      <c r="N252" s="4"/>
    </row>
    <row r="253" spans="12:14" x14ac:dyDescent="0.15">
      <c r="L253" s="4"/>
      <c r="M253" s="4"/>
      <c r="N253" s="4"/>
    </row>
    <row r="254" spans="12:14" x14ac:dyDescent="0.15">
      <c r="L254" s="4"/>
      <c r="M254" s="4"/>
      <c r="N254" s="4"/>
    </row>
    <row r="255" spans="12:14" x14ac:dyDescent="0.15">
      <c r="L255" s="4"/>
      <c r="M255" s="4"/>
      <c r="N255" s="4"/>
    </row>
    <row r="256" spans="12:14" x14ac:dyDescent="0.15">
      <c r="L256" s="4"/>
      <c r="M256" s="4"/>
      <c r="N256" s="4"/>
    </row>
    <row r="257" spans="12:14" x14ac:dyDescent="0.15">
      <c r="L257" s="4"/>
      <c r="M257" s="4"/>
      <c r="N257" s="4"/>
    </row>
    <row r="258" spans="12:14" x14ac:dyDescent="0.15">
      <c r="L258" s="4"/>
      <c r="M258" s="4"/>
      <c r="N258" s="4"/>
    </row>
    <row r="259" spans="12:14" x14ac:dyDescent="0.15">
      <c r="L259" s="4"/>
      <c r="M259" s="4"/>
      <c r="N259" s="4"/>
    </row>
    <row r="260" spans="12:14" x14ac:dyDescent="0.15">
      <c r="L260" s="4"/>
      <c r="M260" s="4"/>
      <c r="N260" s="4"/>
    </row>
    <row r="261" spans="12:14" x14ac:dyDescent="0.15">
      <c r="L261" s="4"/>
      <c r="M261" s="4"/>
      <c r="N261" s="4"/>
    </row>
    <row r="262" spans="12:14" x14ac:dyDescent="0.15">
      <c r="L262" s="4"/>
      <c r="M262" s="4"/>
      <c r="N262" s="4"/>
    </row>
    <row r="263" spans="12:14" x14ac:dyDescent="0.15">
      <c r="L263" s="4"/>
      <c r="M263" s="4"/>
      <c r="N263" s="4"/>
    </row>
    <row r="264" spans="12:14" x14ac:dyDescent="0.15">
      <c r="L264" s="4"/>
      <c r="M264" s="4"/>
      <c r="N264" s="4"/>
    </row>
    <row r="265" spans="12:14" x14ac:dyDescent="0.15">
      <c r="L265" s="4"/>
      <c r="M265" s="4"/>
      <c r="N265" s="4"/>
    </row>
    <row r="266" spans="12:14" x14ac:dyDescent="0.15">
      <c r="L266" s="4"/>
      <c r="M266" s="4"/>
      <c r="N266" s="4"/>
    </row>
    <row r="267" spans="12:14" x14ac:dyDescent="0.15">
      <c r="L267" s="4"/>
      <c r="M267" s="4"/>
      <c r="N267" s="4"/>
    </row>
    <row r="268" spans="12:14" x14ac:dyDescent="0.15">
      <c r="L268" s="4"/>
      <c r="M268" s="4"/>
      <c r="N268" s="4"/>
    </row>
    <row r="269" spans="12:14" x14ac:dyDescent="0.15">
      <c r="L269" s="4"/>
      <c r="M269" s="4"/>
      <c r="N269" s="4"/>
    </row>
    <row r="270" spans="12:14" x14ac:dyDescent="0.15">
      <c r="L270" s="4"/>
      <c r="M270" s="4"/>
      <c r="N270" s="4"/>
    </row>
    <row r="271" spans="12:14" x14ac:dyDescent="0.15">
      <c r="L271" s="4"/>
      <c r="M271" s="4"/>
      <c r="N271" s="4"/>
    </row>
    <row r="272" spans="12:14" x14ac:dyDescent="0.15">
      <c r="L272" s="4"/>
      <c r="M272" s="4"/>
      <c r="N272" s="4"/>
    </row>
    <row r="273" spans="12:14" x14ac:dyDescent="0.15">
      <c r="L273" s="4"/>
      <c r="M273" s="4"/>
      <c r="N273" s="4"/>
    </row>
    <row r="274" spans="12:14" x14ac:dyDescent="0.15">
      <c r="L274" s="4"/>
      <c r="M274" s="4"/>
      <c r="N274" s="4"/>
    </row>
    <row r="275" spans="12:14" x14ac:dyDescent="0.15">
      <c r="L275" s="4"/>
      <c r="M275" s="4"/>
      <c r="N275" s="4"/>
    </row>
    <row r="276" spans="12:14" x14ac:dyDescent="0.15">
      <c r="L276" s="4"/>
      <c r="M276" s="4"/>
      <c r="N276" s="4"/>
    </row>
    <row r="277" spans="12:14" x14ac:dyDescent="0.15">
      <c r="L277" s="4"/>
      <c r="M277" s="4"/>
      <c r="N277" s="4"/>
    </row>
    <row r="278" spans="12:14" x14ac:dyDescent="0.15">
      <c r="L278" s="4"/>
      <c r="M278" s="4"/>
      <c r="N278" s="4"/>
    </row>
    <row r="279" spans="12:14" x14ac:dyDescent="0.15">
      <c r="L279" s="4"/>
      <c r="M279" s="4"/>
      <c r="N279" s="4"/>
    </row>
    <row r="280" spans="12:14" x14ac:dyDescent="0.15">
      <c r="L280" s="4"/>
      <c r="M280" s="4"/>
      <c r="N280" s="4"/>
    </row>
    <row r="281" spans="12:14" x14ac:dyDescent="0.15">
      <c r="L281" s="4"/>
      <c r="M281" s="4"/>
      <c r="N281" s="4"/>
    </row>
    <row r="282" spans="12:14" x14ac:dyDescent="0.15">
      <c r="L282" s="4"/>
      <c r="M282" s="4"/>
      <c r="N282" s="4"/>
    </row>
    <row r="283" spans="12:14" x14ac:dyDescent="0.15">
      <c r="L283" s="4"/>
      <c r="M283" s="4"/>
      <c r="N283" s="4"/>
    </row>
    <row r="284" spans="12:14" x14ac:dyDescent="0.15">
      <c r="L284" s="4"/>
      <c r="M284" s="4"/>
      <c r="N284" s="4"/>
    </row>
    <row r="285" spans="12:14" x14ac:dyDescent="0.15">
      <c r="L285" s="4"/>
      <c r="M285" s="4"/>
      <c r="N285" s="4"/>
    </row>
    <row r="286" spans="12:14" x14ac:dyDescent="0.15">
      <c r="L286" s="4"/>
      <c r="M286" s="4"/>
      <c r="N286" s="4"/>
    </row>
    <row r="287" spans="12:14" x14ac:dyDescent="0.15">
      <c r="L287" s="4"/>
      <c r="M287" s="4"/>
      <c r="N287" s="4"/>
    </row>
    <row r="288" spans="12:14" x14ac:dyDescent="0.15">
      <c r="L288" s="4"/>
      <c r="M288" s="4"/>
      <c r="N288" s="4"/>
    </row>
    <row r="289" spans="12:14" x14ac:dyDescent="0.15">
      <c r="L289" s="4"/>
      <c r="M289" s="4"/>
      <c r="N289" s="4"/>
    </row>
    <row r="290" spans="12:14" x14ac:dyDescent="0.15">
      <c r="L290" s="4"/>
      <c r="M290" s="4"/>
      <c r="N290" s="4"/>
    </row>
    <row r="291" spans="12:14" x14ac:dyDescent="0.15">
      <c r="L291" s="4"/>
      <c r="M291" s="4"/>
      <c r="N291" s="4"/>
    </row>
    <row r="292" spans="12:14" x14ac:dyDescent="0.15">
      <c r="L292" s="4"/>
      <c r="M292" s="4"/>
      <c r="N292" s="4"/>
    </row>
    <row r="293" spans="12:14" x14ac:dyDescent="0.15">
      <c r="L293" s="4"/>
      <c r="M293" s="4"/>
      <c r="N293" s="4"/>
    </row>
    <row r="294" spans="12:14" x14ac:dyDescent="0.15">
      <c r="L294" s="4"/>
      <c r="M294" s="4"/>
      <c r="N294" s="4"/>
    </row>
    <row r="295" spans="12:14" x14ac:dyDescent="0.15">
      <c r="L295" s="4"/>
      <c r="M295" s="4"/>
      <c r="N295" s="4"/>
    </row>
    <row r="296" spans="12:14" x14ac:dyDescent="0.15">
      <c r="L296" s="4"/>
      <c r="M296" s="4"/>
      <c r="N296" s="4"/>
    </row>
    <row r="297" spans="12:14" x14ac:dyDescent="0.15">
      <c r="L297" s="4"/>
      <c r="M297" s="4"/>
      <c r="N297" s="4"/>
    </row>
    <row r="298" spans="12:14" x14ac:dyDescent="0.15">
      <c r="L298" s="4"/>
      <c r="M298" s="4"/>
      <c r="N298" s="4"/>
    </row>
    <row r="299" spans="12:14" x14ac:dyDescent="0.15">
      <c r="L299" s="4"/>
      <c r="M299" s="4"/>
      <c r="N299" s="4"/>
    </row>
    <row r="300" spans="12:14" x14ac:dyDescent="0.15">
      <c r="L300" s="4"/>
      <c r="M300" s="4"/>
      <c r="N300" s="4"/>
    </row>
    <row r="301" spans="12:14" x14ac:dyDescent="0.15">
      <c r="L301" s="4"/>
      <c r="M301" s="4"/>
      <c r="N301" s="4"/>
    </row>
    <row r="302" spans="12:14" x14ac:dyDescent="0.15">
      <c r="L302" s="4"/>
      <c r="M302" s="4"/>
      <c r="N302" s="4"/>
    </row>
    <row r="303" spans="12:14" x14ac:dyDescent="0.15">
      <c r="L303" s="4"/>
      <c r="M303" s="4"/>
      <c r="N303" s="4"/>
    </row>
    <row r="304" spans="12:14" x14ac:dyDescent="0.15">
      <c r="L304" s="4"/>
      <c r="M304" s="4"/>
      <c r="N304" s="4"/>
    </row>
    <row r="305" spans="12:14" x14ac:dyDescent="0.15">
      <c r="L305" s="4"/>
      <c r="M305" s="4"/>
      <c r="N305" s="4"/>
    </row>
    <row r="306" spans="12:14" x14ac:dyDescent="0.15">
      <c r="L306" s="4"/>
      <c r="M306" s="4"/>
      <c r="N306" s="4"/>
    </row>
    <row r="307" spans="12:14" x14ac:dyDescent="0.15">
      <c r="L307" s="4"/>
      <c r="M307" s="4"/>
      <c r="N307" s="4"/>
    </row>
    <row r="308" spans="12:14" x14ac:dyDescent="0.15">
      <c r="L308" s="4"/>
      <c r="M308" s="4"/>
      <c r="N308" s="4"/>
    </row>
    <row r="309" spans="12:14" x14ac:dyDescent="0.15">
      <c r="L309" s="4"/>
      <c r="M309" s="4"/>
      <c r="N309" s="4"/>
    </row>
    <row r="310" spans="12:14" x14ac:dyDescent="0.15">
      <c r="L310" s="4"/>
      <c r="M310" s="4"/>
      <c r="N310" s="4"/>
    </row>
    <row r="311" spans="12:14" x14ac:dyDescent="0.15">
      <c r="L311" s="4"/>
      <c r="M311" s="4"/>
      <c r="N311" s="4"/>
    </row>
    <row r="312" spans="12:14" x14ac:dyDescent="0.15">
      <c r="L312" s="4"/>
      <c r="M312" s="4"/>
      <c r="N312" s="4"/>
    </row>
    <row r="313" spans="12:14" x14ac:dyDescent="0.15">
      <c r="L313" s="4"/>
      <c r="M313" s="4"/>
      <c r="N313" s="4"/>
    </row>
    <row r="314" spans="12:14" x14ac:dyDescent="0.15">
      <c r="L314" s="4"/>
      <c r="M314" s="4"/>
      <c r="N314" s="4"/>
    </row>
    <row r="315" spans="12:14" x14ac:dyDescent="0.15">
      <c r="L315" s="4"/>
      <c r="M315" s="4"/>
      <c r="N315" s="4"/>
    </row>
    <row r="316" spans="12:14" x14ac:dyDescent="0.15">
      <c r="L316" s="4"/>
      <c r="M316" s="4"/>
      <c r="N316" s="4"/>
    </row>
    <row r="317" spans="12:14" x14ac:dyDescent="0.15">
      <c r="L317" s="4"/>
      <c r="M317" s="4"/>
      <c r="N317" s="4"/>
    </row>
    <row r="318" spans="12:14" x14ac:dyDescent="0.15">
      <c r="L318" s="4"/>
      <c r="M318" s="4"/>
      <c r="N318" s="4"/>
    </row>
    <row r="319" spans="12:14" x14ac:dyDescent="0.15">
      <c r="L319" s="4"/>
      <c r="M319" s="4"/>
      <c r="N319" s="4"/>
    </row>
    <row r="320" spans="12:14" x14ac:dyDescent="0.15">
      <c r="L320" s="4"/>
      <c r="M320" s="4"/>
      <c r="N320" s="4"/>
    </row>
    <row r="321" spans="12:14" x14ac:dyDescent="0.15">
      <c r="L321" s="4"/>
      <c r="M321" s="4"/>
      <c r="N321" s="4"/>
    </row>
    <row r="322" spans="12:14" x14ac:dyDescent="0.15">
      <c r="L322" s="4"/>
      <c r="M322" s="4"/>
      <c r="N322" s="4"/>
    </row>
    <row r="323" spans="12:14" x14ac:dyDescent="0.15">
      <c r="L323" s="4"/>
      <c r="M323" s="4"/>
      <c r="N323" s="4"/>
    </row>
    <row r="324" spans="12:14" x14ac:dyDescent="0.15">
      <c r="L324" s="4"/>
      <c r="M324" s="4"/>
      <c r="N324" s="4"/>
    </row>
    <row r="325" spans="12:14" x14ac:dyDescent="0.15">
      <c r="L325" s="4"/>
      <c r="M325" s="4"/>
      <c r="N325" s="4"/>
    </row>
    <row r="326" spans="12:14" x14ac:dyDescent="0.15">
      <c r="L326" s="4"/>
      <c r="M326" s="4"/>
      <c r="N326" s="4"/>
    </row>
    <row r="327" spans="12:14" x14ac:dyDescent="0.15">
      <c r="L327" s="4"/>
      <c r="M327" s="4"/>
      <c r="N327" s="4"/>
    </row>
    <row r="328" spans="12:14" x14ac:dyDescent="0.15">
      <c r="L328" s="4"/>
      <c r="M328" s="4"/>
      <c r="N328" s="4"/>
    </row>
    <row r="329" spans="12:14" x14ac:dyDescent="0.15">
      <c r="L329" s="4"/>
      <c r="M329" s="4"/>
      <c r="N329" s="4"/>
    </row>
    <row r="330" spans="12:14" x14ac:dyDescent="0.15">
      <c r="L330" s="4"/>
      <c r="M330" s="4"/>
      <c r="N330" s="4"/>
    </row>
    <row r="331" spans="12:14" x14ac:dyDescent="0.15">
      <c r="L331" s="4"/>
      <c r="M331" s="4"/>
      <c r="N331" s="4"/>
    </row>
    <row r="332" spans="12:14" x14ac:dyDescent="0.15">
      <c r="L332" s="4"/>
      <c r="M332" s="4"/>
      <c r="N332" s="4"/>
    </row>
    <row r="333" spans="12:14" x14ac:dyDescent="0.15">
      <c r="L333" s="4"/>
      <c r="M333" s="4"/>
      <c r="N333" s="4"/>
    </row>
    <row r="334" spans="12:14" x14ac:dyDescent="0.15">
      <c r="L334" s="4"/>
      <c r="M334" s="4"/>
      <c r="N334" s="4"/>
    </row>
    <row r="335" spans="12:14" x14ac:dyDescent="0.15">
      <c r="L335" s="4"/>
      <c r="M335" s="4"/>
      <c r="N335" s="4"/>
    </row>
    <row r="336" spans="12:14" x14ac:dyDescent="0.15">
      <c r="L336" s="4"/>
      <c r="M336" s="4"/>
      <c r="N336" s="4"/>
    </row>
    <row r="337" spans="12:14" x14ac:dyDescent="0.15">
      <c r="L337" s="4"/>
      <c r="M337" s="4"/>
      <c r="N337" s="4"/>
    </row>
    <row r="338" spans="12:14" x14ac:dyDescent="0.15">
      <c r="L338" s="4"/>
      <c r="M338" s="4"/>
      <c r="N338" s="4"/>
    </row>
    <row r="339" spans="12:14" x14ac:dyDescent="0.15">
      <c r="L339" s="4"/>
      <c r="M339" s="4"/>
      <c r="N339" s="4"/>
    </row>
    <row r="340" spans="12:14" x14ac:dyDescent="0.15">
      <c r="L340" s="4"/>
      <c r="M340" s="4"/>
      <c r="N340" s="4"/>
    </row>
    <row r="341" spans="12:14" x14ac:dyDescent="0.15">
      <c r="L341" s="4"/>
      <c r="M341" s="4"/>
      <c r="N341" s="4"/>
    </row>
    <row r="342" spans="12:14" x14ac:dyDescent="0.15">
      <c r="L342" s="4"/>
      <c r="M342" s="4"/>
      <c r="N342" s="4"/>
    </row>
    <row r="343" spans="12:14" x14ac:dyDescent="0.15">
      <c r="L343" s="4"/>
      <c r="M343" s="4"/>
      <c r="N343" s="4"/>
    </row>
    <row r="344" spans="12:14" x14ac:dyDescent="0.15">
      <c r="L344" s="4"/>
      <c r="M344" s="4"/>
      <c r="N344" s="4"/>
    </row>
    <row r="345" spans="12:14" x14ac:dyDescent="0.15">
      <c r="L345" s="4"/>
      <c r="M345" s="4"/>
      <c r="N345" s="4"/>
    </row>
    <row r="346" spans="12:14" x14ac:dyDescent="0.15">
      <c r="L346" s="4"/>
      <c r="M346" s="4"/>
      <c r="N346" s="4"/>
    </row>
    <row r="347" spans="12:14" x14ac:dyDescent="0.15">
      <c r="L347" s="4"/>
      <c r="M347" s="4"/>
      <c r="N347" s="4"/>
    </row>
    <row r="348" spans="12:14" x14ac:dyDescent="0.15">
      <c r="L348" s="4"/>
      <c r="M348" s="4"/>
      <c r="N348" s="4"/>
    </row>
    <row r="349" spans="12:14" x14ac:dyDescent="0.15">
      <c r="L349" s="4"/>
      <c r="M349" s="4"/>
      <c r="N349" s="4"/>
    </row>
    <row r="350" spans="12:14" x14ac:dyDescent="0.15">
      <c r="L350" s="4"/>
      <c r="M350" s="4"/>
      <c r="N350" s="4"/>
    </row>
    <row r="351" spans="12:14" x14ac:dyDescent="0.15">
      <c r="L351" s="4"/>
      <c r="M351" s="4"/>
      <c r="N351" s="4"/>
    </row>
    <row r="352" spans="12:14" x14ac:dyDescent="0.15">
      <c r="L352" s="4"/>
      <c r="M352" s="4"/>
      <c r="N352" s="4"/>
    </row>
    <row r="353" spans="12:14" x14ac:dyDescent="0.15">
      <c r="L353" s="4"/>
      <c r="M353" s="4"/>
      <c r="N353" s="4"/>
    </row>
    <row r="354" spans="12:14" x14ac:dyDescent="0.15">
      <c r="L354" s="4"/>
      <c r="M354" s="4"/>
      <c r="N354" s="4"/>
    </row>
    <row r="355" spans="12:14" x14ac:dyDescent="0.15">
      <c r="L355" s="4"/>
      <c r="M355" s="4"/>
      <c r="N355" s="4"/>
    </row>
    <row r="356" spans="12:14" x14ac:dyDescent="0.15">
      <c r="L356" s="4"/>
      <c r="M356" s="4"/>
      <c r="N356" s="4"/>
    </row>
    <row r="357" spans="12:14" x14ac:dyDescent="0.15">
      <c r="L357" s="4"/>
      <c r="M357" s="4"/>
      <c r="N357" s="4"/>
    </row>
    <row r="358" spans="12:14" x14ac:dyDescent="0.15">
      <c r="L358" s="4"/>
      <c r="M358" s="4"/>
      <c r="N358" s="4"/>
    </row>
    <row r="359" spans="12:14" x14ac:dyDescent="0.15">
      <c r="L359" s="4"/>
      <c r="M359" s="4"/>
      <c r="N359" s="4"/>
    </row>
    <row r="360" spans="12:14" x14ac:dyDescent="0.15">
      <c r="L360" s="4"/>
      <c r="M360" s="4"/>
      <c r="N360" s="4"/>
    </row>
    <row r="361" spans="12:14" x14ac:dyDescent="0.15">
      <c r="L361" s="4"/>
      <c r="M361" s="4"/>
      <c r="N361" s="4"/>
    </row>
    <row r="362" spans="12:14" x14ac:dyDescent="0.15">
      <c r="L362" s="4"/>
      <c r="M362" s="4"/>
      <c r="N362" s="4"/>
    </row>
    <row r="363" spans="12:14" x14ac:dyDescent="0.15">
      <c r="L363" s="4"/>
      <c r="M363" s="4"/>
      <c r="N363" s="4"/>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pageSetUpPr fitToPage="1"/>
  </sheetPr>
  <dimension ref="A1:Q190"/>
  <sheetViews>
    <sheetView zoomScale="90" zoomScaleNormal="90" workbookViewId="0">
      <selection activeCell="O6" sqref="O6"/>
    </sheetView>
  </sheetViews>
  <sheetFormatPr baseColWidth="10" defaultColWidth="9.1640625" defaultRowHeight="16.5" customHeight="1" x14ac:dyDescent="0.15"/>
  <cols>
    <col min="1" max="1" width="5.1640625" style="180" customWidth="1"/>
    <col min="2" max="2" width="14.5" style="180" bestFit="1" customWidth="1"/>
    <col min="3" max="3" width="9.5" style="180" bestFit="1" customWidth="1"/>
    <col min="4" max="4" width="12.1640625" style="180" bestFit="1" customWidth="1"/>
    <col min="5" max="5" width="7.1640625" style="180" customWidth="1"/>
    <col min="6" max="6" width="15.5" style="180" customWidth="1"/>
    <col min="7" max="7" width="9.5" style="180" bestFit="1" customWidth="1"/>
    <col min="8" max="8" width="7.83203125" style="180" customWidth="1"/>
    <col min="9" max="9" width="10.1640625" style="180" customWidth="1"/>
    <col min="10" max="10" width="15.5" style="220" customWidth="1"/>
    <col min="11" max="11" width="13.5" style="221" customWidth="1"/>
    <col min="12" max="12" width="12" style="180" customWidth="1"/>
    <col min="13" max="14" width="15.5" style="180" customWidth="1"/>
    <col min="15" max="15" width="16.5" style="180" customWidth="1"/>
    <col min="16" max="16" width="17" style="180" customWidth="1"/>
    <col min="17" max="17" width="36.5" style="180" customWidth="1"/>
    <col min="18" max="16384" width="9.1640625" style="180"/>
  </cols>
  <sheetData>
    <row r="1" spans="1:17" ht="18.75" customHeight="1" x14ac:dyDescent="0.15">
      <c r="A1" s="169"/>
      <c r="B1" s="170" t="s">
        <v>549</v>
      </c>
      <c r="C1" s="171"/>
      <c r="D1" s="172">
        <f>MAX(D6:D174)</f>
        <v>112516</v>
      </c>
      <c r="E1" s="173"/>
      <c r="F1" s="174">
        <f>MAX(F6:F174)</f>
        <v>613345.54</v>
      </c>
      <c r="G1" s="173"/>
      <c r="H1" s="175">
        <f>MAX(H6:H174)</f>
        <v>40.747588261460415</v>
      </c>
      <c r="I1" s="173"/>
      <c r="J1" s="176"/>
      <c r="K1" s="177">
        <f>MAX(K6:K174)</f>
        <v>1.9376354032277696E-2</v>
      </c>
      <c r="L1" s="173"/>
      <c r="M1" s="178">
        <f>MAX(M6:M174)</f>
        <v>6.6230769230769235</v>
      </c>
      <c r="N1" s="179"/>
      <c r="O1" s="173" t="s">
        <v>550</v>
      </c>
      <c r="Q1" s="180" t="s">
        <v>551</v>
      </c>
    </row>
    <row r="2" spans="1:17" ht="16.5" customHeight="1" x14ac:dyDescent="0.15">
      <c r="A2" s="169"/>
      <c r="B2" s="170" t="s">
        <v>552</v>
      </c>
      <c r="C2" s="171"/>
      <c r="D2" s="172">
        <f>MIN(D6:D174)</f>
        <v>18365</v>
      </c>
      <c r="E2" s="173"/>
      <c r="F2" s="174">
        <f>MIN(F6:F174)</f>
        <v>8947.27</v>
      </c>
      <c r="G2" s="173"/>
      <c r="H2" s="175">
        <f>MIN(H6:H174)</f>
        <v>7.5057211386418485</v>
      </c>
      <c r="I2" s="173"/>
      <c r="J2" s="176"/>
      <c r="K2" s="177">
        <f>MIN(K6:K174)</f>
        <v>0</v>
      </c>
      <c r="L2" s="173"/>
      <c r="M2" s="178">
        <f>MIN(M6:M174)</f>
        <v>2.3153846153846156</v>
      </c>
      <c r="N2" s="179"/>
      <c r="O2" s="181">
        <f>PERCENTILE(O6:O174,0.75)</f>
        <v>269.76093819221865</v>
      </c>
      <c r="Q2" s="182" t="s">
        <v>553</v>
      </c>
    </row>
    <row r="3" spans="1:17" ht="16.5" customHeight="1" x14ac:dyDescent="0.15">
      <c r="A3" s="169"/>
      <c r="B3" s="170" t="s">
        <v>554</v>
      </c>
      <c r="C3" s="171"/>
      <c r="D3" s="172">
        <f>SUM(D1-D2)</f>
        <v>94151</v>
      </c>
      <c r="E3" s="173"/>
      <c r="F3" s="174">
        <f>SUM(F1-F2)</f>
        <v>604398.27</v>
      </c>
      <c r="G3" s="173"/>
      <c r="H3" s="183">
        <f>SUM(H1-H2)</f>
        <v>33.241867122818569</v>
      </c>
      <c r="I3" s="173"/>
      <c r="J3" s="176"/>
      <c r="K3" s="177">
        <f>SUM(K1-K2)</f>
        <v>1.9376354032277696E-2</v>
      </c>
      <c r="L3" s="173"/>
      <c r="M3" s="178">
        <f>SUM(M1-M2)</f>
        <v>4.3076923076923084</v>
      </c>
      <c r="N3" s="179"/>
      <c r="O3" s="184"/>
    </row>
    <row r="4" spans="1:17" ht="16.5" customHeight="1" x14ac:dyDescent="0.15">
      <c r="A4" s="169"/>
      <c r="B4" s="170"/>
      <c r="C4" s="171"/>
      <c r="D4" s="172"/>
      <c r="E4" s="173"/>
      <c r="F4" s="174"/>
      <c r="G4" s="173"/>
      <c r="H4" s="183"/>
      <c r="I4" s="173"/>
      <c r="J4" s="176"/>
      <c r="K4" s="177"/>
      <c r="L4" s="173"/>
      <c r="M4" s="178"/>
      <c r="N4" s="179"/>
      <c r="O4" s="184"/>
    </row>
    <row r="5" spans="1:17" ht="39" customHeight="1" x14ac:dyDescent="0.15">
      <c r="A5" s="185" t="s">
        <v>546</v>
      </c>
      <c r="B5" s="185" t="s">
        <v>142</v>
      </c>
      <c r="C5" s="185" t="s">
        <v>706</v>
      </c>
      <c r="D5" s="186" t="s">
        <v>707</v>
      </c>
      <c r="E5" s="185" t="s">
        <v>559</v>
      </c>
      <c r="F5" s="187" t="s">
        <v>708</v>
      </c>
      <c r="G5" s="185" t="s">
        <v>561</v>
      </c>
      <c r="H5" s="188" t="s">
        <v>709</v>
      </c>
      <c r="I5" s="185" t="s">
        <v>563</v>
      </c>
      <c r="J5" s="189" t="s">
        <v>710</v>
      </c>
      <c r="K5" s="190" t="s">
        <v>711</v>
      </c>
      <c r="L5" s="185" t="s">
        <v>566</v>
      </c>
      <c r="M5" s="188" t="s">
        <v>712</v>
      </c>
      <c r="N5" s="185" t="s">
        <v>568</v>
      </c>
      <c r="O5" s="191" t="s">
        <v>713</v>
      </c>
    </row>
    <row r="6" spans="1:17" ht="16.5" customHeight="1" x14ac:dyDescent="0.15">
      <c r="A6" s="192">
        <v>1</v>
      </c>
      <c r="B6" s="192" t="s">
        <v>395</v>
      </c>
      <c r="C6" s="193">
        <v>123243</v>
      </c>
      <c r="D6" s="193">
        <v>18365</v>
      </c>
      <c r="E6" s="194">
        <f t="shared" ref="E6:E37" si="0">SUM(100-(((D6-$D$2)/$D$3)*100))</f>
        <v>100</v>
      </c>
      <c r="F6" s="195">
        <v>9337.58</v>
      </c>
      <c r="G6" s="194">
        <f t="shared" ref="G6:G37" si="1">SUM(100-(((F6-$F$2)/$F$3)*100))</f>
        <v>99.935421721177335</v>
      </c>
      <c r="H6" s="195">
        <v>36.531173084509149</v>
      </c>
      <c r="I6" s="194">
        <f t="shared" ref="I6:I69" si="2">SUM((H6-$H$2)/$H$3)*100</f>
        <v>87.315949608447383</v>
      </c>
      <c r="J6" s="196">
        <v>2388</v>
      </c>
      <c r="K6" s="197">
        <f t="shared" ref="K6:K69" si="3">SUM(J6/C6)</f>
        <v>1.9376354032277696E-2</v>
      </c>
      <c r="L6" s="198">
        <f t="shared" ref="L6:L69" si="4">SUM((K6-$K$2)/$K$3)*100</f>
        <v>100</v>
      </c>
      <c r="M6" s="199">
        <v>6.6230769230769235</v>
      </c>
      <c r="N6" s="194">
        <f t="shared" ref="N6:N69" si="5">SUM((M6-$M$2)/$M$3)*100</f>
        <v>100</v>
      </c>
      <c r="O6" s="200">
        <f t="shared" ref="O6:O69" si="6">SUM(E6+G6+I6+L6+N6)</f>
        <v>487.2513713296247</v>
      </c>
    </row>
    <row r="7" spans="1:17" ht="15.75" customHeight="1" x14ac:dyDescent="0.15">
      <c r="A7" s="192">
        <v>2</v>
      </c>
      <c r="B7" s="192" t="s">
        <v>481</v>
      </c>
      <c r="C7" s="193">
        <v>108272</v>
      </c>
      <c r="D7" s="193">
        <v>20762</v>
      </c>
      <c r="E7" s="194">
        <f t="shared" si="0"/>
        <v>97.45408970696009</v>
      </c>
      <c r="F7" s="195">
        <v>9893.77</v>
      </c>
      <c r="G7" s="194">
        <f t="shared" si="1"/>
        <v>99.843397963399198</v>
      </c>
      <c r="H7" s="195">
        <v>40.747588261460415</v>
      </c>
      <c r="I7" s="194">
        <f t="shared" si="2"/>
        <v>100</v>
      </c>
      <c r="J7" s="196">
        <v>1608</v>
      </c>
      <c r="K7" s="197">
        <f t="shared" si="3"/>
        <v>1.4851485148514851E-2</v>
      </c>
      <c r="L7" s="198">
        <f t="shared" si="4"/>
        <v>76.647470023384244</v>
      </c>
      <c r="M7" s="199">
        <v>6.0769230769230766</v>
      </c>
      <c r="N7" s="194">
        <f t="shared" si="5"/>
        <v>87.321428571428555</v>
      </c>
      <c r="O7" s="200">
        <f t="shared" si="6"/>
        <v>461.26638626517206</v>
      </c>
    </row>
    <row r="8" spans="1:17" ht="15.75" customHeight="1" x14ac:dyDescent="0.15">
      <c r="A8" s="192">
        <v>3</v>
      </c>
      <c r="B8" s="192" t="s">
        <v>420</v>
      </c>
      <c r="C8" s="193">
        <v>72558</v>
      </c>
      <c r="D8" s="193">
        <v>22087</v>
      </c>
      <c r="E8" s="194">
        <f t="shared" si="0"/>
        <v>96.046775923782008</v>
      </c>
      <c r="F8" s="195">
        <v>9900.42</v>
      </c>
      <c r="G8" s="194">
        <f t="shared" si="1"/>
        <v>99.842297695524508</v>
      </c>
      <c r="H8" s="195">
        <v>33.500622343004721</v>
      </c>
      <c r="I8" s="194">
        <f t="shared" si="2"/>
        <v>78.199281371048244</v>
      </c>
      <c r="J8" s="196">
        <v>1268.5</v>
      </c>
      <c r="K8" s="197">
        <f t="shared" si="3"/>
        <v>1.7482565671600652E-2</v>
      </c>
      <c r="L8" s="198">
        <f t="shared" si="4"/>
        <v>90.226291501887729</v>
      </c>
      <c r="M8" s="199">
        <v>5.292307692307693</v>
      </c>
      <c r="N8" s="194">
        <f t="shared" si="5"/>
        <v>69.107142857142861</v>
      </c>
      <c r="O8" s="200">
        <f t="shared" si="6"/>
        <v>433.42178934938534</v>
      </c>
      <c r="P8" s="201"/>
    </row>
    <row r="9" spans="1:17" ht="16.5" customHeight="1" x14ac:dyDescent="0.15">
      <c r="A9" s="192">
        <v>4</v>
      </c>
      <c r="B9" s="192" t="s">
        <v>344</v>
      </c>
      <c r="C9" s="193">
        <v>145936</v>
      </c>
      <c r="D9" s="193">
        <v>21816</v>
      </c>
      <c r="E9" s="194">
        <f t="shared" si="0"/>
        <v>96.334611422077302</v>
      </c>
      <c r="F9" s="195">
        <v>11526.66</v>
      </c>
      <c r="G9" s="194">
        <f t="shared" si="1"/>
        <v>99.573230082210529</v>
      </c>
      <c r="H9" s="195">
        <v>35.82413335212258</v>
      </c>
      <c r="I9" s="194">
        <f t="shared" si="2"/>
        <v>85.188994074408726</v>
      </c>
      <c r="J9" s="196">
        <v>1191</v>
      </c>
      <c r="K9" s="197">
        <f t="shared" si="3"/>
        <v>8.1611117202061174E-3</v>
      </c>
      <c r="L9" s="198">
        <f t="shared" si="4"/>
        <v>42.118923439420541</v>
      </c>
      <c r="M9" s="199">
        <v>5.6307692307692303</v>
      </c>
      <c r="N9" s="194">
        <f t="shared" si="5"/>
        <v>76.96428571428568</v>
      </c>
      <c r="O9" s="200">
        <f t="shared" si="6"/>
        <v>400.18004473240273</v>
      </c>
    </row>
    <row r="10" spans="1:17" ht="16.5" customHeight="1" x14ac:dyDescent="0.15">
      <c r="A10" s="192">
        <v>5</v>
      </c>
      <c r="B10" s="192" t="s">
        <v>424</v>
      </c>
      <c r="C10" s="193">
        <v>129934</v>
      </c>
      <c r="D10" s="193">
        <v>23976</v>
      </c>
      <c r="E10" s="194">
        <f t="shared" si="0"/>
        <v>94.040424424594534</v>
      </c>
      <c r="F10" s="195">
        <v>16807.43</v>
      </c>
      <c r="G10" s="194">
        <f t="shared" si="1"/>
        <v>98.699506535649078</v>
      </c>
      <c r="H10" s="195">
        <v>24.5393846722402</v>
      </c>
      <c r="I10" s="194">
        <f t="shared" si="2"/>
        <v>51.241596841309047</v>
      </c>
      <c r="J10" s="196">
        <v>2084.5</v>
      </c>
      <c r="K10" s="197">
        <f t="shared" si="3"/>
        <v>1.6042760170548124E-2</v>
      </c>
      <c r="L10" s="198">
        <f t="shared" si="4"/>
        <v>82.795556603804954</v>
      </c>
      <c r="M10" s="199">
        <v>4.6769230769230763</v>
      </c>
      <c r="N10" s="194">
        <f t="shared" si="5"/>
        <v>54.821428571428541</v>
      </c>
      <c r="O10" s="200">
        <f t="shared" si="6"/>
        <v>381.5985129767862</v>
      </c>
    </row>
    <row r="11" spans="1:17" ht="16.5" customHeight="1" x14ac:dyDescent="0.15">
      <c r="A11" s="192">
        <v>6</v>
      </c>
      <c r="B11" s="192" t="s">
        <v>493</v>
      </c>
      <c r="C11" s="193">
        <v>24727</v>
      </c>
      <c r="D11" s="193">
        <v>18748</v>
      </c>
      <c r="E11" s="194">
        <f t="shared" si="0"/>
        <v>99.59320665739078</v>
      </c>
      <c r="F11" s="195">
        <v>8947.27</v>
      </c>
      <c r="G11" s="194">
        <f t="shared" si="1"/>
        <v>100</v>
      </c>
      <c r="H11" s="195">
        <v>27.106429380554157</v>
      </c>
      <c r="I11" s="194">
        <f t="shared" si="2"/>
        <v>58.963920917840341</v>
      </c>
      <c r="J11" s="196">
        <v>268.5</v>
      </c>
      <c r="K11" s="197">
        <f t="shared" si="3"/>
        <v>1.085857564605492E-2</v>
      </c>
      <c r="L11" s="198">
        <f t="shared" si="4"/>
        <v>56.04034498939474</v>
      </c>
      <c r="M11" s="199">
        <v>5</v>
      </c>
      <c r="N11" s="194">
        <f t="shared" si="5"/>
        <v>62.321428571428562</v>
      </c>
      <c r="O11" s="200">
        <f t="shared" si="6"/>
        <v>376.91890113605439</v>
      </c>
      <c r="P11" s="201"/>
    </row>
    <row r="12" spans="1:17" ht="16.5" customHeight="1" x14ac:dyDescent="0.15">
      <c r="A12" s="192">
        <v>7</v>
      </c>
      <c r="B12" s="192" t="s">
        <v>426</v>
      </c>
      <c r="C12" s="193">
        <v>26984</v>
      </c>
      <c r="D12" s="193">
        <v>21638</v>
      </c>
      <c r="E12" s="194">
        <f t="shared" si="0"/>
        <v>96.523669424647636</v>
      </c>
      <c r="F12" s="195">
        <v>13187.46</v>
      </c>
      <c r="G12" s="194">
        <f t="shared" si="1"/>
        <v>99.298444385024467</v>
      </c>
      <c r="H12" s="195">
        <v>28.269177989541774</v>
      </c>
      <c r="I12" s="194">
        <f t="shared" si="2"/>
        <v>62.461764780495862</v>
      </c>
      <c r="J12" s="196">
        <v>282.5</v>
      </c>
      <c r="K12" s="197">
        <f t="shared" si="3"/>
        <v>1.0469166913726654E-2</v>
      </c>
      <c r="L12" s="198">
        <f t="shared" si="4"/>
        <v>54.030633917437768</v>
      </c>
      <c r="M12" s="199">
        <v>5.0307692307692315</v>
      </c>
      <c r="N12" s="194">
        <f t="shared" si="5"/>
        <v>63.035714285714285</v>
      </c>
      <c r="O12" s="200">
        <f t="shared" si="6"/>
        <v>375.35022679332002</v>
      </c>
    </row>
    <row r="13" spans="1:17" ht="16.5" customHeight="1" x14ac:dyDescent="0.15">
      <c r="A13" s="192">
        <v>8</v>
      </c>
      <c r="B13" s="192" t="s">
        <v>374</v>
      </c>
      <c r="C13" s="193">
        <v>50237</v>
      </c>
      <c r="D13" s="193">
        <v>25303</v>
      </c>
      <c r="E13" s="194">
        <f t="shared" si="0"/>
        <v>92.630986394196555</v>
      </c>
      <c r="F13" s="195">
        <v>17475.97</v>
      </c>
      <c r="G13" s="194">
        <f t="shared" si="1"/>
        <v>98.588894041672219</v>
      </c>
      <c r="H13" s="195">
        <v>31.497627950388768</v>
      </c>
      <c r="I13" s="194">
        <f t="shared" si="2"/>
        <v>72.173764256695122</v>
      </c>
      <c r="J13" s="196">
        <v>402.5</v>
      </c>
      <c r="K13" s="197">
        <f t="shared" si="3"/>
        <v>8.0120230109282011E-3</v>
      </c>
      <c r="L13" s="198">
        <f t="shared" si="4"/>
        <v>41.349487099490126</v>
      </c>
      <c r="M13" s="199">
        <v>4.7769230769230777</v>
      </c>
      <c r="N13" s="194">
        <f t="shared" si="5"/>
        <v>57.142857142857153</v>
      </c>
      <c r="O13" s="200">
        <f t="shared" si="6"/>
        <v>361.88598893491121</v>
      </c>
    </row>
    <row r="14" spans="1:17" ht="16.5" customHeight="1" x14ac:dyDescent="0.15">
      <c r="A14" s="192">
        <v>9</v>
      </c>
      <c r="B14" s="192" t="s">
        <v>326</v>
      </c>
      <c r="C14" s="193">
        <v>18732</v>
      </c>
      <c r="D14" s="193">
        <v>23937</v>
      </c>
      <c r="E14" s="194">
        <f t="shared" si="0"/>
        <v>94.08184724538242</v>
      </c>
      <c r="F14" s="195">
        <v>15636.28</v>
      </c>
      <c r="G14" s="194">
        <f t="shared" si="1"/>
        <v>98.893277771956562</v>
      </c>
      <c r="H14" s="195">
        <v>24.456986743293626</v>
      </c>
      <c r="I14" s="194">
        <f t="shared" si="2"/>
        <v>50.993722891743765</v>
      </c>
      <c r="J14" s="196">
        <v>106</v>
      </c>
      <c r="K14" s="197">
        <f t="shared" si="3"/>
        <v>5.658765748451847E-3</v>
      </c>
      <c r="L14" s="198">
        <f t="shared" si="4"/>
        <v>29.204491923636972</v>
      </c>
      <c r="M14" s="199">
        <v>5.430769230769231</v>
      </c>
      <c r="N14" s="194">
        <f t="shared" si="5"/>
        <v>72.321428571428555</v>
      </c>
      <c r="O14" s="200">
        <f t="shared" si="6"/>
        <v>345.49476840414832</v>
      </c>
    </row>
    <row r="15" spans="1:17" ht="16.5" customHeight="1" x14ac:dyDescent="0.15">
      <c r="A15" s="192">
        <v>10</v>
      </c>
      <c r="B15" s="192" t="s">
        <v>411</v>
      </c>
      <c r="C15" s="193">
        <v>59622</v>
      </c>
      <c r="D15" s="193">
        <v>30580</v>
      </c>
      <c r="E15" s="194">
        <f t="shared" si="0"/>
        <v>87.026160104512968</v>
      </c>
      <c r="F15" s="195">
        <v>20435.22</v>
      </c>
      <c r="G15" s="194">
        <f t="shared" si="1"/>
        <v>98.099274837434592</v>
      </c>
      <c r="H15" s="195">
        <v>27.509561408311946</v>
      </c>
      <c r="I15" s="194">
        <f t="shared" si="2"/>
        <v>60.176644698572446</v>
      </c>
      <c r="J15" s="196">
        <v>569</v>
      </c>
      <c r="K15" s="197">
        <f t="shared" si="3"/>
        <v>9.5434571131461539E-3</v>
      </c>
      <c r="L15" s="198">
        <f t="shared" si="4"/>
        <v>49.25311076195441</v>
      </c>
      <c r="M15" s="199">
        <v>4.476923076923077</v>
      </c>
      <c r="N15" s="194">
        <f t="shared" si="5"/>
        <v>50.178571428571416</v>
      </c>
      <c r="O15" s="200">
        <f t="shared" si="6"/>
        <v>344.73376183104585</v>
      </c>
    </row>
    <row r="16" spans="1:17" ht="16.5" customHeight="1" x14ac:dyDescent="0.15">
      <c r="A16" s="192">
        <v>11</v>
      </c>
      <c r="B16" s="192" t="s">
        <v>435</v>
      </c>
      <c r="C16" s="193">
        <v>39556</v>
      </c>
      <c r="D16" s="193">
        <v>27825</v>
      </c>
      <c r="E16" s="194">
        <f t="shared" si="0"/>
        <v>89.952310649913443</v>
      </c>
      <c r="F16" s="195">
        <v>16923.759999999998</v>
      </c>
      <c r="G16" s="194">
        <f t="shared" si="1"/>
        <v>98.680259293263703</v>
      </c>
      <c r="H16" s="195">
        <v>27.4721040183579</v>
      </c>
      <c r="I16" s="194">
        <f t="shared" si="2"/>
        <v>60.063963332584024</v>
      </c>
      <c r="J16" s="196">
        <v>366.5</v>
      </c>
      <c r="K16" s="197">
        <f t="shared" si="3"/>
        <v>9.265345333198503E-3</v>
      </c>
      <c r="L16" s="198">
        <f t="shared" si="4"/>
        <v>47.817795431297448</v>
      </c>
      <c r="M16" s="199">
        <v>4.292307692307693</v>
      </c>
      <c r="N16" s="194">
        <f t="shared" si="5"/>
        <v>45.892857142857146</v>
      </c>
      <c r="O16" s="200">
        <f t="shared" si="6"/>
        <v>342.40718584991578</v>
      </c>
    </row>
    <row r="17" spans="1:15" ht="16.5" customHeight="1" x14ac:dyDescent="0.15">
      <c r="A17" s="192">
        <v>12</v>
      </c>
      <c r="B17" s="192" t="s">
        <v>368</v>
      </c>
      <c r="C17" s="193">
        <v>12631</v>
      </c>
      <c r="D17" s="193">
        <v>28846</v>
      </c>
      <c r="E17" s="194">
        <f t="shared" si="0"/>
        <v>88.867882444158852</v>
      </c>
      <c r="F17" s="195">
        <v>20845.2</v>
      </c>
      <c r="G17" s="194">
        <f t="shared" si="1"/>
        <v>98.031442082056259</v>
      </c>
      <c r="H17" s="195">
        <v>27.450013541086495</v>
      </c>
      <c r="I17" s="194">
        <f t="shared" si="2"/>
        <v>59.997509552506671</v>
      </c>
      <c r="J17" s="196">
        <v>67</v>
      </c>
      <c r="K17" s="197">
        <f t="shared" si="3"/>
        <v>5.3044097854485E-3</v>
      </c>
      <c r="L17" s="198">
        <f t="shared" si="4"/>
        <v>27.375685728141935</v>
      </c>
      <c r="M17" s="199">
        <v>4.8923076923076918</v>
      </c>
      <c r="N17" s="194">
        <f t="shared" si="5"/>
        <v>59.821428571428548</v>
      </c>
      <c r="O17" s="200">
        <f t="shared" si="6"/>
        <v>334.09394837829228</v>
      </c>
    </row>
    <row r="18" spans="1:15" ht="16.5" customHeight="1" x14ac:dyDescent="0.15">
      <c r="A18" s="192">
        <v>13</v>
      </c>
      <c r="B18" s="192" t="s">
        <v>419</v>
      </c>
      <c r="C18" s="193">
        <v>31392</v>
      </c>
      <c r="D18" s="193">
        <v>33551</v>
      </c>
      <c r="E18" s="194">
        <f t="shared" si="0"/>
        <v>83.870590859364214</v>
      </c>
      <c r="F18" s="195">
        <v>21938.84</v>
      </c>
      <c r="G18" s="194">
        <f t="shared" si="1"/>
        <v>97.850495171007026</v>
      </c>
      <c r="H18" s="195">
        <v>32.45334270593046</v>
      </c>
      <c r="I18" s="194">
        <f t="shared" si="2"/>
        <v>75.048797575403185</v>
      </c>
      <c r="J18" s="196">
        <v>125.5</v>
      </c>
      <c r="K18" s="197">
        <f t="shared" si="3"/>
        <v>3.9978338430173297E-3</v>
      </c>
      <c r="L18" s="198">
        <f t="shared" si="4"/>
        <v>20.632539209170215</v>
      </c>
      <c r="M18" s="199">
        <v>4.3076923076923075</v>
      </c>
      <c r="N18" s="194">
        <f t="shared" si="5"/>
        <v>46.249999999999986</v>
      </c>
      <c r="O18" s="200">
        <f t="shared" si="6"/>
        <v>323.6524228149446</v>
      </c>
    </row>
    <row r="19" spans="1:15" ht="16.5" customHeight="1" x14ac:dyDescent="0.15">
      <c r="A19" s="192">
        <v>14</v>
      </c>
      <c r="B19" s="192" t="s">
        <v>486</v>
      </c>
      <c r="C19" s="193">
        <v>54516</v>
      </c>
      <c r="D19" s="193">
        <v>26197</v>
      </c>
      <c r="E19" s="194">
        <f t="shared" si="0"/>
        <v>91.681447886905076</v>
      </c>
      <c r="F19" s="195">
        <v>16064.52</v>
      </c>
      <c r="G19" s="194">
        <f t="shared" si="1"/>
        <v>98.82242382990276</v>
      </c>
      <c r="H19" s="195">
        <v>25.042104753958306</v>
      </c>
      <c r="I19" s="194">
        <f t="shared" si="2"/>
        <v>52.753906844416598</v>
      </c>
      <c r="J19" s="196">
        <v>319.5</v>
      </c>
      <c r="K19" s="197">
        <f t="shared" si="3"/>
        <v>5.8606647589698434E-3</v>
      </c>
      <c r="L19" s="198">
        <f t="shared" si="4"/>
        <v>30.246478512969865</v>
      </c>
      <c r="M19" s="199">
        <v>4.4384615384615387</v>
      </c>
      <c r="N19" s="194">
        <f t="shared" si="5"/>
        <v>49.285714285714278</v>
      </c>
      <c r="O19" s="200">
        <f t="shared" si="6"/>
        <v>322.78997135990858</v>
      </c>
    </row>
    <row r="20" spans="1:15" ht="16.5" customHeight="1" x14ac:dyDescent="0.15">
      <c r="A20" s="192">
        <v>15</v>
      </c>
      <c r="B20" s="192" t="s">
        <v>473</v>
      </c>
      <c r="C20" s="193">
        <v>34646</v>
      </c>
      <c r="D20" s="193">
        <v>29455</v>
      </c>
      <c r="E20" s="194">
        <f t="shared" si="0"/>
        <v>88.221049165701899</v>
      </c>
      <c r="F20" s="195">
        <v>21148.5</v>
      </c>
      <c r="G20" s="194">
        <f t="shared" si="1"/>
        <v>97.981259939741392</v>
      </c>
      <c r="H20" s="195">
        <v>31.349897994101191</v>
      </c>
      <c r="I20" s="194">
        <f t="shared" si="2"/>
        <v>71.729354934734488</v>
      </c>
      <c r="J20" s="196">
        <v>112.5</v>
      </c>
      <c r="K20" s="197">
        <f t="shared" si="3"/>
        <v>3.247128095595451E-3</v>
      </c>
      <c r="L20" s="198">
        <f t="shared" si="4"/>
        <v>16.758199660195565</v>
      </c>
      <c r="M20" s="199">
        <v>4.3769230769230765</v>
      </c>
      <c r="N20" s="194">
        <f t="shared" si="5"/>
        <v>47.857142857142833</v>
      </c>
      <c r="O20" s="200">
        <f t="shared" si="6"/>
        <v>322.54700655751617</v>
      </c>
    </row>
    <row r="21" spans="1:15" ht="16.5" customHeight="1" x14ac:dyDescent="0.15">
      <c r="A21" s="192">
        <v>16</v>
      </c>
      <c r="B21" s="192" t="s">
        <v>346</v>
      </c>
      <c r="C21" s="193">
        <v>60147</v>
      </c>
      <c r="D21" s="193">
        <v>32374</v>
      </c>
      <c r="E21" s="194">
        <f t="shared" si="0"/>
        <v>85.120710348270336</v>
      </c>
      <c r="F21" s="195">
        <v>26628.1</v>
      </c>
      <c r="G21" s="194">
        <f t="shared" si="1"/>
        <v>97.074639210995755</v>
      </c>
      <c r="H21" s="195">
        <v>25.282544841025821</v>
      </c>
      <c r="I21" s="194">
        <f t="shared" si="2"/>
        <v>53.477211844641658</v>
      </c>
      <c r="J21" s="196">
        <v>370</v>
      </c>
      <c r="K21" s="197">
        <f t="shared" si="3"/>
        <v>6.151595258283871E-3</v>
      </c>
      <c r="L21" s="198">
        <f t="shared" si="4"/>
        <v>31.747950352457249</v>
      </c>
      <c r="M21" s="199">
        <v>4.2846153846153845</v>
      </c>
      <c r="N21" s="194">
        <f t="shared" si="5"/>
        <v>45.714285714285701</v>
      </c>
      <c r="O21" s="200">
        <f t="shared" si="6"/>
        <v>313.13479747065071</v>
      </c>
    </row>
    <row r="22" spans="1:15" ht="16.5" customHeight="1" x14ac:dyDescent="0.15">
      <c r="A22" s="192">
        <v>17</v>
      </c>
      <c r="B22" s="192" t="s">
        <v>408</v>
      </c>
      <c r="C22" s="193">
        <v>57873</v>
      </c>
      <c r="D22" s="193">
        <v>32919</v>
      </c>
      <c r="E22" s="194">
        <f t="shared" si="0"/>
        <v>84.54185298084991</v>
      </c>
      <c r="F22" s="195">
        <v>28055.56</v>
      </c>
      <c r="G22" s="194">
        <f t="shared" si="1"/>
        <v>96.838460507175171</v>
      </c>
      <c r="H22" s="195">
        <v>25.825768140911858</v>
      </c>
      <c r="I22" s="194">
        <f t="shared" si="2"/>
        <v>55.111365840501733</v>
      </c>
      <c r="J22" s="196">
        <v>380.5</v>
      </c>
      <c r="K22" s="197">
        <f t="shared" si="3"/>
        <v>6.5747412437578839E-3</v>
      </c>
      <c r="L22" s="198">
        <f t="shared" si="4"/>
        <v>33.931777014424327</v>
      </c>
      <c r="M22" s="199">
        <v>3.8153846153846152</v>
      </c>
      <c r="N22" s="194">
        <f t="shared" si="5"/>
        <v>34.821428571428555</v>
      </c>
      <c r="O22" s="200">
        <f t="shared" si="6"/>
        <v>305.24488491437967</v>
      </c>
    </row>
    <row r="23" spans="1:15" ht="16.5" customHeight="1" x14ac:dyDescent="0.15">
      <c r="A23" s="192">
        <v>18</v>
      </c>
      <c r="B23" s="192" t="s">
        <v>442</v>
      </c>
      <c r="C23" s="193">
        <v>11749</v>
      </c>
      <c r="D23" s="193">
        <v>32522</v>
      </c>
      <c r="E23" s="194">
        <f t="shared" si="0"/>
        <v>84.963516053998362</v>
      </c>
      <c r="F23" s="195">
        <v>25697.93</v>
      </c>
      <c r="G23" s="194">
        <f t="shared" si="1"/>
        <v>97.228539386785471</v>
      </c>
      <c r="H23" s="195">
        <v>26.596082972757895</v>
      </c>
      <c r="I23" s="194">
        <f t="shared" si="2"/>
        <v>57.428668984154761</v>
      </c>
      <c r="J23" s="196">
        <v>37</v>
      </c>
      <c r="K23" s="197">
        <f t="shared" si="3"/>
        <v>3.1492041875904333E-3</v>
      </c>
      <c r="L23" s="198">
        <f t="shared" si="4"/>
        <v>16.252821260100827</v>
      </c>
      <c r="M23" s="199">
        <v>4.3461538461538458</v>
      </c>
      <c r="N23" s="194">
        <f t="shared" si="5"/>
        <v>47.142857142857125</v>
      </c>
      <c r="O23" s="200">
        <f t="shared" si="6"/>
        <v>303.01640282789657</v>
      </c>
    </row>
    <row r="24" spans="1:15" ht="16.5" customHeight="1" x14ac:dyDescent="0.15">
      <c r="A24" s="192">
        <v>19</v>
      </c>
      <c r="B24" s="192" t="s">
        <v>440</v>
      </c>
      <c r="C24" s="193">
        <v>15067</v>
      </c>
      <c r="D24" s="193">
        <v>28422</v>
      </c>
      <c r="E24" s="194">
        <f t="shared" si="0"/>
        <v>89.31822285477584</v>
      </c>
      <c r="F24" s="195">
        <v>22467.24</v>
      </c>
      <c r="G24" s="194">
        <f t="shared" si="1"/>
        <v>97.763069374768392</v>
      </c>
      <c r="H24" s="195">
        <v>20.452544397688239</v>
      </c>
      <c r="I24" s="194">
        <f t="shared" si="2"/>
        <v>38.947340747172305</v>
      </c>
      <c r="J24" s="196">
        <v>78.5</v>
      </c>
      <c r="K24" s="197">
        <f t="shared" si="3"/>
        <v>5.2100617242981347E-3</v>
      </c>
      <c r="L24" s="198">
        <f t="shared" si="4"/>
        <v>26.888762022096941</v>
      </c>
      <c r="M24" s="199">
        <v>4.4615384615384608</v>
      </c>
      <c r="N24" s="194">
        <f t="shared" si="5"/>
        <v>49.821428571428541</v>
      </c>
      <c r="O24" s="200">
        <f t="shared" si="6"/>
        <v>302.73882357024206</v>
      </c>
    </row>
    <row r="25" spans="1:15" ht="16.5" customHeight="1" x14ac:dyDescent="0.15">
      <c r="A25" s="192">
        <v>20</v>
      </c>
      <c r="B25" s="192" t="s">
        <v>463</v>
      </c>
      <c r="C25" s="193">
        <v>2921</v>
      </c>
      <c r="D25" s="193">
        <v>31157</v>
      </c>
      <c r="E25" s="194">
        <f t="shared" si="0"/>
        <v>86.413314781574286</v>
      </c>
      <c r="F25" s="195">
        <v>23589.15</v>
      </c>
      <c r="G25" s="194">
        <f t="shared" si="1"/>
        <v>97.577445084348113</v>
      </c>
      <c r="H25" s="195">
        <v>21.613151226270094</v>
      </c>
      <c r="I25" s="194">
        <f t="shared" si="2"/>
        <v>42.438741589049705</v>
      </c>
      <c r="J25" s="196">
        <v>19.5</v>
      </c>
      <c r="K25" s="197">
        <f t="shared" si="3"/>
        <v>6.6757959602875725E-3</v>
      </c>
      <c r="L25" s="198">
        <f t="shared" si="4"/>
        <v>34.453313297057001</v>
      </c>
      <c r="M25" s="199">
        <v>4.023076923076923</v>
      </c>
      <c r="N25" s="194">
        <f t="shared" si="5"/>
        <v>39.642857142857132</v>
      </c>
      <c r="O25" s="200">
        <f t="shared" si="6"/>
        <v>300.52567189488622</v>
      </c>
    </row>
    <row r="26" spans="1:15" ht="16.5" customHeight="1" x14ac:dyDescent="0.15">
      <c r="A26" s="192">
        <v>21</v>
      </c>
      <c r="B26" s="192" t="s">
        <v>466</v>
      </c>
      <c r="C26" s="193">
        <v>3741</v>
      </c>
      <c r="D26" s="193">
        <v>26903</v>
      </c>
      <c r="E26" s="194">
        <f t="shared" si="0"/>
        <v>90.931588618283399</v>
      </c>
      <c r="F26" s="195">
        <v>21627.46</v>
      </c>
      <c r="G26" s="194">
        <f t="shared" si="1"/>
        <v>97.902014180153103</v>
      </c>
      <c r="H26" s="195">
        <v>21.251910851435703</v>
      </c>
      <c r="I26" s="194">
        <f t="shared" si="2"/>
        <v>41.352038566323216</v>
      </c>
      <c r="J26" s="196">
        <v>8</v>
      </c>
      <c r="K26" s="197">
        <f t="shared" si="3"/>
        <v>2.1384656508954825E-3</v>
      </c>
      <c r="L26" s="198">
        <f t="shared" si="4"/>
        <v>11.036470779451923</v>
      </c>
      <c r="M26" s="199">
        <v>4.8538461538461544</v>
      </c>
      <c r="N26" s="194">
        <f t="shared" si="5"/>
        <v>58.928571428571431</v>
      </c>
      <c r="O26" s="200">
        <f t="shared" si="6"/>
        <v>300.15068357278307</v>
      </c>
    </row>
    <row r="27" spans="1:15" ht="16.5" customHeight="1" x14ac:dyDescent="0.15">
      <c r="A27" s="192">
        <v>22</v>
      </c>
      <c r="B27" s="192" t="s">
        <v>393</v>
      </c>
      <c r="C27" s="193">
        <v>61125</v>
      </c>
      <c r="D27" s="193">
        <v>35963</v>
      </c>
      <c r="E27" s="194">
        <f t="shared" si="0"/>
        <v>81.308748712175117</v>
      </c>
      <c r="F27" s="195">
        <v>28874.18</v>
      </c>
      <c r="G27" s="194">
        <f t="shared" si="1"/>
        <v>96.703016704531606</v>
      </c>
      <c r="H27" s="195">
        <v>31.636241290391261</v>
      </c>
      <c r="I27" s="194">
        <f t="shared" si="2"/>
        <v>72.590748475693303</v>
      </c>
      <c r="J27" s="196">
        <v>249</v>
      </c>
      <c r="K27" s="197">
        <f t="shared" si="3"/>
        <v>4.0736196319018404E-3</v>
      </c>
      <c r="L27" s="198">
        <f t="shared" si="4"/>
        <v>21.023664333939635</v>
      </c>
      <c r="M27" s="199">
        <v>3.5384615384615392</v>
      </c>
      <c r="N27" s="194">
        <f t="shared" si="5"/>
        <v>28.392857142857153</v>
      </c>
      <c r="O27" s="200">
        <f t="shared" si="6"/>
        <v>300.01903536919684</v>
      </c>
    </row>
    <row r="28" spans="1:15" ht="16.5" customHeight="1" x14ac:dyDescent="0.15">
      <c r="A28" s="192">
        <v>23</v>
      </c>
      <c r="B28" s="192" t="s">
        <v>476</v>
      </c>
      <c r="C28" s="193">
        <v>29148</v>
      </c>
      <c r="D28" s="193">
        <v>35137</v>
      </c>
      <c r="E28" s="194">
        <f t="shared" si="0"/>
        <v>82.18606281399029</v>
      </c>
      <c r="F28" s="195">
        <v>26943.55</v>
      </c>
      <c r="G28" s="194">
        <f t="shared" si="1"/>
        <v>97.022446804819609</v>
      </c>
      <c r="H28" s="195">
        <v>26.951055923525438</v>
      </c>
      <c r="I28" s="194">
        <f t="shared" si="2"/>
        <v>58.496517999542576</v>
      </c>
      <c r="J28" s="196">
        <v>162</v>
      </c>
      <c r="K28" s="197">
        <f t="shared" si="3"/>
        <v>5.5578427336352406E-3</v>
      </c>
      <c r="L28" s="198">
        <f t="shared" si="4"/>
        <v>28.683635344280063</v>
      </c>
      <c r="M28" s="199">
        <v>3.684615384615384</v>
      </c>
      <c r="N28" s="194">
        <f t="shared" si="5"/>
        <v>31.785714285714263</v>
      </c>
      <c r="O28" s="200">
        <f t="shared" si="6"/>
        <v>298.17437724834679</v>
      </c>
    </row>
    <row r="29" spans="1:15" ht="16.5" customHeight="1" x14ac:dyDescent="0.15">
      <c r="A29" s="192">
        <v>24</v>
      </c>
      <c r="B29" s="192" t="s">
        <v>400</v>
      </c>
      <c r="C29" s="193">
        <v>17069</v>
      </c>
      <c r="D29" s="193">
        <v>28911</v>
      </c>
      <c r="E29" s="194">
        <f t="shared" si="0"/>
        <v>88.798844409512384</v>
      </c>
      <c r="F29" s="195">
        <v>26678.799999999999</v>
      </c>
      <c r="G29" s="194">
        <f t="shared" si="1"/>
        <v>97.066250702537587</v>
      </c>
      <c r="H29" s="195">
        <v>19.049772580698487</v>
      </c>
      <c r="I29" s="194">
        <f t="shared" si="2"/>
        <v>34.72744596266174</v>
      </c>
      <c r="J29" s="196">
        <v>87</v>
      </c>
      <c r="K29" s="197">
        <f t="shared" si="3"/>
        <v>5.0969594000820203E-3</v>
      </c>
      <c r="L29" s="198">
        <f t="shared" si="4"/>
        <v>26.305048883765007</v>
      </c>
      <c r="M29" s="199">
        <v>4.3230769230769228</v>
      </c>
      <c r="N29" s="194">
        <f t="shared" si="5"/>
        <v>46.60714285714284</v>
      </c>
      <c r="O29" s="200">
        <f t="shared" si="6"/>
        <v>293.50473281561955</v>
      </c>
    </row>
    <row r="30" spans="1:15" ht="16.5" customHeight="1" x14ac:dyDescent="0.15">
      <c r="A30" s="192">
        <v>25</v>
      </c>
      <c r="B30" s="192" t="s">
        <v>468</v>
      </c>
      <c r="C30" s="193">
        <v>52148</v>
      </c>
      <c r="D30" s="193">
        <v>35175</v>
      </c>
      <c r="E30" s="194">
        <f t="shared" si="0"/>
        <v>82.145702116812359</v>
      </c>
      <c r="F30" s="195">
        <v>39967.96</v>
      </c>
      <c r="G30" s="194">
        <f t="shared" si="1"/>
        <v>94.867508472517628</v>
      </c>
      <c r="H30" s="195">
        <v>25.912061341265918</v>
      </c>
      <c r="I30" s="194">
        <f t="shared" si="2"/>
        <v>55.370957758233772</v>
      </c>
      <c r="J30" s="196">
        <v>123</v>
      </c>
      <c r="K30" s="197">
        <f t="shared" si="3"/>
        <v>2.3586714734985044E-3</v>
      </c>
      <c r="L30" s="198">
        <f t="shared" si="4"/>
        <v>12.172937538039202</v>
      </c>
      <c r="M30" s="199">
        <v>4.384615384615385</v>
      </c>
      <c r="N30" s="194">
        <f t="shared" si="5"/>
        <v>48.035714285714285</v>
      </c>
      <c r="O30" s="200">
        <f t="shared" si="6"/>
        <v>292.59282017131727</v>
      </c>
    </row>
    <row r="31" spans="1:15" ht="16.5" customHeight="1" x14ac:dyDescent="0.15">
      <c r="A31" s="192">
        <v>26</v>
      </c>
      <c r="B31" s="192" t="s">
        <v>492</v>
      </c>
      <c r="C31" s="193">
        <v>10754</v>
      </c>
      <c r="D31" s="193">
        <v>30643</v>
      </c>
      <c r="E31" s="194">
        <f t="shared" si="0"/>
        <v>86.959246317086382</v>
      </c>
      <c r="F31" s="195">
        <v>26217.279999999999</v>
      </c>
      <c r="G31" s="194">
        <f t="shared" si="1"/>
        <v>97.142610947579314</v>
      </c>
      <c r="H31" s="195">
        <v>22.450603614207367</v>
      </c>
      <c r="I31" s="194">
        <f t="shared" si="2"/>
        <v>44.958011595283537</v>
      </c>
      <c r="J31" s="196">
        <v>34</v>
      </c>
      <c r="K31" s="197">
        <f t="shared" si="3"/>
        <v>3.1616142830574669E-3</v>
      </c>
      <c r="L31" s="198">
        <f t="shared" si="4"/>
        <v>16.316868889734145</v>
      </c>
      <c r="M31" s="199">
        <v>4.1538461538461542</v>
      </c>
      <c r="N31" s="194">
        <f t="shared" si="5"/>
        <v>42.678571428571423</v>
      </c>
      <c r="O31" s="200">
        <f t="shared" si="6"/>
        <v>288.05530917825479</v>
      </c>
    </row>
    <row r="32" spans="1:15" ht="16.5" customHeight="1" x14ac:dyDescent="0.15">
      <c r="A32" s="192">
        <v>27</v>
      </c>
      <c r="B32" s="192" t="s">
        <v>375</v>
      </c>
      <c r="C32" s="193">
        <v>28807</v>
      </c>
      <c r="D32" s="193">
        <v>32145</v>
      </c>
      <c r="E32" s="194">
        <f t="shared" si="0"/>
        <v>85.363936654947906</v>
      </c>
      <c r="F32" s="195">
        <v>28893.63</v>
      </c>
      <c r="G32" s="194">
        <f t="shared" si="1"/>
        <v>96.699798627815397</v>
      </c>
      <c r="H32" s="195">
        <v>21.90548408529839</v>
      </c>
      <c r="I32" s="194">
        <f t="shared" si="2"/>
        <v>43.318153259724568</v>
      </c>
      <c r="J32" s="196">
        <v>103.5</v>
      </c>
      <c r="K32" s="197">
        <f t="shared" si="3"/>
        <v>3.5928767313500192E-3</v>
      </c>
      <c r="L32" s="198">
        <f t="shared" si="4"/>
        <v>18.542584045300266</v>
      </c>
      <c r="M32" s="199">
        <v>4.1769230769230772</v>
      </c>
      <c r="N32" s="194">
        <f t="shared" si="5"/>
        <v>43.214285714285708</v>
      </c>
      <c r="O32" s="200">
        <f t="shared" si="6"/>
        <v>287.13875830207382</v>
      </c>
    </row>
    <row r="33" spans="1:15" ht="16.5" customHeight="1" x14ac:dyDescent="0.15">
      <c r="A33" s="192">
        <v>28</v>
      </c>
      <c r="B33" s="192" t="s">
        <v>454</v>
      </c>
      <c r="C33" s="193">
        <v>1678</v>
      </c>
      <c r="D33" s="193">
        <v>33206</v>
      </c>
      <c r="E33" s="194">
        <f t="shared" si="0"/>
        <v>84.237023504795488</v>
      </c>
      <c r="F33" s="195">
        <v>26983.11</v>
      </c>
      <c r="G33" s="194">
        <f t="shared" si="1"/>
        <v>97.015901451868814</v>
      </c>
      <c r="H33" s="195">
        <v>28.513875329257356</v>
      </c>
      <c r="I33" s="194">
        <f t="shared" si="2"/>
        <v>63.197876680623196</v>
      </c>
      <c r="J33" s="196">
        <v>2</v>
      </c>
      <c r="K33" s="197">
        <f t="shared" si="3"/>
        <v>1.1918951132300357E-3</v>
      </c>
      <c r="L33" s="198">
        <f t="shared" si="4"/>
        <v>6.1512868274626999</v>
      </c>
      <c r="M33" s="199">
        <v>3.8461538461538467</v>
      </c>
      <c r="N33" s="194">
        <f t="shared" si="5"/>
        <v>35.535714285714285</v>
      </c>
      <c r="O33" s="200">
        <f t="shared" si="6"/>
        <v>286.13780275046452</v>
      </c>
    </row>
    <row r="34" spans="1:15" ht="16.5" customHeight="1" x14ac:dyDescent="0.15">
      <c r="A34" s="192">
        <v>29</v>
      </c>
      <c r="B34" s="192" t="s">
        <v>354</v>
      </c>
      <c r="C34" s="193">
        <v>2246</v>
      </c>
      <c r="D34" s="193">
        <v>32911</v>
      </c>
      <c r="E34" s="194">
        <f t="shared" si="0"/>
        <v>84.550349969729481</v>
      </c>
      <c r="F34" s="195">
        <v>30161.78</v>
      </c>
      <c r="G34" s="194">
        <f t="shared" si="1"/>
        <v>96.489978371380843</v>
      </c>
      <c r="H34" s="195">
        <v>24.660239180982042</v>
      </c>
      <c r="I34" s="194">
        <f t="shared" si="2"/>
        <v>51.605157974308355</v>
      </c>
      <c r="J34" s="196">
        <v>5.5</v>
      </c>
      <c r="K34" s="197">
        <f t="shared" si="3"/>
        <v>2.4487978628673196E-3</v>
      </c>
      <c r="L34" s="198">
        <f t="shared" si="4"/>
        <v>12.638073493021654</v>
      </c>
      <c r="M34" s="199">
        <v>4.0384615384615383</v>
      </c>
      <c r="N34" s="194">
        <f t="shared" si="5"/>
        <v>39.999999999999986</v>
      </c>
      <c r="O34" s="200">
        <f t="shared" si="6"/>
        <v>285.28355980844032</v>
      </c>
    </row>
    <row r="35" spans="1:15" ht="16.5" customHeight="1" x14ac:dyDescent="0.15">
      <c r="A35" s="192">
        <v>30</v>
      </c>
      <c r="B35" s="192" t="s">
        <v>389</v>
      </c>
      <c r="C35" s="193">
        <v>11719</v>
      </c>
      <c r="D35" s="193">
        <v>30486</v>
      </c>
      <c r="E35" s="194">
        <f t="shared" si="0"/>
        <v>87.125999723847855</v>
      </c>
      <c r="F35" s="195">
        <v>22608.639999999999</v>
      </c>
      <c r="G35" s="194">
        <f t="shared" si="1"/>
        <v>97.739674205222329</v>
      </c>
      <c r="H35" s="195">
        <v>19.798176246973572</v>
      </c>
      <c r="I35" s="194">
        <f t="shared" si="2"/>
        <v>36.978834741486835</v>
      </c>
      <c r="J35" s="196">
        <v>41.5</v>
      </c>
      <c r="K35" s="197">
        <f t="shared" si="3"/>
        <v>3.5412577865005547E-3</v>
      </c>
      <c r="L35" s="198">
        <f t="shared" si="4"/>
        <v>18.276182302415737</v>
      </c>
      <c r="M35" s="199">
        <v>4.2307692307692308</v>
      </c>
      <c r="N35" s="194">
        <f t="shared" si="5"/>
        <v>44.464285714285708</v>
      </c>
      <c r="O35" s="200">
        <f t="shared" si="6"/>
        <v>284.58497668725846</v>
      </c>
    </row>
    <row r="36" spans="1:15" ht="16.5" customHeight="1" x14ac:dyDescent="0.15">
      <c r="A36" s="192">
        <v>31</v>
      </c>
      <c r="B36" s="192" t="s">
        <v>414</v>
      </c>
      <c r="C36" s="193">
        <v>46544</v>
      </c>
      <c r="D36" s="193">
        <v>35074</v>
      </c>
      <c r="E36" s="194">
        <f t="shared" si="0"/>
        <v>82.252976601416876</v>
      </c>
      <c r="F36" s="195">
        <v>32850.639999999999</v>
      </c>
      <c r="G36" s="194">
        <f t="shared" si="1"/>
        <v>96.045096224381979</v>
      </c>
      <c r="H36" s="195">
        <v>24.346727885844004</v>
      </c>
      <c r="I36" s="194">
        <f t="shared" si="2"/>
        <v>50.662036175584745</v>
      </c>
      <c r="J36" s="196">
        <v>197</v>
      </c>
      <c r="K36" s="197">
        <f t="shared" si="3"/>
        <v>4.2325541423169476E-3</v>
      </c>
      <c r="L36" s="198">
        <f t="shared" si="4"/>
        <v>21.843914160869662</v>
      </c>
      <c r="M36" s="199">
        <v>3.7230769230769223</v>
      </c>
      <c r="N36" s="194">
        <f t="shared" si="5"/>
        <v>32.678571428571402</v>
      </c>
      <c r="O36" s="200">
        <f t="shared" si="6"/>
        <v>283.48259459082465</v>
      </c>
    </row>
    <row r="37" spans="1:15" ht="16.5" customHeight="1" x14ac:dyDescent="0.15">
      <c r="A37" s="192">
        <v>32</v>
      </c>
      <c r="B37" s="192" t="s">
        <v>455</v>
      </c>
      <c r="C37" s="193">
        <v>16553</v>
      </c>
      <c r="D37" s="193">
        <v>35632</v>
      </c>
      <c r="E37" s="194">
        <f t="shared" si="0"/>
        <v>81.660311627067159</v>
      </c>
      <c r="F37" s="195">
        <v>32669.39</v>
      </c>
      <c r="G37" s="194">
        <f t="shared" si="1"/>
        <v>96.075084728485407</v>
      </c>
      <c r="H37" s="195">
        <v>25.313837955754355</v>
      </c>
      <c r="I37" s="194">
        <f t="shared" si="2"/>
        <v>53.571349501268806</v>
      </c>
      <c r="J37" s="196">
        <v>24.5</v>
      </c>
      <c r="K37" s="197">
        <f t="shared" si="3"/>
        <v>1.4800942427354558E-3</v>
      </c>
      <c r="L37" s="198">
        <f t="shared" si="4"/>
        <v>7.6386622595245299</v>
      </c>
      <c r="M37" s="199">
        <v>4.1461538461538465</v>
      </c>
      <c r="N37" s="194">
        <f t="shared" si="5"/>
        <v>42.5</v>
      </c>
      <c r="O37" s="200">
        <f t="shared" si="6"/>
        <v>281.4454081163459</v>
      </c>
    </row>
    <row r="38" spans="1:15" ht="16.5" customHeight="1" x14ac:dyDescent="0.15">
      <c r="A38" s="192">
        <v>33</v>
      </c>
      <c r="B38" s="192" t="s">
        <v>464</v>
      </c>
      <c r="C38" s="193">
        <v>11758</v>
      </c>
      <c r="D38" s="193">
        <v>31606</v>
      </c>
      <c r="E38" s="194">
        <f t="shared" ref="E38:E101" si="7">SUM(100-(((D38-$D$2)/$D$3)*100))</f>
        <v>85.936421280708657</v>
      </c>
      <c r="F38" s="195">
        <v>26308.55</v>
      </c>
      <c r="G38" s="194">
        <f t="shared" ref="G38:G101" si="8">SUM(100-(((F38-$F$2)/$F$3)*100))</f>
        <v>97.127509977816445</v>
      </c>
      <c r="H38" s="195">
        <v>23.57762586684164</v>
      </c>
      <c r="I38" s="194">
        <f t="shared" si="2"/>
        <v>48.348381481759134</v>
      </c>
      <c r="J38" s="196">
        <v>27.5</v>
      </c>
      <c r="K38" s="197">
        <f t="shared" si="3"/>
        <v>2.3388331348868853E-3</v>
      </c>
      <c r="L38" s="198">
        <f t="shared" si="4"/>
        <v>12.070553268126648</v>
      </c>
      <c r="M38" s="199">
        <v>3.8461538461538463</v>
      </c>
      <c r="N38" s="194">
        <f t="shared" si="5"/>
        <v>35.535714285714278</v>
      </c>
      <c r="O38" s="200">
        <f t="shared" si="6"/>
        <v>279.01858029412517</v>
      </c>
    </row>
    <row r="39" spans="1:15" ht="16.5" customHeight="1" x14ac:dyDescent="0.15">
      <c r="A39" s="192">
        <v>34</v>
      </c>
      <c r="B39" s="192" t="s">
        <v>447</v>
      </c>
      <c r="C39" s="193">
        <v>9333</v>
      </c>
      <c r="D39" s="193">
        <v>27675</v>
      </c>
      <c r="E39" s="194">
        <f t="shared" si="7"/>
        <v>90.111629191405299</v>
      </c>
      <c r="F39" s="195">
        <v>24170.14</v>
      </c>
      <c r="G39" s="194">
        <f t="shared" si="8"/>
        <v>97.481318071939555</v>
      </c>
      <c r="H39" s="195">
        <v>11.475688142346831</v>
      </c>
      <c r="I39" s="194">
        <f t="shared" si="2"/>
        <v>11.942671538386108</v>
      </c>
      <c r="J39" s="196">
        <v>57</v>
      </c>
      <c r="K39" s="197">
        <f t="shared" si="3"/>
        <v>6.1073609771777563E-3</v>
      </c>
      <c r="L39" s="198">
        <f t="shared" si="4"/>
        <v>31.519660339628064</v>
      </c>
      <c r="M39" s="199">
        <v>4.3769230769230765</v>
      </c>
      <c r="N39" s="194">
        <f t="shared" si="5"/>
        <v>47.857142857142833</v>
      </c>
      <c r="O39" s="200">
        <f t="shared" si="6"/>
        <v>278.91242199850183</v>
      </c>
    </row>
    <row r="40" spans="1:15" ht="16.5" customHeight="1" x14ac:dyDescent="0.15">
      <c r="A40" s="192">
        <v>35</v>
      </c>
      <c r="B40" s="192" t="s">
        <v>380</v>
      </c>
      <c r="C40" s="193">
        <v>44368</v>
      </c>
      <c r="D40" s="193">
        <v>31387</v>
      </c>
      <c r="E40" s="194">
        <f t="shared" si="7"/>
        <v>86.16902635128676</v>
      </c>
      <c r="F40" s="195">
        <v>25540.05</v>
      </c>
      <c r="G40" s="194">
        <f t="shared" si="8"/>
        <v>97.254661235214982</v>
      </c>
      <c r="H40" s="195">
        <v>21.983643529823574</v>
      </c>
      <c r="I40" s="194">
        <f t="shared" si="2"/>
        <v>43.553276768991992</v>
      </c>
      <c r="J40" s="196">
        <v>167.5</v>
      </c>
      <c r="K40" s="197">
        <f t="shared" si="3"/>
        <v>3.7752434186801298E-3</v>
      </c>
      <c r="L40" s="198">
        <f t="shared" si="4"/>
        <v>19.48376568879377</v>
      </c>
      <c r="M40" s="199">
        <v>3.7076923076923078</v>
      </c>
      <c r="N40" s="194">
        <f t="shared" si="5"/>
        <v>32.321428571428569</v>
      </c>
      <c r="O40" s="200">
        <f t="shared" si="6"/>
        <v>278.78215861571607</v>
      </c>
    </row>
    <row r="41" spans="1:15" ht="16.5" customHeight="1" x14ac:dyDescent="0.15">
      <c r="A41" s="192">
        <v>36</v>
      </c>
      <c r="B41" s="192" t="s">
        <v>339</v>
      </c>
      <c r="C41" s="193">
        <v>20642</v>
      </c>
      <c r="D41" s="193">
        <v>40162</v>
      </c>
      <c r="E41" s="194">
        <f t="shared" si="7"/>
        <v>76.848891674013018</v>
      </c>
      <c r="F41" s="195">
        <v>52222.559999999998</v>
      </c>
      <c r="G41" s="194">
        <f t="shared" si="8"/>
        <v>92.839938142112814</v>
      </c>
      <c r="H41" s="195">
        <v>24.723909774817855</v>
      </c>
      <c r="I41" s="194">
        <f t="shared" si="2"/>
        <v>51.796695331703383</v>
      </c>
      <c r="J41" s="196">
        <v>64.5</v>
      </c>
      <c r="K41" s="197">
        <f t="shared" si="3"/>
        <v>3.1246972192616996E-3</v>
      </c>
      <c r="L41" s="198">
        <f t="shared" si="4"/>
        <v>16.126342520664558</v>
      </c>
      <c r="M41" s="199">
        <v>4.0615384615384622</v>
      </c>
      <c r="N41" s="194">
        <f t="shared" si="5"/>
        <v>40.535714285714292</v>
      </c>
      <c r="O41" s="200">
        <f t="shared" si="6"/>
        <v>278.14758195420808</v>
      </c>
    </row>
    <row r="42" spans="1:15" ht="16.5" customHeight="1" x14ac:dyDescent="0.15">
      <c r="A42" s="192">
        <v>37</v>
      </c>
      <c r="B42" s="192" t="s">
        <v>378</v>
      </c>
      <c r="C42" s="193">
        <v>11355</v>
      </c>
      <c r="D42" s="193">
        <v>35979</v>
      </c>
      <c r="E42" s="194">
        <f t="shared" si="7"/>
        <v>81.291754734415989</v>
      </c>
      <c r="F42" s="195">
        <v>38088.410000000003</v>
      </c>
      <c r="G42" s="194">
        <f t="shared" si="8"/>
        <v>95.178487191897489</v>
      </c>
      <c r="H42" s="195">
        <v>22.184481361850551</v>
      </c>
      <c r="I42" s="194">
        <f t="shared" si="2"/>
        <v>44.157448102945466</v>
      </c>
      <c r="J42" s="196">
        <v>35</v>
      </c>
      <c r="K42" s="197">
        <f t="shared" si="3"/>
        <v>3.0823425803610744E-3</v>
      </c>
      <c r="L42" s="198">
        <f t="shared" si="4"/>
        <v>15.907753209021768</v>
      </c>
      <c r="M42" s="199">
        <v>4.0384615384615383</v>
      </c>
      <c r="N42" s="194">
        <f t="shared" si="5"/>
        <v>39.999999999999986</v>
      </c>
      <c r="O42" s="200">
        <f t="shared" si="6"/>
        <v>276.53544323828066</v>
      </c>
    </row>
    <row r="43" spans="1:15" ht="16.5" customHeight="1" x14ac:dyDescent="0.15">
      <c r="A43" s="192">
        <v>38</v>
      </c>
      <c r="B43" s="192" t="s">
        <v>409</v>
      </c>
      <c r="C43" s="193">
        <v>13723</v>
      </c>
      <c r="D43" s="193">
        <v>20245</v>
      </c>
      <c r="E43" s="194">
        <f t="shared" si="7"/>
        <v>98.003207613302038</v>
      </c>
      <c r="F43" s="195">
        <v>20149.28</v>
      </c>
      <c r="G43" s="194">
        <f t="shared" si="8"/>
        <v>98.146584701508161</v>
      </c>
      <c r="H43" s="195">
        <v>20.591135862739094</v>
      </c>
      <c r="I43" s="194">
        <f t="shared" si="2"/>
        <v>39.364259160746371</v>
      </c>
      <c r="J43" s="196">
        <v>21</v>
      </c>
      <c r="K43" s="197">
        <f t="shared" si="3"/>
        <v>1.530277636085404E-3</v>
      </c>
      <c r="L43" s="198">
        <f t="shared" si="4"/>
        <v>7.8976552221136282</v>
      </c>
      <c r="M43" s="199">
        <v>3.7230769230769236</v>
      </c>
      <c r="N43" s="194">
        <f t="shared" si="5"/>
        <v>32.678571428571431</v>
      </c>
      <c r="O43" s="200">
        <f t="shared" si="6"/>
        <v>276.09027812624163</v>
      </c>
    </row>
    <row r="44" spans="1:15" ht="16.5" customHeight="1" x14ac:dyDescent="0.15">
      <c r="A44" s="192">
        <v>39</v>
      </c>
      <c r="B44" s="192" t="s">
        <v>417</v>
      </c>
      <c r="C44" s="193">
        <v>19231</v>
      </c>
      <c r="D44" s="193">
        <v>30669</v>
      </c>
      <c r="E44" s="194">
        <f t="shared" si="7"/>
        <v>86.931631103227801</v>
      </c>
      <c r="F44" s="195">
        <v>25219.66</v>
      </c>
      <c r="G44" s="194">
        <f t="shared" si="8"/>
        <v>97.307670983240897</v>
      </c>
      <c r="H44" s="195">
        <v>21.912780665975355</v>
      </c>
      <c r="I44" s="194">
        <f t="shared" si="2"/>
        <v>43.340103232179501</v>
      </c>
      <c r="J44" s="196">
        <v>43.5</v>
      </c>
      <c r="K44" s="197">
        <f t="shared" si="3"/>
        <v>2.261972856325724E-3</v>
      </c>
      <c r="L44" s="198">
        <f t="shared" si="4"/>
        <v>11.673882777728274</v>
      </c>
      <c r="M44" s="199">
        <v>3.8076923076923075</v>
      </c>
      <c r="N44" s="194">
        <f t="shared" si="5"/>
        <v>34.642857142857125</v>
      </c>
      <c r="O44" s="200">
        <f t="shared" si="6"/>
        <v>273.89614523923359</v>
      </c>
    </row>
    <row r="45" spans="1:15" ht="16.5" customHeight="1" x14ac:dyDescent="0.15">
      <c r="A45" s="192">
        <v>40</v>
      </c>
      <c r="B45" s="192" t="s">
        <v>494</v>
      </c>
      <c r="C45" s="193">
        <v>28875</v>
      </c>
      <c r="D45" s="193">
        <v>37228</v>
      </c>
      <c r="E45" s="194">
        <f t="shared" si="7"/>
        <v>79.965162345593782</v>
      </c>
      <c r="F45" s="195">
        <v>50877.07</v>
      </c>
      <c r="G45" s="194">
        <f t="shared" si="8"/>
        <v>93.062554596656938</v>
      </c>
      <c r="H45" s="195">
        <v>20.95284257837486</v>
      </c>
      <c r="I45" s="194">
        <f t="shared" si="2"/>
        <v>40.452365055338177</v>
      </c>
      <c r="J45" s="202">
        <v>121</v>
      </c>
      <c r="K45" s="197">
        <f t="shared" si="3"/>
        <v>4.1904761904761906E-3</v>
      </c>
      <c r="L45" s="198">
        <f t="shared" si="4"/>
        <v>21.626752811677434</v>
      </c>
      <c r="M45" s="199">
        <v>3.8923076923076922</v>
      </c>
      <c r="N45" s="194">
        <f t="shared" si="5"/>
        <v>36.607142857142847</v>
      </c>
      <c r="O45" s="200">
        <f t="shared" si="6"/>
        <v>271.71397766640916</v>
      </c>
    </row>
    <row r="46" spans="1:15" ht="16.5" customHeight="1" x14ac:dyDescent="0.15">
      <c r="A46" s="192">
        <v>41</v>
      </c>
      <c r="B46" s="192" t="s">
        <v>470</v>
      </c>
      <c r="C46" s="193">
        <v>7595</v>
      </c>
      <c r="D46" s="193">
        <v>31367</v>
      </c>
      <c r="E46" s="194">
        <f t="shared" si="7"/>
        <v>86.190268823485681</v>
      </c>
      <c r="F46" s="195">
        <v>28024.400000000001</v>
      </c>
      <c r="G46" s="194">
        <f t="shared" si="8"/>
        <v>96.843616048073727</v>
      </c>
      <c r="H46" s="195">
        <v>24.551169188518696</v>
      </c>
      <c r="I46" s="194">
        <f t="shared" si="2"/>
        <v>51.277047666724343</v>
      </c>
      <c r="J46" s="202">
        <v>13.5</v>
      </c>
      <c r="K46" s="197">
        <f t="shared" si="3"/>
        <v>1.7774851876234364E-3</v>
      </c>
      <c r="L46" s="198">
        <f t="shared" si="4"/>
        <v>9.1734760041153756</v>
      </c>
      <c r="M46" s="199">
        <v>3.5076923076923077</v>
      </c>
      <c r="N46" s="194">
        <f t="shared" si="5"/>
        <v>27.67857142857142</v>
      </c>
      <c r="O46" s="200">
        <f t="shared" si="6"/>
        <v>271.16297997097053</v>
      </c>
    </row>
    <row r="47" spans="1:15" ht="16.5" customHeight="1" x14ac:dyDescent="0.15">
      <c r="A47" s="192">
        <v>42</v>
      </c>
      <c r="B47" s="192" t="s">
        <v>348</v>
      </c>
      <c r="C47" s="193">
        <v>8205</v>
      </c>
      <c r="D47" s="193">
        <v>28950</v>
      </c>
      <c r="E47" s="194">
        <f t="shared" si="7"/>
        <v>88.757421588724497</v>
      </c>
      <c r="F47" s="195">
        <v>24332.240000000002</v>
      </c>
      <c r="G47" s="194">
        <f t="shared" si="8"/>
        <v>97.454498008407597</v>
      </c>
      <c r="H47" s="195">
        <v>18.570326803770495</v>
      </c>
      <c r="I47" s="194">
        <f t="shared" si="2"/>
        <v>33.285150994221539</v>
      </c>
      <c r="J47" s="196">
        <v>25.5</v>
      </c>
      <c r="K47" s="197">
        <f t="shared" si="3"/>
        <v>3.1078610603290677E-3</v>
      </c>
      <c r="L47" s="198">
        <f t="shared" si="4"/>
        <v>16.039452288866634</v>
      </c>
      <c r="M47" s="199">
        <v>3.8307692307692309</v>
      </c>
      <c r="N47" s="194">
        <f t="shared" si="5"/>
        <v>35.178571428571423</v>
      </c>
      <c r="O47" s="200">
        <f t="shared" si="6"/>
        <v>270.71509430879172</v>
      </c>
    </row>
    <row r="48" spans="1:15" ht="16.5" customHeight="1" x14ac:dyDescent="0.15">
      <c r="A48" s="192">
        <v>43</v>
      </c>
      <c r="B48" s="192" t="s">
        <v>359</v>
      </c>
      <c r="C48" s="193">
        <v>1430</v>
      </c>
      <c r="D48" s="193">
        <v>34196</v>
      </c>
      <c r="E48" s="194">
        <f t="shared" si="7"/>
        <v>83.185521130949212</v>
      </c>
      <c r="F48" s="195">
        <v>55349.01</v>
      </c>
      <c r="G48" s="194">
        <f t="shared" si="8"/>
        <v>92.322655059882948</v>
      </c>
      <c r="H48" s="195">
        <v>19.804236470433512</v>
      </c>
      <c r="I48" s="194">
        <f t="shared" si="2"/>
        <v>36.997065436644689</v>
      </c>
      <c r="J48" s="196">
        <v>3</v>
      </c>
      <c r="K48" s="197">
        <f t="shared" si="3"/>
        <v>2.0979020979020979E-3</v>
      </c>
      <c r="L48" s="198">
        <f t="shared" si="4"/>
        <v>10.827125136170361</v>
      </c>
      <c r="M48" s="199">
        <v>4.315384615384616</v>
      </c>
      <c r="N48" s="194">
        <f t="shared" si="5"/>
        <v>46.428571428571431</v>
      </c>
      <c r="O48" s="200">
        <f t="shared" si="6"/>
        <v>269.76093819221865</v>
      </c>
    </row>
    <row r="49" spans="1:16" ht="16.5" customHeight="1" x14ac:dyDescent="0.15">
      <c r="A49" s="192">
        <v>44</v>
      </c>
      <c r="B49" s="192" t="s">
        <v>441</v>
      </c>
      <c r="C49" s="193">
        <v>17677</v>
      </c>
      <c r="D49" s="193">
        <v>32839</v>
      </c>
      <c r="E49" s="194">
        <f t="shared" si="7"/>
        <v>84.626822869645565</v>
      </c>
      <c r="F49" s="195">
        <v>31422.38</v>
      </c>
      <c r="G49" s="194">
        <f t="shared" si="8"/>
        <v>96.28140729125515</v>
      </c>
      <c r="H49" s="195">
        <v>23.349103725151124</v>
      </c>
      <c r="I49" s="194">
        <f t="shared" si="2"/>
        <v>47.660928695649993</v>
      </c>
      <c r="J49" s="196">
        <v>30</v>
      </c>
      <c r="K49" s="197">
        <f t="shared" si="3"/>
        <v>1.6971205521298864E-3</v>
      </c>
      <c r="L49" s="198">
        <f t="shared" si="4"/>
        <v>8.7587197741266145</v>
      </c>
      <c r="M49" s="199">
        <v>3.6538461538461542</v>
      </c>
      <c r="N49" s="194">
        <f t="shared" si="5"/>
        <v>31.071428571428573</v>
      </c>
      <c r="O49" s="200">
        <f t="shared" si="6"/>
        <v>268.39930720210589</v>
      </c>
    </row>
    <row r="50" spans="1:16" ht="16.5" customHeight="1" x14ac:dyDescent="0.15">
      <c r="A50" s="192">
        <v>45</v>
      </c>
      <c r="B50" s="192" t="s">
        <v>328</v>
      </c>
      <c r="C50" s="193">
        <v>4236</v>
      </c>
      <c r="D50" s="193">
        <v>36237</v>
      </c>
      <c r="E50" s="194">
        <f t="shared" si="7"/>
        <v>81.017726843049999</v>
      </c>
      <c r="F50" s="195">
        <v>33650.620000000003</v>
      </c>
      <c r="G50" s="194">
        <f t="shared" si="8"/>
        <v>95.912736480863856</v>
      </c>
      <c r="H50" s="195">
        <v>21.943922639598988</v>
      </c>
      <c r="I50" s="194">
        <f t="shared" si="2"/>
        <v>43.433786217881156</v>
      </c>
      <c r="J50" s="202">
        <v>12.5</v>
      </c>
      <c r="K50" s="197">
        <f t="shared" si="3"/>
        <v>2.9508970727101041E-3</v>
      </c>
      <c r="L50" s="198">
        <f t="shared" si="4"/>
        <v>15.22937219145776</v>
      </c>
      <c r="M50" s="199">
        <v>3.5153846153846162</v>
      </c>
      <c r="N50" s="194">
        <f t="shared" si="5"/>
        <v>27.857142857142868</v>
      </c>
      <c r="O50" s="200">
        <f t="shared" si="6"/>
        <v>263.45076459039564</v>
      </c>
    </row>
    <row r="51" spans="1:16" ht="16.5" customHeight="1" x14ac:dyDescent="0.15">
      <c r="A51" s="171">
        <v>46</v>
      </c>
      <c r="B51" s="171" t="s">
        <v>471</v>
      </c>
      <c r="C51" s="203">
        <v>9266</v>
      </c>
      <c r="D51" s="203">
        <v>32669</v>
      </c>
      <c r="E51" s="183">
        <f t="shared" si="7"/>
        <v>84.807383883336342</v>
      </c>
      <c r="F51" s="184">
        <v>29596.720000000001</v>
      </c>
      <c r="G51" s="183">
        <f t="shared" si="8"/>
        <v>96.583469704504608</v>
      </c>
      <c r="H51" s="184">
        <v>16.469064714981318</v>
      </c>
      <c r="I51" s="183">
        <f t="shared" si="2"/>
        <v>26.964019629892167</v>
      </c>
      <c r="J51" s="204">
        <v>22</v>
      </c>
      <c r="K51" s="177">
        <f t="shared" si="3"/>
        <v>2.3742715303259228E-3</v>
      </c>
      <c r="L51" s="174">
        <f t="shared" si="4"/>
        <v>12.253448333834074</v>
      </c>
      <c r="M51" s="178">
        <v>4.0538461538461537</v>
      </c>
      <c r="N51" s="183">
        <f t="shared" si="5"/>
        <v>40.35714285714284</v>
      </c>
      <c r="O51" s="205">
        <f t="shared" si="6"/>
        <v>260.96546440871003</v>
      </c>
    </row>
    <row r="52" spans="1:16" ht="16.5" customHeight="1" x14ac:dyDescent="0.15">
      <c r="A52" s="192">
        <v>47</v>
      </c>
      <c r="B52" s="192" t="s">
        <v>332</v>
      </c>
      <c r="C52" s="193">
        <v>6095</v>
      </c>
      <c r="D52" s="193">
        <v>37459</v>
      </c>
      <c r="E52" s="194">
        <f t="shared" si="7"/>
        <v>79.719811791696316</v>
      </c>
      <c r="F52" s="195">
        <v>36877.53</v>
      </c>
      <c r="G52" s="194">
        <f t="shared" si="8"/>
        <v>95.378831908304434</v>
      </c>
      <c r="H52" s="195">
        <v>23.844871433965416</v>
      </c>
      <c r="I52" s="194">
        <f t="shared" si="2"/>
        <v>49.152324190922805</v>
      </c>
      <c r="J52" s="202">
        <v>9.5</v>
      </c>
      <c r="K52" s="197">
        <f t="shared" si="3"/>
        <v>1.5586546349466775E-3</v>
      </c>
      <c r="L52" s="198">
        <f t="shared" si="4"/>
        <v>8.0441069168648802</v>
      </c>
      <c r="M52" s="199">
        <v>3.523076923076923</v>
      </c>
      <c r="N52" s="194">
        <f t="shared" si="5"/>
        <v>28.035714285714274</v>
      </c>
      <c r="O52" s="200">
        <f t="shared" si="6"/>
        <v>260.33078909350269</v>
      </c>
    </row>
    <row r="53" spans="1:16" ht="16.5" customHeight="1" x14ac:dyDescent="0.15">
      <c r="A53" s="171">
        <v>48</v>
      </c>
      <c r="B53" s="171" t="s">
        <v>425</v>
      </c>
      <c r="C53" s="203">
        <v>30423</v>
      </c>
      <c r="D53" s="203">
        <v>38255</v>
      </c>
      <c r="E53" s="183">
        <f t="shared" si="7"/>
        <v>78.874361398179516</v>
      </c>
      <c r="F53" s="184">
        <v>41710.31</v>
      </c>
      <c r="G53" s="183">
        <f t="shared" si="8"/>
        <v>94.579230016657732</v>
      </c>
      <c r="H53" s="184">
        <v>24.998812342669083</v>
      </c>
      <c r="I53" s="183">
        <f t="shared" si="2"/>
        <v>52.623672248600215</v>
      </c>
      <c r="J53" s="206">
        <v>36.5</v>
      </c>
      <c r="K53" s="177">
        <f t="shared" si="3"/>
        <v>1.1997501890017421E-3</v>
      </c>
      <c r="L53" s="174">
        <f t="shared" si="4"/>
        <v>6.1918263209020807</v>
      </c>
      <c r="M53" s="178">
        <v>3.4923076923076923</v>
      </c>
      <c r="N53" s="183">
        <f t="shared" si="5"/>
        <v>27.321428571428562</v>
      </c>
      <c r="O53" s="205">
        <f t="shared" si="6"/>
        <v>259.59051855576809</v>
      </c>
    </row>
    <row r="54" spans="1:16" ht="16.5" customHeight="1" x14ac:dyDescent="0.15">
      <c r="A54" s="192">
        <v>49</v>
      </c>
      <c r="B54" s="192" t="s">
        <v>489</v>
      </c>
      <c r="C54" s="193">
        <v>26195</v>
      </c>
      <c r="D54" s="193">
        <v>39368</v>
      </c>
      <c r="E54" s="194">
        <f t="shared" si="7"/>
        <v>77.692217820309935</v>
      </c>
      <c r="F54" s="195">
        <v>42406.29</v>
      </c>
      <c r="G54" s="194">
        <f t="shared" si="8"/>
        <v>94.464077469976871</v>
      </c>
      <c r="H54" s="195">
        <v>26.862018114973072</v>
      </c>
      <c r="I54" s="194">
        <f t="shared" si="2"/>
        <v>58.228669601546756</v>
      </c>
      <c r="J54" s="196">
        <v>26</v>
      </c>
      <c r="K54" s="197">
        <f t="shared" si="3"/>
        <v>9.9255583126550868E-4</v>
      </c>
      <c r="L54" s="198">
        <f t="shared" si="4"/>
        <v>5.1225108171128593</v>
      </c>
      <c r="M54" s="199">
        <v>3.2923076923076926</v>
      </c>
      <c r="N54" s="194">
        <f t="shared" si="5"/>
        <v>22.678571428571427</v>
      </c>
      <c r="O54" s="200">
        <f t="shared" si="6"/>
        <v>258.18604713751785</v>
      </c>
    </row>
    <row r="55" spans="1:16" ht="16.5" customHeight="1" x14ac:dyDescent="0.15">
      <c r="A55" s="192">
        <v>50</v>
      </c>
      <c r="B55" s="192" t="s">
        <v>477</v>
      </c>
      <c r="C55" s="193">
        <v>2565</v>
      </c>
      <c r="D55" s="193">
        <v>32940</v>
      </c>
      <c r="E55" s="194">
        <f t="shared" si="7"/>
        <v>84.519548385041048</v>
      </c>
      <c r="F55" s="195">
        <v>32948.35</v>
      </c>
      <c r="G55" s="194">
        <f t="shared" si="8"/>
        <v>96.028929732045725</v>
      </c>
      <c r="H55" s="195">
        <v>19.606063045067611</v>
      </c>
      <c r="I55" s="194">
        <f t="shared" si="2"/>
        <v>36.400909316310923</v>
      </c>
      <c r="J55" s="202">
        <v>3</v>
      </c>
      <c r="K55" s="197">
        <f t="shared" si="3"/>
        <v>1.1695906432748538E-3</v>
      </c>
      <c r="L55" s="198">
        <f t="shared" si="4"/>
        <v>6.0361750271826971</v>
      </c>
      <c r="M55" s="199">
        <v>3.7923076923076922</v>
      </c>
      <c r="N55" s="194">
        <f t="shared" si="5"/>
        <v>34.28571428571427</v>
      </c>
      <c r="O55" s="200">
        <f t="shared" si="6"/>
        <v>257.27127674629469</v>
      </c>
    </row>
    <row r="56" spans="1:16" ht="16.5" customHeight="1" x14ac:dyDescent="0.15">
      <c r="A56" s="171">
        <v>51</v>
      </c>
      <c r="B56" s="171" t="s">
        <v>495</v>
      </c>
      <c r="C56" s="203">
        <v>12512</v>
      </c>
      <c r="D56" s="203">
        <v>36587</v>
      </c>
      <c r="E56" s="183">
        <f t="shared" si="7"/>
        <v>80.645983579568991</v>
      </c>
      <c r="F56" s="184">
        <v>49454.85</v>
      </c>
      <c r="G56" s="183">
        <f t="shared" si="8"/>
        <v>93.297866322483017</v>
      </c>
      <c r="H56" s="184">
        <v>17.588363257936081</v>
      </c>
      <c r="I56" s="183">
        <f t="shared" si="2"/>
        <v>30.331154631122075</v>
      </c>
      <c r="J56" s="204">
        <v>28.5</v>
      </c>
      <c r="K56" s="177">
        <f t="shared" si="3"/>
        <v>2.2778132992327367E-3</v>
      </c>
      <c r="L56" s="174">
        <f t="shared" si="4"/>
        <v>11.755634189168349</v>
      </c>
      <c r="M56" s="178">
        <v>3.9923076923076923</v>
      </c>
      <c r="N56" s="183">
        <f t="shared" si="5"/>
        <v>38.928571428571416</v>
      </c>
      <c r="O56" s="205">
        <f t="shared" si="6"/>
        <v>254.95921015091386</v>
      </c>
    </row>
    <row r="57" spans="1:16" ht="16.5" customHeight="1" x14ac:dyDescent="0.15">
      <c r="A57" s="171">
        <v>52</v>
      </c>
      <c r="B57" s="171" t="s">
        <v>394</v>
      </c>
      <c r="C57" s="203">
        <v>1837</v>
      </c>
      <c r="D57" s="203">
        <v>35327</v>
      </c>
      <c r="E57" s="183">
        <f t="shared" si="7"/>
        <v>81.984259328100606</v>
      </c>
      <c r="F57" s="184">
        <v>36320.589999999997</v>
      </c>
      <c r="G57" s="183">
        <f t="shared" si="8"/>
        <v>95.470979756444379</v>
      </c>
      <c r="H57" s="184">
        <v>18.470654600366085</v>
      </c>
      <c r="I57" s="183">
        <f t="shared" si="2"/>
        <v>32.985311628893008</v>
      </c>
      <c r="J57" s="206">
        <v>3.5</v>
      </c>
      <c r="K57" s="177">
        <f t="shared" si="3"/>
        <v>1.9052803483941209E-3</v>
      </c>
      <c r="L57" s="174">
        <f t="shared" si="4"/>
        <v>9.8330178382385522</v>
      </c>
      <c r="M57" s="178">
        <v>3.6461538461538465</v>
      </c>
      <c r="N57" s="183">
        <f t="shared" si="5"/>
        <v>30.892857142857146</v>
      </c>
      <c r="O57" s="205">
        <f t="shared" si="6"/>
        <v>251.1664256945337</v>
      </c>
    </row>
    <row r="58" spans="1:16" ht="16.5" customHeight="1" x14ac:dyDescent="0.15">
      <c r="A58" s="171">
        <v>53</v>
      </c>
      <c r="B58" s="170" t="s">
        <v>431</v>
      </c>
      <c r="C58" s="203">
        <v>3186</v>
      </c>
      <c r="D58" s="203">
        <v>31390</v>
      </c>
      <c r="E58" s="183">
        <f t="shared" si="7"/>
        <v>86.165839980456923</v>
      </c>
      <c r="F58" s="184">
        <v>38029.54</v>
      </c>
      <c r="G58" s="183">
        <f t="shared" si="8"/>
        <v>95.188227458030283</v>
      </c>
      <c r="H58" s="184">
        <v>20.668980039071435</v>
      </c>
      <c r="I58" s="183">
        <f t="shared" si="2"/>
        <v>39.598434263019449</v>
      </c>
      <c r="J58" s="204">
        <v>1</v>
      </c>
      <c r="K58" s="177">
        <f t="shared" si="3"/>
        <v>3.1387319522912746E-4</v>
      </c>
      <c r="L58" s="174">
        <f t="shared" si="4"/>
        <v>1.6198774790462043</v>
      </c>
      <c r="M58" s="178">
        <v>3.5384615384615383</v>
      </c>
      <c r="N58" s="183">
        <f t="shared" si="5"/>
        <v>28.392857142857132</v>
      </c>
      <c r="O58" s="205">
        <f t="shared" si="6"/>
        <v>250.96523632341001</v>
      </c>
    </row>
    <row r="59" spans="1:16" ht="16.5" customHeight="1" x14ac:dyDescent="0.15">
      <c r="A59" s="171">
        <v>54</v>
      </c>
      <c r="B59" s="171" t="s">
        <v>402</v>
      </c>
      <c r="C59" s="203">
        <v>7197</v>
      </c>
      <c r="D59" s="203">
        <v>37369</v>
      </c>
      <c r="E59" s="183">
        <f t="shared" si="7"/>
        <v>79.815402916591438</v>
      </c>
      <c r="F59" s="184">
        <v>41470</v>
      </c>
      <c r="G59" s="183">
        <f t="shared" si="8"/>
        <v>94.618990223118942</v>
      </c>
      <c r="H59" s="184">
        <v>20.278431834200017</v>
      </c>
      <c r="I59" s="183">
        <f t="shared" si="2"/>
        <v>38.423565825490172</v>
      </c>
      <c r="J59" s="204">
        <v>12</v>
      </c>
      <c r="K59" s="177">
        <f t="shared" si="3"/>
        <v>1.6673614005835765E-3</v>
      </c>
      <c r="L59" s="174">
        <f t="shared" si="4"/>
        <v>8.6051348866047626</v>
      </c>
      <c r="M59" s="178">
        <v>3.5615384615384609</v>
      </c>
      <c r="N59" s="183">
        <f t="shared" si="5"/>
        <v>28.928571428571402</v>
      </c>
      <c r="O59" s="205">
        <f t="shared" si="6"/>
        <v>250.39166528037674</v>
      </c>
    </row>
    <row r="60" spans="1:16" ht="16.5" customHeight="1" x14ac:dyDescent="0.15">
      <c r="A60" s="171">
        <v>55</v>
      </c>
      <c r="B60" s="171" t="s">
        <v>341</v>
      </c>
      <c r="C60" s="203">
        <v>2578</v>
      </c>
      <c r="D60" s="203">
        <v>36951</v>
      </c>
      <c r="E60" s="183">
        <f t="shared" si="7"/>
        <v>80.259370585548737</v>
      </c>
      <c r="F60" s="184">
        <v>42759.53</v>
      </c>
      <c r="G60" s="183">
        <f t="shared" si="8"/>
        <v>94.405632564103797</v>
      </c>
      <c r="H60" s="184">
        <v>18.194416010505009</v>
      </c>
      <c r="I60" s="183">
        <f t="shared" si="2"/>
        <v>32.154315617626679</v>
      </c>
      <c r="J60" s="204">
        <v>6</v>
      </c>
      <c r="K60" s="177">
        <f t="shared" si="3"/>
        <v>2.3273855702094647E-3</v>
      </c>
      <c r="L60" s="174">
        <f t="shared" si="4"/>
        <v>12.011473192182791</v>
      </c>
      <c r="M60" s="178">
        <v>3.661538461538461</v>
      </c>
      <c r="N60" s="183">
        <f t="shared" si="5"/>
        <v>31.249999999999979</v>
      </c>
      <c r="O60" s="205">
        <f t="shared" si="6"/>
        <v>250.08079195946198</v>
      </c>
    </row>
    <row r="61" spans="1:16" ht="16.5" customHeight="1" x14ac:dyDescent="0.15">
      <c r="A61" s="171">
        <v>56</v>
      </c>
      <c r="B61" s="171" t="s">
        <v>445</v>
      </c>
      <c r="C61" s="203">
        <v>4685</v>
      </c>
      <c r="D61" s="203">
        <v>33182</v>
      </c>
      <c r="E61" s="183">
        <f t="shared" si="7"/>
        <v>84.262514471434187</v>
      </c>
      <c r="F61" s="184">
        <v>35337.870000000003</v>
      </c>
      <c r="G61" s="183">
        <f t="shared" si="8"/>
        <v>95.63357453025138</v>
      </c>
      <c r="H61" s="184">
        <v>16.911872585529832</v>
      </c>
      <c r="I61" s="183">
        <f t="shared" si="2"/>
        <v>28.296098447584544</v>
      </c>
      <c r="J61" s="204">
        <v>9</v>
      </c>
      <c r="K61" s="177">
        <f t="shared" si="3"/>
        <v>1.9210245464247599E-3</v>
      </c>
      <c r="L61" s="174">
        <f t="shared" si="4"/>
        <v>9.9142725366426578</v>
      </c>
      <c r="M61" s="178">
        <v>3.6692307692307695</v>
      </c>
      <c r="N61" s="183">
        <f t="shared" si="5"/>
        <v>31.428571428571427</v>
      </c>
      <c r="O61" s="205">
        <f t="shared" si="6"/>
        <v>249.53503141448419</v>
      </c>
    </row>
    <row r="62" spans="1:16" ht="16.5" customHeight="1" x14ac:dyDescent="0.15">
      <c r="A62" s="171">
        <v>57</v>
      </c>
      <c r="B62" s="171" t="s">
        <v>483</v>
      </c>
      <c r="C62" s="203">
        <v>21790</v>
      </c>
      <c r="D62" s="203">
        <v>38530</v>
      </c>
      <c r="E62" s="183">
        <f t="shared" si="7"/>
        <v>78.582277405444444</v>
      </c>
      <c r="F62" s="184">
        <v>41074.61</v>
      </c>
      <c r="G62" s="183">
        <f t="shared" si="8"/>
        <v>94.684409007325584</v>
      </c>
      <c r="H62" s="184">
        <v>20.796850429289012</v>
      </c>
      <c r="I62" s="183">
        <f t="shared" si="2"/>
        <v>39.983100953807707</v>
      </c>
      <c r="J62" s="204">
        <v>30.5</v>
      </c>
      <c r="K62" s="177">
        <f t="shared" si="3"/>
        <v>1.3997246443322624E-3</v>
      </c>
      <c r="L62" s="174">
        <f t="shared" si="4"/>
        <v>7.2238804163082495</v>
      </c>
      <c r="M62" s="178">
        <v>3.5384615384615383</v>
      </c>
      <c r="N62" s="183">
        <f t="shared" si="5"/>
        <v>28.392857142857132</v>
      </c>
      <c r="O62" s="205">
        <f t="shared" si="6"/>
        <v>248.86652492574311</v>
      </c>
    </row>
    <row r="63" spans="1:16" ht="16.5" customHeight="1" x14ac:dyDescent="0.15">
      <c r="A63" s="171">
        <v>58</v>
      </c>
      <c r="B63" s="171" t="s">
        <v>496</v>
      </c>
      <c r="C63" s="203">
        <v>16643</v>
      </c>
      <c r="D63" s="203">
        <v>34681</v>
      </c>
      <c r="E63" s="183">
        <f t="shared" si="7"/>
        <v>82.670391180125549</v>
      </c>
      <c r="F63" s="184">
        <v>34561.19</v>
      </c>
      <c r="G63" s="183">
        <f t="shared" si="8"/>
        <v>95.762079199862697</v>
      </c>
      <c r="H63" s="184">
        <v>20.04286811467799</v>
      </c>
      <c r="I63" s="183">
        <f t="shared" si="2"/>
        <v>37.714930180411358</v>
      </c>
      <c r="J63" s="204">
        <v>13</v>
      </c>
      <c r="K63" s="177">
        <f t="shared" si="3"/>
        <v>7.8110917502854048E-4</v>
      </c>
      <c r="L63" s="174">
        <f t="shared" si="4"/>
        <v>4.0312494999180233</v>
      </c>
      <c r="M63" s="178">
        <v>3.4846153846153842</v>
      </c>
      <c r="N63" s="183">
        <f t="shared" si="5"/>
        <v>27.142857142857125</v>
      </c>
      <c r="O63" s="205">
        <f t="shared" si="6"/>
        <v>247.32150720317475</v>
      </c>
    </row>
    <row r="64" spans="1:16" ht="16.5" customHeight="1" x14ac:dyDescent="0.15">
      <c r="A64" s="171">
        <v>59</v>
      </c>
      <c r="B64" s="171" t="s">
        <v>364</v>
      </c>
      <c r="C64" s="203">
        <v>84992</v>
      </c>
      <c r="D64" s="203">
        <v>31940</v>
      </c>
      <c r="E64" s="183">
        <f t="shared" si="7"/>
        <v>85.581671994986777</v>
      </c>
      <c r="F64" s="184">
        <v>34661.89</v>
      </c>
      <c r="G64" s="183">
        <f t="shared" si="8"/>
        <v>95.745418000617377</v>
      </c>
      <c r="H64" s="184">
        <v>19.607611805946277</v>
      </c>
      <c r="I64" s="183">
        <f t="shared" si="2"/>
        <v>36.405568383363153</v>
      </c>
      <c r="J64" s="204">
        <v>117</v>
      </c>
      <c r="K64" s="177">
        <f t="shared" si="3"/>
        <v>1.3766001506024096E-3</v>
      </c>
      <c r="L64" s="174">
        <f t="shared" si="4"/>
        <v>7.1045365310172848</v>
      </c>
      <c r="M64" s="178">
        <v>3.2153846153846155</v>
      </c>
      <c r="N64" s="183">
        <f t="shared" si="5"/>
        <v>20.892857142857139</v>
      </c>
      <c r="O64" s="205">
        <f t="shared" si="6"/>
        <v>245.73005205284173</v>
      </c>
      <c r="P64" s="201"/>
    </row>
    <row r="65" spans="1:16" ht="16.5" customHeight="1" x14ac:dyDescent="0.15">
      <c r="A65" s="171">
        <v>60</v>
      </c>
      <c r="B65" s="171" t="s">
        <v>403</v>
      </c>
      <c r="C65" s="203">
        <v>14911</v>
      </c>
      <c r="D65" s="203">
        <v>40751</v>
      </c>
      <c r="E65" s="183">
        <f t="shared" si="7"/>
        <v>76.223300867754986</v>
      </c>
      <c r="F65" s="184">
        <v>37820.589999999997</v>
      </c>
      <c r="G65" s="183">
        <f t="shared" si="8"/>
        <v>95.222799032829798</v>
      </c>
      <c r="H65" s="184">
        <v>22.230648135964838</v>
      </c>
      <c r="I65" s="183">
        <f t="shared" si="2"/>
        <v>44.296329513979678</v>
      </c>
      <c r="J65" s="204">
        <v>27</v>
      </c>
      <c r="K65" s="177">
        <f t="shared" si="3"/>
        <v>1.8107437462276171E-3</v>
      </c>
      <c r="L65" s="174">
        <f t="shared" si="4"/>
        <v>9.3451210852734583</v>
      </c>
      <c r="M65" s="178">
        <v>3.1153846153846154</v>
      </c>
      <c r="N65" s="183">
        <f t="shared" si="5"/>
        <v>18.571428571428562</v>
      </c>
      <c r="O65" s="205">
        <f t="shared" si="6"/>
        <v>243.65897907126649</v>
      </c>
    </row>
    <row r="66" spans="1:16" ht="16.5" customHeight="1" x14ac:dyDescent="0.15">
      <c r="A66" s="192">
        <v>61</v>
      </c>
      <c r="B66" s="207" t="s">
        <v>677</v>
      </c>
      <c r="C66" s="193">
        <v>39261</v>
      </c>
      <c r="D66" s="193">
        <v>35810</v>
      </c>
      <c r="E66" s="194">
        <f t="shared" si="7"/>
        <v>81.471253624496825</v>
      </c>
      <c r="F66" s="195">
        <v>39840.879999999997</v>
      </c>
      <c r="G66" s="194">
        <f t="shared" si="8"/>
        <v>94.888534343422265</v>
      </c>
      <c r="H66" s="195">
        <v>16.76674816307607</v>
      </c>
      <c r="I66" s="194">
        <f t="shared" si="2"/>
        <v>27.859527234789631</v>
      </c>
      <c r="J66" s="202">
        <v>125</v>
      </c>
      <c r="K66" s="197">
        <f t="shared" si="3"/>
        <v>3.1838210947250454E-3</v>
      </c>
      <c r="L66" s="198">
        <f t="shared" si="4"/>
        <v>16.431476682462261</v>
      </c>
      <c r="M66" s="199">
        <v>3.3</v>
      </c>
      <c r="N66" s="194">
        <f t="shared" si="5"/>
        <v>22.857142857142847</v>
      </c>
      <c r="O66" s="200">
        <f t="shared" si="6"/>
        <v>243.50793474231381</v>
      </c>
    </row>
    <row r="67" spans="1:16" ht="16.5" customHeight="1" x14ac:dyDescent="0.15">
      <c r="A67" s="171">
        <v>62</v>
      </c>
      <c r="B67" s="171" t="s">
        <v>358</v>
      </c>
      <c r="C67" s="203">
        <v>16061</v>
      </c>
      <c r="D67" s="203">
        <v>41535</v>
      </c>
      <c r="E67" s="183">
        <f t="shared" si="7"/>
        <v>75.390595957557537</v>
      </c>
      <c r="F67" s="184">
        <v>39022.410000000003</v>
      </c>
      <c r="G67" s="183">
        <f t="shared" si="8"/>
        <v>95.023953327993482</v>
      </c>
      <c r="H67" s="184">
        <v>22.448166569474505</v>
      </c>
      <c r="I67" s="183">
        <f t="shared" si="2"/>
        <v>44.950680344232389</v>
      </c>
      <c r="J67" s="204">
        <v>22</v>
      </c>
      <c r="K67" s="177">
        <f t="shared" si="3"/>
        <v>1.3697777224332232E-3</v>
      </c>
      <c r="L67" s="174">
        <f t="shared" si="4"/>
        <v>7.0693264592059348</v>
      </c>
      <c r="M67" s="178">
        <v>3.1769230769230772</v>
      </c>
      <c r="N67" s="183">
        <f t="shared" si="5"/>
        <v>20</v>
      </c>
      <c r="O67" s="205">
        <f t="shared" si="6"/>
        <v>242.43455608898932</v>
      </c>
    </row>
    <row r="68" spans="1:16" ht="16.5" customHeight="1" x14ac:dyDescent="0.15">
      <c r="A68" s="171">
        <v>63</v>
      </c>
      <c r="B68" s="171" t="s">
        <v>413</v>
      </c>
      <c r="C68" s="203">
        <v>4387</v>
      </c>
      <c r="D68" s="203">
        <v>46405</v>
      </c>
      <c r="E68" s="183">
        <f t="shared" si="7"/>
        <v>70.218053977121855</v>
      </c>
      <c r="F68" s="184">
        <v>56172.480000000003</v>
      </c>
      <c r="G68" s="183">
        <f t="shared" si="8"/>
        <v>92.186408806233018</v>
      </c>
      <c r="H68" s="184">
        <v>22.871792825301721</v>
      </c>
      <c r="I68" s="183">
        <f t="shared" si="2"/>
        <v>46.225055981022123</v>
      </c>
      <c r="J68" s="204">
        <v>6.5</v>
      </c>
      <c r="K68" s="177">
        <f t="shared" si="3"/>
        <v>1.4816503305219969E-3</v>
      </c>
      <c r="L68" s="174">
        <f t="shared" si="4"/>
        <v>7.6466931191173551</v>
      </c>
      <c r="M68" s="178">
        <v>3.4076923076923076</v>
      </c>
      <c r="N68" s="183">
        <f t="shared" si="5"/>
        <v>25.357142857142843</v>
      </c>
      <c r="O68" s="205">
        <f t="shared" si="6"/>
        <v>241.63335474063717</v>
      </c>
      <c r="P68" s="201"/>
    </row>
    <row r="69" spans="1:16" ht="16.5" customHeight="1" x14ac:dyDescent="0.15">
      <c r="A69" s="171">
        <v>64</v>
      </c>
      <c r="B69" s="171" t="s">
        <v>410</v>
      </c>
      <c r="C69" s="203">
        <v>6402</v>
      </c>
      <c r="D69" s="203">
        <v>45136</v>
      </c>
      <c r="E69" s="183">
        <f t="shared" si="7"/>
        <v>71.565888838142982</v>
      </c>
      <c r="F69" s="184">
        <v>51593.21</v>
      </c>
      <c r="G69" s="183">
        <f t="shared" si="8"/>
        <v>92.944066501050713</v>
      </c>
      <c r="H69" s="184">
        <v>24.135200945047867</v>
      </c>
      <c r="I69" s="183">
        <f t="shared" si="2"/>
        <v>50.025709280905183</v>
      </c>
      <c r="J69" s="204">
        <v>10</v>
      </c>
      <c r="K69" s="177">
        <f t="shared" si="3"/>
        <v>1.5620118712902219E-3</v>
      </c>
      <c r="L69" s="174">
        <f t="shared" si="4"/>
        <v>8.0614333774464324</v>
      </c>
      <c r="M69" s="178">
        <v>3.1076923076923082</v>
      </c>
      <c r="N69" s="183">
        <f t="shared" si="5"/>
        <v>18.392857142857146</v>
      </c>
      <c r="O69" s="205">
        <f t="shared" si="6"/>
        <v>240.98995514040246</v>
      </c>
    </row>
    <row r="70" spans="1:16" ht="16.5" customHeight="1" x14ac:dyDescent="0.15">
      <c r="A70" s="171">
        <v>65</v>
      </c>
      <c r="B70" s="171" t="s">
        <v>461</v>
      </c>
      <c r="C70" s="203">
        <v>43685</v>
      </c>
      <c r="D70" s="203">
        <v>40761</v>
      </c>
      <c r="E70" s="183">
        <f t="shared" si="7"/>
        <v>76.212679631655533</v>
      </c>
      <c r="F70" s="184">
        <v>46290.76</v>
      </c>
      <c r="G70" s="183">
        <f t="shared" si="8"/>
        <v>93.821377086337463</v>
      </c>
      <c r="H70" s="184">
        <v>20.816254403947749</v>
      </c>
      <c r="I70" s="183">
        <f t="shared" ref="I70:I133" si="9">SUM((H70-$H$2)/$H$3)*100</f>
        <v>40.041473050017125</v>
      </c>
      <c r="J70" s="204">
        <v>64</v>
      </c>
      <c r="K70" s="177">
        <f t="shared" ref="K70:K133" si="10">SUM(J70/C70)</f>
        <v>1.4650337644500401E-3</v>
      </c>
      <c r="L70" s="174">
        <f t="shared" ref="L70:L133" si="11">SUM((K70-$K$2)/$K$3)*100</f>
        <v>7.5609361906246342</v>
      </c>
      <c r="M70" s="178">
        <v>3.3076923076923075</v>
      </c>
      <c r="N70" s="183">
        <f t="shared" ref="N70:N133" si="12">SUM((M70-$M$2)/$M$3)*100</f>
        <v>23.035714285714274</v>
      </c>
      <c r="O70" s="205">
        <f t="shared" ref="O70:O133" si="13">SUM(E70+G70+I70+L70+N70)</f>
        <v>240.67218024434902</v>
      </c>
    </row>
    <row r="71" spans="1:16" ht="16.5" customHeight="1" x14ac:dyDescent="0.15">
      <c r="A71" s="171">
        <v>66</v>
      </c>
      <c r="B71" s="171" t="s">
        <v>352</v>
      </c>
      <c r="C71" s="203">
        <v>5065</v>
      </c>
      <c r="D71" s="203">
        <v>31856</v>
      </c>
      <c r="E71" s="183">
        <f t="shared" si="7"/>
        <v>85.670890378222211</v>
      </c>
      <c r="F71" s="184">
        <v>28592.560000000001</v>
      </c>
      <c r="G71" s="183">
        <f t="shared" si="8"/>
        <v>96.749611808121159</v>
      </c>
      <c r="H71" s="184">
        <v>17.232741117418854</v>
      </c>
      <c r="I71" s="183">
        <f t="shared" si="9"/>
        <v>29.261352687677348</v>
      </c>
      <c r="J71" s="204">
        <v>4</v>
      </c>
      <c r="K71" s="177">
        <f t="shared" si="10"/>
        <v>7.8973346495557744E-4</v>
      </c>
      <c r="L71" s="174">
        <f t="shared" si="11"/>
        <v>4.0757588534974971</v>
      </c>
      <c r="M71" s="178">
        <v>3.3615384615384616</v>
      </c>
      <c r="N71" s="183">
        <f t="shared" si="12"/>
        <v>24.285714285714278</v>
      </c>
      <c r="O71" s="205">
        <f t="shared" si="13"/>
        <v>240.04332801323247</v>
      </c>
    </row>
    <row r="72" spans="1:16" ht="16.5" customHeight="1" x14ac:dyDescent="0.15">
      <c r="A72" s="171">
        <v>67</v>
      </c>
      <c r="B72" s="171" t="s">
        <v>446</v>
      </c>
      <c r="C72" s="203">
        <v>9755</v>
      </c>
      <c r="D72" s="203">
        <v>40031</v>
      </c>
      <c r="E72" s="183">
        <f t="shared" si="7"/>
        <v>76.988029866915909</v>
      </c>
      <c r="F72" s="184">
        <v>43571.23</v>
      </c>
      <c r="G72" s="183">
        <f t="shared" si="8"/>
        <v>94.27133370186516</v>
      </c>
      <c r="H72" s="184">
        <v>21.067967721749262</v>
      </c>
      <c r="I72" s="183">
        <f t="shared" si="9"/>
        <v>40.798690798561481</v>
      </c>
      <c r="J72" s="204">
        <v>11</v>
      </c>
      <c r="K72" s="177">
        <f t="shared" si="10"/>
        <v>1.1276268580215274E-3</v>
      </c>
      <c r="L72" s="174">
        <f t="shared" si="11"/>
        <v>5.8196028837163771</v>
      </c>
      <c r="M72" s="178">
        <v>3.2461538461538462</v>
      </c>
      <c r="N72" s="183">
        <f t="shared" si="12"/>
        <v>21.607142857142851</v>
      </c>
      <c r="O72" s="205">
        <f t="shared" si="13"/>
        <v>239.4848001082018</v>
      </c>
    </row>
    <row r="73" spans="1:16" ht="16.5" customHeight="1" x14ac:dyDescent="0.15">
      <c r="A73" s="171">
        <v>68</v>
      </c>
      <c r="B73" s="170" t="s">
        <v>430</v>
      </c>
      <c r="C73" s="203">
        <v>14198</v>
      </c>
      <c r="D73" s="203">
        <v>42804</v>
      </c>
      <c r="E73" s="183">
        <f t="shared" si="7"/>
        <v>74.04276109653641</v>
      </c>
      <c r="F73" s="184">
        <v>47143.76</v>
      </c>
      <c r="G73" s="183">
        <f t="shared" si="8"/>
        <v>93.680244981508636</v>
      </c>
      <c r="H73" s="184">
        <v>22.473255179256334</v>
      </c>
      <c r="I73" s="183">
        <f t="shared" si="9"/>
        <v>45.026153270254063</v>
      </c>
      <c r="J73" s="204">
        <v>17.5</v>
      </c>
      <c r="K73" s="177">
        <f t="shared" si="10"/>
        <v>1.2325679673193407E-3</v>
      </c>
      <c r="L73" s="174">
        <f t="shared" si="11"/>
        <v>6.3611965660107836</v>
      </c>
      <c r="M73" s="178">
        <v>3.1769230769230772</v>
      </c>
      <c r="N73" s="183">
        <f t="shared" si="12"/>
        <v>20</v>
      </c>
      <c r="O73" s="205">
        <f t="shared" si="13"/>
        <v>239.11035591430991</v>
      </c>
    </row>
    <row r="74" spans="1:16" ht="16.5" customHeight="1" x14ac:dyDescent="0.15">
      <c r="A74" s="171">
        <v>69</v>
      </c>
      <c r="B74" s="171" t="s">
        <v>331</v>
      </c>
      <c r="C74" s="203">
        <v>3664</v>
      </c>
      <c r="D74" s="203">
        <v>41218</v>
      </c>
      <c r="E74" s="183">
        <f t="shared" si="7"/>
        <v>75.727289141910333</v>
      </c>
      <c r="F74" s="184">
        <v>50271.519999999997</v>
      </c>
      <c r="G74" s="183">
        <f t="shared" si="8"/>
        <v>93.16274515478014</v>
      </c>
      <c r="H74" s="184">
        <v>19.708151575182139</v>
      </c>
      <c r="I74" s="183">
        <f t="shared" si="9"/>
        <v>36.708017607603175</v>
      </c>
      <c r="J74" s="204">
        <v>4</v>
      </c>
      <c r="K74" s="177">
        <f t="shared" si="10"/>
        <v>1.0917030567685589E-3</v>
      </c>
      <c r="L74" s="174">
        <f t="shared" si="11"/>
        <v>5.6342026727524077</v>
      </c>
      <c r="M74" s="178">
        <v>3.5076923076923077</v>
      </c>
      <c r="N74" s="183">
        <f t="shared" si="12"/>
        <v>27.67857142857142</v>
      </c>
      <c r="O74" s="205">
        <f t="shared" si="13"/>
        <v>238.91082600561748</v>
      </c>
    </row>
    <row r="75" spans="1:16" ht="16.5" customHeight="1" x14ac:dyDescent="0.15">
      <c r="A75" s="171">
        <v>70</v>
      </c>
      <c r="B75" s="171" t="s">
        <v>404</v>
      </c>
      <c r="C75" s="203">
        <v>4281</v>
      </c>
      <c r="D75" s="203">
        <v>36369</v>
      </c>
      <c r="E75" s="183">
        <f t="shared" si="7"/>
        <v>80.877526526537153</v>
      </c>
      <c r="F75" s="184">
        <v>40862.660000000003</v>
      </c>
      <c r="G75" s="183">
        <f t="shared" si="8"/>
        <v>94.719476943572317</v>
      </c>
      <c r="H75" s="184">
        <v>14.131129271232336</v>
      </c>
      <c r="I75" s="183">
        <f t="shared" si="9"/>
        <v>19.930914554563447</v>
      </c>
      <c r="J75" s="204">
        <v>8</v>
      </c>
      <c r="K75" s="177">
        <f t="shared" si="10"/>
        <v>1.8687222611539359E-3</v>
      </c>
      <c r="L75" s="174">
        <f t="shared" si="11"/>
        <v>9.644344121917694</v>
      </c>
      <c r="M75" s="178">
        <v>3.7615384615384619</v>
      </c>
      <c r="N75" s="183">
        <f t="shared" si="12"/>
        <v>33.571428571428569</v>
      </c>
      <c r="O75" s="205">
        <f t="shared" si="13"/>
        <v>238.7436907180192</v>
      </c>
    </row>
    <row r="76" spans="1:16" ht="16.5" customHeight="1" x14ac:dyDescent="0.15">
      <c r="A76" s="171">
        <v>71</v>
      </c>
      <c r="B76" s="170" t="s">
        <v>462</v>
      </c>
      <c r="C76" s="203">
        <v>25737</v>
      </c>
      <c r="D76" s="203">
        <v>46758</v>
      </c>
      <c r="E76" s="183">
        <f t="shared" si="7"/>
        <v>69.843124342811009</v>
      </c>
      <c r="F76" s="184">
        <v>61252.46</v>
      </c>
      <c r="G76" s="183">
        <f t="shared" si="8"/>
        <v>91.345906731334622</v>
      </c>
      <c r="H76" s="184">
        <v>25.175310348909015</v>
      </c>
      <c r="I76" s="183">
        <f t="shared" si="9"/>
        <v>53.154623189435831</v>
      </c>
      <c r="J76" s="204">
        <v>13</v>
      </c>
      <c r="K76" s="177">
        <f t="shared" si="10"/>
        <v>5.0510937560710261E-4</v>
      </c>
      <c r="L76" s="174">
        <f t="shared" si="11"/>
        <v>2.606833952175299</v>
      </c>
      <c r="M76" s="178">
        <v>3.2538461538461538</v>
      </c>
      <c r="N76" s="183">
        <f t="shared" si="12"/>
        <v>21.785714285714278</v>
      </c>
      <c r="O76" s="205">
        <f t="shared" si="13"/>
        <v>238.73620250147104</v>
      </c>
    </row>
    <row r="77" spans="1:16" ht="16.5" customHeight="1" x14ac:dyDescent="0.15">
      <c r="A77" s="171">
        <v>72</v>
      </c>
      <c r="B77" s="170" t="s">
        <v>433</v>
      </c>
      <c r="C77" s="203">
        <v>5271</v>
      </c>
      <c r="D77" s="203">
        <v>35713</v>
      </c>
      <c r="E77" s="183">
        <f t="shared" si="7"/>
        <v>81.574279614661549</v>
      </c>
      <c r="F77" s="184">
        <v>44138.09</v>
      </c>
      <c r="G77" s="183">
        <f t="shared" si="8"/>
        <v>94.177544551873055</v>
      </c>
      <c r="H77" s="184">
        <v>19.117804832961433</v>
      </c>
      <c r="I77" s="183">
        <f t="shared" si="9"/>
        <v>34.932104299125179</v>
      </c>
      <c r="J77" s="204">
        <v>4.5</v>
      </c>
      <c r="K77" s="177">
        <f t="shared" si="10"/>
        <v>8.5372794536141153E-4</v>
      </c>
      <c r="L77" s="174">
        <f t="shared" si="11"/>
        <v>4.4060298647477572</v>
      </c>
      <c r="M77" s="178">
        <v>3.3000000000000003</v>
      </c>
      <c r="N77" s="183">
        <f t="shared" si="12"/>
        <v>22.857142857142854</v>
      </c>
      <c r="O77" s="205">
        <f t="shared" si="13"/>
        <v>237.9471011875504</v>
      </c>
    </row>
    <row r="78" spans="1:16" ht="16.5" customHeight="1" x14ac:dyDescent="0.15">
      <c r="A78" s="171">
        <v>73</v>
      </c>
      <c r="B78" s="171" t="s">
        <v>363</v>
      </c>
      <c r="C78" s="203">
        <v>13960</v>
      </c>
      <c r="D78" s="203">
        <v>43171</v>
      </c>
      <c r="E78" s="183">
        <f t="shared" si="7"/>
        <v>73.652961731686332</v>
      </c>
      <c r="F78" s="184">
        <v>53379.45</v>
      </c>
      <c r="G78" s="183">
        <f t="shared" si="8"/>
        <v>92.64852627721784</v>
      </c>
      <c r="H78" s="184">
        <v>21.708906695770786</v>
      </c>
      <c r="I78" s="183">
        <f t="shared" si="9"/>
        <v>42.726798421558257</v>
      </c>
      <c r="J78" s="204">
        <v>14.5</v>
      </c>
      <c r="K78" s="177">
        <f t="shared" si="10"/>
        <v>1.0386819484240687E-3</v>
      </c>
      <c r="L78" s="174">
        <f t="shared" si="11"/>
        <v>5.3605644627147191</v>
      </c>
      <c r="M78" s="178">
        <v>3.3230769230769233</v>
      </c>
      <c r="N78" s="183">
        <f t="shared" si="12"/>
        <v>23.392857142857139</v>
      </c>
      <c r="O78" s="205">
        <f t="shared" si="13"/>
        <v>237.7817080360343</v>
      </c>
    </row>
    <row r="79" spans="1:16" ht="16.5" customHeight="1" x14ac:dyDescent="0.15">
      <c r="A79" s="171">
        <v>74</v>
      </c>
      <c r="B79" s="171" t="s">
        <v>490</v>
      </c>
      <c r="C79" s="203">
        <v>5872</v>
      </c>
      <c r="D79" s="203">
        <v>39056</v>
      </c>
      <c r="E79" s="183">
        <f t="shared" si="7"/>
        <v>78.023600386612998</v>
      </c>
      <c r="F79" s="184">
        <v>36352.6</v>
      </c>
      <c r="G79" s="183">
        <f t="shared" si="8"/>
        <v>95.46568357980243</v>
      </c>
      <c r="H79" s="184">
        <v>20.051290477405914</v>
      </c>
      <c r="I79" s="183">
        <f t="shared" si="9"/>
        <v>37.740266791910358</v>
      </c>
      <c r="J79" s="204">
        <v>9</v>
      </c>
      <c r="K79" s="177">
        <f t="shared" si="10"/>
        <v>1.5326975476839238E-3</v>
      </c>
      <c r="L79" s="174">
        <f t="shared" si="11"/>
        <v>7.9101442156285522</v>
      </c>
      <c r="M79" s="178">
        <v>3.115384615384615</v>
      </c>
      <c r="N79" s="183">
        <f t="shared" si="12"/>
        <v>18.571428571428555</v>
      </c>
      <c r="O79" s="205">
        <f t="shared" si="13"/>
        <v>237.71112354538289</v>
      </c>
    </row>
    <row r="80" spans="1:16" ht="16.5" customHeight="1" x14ac:dyDescent="0.15">
      <c r="A80" s="171">
        <v>75</v>
      </c>
      <c r="B80" s="170" t="s">
        <v>432</v>
      </c>
      <c r="C80" s="203">
        <v>23709</v>
      </c>
      <c r="D80" s="203">
        <v>40952</v>
      </c>
      <c r="E80" s="183">
        <f t="shared" si="7"/>
        <v>76.009814022155894</v>
      </c>
      <c r="F80" s="184">
        <v>62305.75</v>
      </c>
      <c r="G80" s="183">
        <f t="shared" si="8"/>
        <v>91.171635881750618</v>
      </c>
      <c r="H80" s="184">
        <v>20.913536402686113</v>
      </c>
      <c r="I80" s="183">
        <f t="shared" si="9"/>
        <v>40.334122071141401</v>
      </c>
      <c r="J80" s="204">
        <v>26.5</v>
      </c>
      <c r="K80" s="177">
        <f t="shared" si="10"/>
        <v>1.1177190096587793E-3</v>
      </c>
      <c r="L80" s="174">
        <f t="shared" si="11"/>
        <v>5.7684691753507922</v>
      </c>
      <c r="M80" s="178">
        <v>3.3615384615384616</v>
      </c>
      <c r="N80" s="183">
        <f t="shared" si="12"/>
        <v>24.285714285714278</v>
      </c>
      <c r="O80" s="205">
        <f t="shared" si="13"/>
        <v>237.56975543611298</v>
      </c>
    </row>
    <row r="81" spans="1:16" ht="16.5" customHeight="1" x14ac:dyDescent="0.15">
      <c r="A81" s="171">
        <v>76</v>
      </c>
      <c r="B81" s="171" t="s">
        <v>423</v>
      </c>
      <c r="C81" s="203">
        <v>6733</v>
      </c>
      <c r="D81" s="203">
        <v>38472</v>
      </c>
      <c r="E81" s="183">
        <f t="shared" si="7"/>
        <v>78.643880574821296</v>
      </c>
      <c r="F81" s="184">
        <v>47225.63</v>
      </c>
      <c r="G81" s="183">
        <f t="shared" si="8"/>
        <v>93.666699277613745</v>
      </c>
      <c r="H81" s="184">
        <v>20.964840499180035</v>
      </c>
      <c r="I81" s="183">
        <f t="shared" si="9"/>
        <v>40.488457855904549</v>
      </c>
      <c r="J81" s="204">
        <v>4</v>
      </c>
      <c r="K81" s="177">
        <f t="shared" si="10"/>
        <v>5.9408881627803355E-4</v>
      </c>
      <c r="L81" s="174">
        <f t="shared" si="11"/>
        <v>3.066050585617826</v>
      </c>
      <c r="M81" s="178">
        <v>3.2384615384615385</v>
      </c>
      <c r="N81" s="183">
        <f t="shared" si="12"/>
        <v>21.428571428571423</v>
      </c>
      <c r="O81" s="205">
        <f t="shared" si="13"/>
        <v>237.29365972252884</v>
      </c>
    </row>
    <row r="82" spans="1:16" ht="16.5" customHeight="1" x14ac:dyDescent="0.15">
      <c r="A82" s="171">
        <v>77</v>
      </c>
      <c r="B82" s="171" t="s">
        <v>452</v>
      </c>
      <c r="C82" s="203">
        <v>4167</v>
      </c>
      <c r="D82" s="203">
        <v>45930</v>
      </c>
      <c r="E82" s="183">
        <f t="shared" si="7"/>
        <v>70.722562691846079</v>
      </c>
      <c r="F82" s="184">
        <v>51497.98</v>
      </c>
      <c r="G82" s="183">
        <f t="shared" si="8"/>
        <v>92.959822667923916</v>
      </c>
      <c r="H82" s="184">
        <v>22.323423551322769</v>
      </c>
      <c r="I82" s="183">
        <f t="shared" si="9"/>
        <v>44.575421584876764</v>
      </c>
      <c r="J82" s="204">
        <v>4</v>
      </c>
      <c r="K82" s="177">
        <f t="shared" si="10"/>
        <v>9.5992320614350852E-4</v>
      </c>
      <c r="L82" s="174">
        <f t="shared" si="11"/>
        <v>4.9540961346207872</v>
      </c>
      <c r="M82" s="178">
        <v>3.3461538461538463</v>
      </c>
      <c r="N82" s="183">
        <f t="shared" si="12"/>
        <v>23.92857142857142</v>
      </c>
      <c r="O82" s="205">
        <f t="shared" si="13"/>
        <v>237.14047450783895</v>
      </c>
    </row>
    <row r="83" spans="1:16" ht="16.5" customHeight="1" x14ac:dyDescent="0.15">
      <c r="A83" s="171">
        <v>78</v>
      </c>
      <c r="B83" s="171" t="s">
        <v>398</v>
      </c>
      <c r="C83" s="203">
        <v>9529</v>
      </c>
      <c r="D83" s="203">
        <v>45072</v>
      </c>
      <c r="E83" s="183">
        <f t="shared" si="7"/>
        <v>71.633864749179509</v>
      </c>
      <c r="F83" s="184">
        <v>45038.86</v>
      </c>
      <c r="G83" s="183">
        <f t="shared" si="8"/>
        <v>94.028508718266181</v>
      </c>
      <c r="H83" s="184">
        <v>26.389004565123209</v>
      </c>
      <c r="I83" s="183">
        <f t="shared" si="9"/>
        <v>56.805724409863565</v>
      </c>
      <c r="J83" s="204">
        <v>1</v>
      </c>
      <c r="K83" s="177">
        <f t="shared" si="10"/>
        <v>1.04942806170637E-4</v>
      </c>
      <c r="L83" s="174">
        <f t="shared" si="11"/>
        <v>0.54160243973567068</v>
      </c>
      <c r="M83" s="178">
        <v>2.9230769230769229</v>
      </c>
      <c r="N83" s="183">
        <f t="shared" si="12"/>
        <v>14.107142857142845</v>
      </c>
      <c r="O83" s="205">
        <f t="shared" si="13"/>
        <v>237.11684317418775</v>
      </c>
    </row>
    <row r="84" spans="1:16" ht="16.5" customHeight="1" x14ac:dyDescent="0.15">
      <c r="A84" s="171">
        <v>79</v>
      </c>
      <c r="B84" s="171" t="s">
        <v>416</v>
      </c>
      <c r="C84" s="203">
        <v>19658</v>
      </c>
      <c r="D84" s="203">
        <v>50195</v>
      </c>
      <c r="E84" s="183">
        <f t="shared" si="7"/>
        <v>66.192605495427557</v>
      </c>
      <c r="F84" s="184">
        <v>70675.44</v>
      </c>
      <c r="G84" s="183">
        <f t="shared" si="8"/>
        <v>89.786838734664144</v>
      </c>
      <c r="H84" s="184">
        <v>24.086581575524772</v>
      </c>
      <c r="I84" s="183">
        <f t="shared" si="9"/>
        <v>49.879449838427234</v>
      </c>
      <c r="J84" s="204">
        <v>0.5</v>
      </c>
      <c r="K84" s="177">
        <f t="shared" si="10"/>
        <v>2.5434937430053922E-5</v>
      </c>
      <c r="L84" s="174">
        <f t="shared" si="11"/>
        <v>0.13126792268392526</v>
      </c>
      <c r="M84" s="178">
        <v>3.6538461538461542</v>
      </c>
      <c r="N84" s="183">
        <f t="shared" si="12"/>
        <v>31.071428571428573</v>
      </c>
      <c r="O84" s="205">
        <f t="shared" si="13"/>
        <v>237.06159056263144</v>
      </c>
    </row>
    <row r="85" spans="1:16" ht="16.5" customHeight="1" x14ac:dyDescent="0.15">
      <c r="A85" s="171">
        <v>80</v>
      </c>
      <c r="B85" s="171" t="s">
        <v>379</v>
      </c>
      <c r="C85" s="203">
        <v>16071</v>
      </c>
      <c r="D85" s="203">
        <v>42602</v>
      </c>
      <c r="E85" s="183">
        <f t="shared" si="7"/>
        <v>74.257310065745457</v>
      </c>
      <c r="F85" s="184">
        <v>44704.77</v>
      </c>
      <c r="G85" s="183">
        <f t="shared" si="8"/>
        <v>94.083785183567784</v>
      </c>
      <c r="H85" s="184">
        <v>21.545655882898593</v>
      </c>
      <c r="I85" s="183">
        <f t="shared" si="9"/>
        <v>42.235698411233834</v>
      </c>
      <c r="J85" s="204">
        <v>17.5</v>
      </c>
      <c r="K85" s="177">
        <f t="shared" si="10"/>
        <v>1.0889179267002675E-3</v>
      </c>
      <c r="L85" s="174">
        <f t="shared" si="11"/>
        <v>5.6198288124087545</v>
      </c>
      <c r="M85" s="178">
        <v>3.2</v>
      </c>
      <c r="N85" s="183">
        <f t="shared" si="12"/>
        <v>20.535714285714281</v>
      </c>
      <c r="O85" s="205">
        <f t="shared" si="13"/>
        <v>236.7323367586701</v>
      </c>
    </row>
    <row r="86" spans="1:16" ht="16.5" customHeight="1" x14ac:dyDescent="0.15">
      <c r="A86" s="171">
        <v>81</v>
      </c>
      <c r="B86" s="171" t="s">
        <v>336</v>
      </c>
      <c r="C86" s="203">
        <v>19627</v>
      </c>
      <c r="D86" s="203">
        <v>44782</v>
      </c>
      <c r="E86" s="183">
        <f t="shared" si="7"/>
        <v>71.941880596063768</v>
      </c>
      <c r="F86" s="184">
        <v>56694.97</v>
      </c>
      <c r="G86" s="183">
        <f t="shared" si="8"/>
        <v>92.099960842045434</v>
      </c>
      <c r="H86" s="184">
        <v>22.013454135670585</v>
      </c>
      <c r="I86" s="183">
        <f t="shared" si="9"/>
        <v>43.642954661442701</v>
      </c>
      <c r="J86" s="204">
        <v>20</v>
      </c>
      <c r="K86" s="177">
        <f t="shared" si="10"/>
        <v>1.0190044326692821E-3</v>
      </c>
      <c r="L86" s="174">
        <f t="shared" si="11"/>
        <v>5.2590101882521081</v>
      </c>
      <c r="M86" s="178">
        <v>3.3307692307692309</v>
      </c>
      <c r="N86" s="183">
        <f t="shared" si="12"/>
        <v>23.571428571428566</v>
      </c>
      <c r="O86" s="205">
        <f t="shared" si="13"/>
        <v>236.51523485923258</v>
      </c>
    </row>
    <row r="87" spans="1:16" ht="16.5" customHeight="1" x14ac:dyDescent="0.15">
      <c r="A87" s="171">
        <v>82</v>
      </c>
      <c r="B87" s="171" t="s">
        <v>474</v>
      </c>
      <c r="C87" s="203">
        <v>36237</v>
      </c>
      <c r="D87" s="203">
        <v>46622</v>
      </c>
      <c r="E87" s="183">
        <f t="shared" si="7"/>
        <v>69.987573153763634</v>
      </c>
      <c r="F87" s="184">
        <v>75060.25</v>
      </c>
      <c r="G87" s="183">
        <f t="shared" si="8"/>
        <v>89.061355188855856</v>
      </c>
      <c r="H87" s="184">
        <v>22.837833390774932</v>
      </c>
      <c r="I87" s="183">
        <f t="shared" si="9"/>
        <v>46.122897355571517</v>
      </c>
      <c r="J87" s="204">
        <v>12.5</v>
      </c>
      <c r="K87" s="177">
        <f t="shared" si="10"/>
        <v>3.4495129287744568E-4</v>
      </c>
      <c r="L87" s="174">
        <f t="shared" si="11"/>
        <v>1.7802693546103447</v>
      </c>
      <c r="M87" s="178">
        <v>3.5769230769230771</v>
      </c>
      <c r="N87" s="183">
        <f t="shared" si="12"/>
        <v>29.285714285714281</v>
      </c>
      <c r="O87" s="205">
        <f t="shared" si="13"/>
        <v>236.23780933851563</v>
      </c>
    </row>
    <row r="88" spans="1:16" ht="16.5" customHeight="1" x14ac:dyDescent="0.15">
      <c r="A88" s="171">
        <v>83</v>
      </c>
      <c r="B88" s="171" t="s">
        <v>427</v>
      </c>
      <c r="C88" s="203">
        <v>27151</v>
      </c>
      <c r="D88" s="203">
        <v>38056</v>
      </c>
      <c r="E88" s="183">
        <f t="shared" si="7"/>
        <v>79.085723996558727</v>
      </c>
      <c r="F88" s="184">
        <v>51111.17</v>
      </c>
      <c r="G88" s="183">
        <f t="shared" si="8"/>
        <v>93.023821858391486</v>
      </c>
      <c r="H88" s="184">
        <v>18.718927460400494</v>
      </c>
      <c r="I88" s="183">
        <f t="shared" si="9"/>
        <v>33.732179604500743</v>
      </c>
      <c r="J88" s="204">
        <v>28</v>
      </c>
      <c r="K88" s="177">
        <f t="shared" si="10"/>
        <v>1.0312695664984714E-3</v>
      </c>
      <c r="L88" s="174">
        <f t="shared" si="11"/>
        <v>5.3223096810708173</v>
      </c>
      <c r="M88" s="178">
        <v>3.384615384615385</v>
      </c>
      <c r="N88" s="183">
        <f t="shared" si="12"/>
        <v>24.821428571428573</v>
      </c>
      <c r="O88" s="205">
        <f t="shared" si="13"/>
        <v>235.98546371195036</v>
      </c>
    </row>
    <row r="89" spans="1:16" ht="16.5" customHeight="1" x14ac:dyDescent="0.15">
      <c r="A89" s="171">
        <v>84</v>
      </c>
      <c r="B89" s="171" t="s">
        <v>373</v>
      </c>
      <c r="C89" s="203">
        <v>12869</v>
      </c>
      <c r="D89" s="203">
        <v>41065</v>
      </c>
      <c r="E89" s="183">
        <f t="shared" si="7"/>
        <v>75.889794054232027</v>
      </c>
      <c r="F89" s="184">
        <v>45534.47</v>
      </c>
      <c r="G89" s="183">
        <f t="shared" si="8"/>
        <v>93.946508152645777</v>
      </c>
      <c r="H89" s="184">
        <v>20.680724054543415</v>
      </c>
      <c r="I89" s="183">
        <f t="shared" si="9"/>
        <v>39.633763251696855</v>
      </c>
      <c r="J89" s="204">
        <v>17</v>
      </c>
      <c r="K89" s="177">
        <f t="shared" si="10"/>
        <v>1.321003963011889E-3</v>
      </c>
      <c r="L89" s="174">
        <f t="shared" si="11"/>
        <v>6.8176085181521877</v>
      </c>
      <c r="M89" s="178">
        <v>3.161538461538461</v>
      </c>
      <c r="N89" s="183">
        <f t="shared" si="12"/>
        <v>19.642857142857121</v>
      </c>
      <c r="O89" s="205">
        <f t="shared" si="13"/>
        <v>235.93053111958395</v>
      </c>
      <c r="P89" s="201"/>
    </row>
    <row r="90" spans="1:16" ht="16.5" customHeight="1" x14ac:dyDescent="0.15">
      <c r="A90" s="171">
        <v>85</v>
      </c>
      <c r="B90" s="171" t="s">
        <v>478</v>
      </c>
      <c r="C90" s="203">
        <v>44660</v>
      </c>
      <c r="D90" s="203">
        <v>38989</v>
      </c>
      <c r="E90" s="183">
        <f t="shared" si="7"/>
        <v>78.094762668479362</v>
      </c>
      <c r="F90" s="184">
        <v>46648.28</v>
      </c>
      <c r="G90" s="183">
        <f t="shared" si="8"/>
        <v>93.762224038132999</v>
      </c>
      <c r="H90" s="184">
        <v>19.63621872541129</v>
      </c>
      <c r="I90" s="183">
        <f t="shared" si="9"/>
        <v>36.491625280706849</v>
      </c>
      <c r="J90" s="204">
        <v>43.5</v>
      </c>
      <c r="K90" s="177">
        <f t="shared" si="10"/>
        <v>9.7402597402597403E-4</v>
      </c>
      <c r="L90" s="174">
        <f t="shared" si="11"/>
        <v>5.0268795275076679</v>
      </c>
      <c r="M90" s="178">
        <v>3.2769230769230768</v>
      </c>
      <c r="N90" s="183">
        <f t="shared" si="12"/>
        <v>22.321428571428562</v>
      </c>
      <c r="O90" s="205">
        <f t="shared" si="13"/>
        <v>235.69692008625543</v>
      </c>
    </row>
    <row r="91" spans="1:16" ht="16.5" customHeight="1" x14ac:dyDescent="0.15">
      <c r="A91" s="171">
        <v>86</v>
      </c>
      <c r="B91" s="171" t="s">
        <v>460</v>
      </c>
      <c r="C91" s="203">
        <v>19572</v>
      </c>
      <c r="D91" s="203">
        <v>43742</v>
      </c>
      <c r="E91" s="183">
        <f t="shared" si="7"/>
        <v>73.046489150407325</v>
      </c>
      <c r="F91" s="184">
        <v>61779.86</v>
      </c>
      <c r="G91" s="183">
        <f t="shared" si="8"/>
        <v>91.258646388911743</v>
      </c>
      <c r="H91" s="184">
        <v>19.657232593493003</v>
      </c>
      <c r="I91" s="183">
        <f t="shared" si="9"/>
        <v>36.554840346226705</v>
      </c>
      <c r="J91" s="204">
        <v>8</v>
      </c>
      <c r="K91" s="177">
        <f t="shared" si="10"/>
        <v>4.0874718986306971E-4</v>
      </c>
      <c r="L91" s="174">
        <f t="shared" si="11"/>
        <v>2.1095154907995939</v>
      </c>
      <c r="M91" s="178">
        <v>3.6923076923076916</v>
      </c>
      <c r="N91" s="183">
        <f t="shared" si="12"/>
        <v>31.96428571428569</v>
      </c>
      <c r="O91" s="205">
        <f t="shared" si="13"/>
        <v>234.93377709063105</v>
      </c>
    </row>
    <row r="92" spans="1:16" ht="16.5" customHeight="1" x14ac:dyDescent="0.15">
      <c r="A92" s="171">
        <v>87</v>
      </c>
      <c r="B92" s="171" t="s">
        <v>372</v>
      </c>
      <c r="C92" s="203">
        <v>9023</v>
      </c>
      <c r="D92" s="203">
        <v>41148</v>
      </c>
      <c r="E92" s="183">
        <f t="shared" si="7"/>
        <v>75.801637794606535</v>
      </c>
      <c r="F92" s="184">
        <v>49786.92</v>
      </c>
      <c r="G92" s="183">
        <f t="shared" si="8"/>
        <v>93.242924073889228</v>
      </c>
      <c r="H92" s="184">
        <v>20.566769509902755</v>
      </c>
      <c r="I92" s="183">
        <f t="shared" si="9"/>
        <v>39.2909589675102</v>
      </c>
      <c r="J92" s="204">
        <v>6.5</v>
      </c>
      <c r="K92" s="177">
        <f t="shared" si="10"/>
        <v>7.2038124792197719E-4</v>
      </c>
      <c r="L92" s="174">
        <f t="shared" si="11"/>
        <v>3.7178369404375307</v>
      </c>
      <c r="M92" s="178">
        <v>3.3</v>
      </c>
      <c r="N92" s="183">
        <f t="shared" si="12"/>
        <v>22.857142857142847</v>
      </c>
      <c r="O92" s="205">
        <f t="shared" si="13"/>
        <v>234.91050063358631</v>
      </c>
    </row>
    <row r="93" spans="1:16" ht="16.5" customHeight="1" x14ac:dyDescent="0.15">
      <c r="A93" s="171">
        <v>88</v>
      </c>
      <c r="B93" s="171" t="s">
        <v>444</v>
      </c>
      <c r="C93" s="203">
        <v>9349</v>
      </c>
      <c r="D93" s="203">
        <v>47409</v>
      </c>
      <c r="E93" s="183">
        <f t="shared" si="7"/>
        <v>69.151681872736347</v>
      </c>
      <c r="F93" s="184">
        <v>54849.24</v>
      </c>
      <c r="G93" s="183">
        <f t="shared" si="8"/>
        <v>92.405343913376853</v>
      </c>
      <c r="H93" s="184">
        <v>21.748009381212263</v>
      </c>
      <c r="I93" s="183">
        <f t="shared" si="9"/>
        <v>42.844429255280694</v>
      </c>
      <c r="J93" s="204">
        <v>13.5</v>
      </c>
      <c r="K93" s="177">
        <f t="shared" si="10"/>
        <v>1.4440047063857097E-3</v>
      </c>
      <c r="L93" s="174">
        <f t="shared" si="11"/>
        <v>7.452406701385847</v>
      </c>
      <c r="M93" s="178">
        <v>3.3</v>
      </c>
      <c r="N93" s="183">
        <f t="shared" si="12"/>
        <v>22.857142857142847</v>
      </c>
      <c r="O93" s="205">
        <f t="shared" si="13"/>
        <v>234.7110045999226</v>
      </c>
    </row>
    <row r="94" spans="1:16" ht="16.5" customHeight="1" x14ac:dyDescent="0.15">
      <c r="A94" s="171">
        <v>89</v>
      </c>
      <c r="B94" s="171" t="s">
        <v>485</v>
      </c>
      <c r="C94" s="203">
        <v>62903</v>
      </c>
      <c r="D94" s="203">
        <v>51556</v>
      </c>
      <c r="E94" s="183">
        <f t="shared" si="7"/>
        <v>64.747055262291425</v>
      </c>
      <c r="F94" s="184">
        <v>67395.17</v>
      </c>
      <c r="G94" s="183">
        <f t="shared" si="8"/>
        <v>90.329571922831619</v>
      </c>
      <c r="H94" s="184">
        <v>25.588004152123698</v>
      </c>
      <c r="I94" s="183">
        <f t="shared" si="9"/>
        <v>54.396111225260981</v>
      </c>
      <c r="J94" s="206">
        <v>108</v>
      </c>
      <c r="K94" s="177">
        <f t="shared" si="10"/>
        <v>1.7169292402588112E-3</v>
      </c>
      <c r="L94" s="174">
        <f t="shared" si="11"/>
        <v>8.860951019983947</v>
      </c>
      <c r="M94" s="178">
        <v>3.0076923076923077</v>
      </c>
      <c r="N94" s="183">
        <f t="shared" si="12"/>
        <v>16.071428571428566</v>
      </c>
      <c r="O94" s="205">
        <f t="shared" si="13"/>
        <v>234.40511800179652</v>
      </c>
    </row>
    <row r="95" spans="1:16" ht="16.5" customHeight="1" x14ac:dyDescent="0.15">
      <c r="A95" s="171">
        <v>90</v>
      </c>
      <c r="B95" s="171" t="s">
        <v>360</v>
      </c>
      <c r="C95" s="203">
        <v>5433</v>
      </c>
      <c r="D95" s="203">
        <v>40835</v>
      </c>
      <c r="E95" s="183">
        <f t="shared" si="7"/>
        <v>76.134082484519553</v>
      </c>
      <c r="F95" s="184">
        <v>46692.71</v>
      </c>
      <c r="G95" s="183">
        <f t="shared" si="8"/>
        <v>93.754872925099534</v>
      </c>
      <c r="H95" s="184">
        <v>18.856651878618425</v>
      </c>
      <c r="I95" s="183">
        <f t="shared" si="9"/>
        <v>34.146489720443036</v>
      </c>
      <c r="J95" s="204">
        <v>4.5</v>
      </c>
      <c r="K95" s="177">
        <f t="shared" si="10"/>
        <v>8.2827167310877965E-4</v>
      </c>
      <c r="L95" s="174">
        <f t="shared" si="11"/>
        <v>4.2746518345454492</v>
      </c>
      <c r="M95" s="178">
        <v>3.4384615384615382</v>
      </c>
      <c r="N95" s="183">
        <f t="shared" si="12"/>
        <v>26.071428571428555</v>
      </c>
      <c r="O95" s="205">
        <f t="shared" si="13"/>
        <v>234.38152553603612</v>
      </c>
    </row>
    <row r="96" spans="1:16" ht="16.5" customHeight="1" x14ac:dyDescent="0.15">
      <c r="A96" s="171">
        <v>91</v>
      </c>
      <c r="B96" s="171" t="s">
        <v>324</v>
      </c>
      <c r="C96" s="203">
        <v>3252</v>
      </c>
      <c r="D96" s="203">
        <v>41514</v>
      </c>
      <c r="E96" s="183">
        <f t="shared" si="7"/>
        <v>75.412900553366399</v>
      </c>
      <c r="F96" s="184">
        <v>42164.05</v>
      </c>
      <c r="G96" s="183">
        <f t="shared" si="8"/>
        <v>94.504157002302478</v>
      </c>
      <c r="H96" s="184">
        <v>22.004649109176821</v>
      </c>
      <c r="I96" s="183">
        <f t="shared" si="9"/>
        <v>43.616466899906229</v>
      </c>
      <c r="J96" s="204">
        <v>2</v>
      </c>
      <c r="K96" s="177">
        <f t="shared" si="10"/>
        <v>6.1500615006150063E-4</v>
      </c>
      <c r="L96" s="174">
        <f t="shared" si="11"/>
        <v>3.1740034737030784</v>
      </c>
      <c r="M96" s="178">
        <v>3.069230769230769</v>
      </c>
      <c r="N96" s="183">
        <f t="shared" si="12"/>
        <v>17.499999999999989</v>
      </c>
      <c r="O96" s="205">
        <f t="shared" si="13"/>
        <v>234.20752792927817</v>
      </c>
    </row>
    <row r="97" spans="1:16" ht="16.5" customHeight="1" x14ac:dyDescent="0.15">
      <c r="A97" s="171">
        <v>92</v>
      </c>
      <c r="B97" s="171" t="s">
        <v>499</v>
      </c>
      <c r="C97" s="203">
        <v>7823</v>
      </c>
      <c r="D97" s="203">
        <v>38203</v>
      </c>
      <c r="E97" s="183">
        <f t="shared" si="7"/>
        <v>78.929591825896694</v>
      </c>
      <c r="F97" s="184">
        <v>44556.22</v>
      </c>
      <c r="G97" s="183">
        <f t="shared" si="8"/>
        <v>94.108363347896415</v>
      </c>
      <c r="H97" s="184">
        <v>16.155897522769244</v>
      </c>
      <c r="I97" s="183">
        <f t="shared" si="9"/>
        <v>26.021932980381724</v>
      </c>
      <c r="J97" s="204">
        <v>1.5</v>
      </c>
      <c r="K97" s="177">
        <f t="shared" si="10"/>
        <v>1.9174229835101624E-4</v>
      </c>
      <c r="L97" s="174">
        <f t="shared" si="11"/>
        <v>0.98956851238167043</v>
      </c>
      <c r="M97" s="178">
        <v>3.7769230769230768</v>
      </c>
      <c r="N97" s="183">
        <f t="shared" si="12"/>
        <v>33.928571428571416</v>
      </c>
      <c r="O97" s="205">
        <f t="shared" si="13"/>
        <v>233.97802809512794</v>
      </c>
    </row>
    <row r="98" spans="1:16" ht="16.5" customHeight="1" x14ac:dyDescent="0.15">
      <c r="A98" s="171">
        <v>93</v>
      </c>
      <c r="B98" s="171" t="s">
        <v>334</v>
      </c>
      <c r="C98" s="203">
        <v>20499</v>
      </c>
      <c r="D98" s="203">
        <v>43536</v>
      </c>
      <c r="E98" s="183">
        <f t="shared" si="7"/>
        <v>73.265286614056151</v>
      </c>
      <c r="F98" s="184">
        <v>61963.75</v>
      </c>
      <c r="G98" s="183">
        <f t="shared" si="8"/>
        <v>91.228221086734749</v>
      </c>
      <c r="H98" s="184">
        <v>20.735547868951468</v>
      </c>
      <c r="I98" s="183">
        <f t="shared" si="9"/>
        <v>39.798687244099256</v>
      </c>
      <c r="J98" s="204">
        <v>25.5</v>
      </c>
      <c r="K98" s="177">
        <f t="shared" si="10"/>
        <v>1.2439631201522025E-3</v>
      </c>
      <c r="L98" s="174">
        <f t="shared" si="11"/>
        <v>6.4200061481121393</v>
      </c>
      <c r="M98" s="178">
        <v>3.3153846153846152</v>
      </c>
      <c r="N98" s="183">
        <f t="shared" si="12"/>
        <v>23.214285714285701</v>
      </c>
      <c r="O98" s="205">
        <f t="shared" si="13"/>
        <v>233.926486807288</v>
      </c>
    </row>
    <row r="99" spans="1:16" ht="16.5" customHeight="1" x14ac:dyDescent="0.15">
      <c r="A99" s="171">
        <v>94</v>
      </c>
      <c r="B99" s="171" t="s">
        <v>362</v>
      </c>
      <c r="C99" s="203">
        <v>12433</v>
      </c>
      <c r="D99" s="203">
        <v>41516</v>
      </c>
      <c r="E99" s="183">
        <f t="shared" si="7"/>
        <v>75.410776306146516</v>
      </c>
      <c r="F99" s="184">
        <v>42313.71</v>
      </c>
      <c r="G99" s="183">
        <f t="shared" si="8"/>
        <v>94.479395184238371</v>
      </c>
      <c r="H99" s="184">
        <v>20.913025713115644</v>
      </c>
      <c r="I99" s="183">
        <f t="shared" si="9"/>
        <v>40.33258578688703</v>
      </c>
      <c r="J99" s="204">
        <v>15</v>
      </c>
      <c r="K99" s="177">
        <f t="shared" si="10"/>
        <v>1.2064666613045927E-3</v>
      </c>
      <c r="L99" s="174">
        <f t="shared" si="11"/>
        <v>6.2264895619414533</v>
      </c>
      <c r="M99" s="178">
        <v>3.0615384615384618</v>
      </c>
      <c r="N99" s="183">
        <f t="shared" si="12"/>
        <v>17.321428571428569</v>
      </c>
      <c r="O99" s="205">
        <f t="shared" si="13"/>
        <v>233.77067541064196</v>
      </c>
    </row>
    <row r="100" spans="1:16" ht="16.5" customHeight="1" x14ac:dyDescent="0.15">
      <c r="A100" s="171">
        <v>95</v>
      </c>
      <c r="B100" s="171" t="s">
        <v>370</v>
      </c>
      <c r="C100" s="203">
        <v>1750</v>
      </c>
      <c r="D100" s="203">
        <v>36479</v>
      </c>
      <c r="E100" s="183">
        <f t="shared" si="7"/>
        <v>80.760692929443124</v>
      </c>
      <c r="F100" s="184">
        <v>41006.080000000002</v>
      </c>
      <c r="G100" s="183">
        <f t="shared" si="8"/>
        <v>94.695747557318455</v>
      </c>
      <c r="H100" s="184">
        <v>16.40592325538579</v>
      </c>
      <c r="I100" s="183">
        <f t="shared" si="9"/>
        <v>26.774074043014512</v>
      </c>
      <c r="J100" s="204">
        <v>0</v>
      </c>
      <c r="K100" s="177">
        <f t="shared" si="10"/>
        <v>0</v>
      </c>
      <c r="L100" s="174">
        <f t="shared" si="11"/>
        <v>0</v>
      </c>
      <c r="M100" s="178">
        <v>3.6538461538461533</v>
      </c>
      <c r="N100" s="183">
        <f t="shared" si="12"/>
        <v>31.071428571428548</v>
      </c>
      <c r="O100" s="205">
        <f t="shared" si="13"/>
        <v>233.30194310120464</v>
      </c>
    </row>
    <row r="101" spans="1:16" ht="16.5" customHeight="1" x14ac:dyDescent="0.15">
      <c r="A101" s="171">
        <v>96</v>
      </c>
      <c r="B101" s="171" t="s">
        <v>384</v>
      </c>
      <c r="C101" s="203">
        <v>1955</v>
      </c>
      <c r="D101" s="203">
        <v>41253</v>
      </c>
      <c r="E101" s="183">
        <f t="shared" si="7"/>
        <v>75.690114815562239</v>
      </c>
      <c r="F101" s="184">
        <v>58710.29</v>
      </c>
      <c r="G101" s="183">
        <f t="shared" si="8"/>
        <v>91.766518458102141</v>
      </c>
      <c r="H101" s="184">
        <v>16.463979646562226</v>
      </c>
      <c r="I101" s="183">
        <f t="shared" si="9"/>
        <v>26.948722449380902</v>
      </c>
      <c r="J101" s="204">
        <v>3</v>
      </c>
      <c r="K101" s="177">
        <f t="shared" si="10"/>
        <v>1.5345268542199489E-3</v>
      </c>
      <c r="L101" s="174">
        <f t="shared" si="11"/>
        <v>7.9195851379660454</v>
      </c>
      <c r="M101" s="178">
        <v>3.6384615384615384</v>
      </c>
      <c r="N101" s="183">
        <f t="shared" si="12"/>
        <v>30.714285714285705</v>
      </c>
      <c r="O101" s="205">
        <f t="shared" si="13"/>
        <v>233.03922657529702</v>
      </c>
      <c r="P101" s="201"/>
    </row>
    <row r="102" spans="1:16" ht="16.5" customHeight="1" x14ac:dyDescent="0.15">
      <c r="A102" s="171">
        <v>97</v>
      </c>
      <c r="B102" s="171" t="s">
        <v>415</v>
      </c>
      <c r="C102" s="203">
        <v>54054</v>
      </c>
      <c r="D102" s="203">
        <v>41520</v>
      </c>
      <c r="E102" s="183">
        <f t="shared" ref="E102:E165" si="14">SUM(100-(((D102-$D$2)/$D$3)*100))</f>
        <v>75.406527811706724</v>
      </c>
      <c r="F102" s="184">
        <v>65508.07</v>
      </c>
      <c r="G102" s="183">
        <f t="shared" ref="G102:G165" si="15">SUM(100-(((F102-$F$2)/$F$3)*100))</f>
        <v>90.641799818520326</v>
      </c>
      <c r="H102" s="184">
        <v>18.642494774409322</v>
      </c>
      <c r="I102" s="183">
        <f t="shared" si="9"/>
        <v>33.50225062455273</v>
      </c>
      <c r="J102" s="206">
        <v>53</v>
      </c>
      <c r="K102" s="177">
        <f t="shared" si="10"/>
        <v>9.8050098050098057E-4</v>
      </c>
      <c r="L102" s="174">
        <f t="shared" si="11"/>
        <v>5.0602965803970825</v>
      </c>
      <c r="M102" s="178">
        <v>3.5153846153846149</v>
      </c>
      <c r="N102" s="183">
        <f t="shared" si="12"/>
        <v>27.857142857142836</v>
      </c>
      <c r="O102" s="205">
        <f t="shared" si="13"/>
        <v>232.46801769231971</v>
      </c>
    </row>
    <row r="103" spans="1:16" ht="16.5" customHeight="1" x14ac:dyDescent="0.15">
      <c r="A103" s="171">
        <v>98</v>
      </c>
      <c r="B103" s="171" t="s">
        <v>397</v>
      </c>
      <c r="C103" s="203">
        <v>5466</v>
      </c>
      <c r="D103" s="203">
        <v>43034</v>
      </c>
      <c r="E103" s="183">
        <f t="shared" si="14"/>
        <v>73.798472666248898</v>
      </c>
      <c r="F103" s="184">
        <v>52227.69</v>
      </c>
      <c r="G103" s="183">
        <f t="shared" si="15"/>
        <v>92.83908936403806</v>
      </c>
      <c r="H103" s="184">
        <v>20.476575079749107</v>
      </c>
      <c r="I103" s="183">
        <f t="shared" si="9"/>
        <v>39.019631157250899</v>
      </c>
      <c r="J103" s="204">
        <v>3</v>
      </c>
      <c r="K103" s="177">
        <f t="shared" si="10"/>
        <v>5.4884742041712406E-4</v>
      </c>
      <c r="L103" s="174">
        <f t="shared" si="11"/>
        <v>2.832562924391441</v>
      </c>
      <c r="M103" s="178">
        <v>3.2692307692307692</v>
      </c>
      <c r="N103" s="183">
        <f t="shared" si="12"/>
        <v>22.142857142857135</v>
      </c>
      <c r="O103" s="205">
        <f t="shared" si="13"/>
        <v>230.63261325478646</v>
      </c>
    </row>
    <row r="104" spans="1:16" ht="16.5" customHeight="1" x14ac:dyDescent="0.15">
      <c r="A104" s="171">
        <v>99</v>
      </c>
      <c r="B104" s="171" t="s">
        <v>459</v>
      </c>
      <c r="C104" s="203">
        <v>11092</v>
      </c>
      <c r="D104" s="203">
        <v>35120</v>
      </c>
      <c r="E104" s="183">
        <f t="shared" si="14"/>
        <v>82.204118915359373</v>
      </c>
      <c r="F104" s="184">
        <v>34019.870000000003</v>
      </c>
      <c r="G104" s="183">
        <f t="shared" si="15"/>
        <v>95.851642659400724</v>
      </c>
      <c r="H104" s="184">
        <v>16.909267153299528</v>
      </c>
      <c r="I104" s="183">
        <f t="shared" si="9"/>
        <v>28.288260644068043</v>
      </c>
      <c r="J104" s="204">
        <v>5.5</v>
      </c>
      <c r="K104" s="177">
        <f t="shared" si="10"/>
        <v>4.9585286693112148E-4</v>
      </c>
      <c r="L104" s="174">
        <f t="shared" si="11"/>
        <v>2.5590617621102263</v>
      </c>
      <c r="M104" s="178">
        <v>3.2461538461538462</v>
      </c>
      <c r="N104" s="183">
        <f t="shared" si="12"/>
        <v>21.607142857142851</v>
      </c>
      <c r="O104" s="205">
        <f t="shared" si="13"/>
        <v>230.51022683808119</v>
      </c>
    </row>
    <row r="105" spans="1:16" ht="16.5" customHeight="1" x14ac:dyDescent="0.15">
      <c r="A105" s="171">
        <v>100</v>
      </c>
      <c r="B105" s="171" t="s">
        <v>371</v>
      </c>
      <c r="C105" s="203">
        <v>5170</v>
      </c>
      <c r="D105" s="203">
        <v>40309</v>
      </c>
      <c r="E105" s="183">
        <f t="shared" si="14"/>
        <v>76.692759503350999</v>
      </c>
      <c r="F105" s="184">
        <v>59529.85</v>
      </c>
      <c r="G105" s="183">
        <f t="shared" si="15"/>
        <v>91.630919128871767</v>
      </c>
      <c r="H105" s="184">
        <v>21.564207179045898</v>
      </c>
      <c r="I105" s="183">
        <f t="shared" si="9"/>
        <v>42.29150543338082</v>
      </c>
      <c r="J105" s="204">
        <v>1.5</v>
      </c>
      <c r="K105" s="177">
        <f t="shared" si="10"/>
        <v>2.9013539651837522E-4</v>
      </c>
      <c r="L105" s="174">
        <f t="shared" si="11"/>
        <v>1.4973683698959011</v>
      </c>
      <c r="M105" s="178">
        <v>3.1076923076923069</v>
      </c>
      <c r="N105" s="183">
        <f t="shared" si="12"/>
        <v>18.392857142857117</v>
      </c>
      <c r="O105" s="205">
        <f t="shared" si="13"/>
        <v>230.50540957835659</v>
      </c>
    </row>
    <row r="106" spans="1:16" ht="16.5" customHeight="1" x14ac:dyDescent="0.15">
      <c r="A106" s="171">
        <v>101</v>
      </c>
      <c r="B106" s="171" t="s">
        <v>472</v>
      </c>
      <c r="C106" s="203">
        <v>14791</v>
      </c>
      <c r="D106" s="203">
        <v>46614</v>
      </c>
      <c r="E106" s="183">
        <f t="shared" si="14"/>
        <v>69.996070142643205</v>
      </c>
      <c r="F106" s="184">
        <v>50839.97</v>
      </c>
      <c r="G106" s="183">
        <f t="shared" si="15"/>
        <v>93.068692933221001</v>
      </c>
      <c r="H106" s="184">
        <v>23.927223947955113</v>
      </c>
      <c r="I106" s="183">
        <f t="shared" si="9"/>
        <v>49.400061520734731</v>
      </c>
      <c r="J106" s="204">
        <v>10</v>
      </c>
      <c r="K106" s="177">
        <f t="shared" si="10"/>
        <v>6.7608680954634576E-4</v>
      </c>
      <c r="L106" s="174">
        <f t="shared" si="11"/>
        <v>3.4892364601725414</v>
      </c>
      <c r="M106" s="178">
        <v>2.8769230769230774</v>
      </c>
      <c r="N106" s="183">
        <f t="shared" si="12"/>
        <v>13.03571428571429</v>
      </c>
      <c r="O106" s="205">
        <f t="shared" si="13"/>
        <v>228.98977534248579</v>
      </c>
    </row>
    <row r="107" spans="1:16" ht="16.5" customHeight="1" x14ac:dyDescent="0.15">
      <c r="A107" s="171">
        <v>102</v>
      </c>
      <c r="B107" s="171" t="s">
        <v>376</v>
      </c>
      <c r="C107" s="203">
        <v>18886</v>
      </c>
      <c r="D107" s="203">
        <v>42997</v>
      </c>
      <c r="E107" s="183">
        <f t="shared" si="14"/>
        <v>73.837771239816888</v>
      </c>
      <c r="F107" s="184">
        <v>63889.62</v>
      </c>
      <c r="G107" s="183">
        <f t="shared" si="15"/>
        <v>90.909578546609666</v>
      </c>
      <c r="H107" s="184">
        <v>17.109315082486084</v>
      </c>
      <c r="I107" s="183">
        <f t="shared" si="9"/>
        <v>28.890055749160787</v>
      </c>
      <c r="J107" s="204">
        <v>18</v>
      </c>
      <c r="K107" s="177">
        <f t="shared" si="10"/>
        <v>9.5308694270888493E-4</v>
      </c>
      <c r="L107" s="174">
        <f t="shared" si="11"/>
        <v>4.9188146599778522</v>
      </c>
      <c r="M107" s="178">
        <v>3.6230769230769231</v>
      </c>
      <c r="N107" s="183">
        <f t="shared" si="12"/>
        <v>30.357142857142851</v>
      </c>
      <c r="O107" s="205">
        <f t="shared" si="13"/>
        <v>228.91336305270804</v>
      </c>
    </row>
    <row r="108" spans="1:16" ht="16.5" customHeight="1" x14ac:dyDescent="0.15">
      <c r="A108" s="171">
        <v>103</v>
      </c>
      <c r="B108" s="171" t="s">
        <v>482</v>
      </c>
      <c r="C108" s="203">
        <v>19101</v>
      </c>
      <c r="D108" s="203">
        <v>40449</v>
      </c>
      <c r="E108" s="183">
        <f t="shared" si="14"/>
        <v>76.544062197958596</v>
      </c>
      <c r="F108" s="184">
        <v>85273.39</v>
      </c>
      <c r="G108" s="183">
        <f t="shared" si="15"/>
        <v>87.371552205137846</v>
      </c>
      <c r="H108" s="184">
        <v>18.900344759628968</v>
      </c>
      <c r="I108" s="183">
        <f t="shared" si="9"/>
        <v>34.277929031144545</v>
      </c>
      <c r="J108" s="204">
        <v>15.5</v>
      </c>
      <c r="K108" s="177">
        <f t="shared" si="10"/>
        <v>8.1147583896131088E-4</v>
      </c>
      <c r="L108" s="174">
        <f t="shared" si="11"/>
        <v>4.187969716126835</v>
      </c>
      <c r="M108" s="178">
        <v>3.4384615384615387</v>
      </c>
      <c r="N108" s="183">
        <f t="shared" si="12"/>
        <v>26.071428571428569</v>
      </c>
      <c r="O108" s="205">
        <f t="shared" si="13"/>
        <v>228.45294172179638</v>
      </c>
    </row>
    <row r="109" spans="1:16" ht="16.5" customHeight="1" x14ac:dyDescent="0.15">
      <c r="A109" s="171">
        <v>104</v>
      </c>
      <c r="B109" s="171" t="s">
        <v>342</v>
      </c>
      <c r="C109" s="203">
        <v>28028</v>
      </c>
      <c r="D109" s="203">
        <v>44298</v>
      </c>
      <c r="E109" s="183">
        <f t="shared" si="14"/>
        <v>72.455948423277505</v>
      </c>
      <c r="F109" s="184">
        <v>72841.97</v>
      </c>
      <c r="G109" s="183">
        <f t="shared" si="15"/>
        <v>89.42837807924235</v>
      </c>
      <c r="H109" s="184">
        <v>18.629195243616298</v>
      </c>
      <c r="I109" s="183">
        <f t="shared" si="9"/>
        <v>33.462242249740669</v>
      </c>
      <c r="J109" s="204">
        <v>29</v>
      </c>
      <c r="K109" s="177">
        <f t="shared" si="10"/>
        <v>1.0346796061081775E-3</v>
      </c>
      <c r="L109" s="174">
        <f t="shared" si="11"/>
        <v>5.3399086555942255</v>
      </c>
      <c r="M109" s="178">
        <v>3.4923076923076923</v>
      </c>
      <c r="N109" s="183">
        <f t="shared" si="12"/>
        <v>27.321428571428562</v>
      </c>
      <c r="O109" s="205">
        <f t="shared" si="13"/>
        <v>228.00790597928329</v>
      </c>
    </row>
    <row r="110" spans="1:16" ht="16.5" customHeight="1" x14ac:dyDescent="0.15">
      <c r="A110" s="171">
        <v>105</v>
      </c>
      <c r="B110" s="171" t="s">
        <v>396</v>
      </c>
      <c r="C110" s="203">
        <v>2117</v>
      </c>
      <c r="D110" s="203">
        <v>39054</v>
      </c>
      <c r="E110" s="183">
        <f t="shared" si="14"/>
        <v>78.02572463383288</v>
      </c>
      <c r="F110" s="184">
        <v>46441.77</v>
      </c>
      <c r="G110" s="183">
        <f t="shared" si="15"/>
        <v>93.796391905622102</v>
      </c>
      <c r="H110" s="184">
        <v>17.930321766556233</v>
      </c>
      <c r="I110" s="183">
        <f t="shared" si="9"/>
        <v>31.359852890930167</v>
      </c>
      <c r="J110" s="204">
        <v>0.5</v>
      </c>
      <c r="K110" s="177">
        <f t="shared" si="10"/>
        <v>2.3618327822390176E-4</v>
      </c>
      <c r="L110" s="174">
        <f t="shared" si="11"/>
        <v>1.2189252830045361</v>
      </c>
      <c r="M110" s="178">
        <v>3.3</v>
      </c>
      <c r="N110" s="183">
        <f t="shared" si="12"/>
        <v>22.857142857142847</v>
      </c>
      <c r="O110" s="205">
        <f t="shared" si="13"/>
        <v>227.25803757053251</v>
      </c>
    </row>
    <row r="111" spans="1:16" ht="16.5" customHeight="1" x14ac:dyDescent="0.15">
      <c r="A111" s="171">
        <v>106</v>
      </c>
      <c r="B111" s="171" t="s">
        <v>428</v>
      </c>
      <c r="C111" s="203">
        <v>27865</v>
      </c>
      <c r="D111" s="203">
        <v>49603</v>
      </c>
      <c r="E111" s="183">
        <f t="shared" si="14"/>
        <v>66.821382672515426</v>
      </c>
      <c r="F111" s="184">
        <v>71310.8</v>
      </c>
      <c r="G111" s="183">
        <f t="shared" si="15"/>
        <v>89.68171599829364</v>
      </c>
      <c r="H111" s="184">
        <v>22.817713551203958</v>
      </c>
      <c r="I111" s="183">
        <f t="shared" si="9"/>
        <v>46.062371755440104</v>
      </c>
      <c r="J111" s="204">
        <v>15</v>
      </c>
      <c r="K111" s="177">
        <f t="shared" si="10"/>
        <v>5.3830970751839223E-4</v>
      </c>
      <c r="L111" s="174">
        <f t="shared" si="11"/>
        <v>2.7781785294677221</v>
      </c>
      <c r="M111" s="178">
        <v>3.2538461538461543</v>
      </c>
      <c r="N111" s="183">
        <f t="shared" si="12"/>
        <v>21.785714285714285</v>
      </c>
      <c r="O111" s="205">
        <f t="shared" si="13"/>
        <v>227.12936324143115</v>
      </c>
    </row>
    <row r="112" spans="1:16" ht="16.5" customHeight="1" x14ac:dyDescent="0.15">
      <c r="A112" s="171">
        <v>107</v>
      </c>
      <c r="B112" s="171" t="s">
        <v>469</v>
      </c>
      <c r="C112" s="203">
        <v>15625</v>
      </c>
      <c r="D112" s="203">
        <v>42204</v>
      </c>
      <c r="E112" s="183">
        <f t="shared" si="14"/>
        <v>74.68003526250385</v>
      </c>
      <c r="F112" s="184">
        <v>48201.41</v>
      </c>
      <c r="G112" s="183">
        <f t="shared" si="15"/>
        <v>93.505252753287991</v>
      </c>
      <c r="H112" s="184">
        <v>19.578003542199667</v>
      </c>
      <c r="I112" s="183">
        <f t="shared" si="9"/>
        <v>36.316499187468658</v>
      </c>
      <c r="J112" s="204">
        <v>7</v>
      </c>
      <c r="K112" s="177">
        <f t="shared" si="10"/>
        <v>4.4799999999999999E-4</v>
      </c>
      <c r="L112" s="174">
        <f t="shared" si="11"/>
        <v>2.3120964824120604</v>
      </c>
      <c r="M112" s="178">
        <v>3.1846153846153844</v>
      </c>
      <c r="N112" s="183">
        <f t="shared" si="12"/>
        <v>20.178571428571416</v>
      </c>
      <c r="O112" s="205">
        <f t="shared" si="13"/>
        <v>226.992455114244</v>
      </c>
    </row>
    <row r="113" spans="1:15" ht="16.5" customHeight="1" x14ac:dyDescent="0.15">
      <c r="A113" s="171">
        <v>108</v>
      </c>
      <c r="B113" s="171" t="s">
        <v>357</v>
      </c>
      <c r="C113" s="203">
        <v>12961</v>
      </c>
      <c r="D113" s="203">
        <v>39178</v>
      </c>
      <c r="E113" s="183">
        <f t="shared" si="14"/>
        <v>77.894021306199619</v>
      </c>
      <c r="F113" s="184">
        <v>58446.879999999997</v>
      </c>
      <c r="G113" s="183">
        <f t="shared" si="15"/>
        <v>91.810100647707017</v>
      </c>
      <c r="H113" s="184">
        <v>17.623644950692118</v>
      </c>
      <c r="I113" s="183">
        <f t="shared" si="9"/>
        <v>30.437290945985744</v>
      </c>
      <c r="J113" s="204">
        <v>8</v>
      </c>
      <c r="K113" s="177">
        <f t="shared" si="10"/>
        <v>6.1723632435768845E-4</v>
      </c>
      <c r="L113" s="174">
        <f t="shared" si="11"/>
        <v>3.1855132463490197</v>
      </c>
      <c r="M113" s="178">
        <v>3.3230769230769228</v>
      </c>
      <c r="N113" s="183">
        <f t="shared" si="12"/>
        <v>23.392857142857128</v>
      </c>
      <c r="O113" s="205">
        <f t="shared" si="13"/>
        <v>226.71978328909853</v>
      </c>
    </row>
    <row r="114" spans="1:15" ht="16.5" customHeight="1" x14ac:dyDescent="0.15">
      <c r="A114" s="171">
        <v>109</v>
      </c>
      <c r="B114" s="171" t="s">
        <v>456</v>
      </c>
      <c r="C114" s="203">
        <v>41334</v>
      </c>
      <c r="D114" s="203">
        <v>43810</v>
      </c>
      <c r="E114" s="183">
        <f t="shared" si="14"/>
        <v>72.97426474493102</v>
      </c>
      <c r="F114" s="184">
        <v>64127.7</v>
      </c>
      <c r="G114" s="183">
        <f t="shared" si="15"/>
        <v>90.870187302157561</v>
      </c>
      <c r="H114" s="184">
        <v>15.124534269141749</v>
      </c>
      <c r="I114" s="183">
        <f t="shared" si="9"/>
        <v>22.919329718606683</v>
      </c>
      <c r="J114" s="204">
        <v>41.5</v>
      </c>
      <c r="K114" s="177">
        <f t="shared" si="10"/>
        <v>1.004016064257028E-3</v>
      </c>
      <c r="L114" s="174">
        <f t="shared" si="11"/>
        <v>5.1816562733345437</v>
      </c>
      <c r="M114" s="178">
        <v>3.7846153846153845</v>
      </c>
      <c r="N114" s="183">
        <f t="shared" si="12"/>
        <v>34.10714285714284</v>
      </c>
      <c r="O114" s="205">
        <f t="shared" si="13"/>
        <v>226.05258089617263</v>
      </c>
    </row>
    <row r="115" spans="1:15" ht="16.5" customHeight="1" x14ac:dyDescent="0.15">
      <c r="A115" s="171">
        <v>110</v>
      </c>
      <c r="B115" s="171" t="s">
        <v>335</v>
      </c>
      <c r="C115" s="203">
        <v>5488</v>
      </c>
      <c r="D115" s="203">
        <v>48496</v>
      </c>
      <c r="E115" s="183">
        <f t="shared" si="14"/>
        <v>67.997153508725347</v>
      </c>
      <c r="F115" s="184">
        <v>65617.61</v>
      </c>
      <c r="G115" s="183">
        <f t="shared" si="15"/>
        <v>90.623676007543835</v>
      </c>
      <c r="H115" s="184">
        <v>23.657573044180218</v>
      </c>
      <c r="I115" s="183">
        <f t="shared" si="9"/>
        <v>48.58888294650297</v>
      </c>
      <c r="J115" s="204">
        <v>1</v>
      </c>
      <c r="K115" s="177">
        <f t="shared" si="10"/>
        <v>1.8221574344023323E-4</v>
      </c>
      <c r="L115" s="174">
        <f t="shared" si="11"/>
        <v>0.94040263269701274</v>
      </c>
      <c r="M115" s="178">
        <v>3.023076923076923</v>
      </c>
      <c r="N115" s="183">
        <f t="shared" si="12"/>
        <v>16.42857142857142</v>
      </c>
      <c r="O115" s="205">
        <f t="shared" si="13"/>
        <v>224.57868652404056</v>
      </c>
    </row>
    <row r="116" spans="1:15" ht="16.5" customHeight="1" x14ac:dyDescent="0.15">
      <c r="A116" s="171">
        <v>111</v>
      </c>
      <c r="B116" s="171" t="s">
        <v>450</v>
      </c>
      <c r="C116" s="203">
        <v>20119</v>
      </c>
      <c r="D116" s="203">
        <v>43921</v>
      </c>
      <c r="E116" s="183">
        <f t="shared" si="14"/>
        <v>72.856369024227035</v>
      </c>
      <c r="F116" s="184">
        <v>59366.22</v>
      </c>
      <c r="G116" s="183">
        <f t="shared" si="15"/>
        <v>91.657992336741799</v>
      </c>
      <c r="H116" s="184">
        <v>20.766235308683385</v>
      </c>
      <c r="I116" s="183">
        <f t="shared" si="9"/>
        <v>39.891002876125995</v>
      </c>
      <c r="J116" s="204">
        <v>15.5</v>
      </c>
      <c r="K116" s="177">
        <f t="shared" si="10"/>
        <v>7.7041602465331282E-4</v>
      </c>
      <c r="L116" s="174">
        <f t="shared" si="11"/>
        <v>3.97606290311341</v>
      </c>
      <c r="M116" s="178">
        <v>2.9923076923076928</v>
      </c>
      <c r="N116" s="183">
        <f t="shared" si="12"/>
        <v>15.714285714285717</v>
      </c>
      <c r="O116" s="205">
        <f t="shared" si="13"/>
        <v>224.09571285449397</v>
      </c>
    </row>
    <row r="117" spans="1:15" ht="16.5" customHeight="1" x14ac:dyDescent="0.15">
      <c r="A117" s="171">
        <v>112</v>
      </c>
      <c r="B117" s="171" t="s">
        <v>405</v>
      </c>
      <c r="C117" s="203">
        <v>8175</v>
      </c>
      <c r="D117" s="203">
        <v>45524</v>
      </c>
      <c r="E117" s="183">
        <f t="shared" si="14"/>
        <v>71.153784877484043</v>
      </c>
      <c r="F117" s="184">
        <v>70385.8</v>
      </c>
      <c r="G117" s="183">
        <f t="shared" si="15"/>
        <v>89.834760777855962</v>
      </c>
      <c r="H117" s="184">
        <v>19.498077905436311</v>
      </c>
      <c r="I117" s="183">
        <f t="shared" si="9"/>
        <v>36.076062522259527</v>
      </c>
      <c r="J117" s="204">
        <v>13</v>
      </c>
      <c r="K117" s="177">
        <f t="shared" si="10"/>
        <v>1.5902140672782875E-3</v>
      </c>
      <c r="L117" s="174">
        <f t="shared" si="11"/>
        <v>8.2069829268667487</v>
      </c>
      <c r="M117" s="178">
        <v>3.1153846153846154</v>
      </c>
      <c r="N117" s="183">
        <f t="shared" si="12"/>
        <v>18.571428571428562</v>
      </c>
      <c r="O117" s="205">
        <f t="shared" si="13"/>
        <v>223.84301967589482</v>
      </c>
    </row>
    <row r="118" spans="1:15" ht="16.5" customHeight="1" x14ac:dyDescent="0.15">
      <c r="A118" s="171">
        <v>113</v>
      </c>
      <c r="B118" s="171" t="s">
        <v>412</v>
      </c>
      <c r="C118" s="203">
        <v>7641</v>
      </c>
      <c r="D118" s="203">
        <v>45674</v>
      </c>
      <c r="E118" s="183">
        <f t="shared" si="14"/>
        <v>70.994466335992186</v>
      </c>
      <c r="F118" s="184">
        <v>71981.11</v>
      </c>
      <c r="G118" s="183">
        <f t="shared" si="15"/>
        <v>89.570810651062914</v>
      </c>
      <c r="H118" s="184">
        <v>21.749084618185471</v>
      </c>
      <c r="I118" s="183">
        <f t="shared" si="9"/>
        <v>42.847663841861632</v>
      </c>
      <c r="J118" s="204">
        <v>1</v>
      </c>
      <c r="K118" s="177">
        <f t="shared" si="10"/>
        <v>1.3087292239235702E-4</v>
      </c>
      <c r="L118" s="174">
        <f t="shared" si="11"/>
        <v>0.67542594532668576</v>
      </c>
      <c r="M118" s="178">
        <v>3.1538461538461533</v>
      </c>
      <c r="N118" s="183">
        <f t="shared" si="12"/>
        <v>19.464285714285694</v>
      </c>
      <c r="O118" s="205">
        <f t="shared" si="13"/>
        <v>223.55265248852908</v>
      </c>
    </row>
    <row r="119" spans="1:15" ht="16.5" customHeight="1" x14ac:dyDescent="0.15">
      <c r="A119" s="171">
        <v>114</v>
      </c>
      <c r="B119" s="171" t="s">
        <v>498</v>
      </c>
      <c r="C119" s="203">
        <v>9591</v>
      </c>
      <c r="D119" s="203">
        <v>46321</v>
      </c>
      <c r="E119" s="183">
        <f t="shared" si="14"/>
        <v>70.307272360357302</v>
      </c>
      <c r="F119" s="184">
        <v>66136.27</v>
      </c>
      <c r="G119" s="183">
        <f t="shared" si="15"/>
        <v>90.537861731470542</v>
      </c>
      <c r="H119" s="184">
        <v>19.515141356655665</v>
      </c>
      <c r="I119" s="183">
        <f t="shared" si="9"/>
        <v>36.127393728043813</v>
      </c>
      <c r="J119" s="204">
        <v>5.5</v>
      </c>
      <c r="K119" s="177">
        <f t="shared" si="10"/>
        <v>5.7345428005421749E-4</v>
      </c>
      <c r="L119" s="174">
        <f t="shared" si="11"/>
        <v>2.9595571958426268</v>
      </c>
      <c r="M119" s="178">
        <v>3.2923076923076922</v>
      </c>
      <c r="N119" s="183">
        <f t="shared" si="12"/>
        <v>22.678571428571416</v>
      </c>
      <c r="O119" s="205">
        <f t="shared" si="13"/>
        <v>222.61065644428569</v>
      </c>
    </row>
    <row r="120" spans="1:15" ht="16.5" customHeight="1" x14ac:dyDescent="0.15">
      <c r="A120" s="171">
        <v>115</v>
      </c>
      <c r="B120" s="171" t="s">
        <v>443</v>
      </c>
      <c r="C120" s="203">
        <v>4149</v>
      </c>
      <c r="D120" s="203">
        <v>42246</v>
      </c>
      <c r="E120" s="183">
        <f t="shared" si="14"/>
        <v>74.635426070886126</v>
      </c>
      <c r="F120" s="184">
        <v>44394.61</v>
      </c>
      <c r="G120" s="183">
        <f t="shared" si="15"/>
        <v>94.135102339058648</v>
      </c>
      <c r="H120" s="184">
        <v>17.895258381972688</v>
      </c>
      <c r="I120" s="183">
        <f t="shared" si="9"/>
        <v>31.254373302632686</v>
      </c>
      <c r="J120" s="204">
        <v>3.5</v>
      </c>
      <c r="K120" s="177">
        <f t="shared" si="10"/>
        <v>8.435767654856592E-4</v>
      </c>
      <c r="L120" s="174">
        <f t="shared" si="11"/>
        <v>4.3536403395623573</v>
      </c>
      <c r="M120" s="178">
        <v>3.0923076923076924</v>
      </c>
      <c r="N120" s="183">
        <f t="shared" si="12"/>
        <v>18.035714285714281</v>
      </c>
      <c r="O120" s="205">
        <f t="shared" si="13"/>
        <v>222.41425633785408</v>
      </c>
    </row>
    <row r="121" spans="1:15" ht="16.5" customHeight="1" x14ac:dyDescent="0.15">
      <c r="A121" s="171">
        <v>116</v>
      </c>
      <c r="B121" s="171" t="s">
        <v>340</v>
      </c>
      <c r="C121" s="203">
        <v>4930</v>
      </c>
      <c r="D121" s="203">
        <v>49577</v>
      </c>
      <c r="E121" s="183">
        <f t="shared" si="14"/>
        <v>66.848997886374008</v>
      </c>
      <c r="F121" s="184">
        <v>55714.22</v>
      </c>
      <c r="G121" s="183">
        <f t="shared" si="15"/>
        <v>92.262229671835428</v>
      </c>
      <c r="H121" s="184">
        <v>25.984994979274767</v>
      </c>
      <c r="I121" s="183">
        <f t="shared" si="9"/>
        <v>55.590360710960162</v>
      </c>
      <c r="J121" s="204">
        <v>0</v>
      </c>
      <c r="K121" s="177">
        <f t="shared" si="10"/>
        <v>0</v>
      </c>
      <c r="L121" s="174">
        <f t="shared" si="11"/>
        <v>0</v>
      </c>
      <c r="M121" s="178">
        <v>2.6461538461538465</v>
      </c>
      <c r="N121" s="183">
        <f t="shared" si="12"/>
        <v>7.6785714285714306</v>
      </c>
      <c r="O121" s="205">
        <f t="shared" si="13"/>
        <v>222.38015969774102</v>
      </c>
    </row>
    <row r="122" spans="1:15" ht="16.5" customHeight="1" x14ac:dyDescent="0.15">
      <c r="A122" s="171">
        <v>117</v>
      </c>
      <c r="B122" s="171" t="s">
        <v>439</v>
      </c>
      <c r="C122" s="203">
        <v>12984</v>
      </c>
      <c r="D122" s="203">
        <v>39670</v>
      </c>
      <c r="E122" s="183">
        <f t="shared" si="14"/>
        <v>77.371456490106311</v>
      </c>
      <c r="F122" s="184">
        <v>56109.29</v>
      </c>
      <c r="G122" s="183">
        <f t="shared" si="15"/>
        <v>92.196863832849814</v>
      </c>
      <c r="H122" s="184">
        <v>17.058311472896765</v>
      </c>
      <c r="I122" s="183">
        <f t="shared" si="9"/>
        <v>28.736623905513508</v>
      </c>
      <c r="J122" s="204">
        <v>8</v>
      </c>
      <c r="K122" s="177">
        <f t="shared" si="10"/>
        <v>6.1614294516327791E-4</v>
      </c>
      <c r="L122" s="174">
        <f t="shared" si="11"/>
        <v>3.1798703932478163</v>
      </c>
      <c r="M122" s="178">
        <v>3.1999999999999997</v>
      </c>
      <c r="N122" s="183">
        <f t="shared" si="12"/>
        <v>20.53571428571427</v>
      </c>
      <c r="O122" s="205">
        <f t="shared" si="13"/>
        <v>222.02052890743175</v>
      </c>
    </row>
    <row r="123" spans="1:15" ht="16.5" customHeight="1" x14ac:dyDescent="0.15">
      <c r="A123" s="171">
        <v>118</v>
      </c>
      <c r="B123" s="171" t="s">
        <v>337</v>
      </c>
      <c r="C123" s="203">
        <v>3447</v>
      </c>
      <c r="D123" s="203">
        <v>43639</v>
      </c>
      <c r="E123" s="183">
        <f t="shared" si="14"/>
        <v>73.155887882231738</v>
      </c>
      <c r="F123" s="184">
        <v>55078.41</v>
      </c>
      <c r="G123" s="183">
        <f t="shared" si="15"/>
        <v>92.367426862423017</v>
      </c>
      <c r="H123" s="184">
        <v>17.725542921586097</v>
      </c>
      <c r="I123" s="183">
        <f t="shared" si="9"/>
        <v>30.743825986624401</v>
      </c>
      <c r="J123" s="204">
        <v>0</v>
      </c>
      <c r="K123" s="177">
        <f t="shared" si="10"/>
        <v>0</v>
      </c>
      <c r="L123" s="174">
        <f t="shared" si="11"/>
        <v>0</v>
      </c>
      <c r="M123" s="178">
        <v>3.4000000000000008</v>
      </c>
      <c r="N123" s="183">
        <f t="shared" si="12"/>
        <v>25.178571428571438</v>
      </c>
      <c r="O123" s="205">
        <f t="shared" si="13"/>
        <v>221.44571215985059</v>
      </c>
    </row>
    <row r="124" spans="1:15" ht="16.5" customHeight="1" x14ac:dyDescent="0.15">
      <c r="A124" s="171">
        <v>119</v>
      </c>
      <c r="B124" s="171" t="s">
        <v>434</v>
      </c>
      <c r="C124" s="203">
        <v>88438</v>
      </c>
      <c r="D124" s="203">
        <v>45387</v>
      </c>
      <c r="E124" s="183">
        <f t="shared" si="14"/>
        <v>71.299295812046608</v>
      </c>
      <c r="F124" s="184">
        <v>87932</v>
      </c>
      <c r="G124" s="183">
        <f t="shared" si="15"/>
        <v>86.931675036065215</v>
      </c>
      <c r="H124" s="184">
        <v>15.940917788712834</v>
      </c>
      <c r="I124" s="183">
        <f t="shared" si="9"/>
        <v>25.375219204461363</v>
      </c>
      <c r="J124" s="204">
        <v>181</v>
      </c>
      <c r="K124" s="177">
        <f t="shared" si="10"/>
        <v>2.0466315384789343E-3</v>
      </c>
      <c r="L124" s="174">
        <f t="shared" si="11"/>
        <v>10.562521385961444</v>
      </c>
      <c r="M124" s="178">
        <v>3.4846153846153842</v>
      </c>
      <c r="N124" s="183">
        <f t="shared" si="12"/>
        <v>27.142857142857125</v>
      </c>
      <c r="O124" s="205">
        <f t="shared" si="13"/>
        <v>221.31156858139178</v>
      </c>
    </row>
    <row r="125" spans="1:15" ht="16.5" customHeight="1" x14ac:dyDescent="0.15">
      <c r="A125" s="171">
        <v>120</v>
      </c>
      <c r="B125" s="171" t="s">
        <v>387</v>
      </c>
      <c r="C125" s="203">
        <v>11247</v>
      </c>
      <c r="D125" s="203">
        <v>49999</v>
      </c>
      <c r="E125" s="183">
        <f t="shared" si="14"/>
        <v>66.400781722976916</v>
      </c>
      <c r="F125" s="184">
        <v>57232.91</v>
      </c>
      <c r="G125" s="183">
        <f t="shared" si="15"/>
        <v>92.010956616404613</v>
      </c>
      <c r="H125" s="184">
        <v>24.717600010869944</v>
      </c>
      <c r="I125" s="183">
        <f t="shared" si="9"/>
        <v>51.777713955222339</v>
      </c>
      <c r="J125" s="204">
        <v>6</v>
      </c>
      <c r="K125" s="177">
        <f t="shared" si="10"/>
        <v>5.3347559349159772E-4</v>
      </c>
      <c r="L125" s="174">
        <f t="shared" si="11"/>
        <v>2.75323000706386</v>
      </c>
      <c r="M125" s="178">
        <v>2.6538461538461537</v>
      </c>
      <c r="N125" s="183">
        <f t="shared" si="12"/>
        <v>7.8571428571428488</v>
      </c>
      <c r="O125" s="205">
        <f t="shared" si="13"/>
        <v>220.79982515881059</v>
      </c>
    </row>
    <row r="126" spans="1:15" ht="16.5" customHeight="1" x14ac:dyDescent="0.15">
      <c r="A126" s="171">
        <v>121</v>
      </c>
      <c r="B126" s="171" t="s">
        <v>367</v>
      </c>
      <c r="C126" s="203">
        <v>4482</v>
      </c>
      <c r="D126" s="203">
        <v>42427</v>
      </c>
      <c r="E126" s="183">
        <f t="shared" si="14"/>
        <v>74.443181697485954</v>
      </c>
      <c r="F126" s="184">
        <v>58956.91</v>
      </c>
      <c r="G126" s="183">
        <f t="shared" si="15"/>
        <v>91.725714238063588</v>
      </c>
      <c r="H126" s="184">
        <v>18.549713594103277</v>
      </c>
      <c r="I126" s="183">
        <f t="shared" si="9"/>
        <v>33.223141211223911</v>
      </c>
      <c r="J126" s="204">
        <v>6</v>
      </c>
      <c r="K126" s="177">
        <f t="shared" si="10"/>
        <v>1.3386880856760374E-3</v>
      </c>
      <c r="L126" s="174">
        <f t="shared" si="11"/>
        <v>6.9088750311127249</v>
      </c>
      <c r="M126" s="178">
        <v>2.8692307692307688</v>
      </c>
      <c r="N126" s="183">
        <f t="shared" si="12"/>
        <v>12.85714285714284</v>
      </c>
      <c r="O126" s="205">
        <f t="shared" si="13"/>
        <v>219.15805503502901</v>
      </c>
    </row>
    <row r="127" spans="1:15" ht="16.5" customHeight="1" x14ac:dyDescent="0.15">
      <c r="A127" s="171">
        <v>122</v>
      </c>
      <c r="B127" s="171" t="s">
        <v>475</v>
      </c>
      <c r="C127" s="203">
        <v>840</v>
      </c>
      <c r="D127" s="203">
        <v>40982</v>
      </c>
      <c r="E127" s="183">
        <f t="shared" si="14"/>
        <v>75.977950313857519</v>
      </c>
      <c r="F127" s="184">
        <v>56520.81</v>
      </c>
      <c r="G127" s="183">
        <f t="shared" si="15"/>
        <v>92.12877627859524</v>
      </c>
      <c r="H127" s="184">
        <v>21.12838477081376</v>
      </c>
      <c r="I127" s="183">
        <f t="shared" si="9"/>
        <v>40.980440664901039</v>
      </c>
      <c r="J127" s="204">
        <v>0</v>
      </c>
      <c r="K127" s="177">
        <f t="shared" si="10"/>
        <v>0</v>
      </c>
      <c r="L127" s="174">
        <f t="shared" si="11"/>
        <v>0</v>
      </c>
      <c r="M127" s="178">
        <v>2.7461538461538462</v>
      </c>
      <c r="N127" s="183">
        <f t="shared" si="12"/>
        <v>9.9999999999999929</v>
      </c>
      <c r="O127" s="205">
        <f t="shared" si="13"/>
        <v>219.0871672573538</v>
      </c>
    </row>
    <row r="128" spans="1:15" ht="16.5" customHeight="1" x14ac:dyDescent="0.15">
      <c r="A128" s="171">
        <v>123</v>
      </c>
      <c r="B128" s="171" t="s">
        <v>347</v>
      </c>
      <c r="C128" s="203">
        <v>17098</v>
      </c>
      <c r="D128" s="203">
        <v>46949</v>
      </c>
      <c r="E128" s="183">
        <f t="shared" si="14"/>
        <v>69.640258733311384</v>
      </c>
      <c r="F128" s="184">
        <v>81371.179999999993</v>
      </c>
      <c r="G128" s="183">
        <f t="shared" si="15"/>
        <v>88.017187739468554</v>
      </c>
      <c r="H128" s="184">
        <v>17.99020095020408</v>
      </c>
      <c r="I128" s="183">
        <f t="shared" si="9"/>
        <v>31.539984721150809</v>
      </c>
      <c r="J128" s="204">
        <v>10.5</v>
      </c>
      <c r="K128" s="177">
        <f t="shared" si="10"/>
        <v>6.1410691308925016E-4</v>
      </c>
      <c r="L128" s="174">
        <f t="shared" si="11"/>
        <v>3.169362574952197</v>
      </c>
      <c r="M128" s="178">
        <v>3.4384615384615382</v>
      </c>
      <c r="N128" s="183">
        <f t="shared" si="12"/>
        <v>26.071428571428555</v>
      </c>
      <c r="O128" s="205">
        <f t="shared" si="13"/>
        <v>218.43822234031151</v>
      </c>
    </row>
    <row r="129" spans="1:15" ht="16.5" customHeight="1" x14ac:dyDescent="0.15">
      <c r="A129" s="171">
        <v>124</v>
      </c>
      <c r="B129" s="171" t="s">
        <v>422</v>
      </c>
      <c r="C129" s="203">
        <v>14005</v>
      </c>
      <c r="D129" s="203">
        <v>45268</v>
      </c>
      <c r="E129" s="183">
        <f t="shared" si="14"/>
        <v>71.42568852163015</v>
      </c>
      <c r="F129" s="184">
        <v>68240.08</v>
      </c>
      <c r="G129" s="183">
        <f t="shared" si="15"/>
        <v>90.189778339372154</v>
      </c>
      <c r="H129" s="184">
        <v>17.865154391034398</v>
      </c>
      <c r="I129" s="183">
        <f t="shared" si="9"/>
        <v>31.16381283312878</v>
      </c>
      <c r="J129" s="204">
        <v>7</v>
      </c>
      <c r="K129" s="177">
        <f t="shared" si="10"/>
        <v>4.9982149232416994E-4</v>
      </c>
      <c r="L129" s="174">
        <f t="shared" si="11"/>
        <v>2.579543558563973</v>
      </c>
      <c r="M129" s="178">
        <v>3.2923076923076926</v>
      </c>
      <c r="N129" s="183">
        <f t="shared" si="12"/>
        <v>22.678571428571427</v>
      </c>
      <c r="O129" s="205">
        <f t="shared" si="13"/>
        <v>218.03739468126648</v>
      </c>
    </row>
    <row r="130" spans="1:15" ht="16.5" customHeight="1" x14ac:dyDescent="0.15">
      <c r="A130" s="171">
        <v>125</v>
      </c>
      <c r="B130" s="171" t="s">
        <v>355</v>
      </c>
      <c r="C130" s="203">
        <v>29282</v>
      </c>
      <c r="D130" s="203">
        <v>45164</v>
      </c>
      <c r="E130" s="183">
        <f t="shared" si="14"/>
        <v>71.536149377064504</v>
      </c>
      <c r="F130" s="184">
        <v>54934.42</v>
      </c>
      <c r="G130" s="183">
        <f t="shared" si="15"/>
        <v>92.391250557351867</v>
      </c>
      <c r="H130" s="184">
        <v>21.483302624391232</v>
      </c>
      <c r="I130" s="183">
        <f t="shared" si="9"/>
        <v>42.048123933912855</v>
      </c>
      <c r="J130" s="204">
        <v>10.5</v>
      </c>
      <c r="K130" s="177">
        <f t="shared" si="10"/>
        <v>3.5858206406666211E-4</v>
      </c>
      <c r="L130" s="174">
        <f t="shared" si="11"/>
        <v>1.8506168057691639</v>
      </c>
      <c r="M130" s="178">
        <v>2.7538461538461538</v>
      </c>
      <c r="N130" s="183">
        <f t="shared" si="12"/>
        <v>10.178571428571422</v>
      </c>
      <c r="O130" s="205">
        <f t="shared" si="13"/>
        <v>218.0047121026698</v>
      </c>
    </row>
    <row r="131" spans="1:15" ht="16.5" customHeight="1" x14ac:dyDescent="0.15">
      <c r="A131" s="171">
        <v>126</v>
      </c>
      <c r="B131" s="171" t="s">
        <v>438</v>
      </c>
      <c r="C131" s="203">
        <v>13912</v>
      </c>
      <c r="D131" s="203">
        <v>50659</v>
      </c>
      <c r="E131" s="183">
        <f t="shared" si="14"/>
        <v>65.699780140412742</v>
      </c>
      <c r="F131" s="184">
        <v>91326.68</v>
      </c>
      <c r="G131" s="183">
        <f t="shared" si="15"/>
        <v>86.37001227683858</v>
      </c>
      <c r="H131" s="184">
        <v>21.826945345380938</v>
      </c>
      <c r="I131" s="183">
        <f t="shared" si="9"/>
        <v>43.081888733345004</v>
      </c>
      <c r="J131" s="204">
        <v>12.5</v>
      </c>
      <c r="K131" s="177">
        <f t="shared" si="10"/>
        <v>8.9850488786658998E-4</v>
      </c>
      <c r="L131" s="174">
        <f t="shared" si="11"/>
        <v>4.6371205148803245</v>
      </c>
      <c r="M131" s="178">
        <v>3.069230769230769</v>
      </c>
      <c r="N131" s="183">
        <f t="shared" si="12"/>
        <v>17.499999999999989</v>
      </c>
      <c r="O131" s="205">
        <f t="shared" si="13"/>
        <v>217.28880166547668</v>
      </c>
    </row>
    <row r="132" spans="1:15" ht="16.5" customHeight="1" x14ac:dyDescent="0.15">
      <c r="A132" s="171">
        <v>127</v>
      </c>
      <c r="B132" s="171" t="s">
        <v>349</v>
      </c>
      <c r="C132" s="203">
        <v>9614</v>
      </c>
      <c r="D132" s="203">
        <v>49997</v>
      </c>
      <c r="E132" s="183">
        <f t="shared" si="14"/>
        <v>66.402905970196812</v>
      </c>
      <c r="F132" s="184">
        <v>59928.84</v>
      </c>
      <c r="G132" s="183">
        <f t="shared" si="15"/>
        <v>91.564904710928445</v>
      </c>
      <c r="H132" s="184">
        <v>22.320126876058886</v>
      </c>
      <c r="I132" s="183">
        <f t="shared" si="9"/>
        <v>44.565504346318221</v>
      </c>
      <c r="J132" s="204">
        <v>2.5</v>
      </c>
      <c r="K132" s="177">
        <f t="shared" si="10"/>
        <v>2.6003744539213649E-4</v>
      </c>
      <c r="L132" s="174">
        <f t="shared" si="11"/>
        <v>1.3420349615771807</v>
      </c>
      <c r="M132" s="178">
        <v>2.884615384615385</v>
      </c>
      <c r="N132" s="183">
        <f t="shared" si="12"/>
        <v>13.214285714285717</v>
      </c>
      <c r="O132" s="205">
        <f t="shared" si="13"/>
        <v>217.08963570330639</v>
      </c>
    </row>
    <row r="133" spans="1:15" ht="16.5" customHeight="1" x14ac:dyDescent="0.15">
      <c r="A133" s="171">
        <v>128</v>
      </c>
      <c r="B133" s="171" t="s">
        <v>497</v>
      </c>
      <c r="C133" s="203">
        <v>8842</v>
      </c>
      <c r="D133" s="203">
        <v>55644</v>
      </c>
      <c r="E133" s="183">
        <f t="shared" si="14"/>
        <v>60.405093944833297</v>
      </c>
      <c r="F133" s="184">
        <v>92321.43</v>
      </c>
      <c r="G133" s="183">
        <f t="shared" si="15"/>
        <v>86.205427093628174</v>
      </c>
      <c r="H133" s="184">
        <v>26.673146845896301</v>
      </c>
      <c r="I133" s="183">
        <f t="shared" si="9"/>
        <v>57.660496735747891</v>
      </c>
      <c r="J133" s="208">
        <v>2.5</v>
      </c>
      <c r="K133" s="177">
        <f t="shared" si="10"/>
        <v>2.8274146120787152E-4</v>
      </c>
      <c r="L133" s="174">
        <f t="shared" si="11"/>
        <v>1.459208789934745</v>
      </c>
      <c r="M133" s="178">
        <v>2.8</v>
      </c>
      <c r="N133" s="183">
        <f t="shared" si="12"/>
        <v>11.249999999999989</v>
      </c>
      <c r="O133" s="205">
        <f t="shared" si="13"/>
        <v>216.98022656414409</v>
      </c>
    </row>
    <row r="134" spans="1:15" ht="16.5" customHeight="1" x14ac:dyDescent="0.15">
      <c r="A134" s="171">
        <v>129</v>
      </c>
      <c r="B134" s="171" t="s">
        <v>392</v>
      </c>
      <c r="C134" s="203">
        <v>8260</v>
      </c>
      <c r="D134" s="203">
        <v>46509</v>
      </c>
      <c r="E134" s="183">
        <f t="shared" si="14"/>
        <v>70.107593121687501</v>
      </c>
      <c r="F134" s="184">
        <v>64817.39</v>
      </c>
      <c r="G134" s="183">
        <f t="shared" si="15"/>
        <v>90.756075459977737</v>
      </c>
      <c r="H134" s="184">
        <v>21.739527302408053</v>
      </c>
      <c r="I134" s="183">
        <f t="shared" ref="I134:I174" si="16">SUM((H134-$H$2)/$H$3)*100</f>
        <v>42.818913002619944</v>
      </c>
      <c r="J134" s="204">
        <v>4</v>
      </c>
      <c r="K134" s="177">
        <f t="shared" ref="K134:K174" si="17">SUM(J134/C134)</f>
        <v>4.8426150121065375E-4</v>
      </c>
      <c r="L134" s="174">
        <f t="shared" ref="L134:L174" si="18">SUM((K134-$K$2)/$K$3)*100</f>
        <v>2.4992395390998574</v>
      </c>
      <c r="M134" s="178">
        <v>2.7769230769230768</v>
      </c>
      <c r="N134" s="183">
        <f t="shared" ref="N134:N174" si="19">SUM((M134-$M$2)/$M$3)*100</f>
        <v>10.714285714285705</v>
      </c>
      <c r="O134" s="205">
        <f t="shared" ref="O134:O174" si="20">SUM(E134+G134+I134+L134+N134)</f>
        <v>216.89610683767074</v>
      </c>
    </row>
    <row r="135" spans="1:15" ht="16.5" customHeight="1" x14ac:dyDescent="0.15">
      <c r="A135" s="171">
        <v>130</v>
      </c>
      <c r="B135" s="171" t="s">
        <v>369</v>
      </c>
      <c r="C135" s="203">
        <v>7255</v>
      </c>
      <c r="D135" s="203">
        <v>55752</v>
      </c>
      <c r="E135" s="183">
        <f t="shared" si="14"/>
        <v>60.290384594959164</v>
      </c>
      <c r="F135" s="184">
        <v>67791.929999999993</v>
      </c>
      <c r="G135" s="183">
        <f t="shared" si="15"/>
        <v>90.263926466897402</v>
      </c>
      <c r="H135" s="184">
        <v>24.804640986351252</v>
      </c>
      <c r="I135" s="183">
        <f t="shared" si="16"/>
        <v>52.039555370927772</v>
      </c>
      <c r="J135" s="204">
        <v>2</v>
      </c>
      <c r="K135" s="177">
        <f t="shared" si="17"/>
        <v>2.7567195037904891E-4</v>
      </c>
      <c r="L135" s="174">
        <f t="shared" si="18"/>
        <v>1.422723541899712</v>
      </c>
      <c r="M135" s="178">
        <v>2.8230769230769233</v>
      </c>
      <c r="N135" s="183">
        <f t="shared" si="19"/>
        <v>11.785714285714283</v>
      </c>
      <c r="O135" s="205">
        <f t="shared" si="20"/>
        <v>215.80230426039833</v>
      </c>
    </row>
    <row r="136" spans="1:15" ht="16.5" customHeight="1" x14ac:dyDescent="0.15">
      <c r="A136" s="171">
        <v>131</v>
      </c>
      <c r="B136" s="171" t="s">
        <v>418</v>
      </c>
      <c r="C136" s="203">
        <v>2279</v>
      </c>
      <c r="D136" s="203">
        <v>48291</v>
      </c>
      <c r="E136" s="183">
        <f t="shared" si="14"/>
        <v>68.214888848764218</v>
      </c>
      <c r="F136" s="184">
        <v>80692.22</v>
      </c>
      <c r="G136" s="183">
        <f t="shared" si="15"/>
        <v>88.12952426220545</v>
      </c>
      <c r="H136" s="184">
        <v>19.882633687960908</v>
      </c>
      <c r="I136" s="183">
        <f t="shared" si="16"/>
        <v>37.232904227642024</v>
      </c>
      <c r="J136" s="204">
        <v>3</v>
      </c>
      <c r="K136" s="177">
        <f t="shared" si="17"/>
        <v>1.3163668275559457E-3</v>
      </c>
      <c r="L136" s="174">
        <f t="shared" si="18"/>
        <v>6.7936765882946988</v>
      </c>
      <c r="M136" s="178">
        <v>2.9538461538461536</v>
      </c>
      <c r="N136" s="183">
        <f t="shared" si="19"/>
        <v>14.821428571428557</v>
      </c>
      <c r="O136" s="205">
        <f t="shared" si="20"/>
        <v>215.19242249833493</v>
      </c>
    </row>
    <row r="137" spans="1:15" ht="16.5" customHeight="1" x14ac:dyDescent="0.15">
      <c r="A137" s="171">
        <v>132</v>
      </c>
      <c r="B137" s="171" t="s">
        <v>465</v>
      </c>
      <c r="C137" s="203">
        <v>129113</v>
      </c>
      <c r="D137" s="203">
        <v>49443</v>
      </c>
      <c r="E137" s="183">
        <f t="shared" si="14"/>
        <v>66.991322450106736</v>
      </c>
      <c r="F137" s="184">
        <v>112040</v>
      </c>
      <c r="G137" s="183">
        <f t="shared" si="15"/>
        <v>82.942914446131681</v>
      </c>
      <c r="H137" s="184">
        <v>15.353513637379777</v>
      </c>
      <c r="I137" s="183">
        <f t="shared" si="16"/>
        <v>23.608157958584957</v>
      </c>
      <c r="J137" s="204">
        <v>348</v>
      </c>
      <c r="K137" s="177">
        <f t="shared" si="17"/>
        <v>2.6953134076351721E-3</v>
      </c>
      <c r="L137" s="174">
        <f t="shared" si="18"/>
        <v>13.910322876766395</v>
      </c>
      <c r="M137" s="178">
        <v>3.4461538461538455</v>
      </c>
      <c r="N137" s="183">
        <f t="shared" si="19"/>
        <v>26.249999999999972</v>
      </c>
      <c r="O137" s="205">
        <f t="shared" si="20"/>
        <v>213.70271773158976</v>
      </c>
    </row>
    <row r="138" spans="1:15" ht="16.5" customHeight="1" x14ac:dyDescent="0.15">
      <c r="A138" s="171">
        <v>133</v>
      </c>
      <c r="B138" s="171" t="s">
        <v>353</v>
      </c>
      <c r="C138" s="203">
        <v>10287</v>
      </c>
      <c r="D138" s="203">
        <v>49098</v>
      </c>
      <c r="E138" s="183">
        <f t="shared" si="14"/>
        <v>67.35775509553801</v>
      </c>
      <c r="F138" s="184">
        <v>68195.03</v>
      </c>
      <c r="G138" s="183">
        <f t="shared" si="15"/>
        <v>90.197232033771371</v>
      </c>
      <c r="H138" s="184">
        <v>20.542610982602675</v>
      </c>
      <c r="I138" s="183">
        <f t="shared" si="16"/>
        <v>39.218283966401437</v>
      </c>
      <c r="J138" s="204">
        <v>5</v>
      </c>
      <c r="K138" s="177">
        <f t="shared" si="17"/>
        <v>4.8605035481675901E-4</v>
      </c>
      <c r="L138" s="174">
        <f t="shared" si="18"/>
        <v>2.5084716867119692</v>
      </c>
      <c r="M138" s="178">
        <v>2.9307692307692301</v>
      </c>
      <c r="N138" s="183">
        <f t="shared" si="19"/>
        <v>14.285714285714263</v>
      </c>
      <c r="O138" s="205">
        <f t="shared" si="20"/>
        <v>213.56745706813706</v>
      </c>
    </row>
    <row r="139" spans="1:15" ht="16.5" customHeight="1" x14ac:dyDescent="0.15">
      <c r="A139" s="171">
        <v>134</v>
      </c>
      <c r="B139" s="171" t="s">
        <v>356</v>
      </c>
      <c r="C139" s="203">
        <v>4255</v>
      </c>
      <c r="D139" s="203">
        <v>43323</v>
      </c>
      <c r="E139" s="183">
        <f t="shared" si="14"/>
        <v>73.491518942974579</v>
      </c>
      <c r="F139" s="184">
        <v>59162.83</v>
      </c>
      <c r="G139" s="183">
        <f t="shared" si="15"/>
        <v>91.691643988325779</v>
      </c>
      <c r="H139" s="184">
        <v>17.199720957937139</v>
      </c>
      <c r="I139" s="183">
        <f t="shared" si="16"/>
        <v>29.162019640710657</v>
      </c>
      <c r="J139" s="204">
        <v>2</v>
      </c>
      <c r="K139" s="177">
        <f t="shared" si="17"/>
        <v>4.7003525264394829E-4</v>
      </c>
      <c r="L139" s="174">
        <f t="shared" si="18"/>
        <v>2.4258188710886985</v>
      </c>
      <c r="M139" s="178">
        <v>2.9384615384615387</v>
      </c>
      <c r="N139" s="183">
        <f t="shared" si="19"/>
        <v>14.464285714285714</v>
      </c>
      <c r="O139" s="205">
        <f t="shared" si="20"/>
        <v>211.23528715738544</v>
      </c>
    </row>
    <row r="140" spans="1:15" ht="16.5" customHeight="1" x14ac:dyDescent="0.15">
      <c r="A140" s="171">
        <v>135</v>
      </c>
      <c r="B140" s="171" t="s">
        <v>429</v>
      </c>
      <c r="C140" s="203">
        <v>1632</v>
      </c>
      <c r="D140" s="203">
        <v>47128</v>
      </c>
      <c r="E140" s="183">
        <f t="shared" si="14"/>
        <v>69.450138607131095</v>
      </c>
      <c r="F140" s="184">
        <v>94951.9</v>
      </c>
      <c r="G140" s="183">
        <f t="shared" si="15"/>
        <v>85.770205794930547</v>
      </c>
      <c r="H140" s="184">
        <v>17.635587837937319</v>
      </c>
      <c r="I140" s="183">
        <f t="shared" si="16"/>
        <v>30.473218191591645</v>
      </c>
      <c r="J140" s="204">
        <v>1</v>
      </c>
      <c r="K140" s="177">
        <f t="shared" si="17"/>
        <v>6.1274509803921568E-4</v>
      </c>
      <c r="L140" s="174">
        <f t="shared" si="18"/>
        <v>3.1623343432850524</v>
      </c>
      <c r="M140" s="178">
        <v>3.2615384615384615</v>
      </c>
      <c r="N140" s="183">
        <f t="shared" si="19"/>
        <v>21.964285714285705</v>
      </c>
      <c r="O140" s="205">
        <f t="shared" si="20"/>
        <v>210.82018265122403</v>
      </c>
    </row>
    <row r="141" spans="1:15" ht="16.5" customHeight="1" x14ac:dyDescent="0.15">
      <c r="A141" s="171">
        <v>136</v>
      </c>
      <c r="B141" s="171" t="s">
        <v>458</v>
      </c>
      <c r="C141" s="203">
        <v>24407</v>
      </c>
      <c r="D141" s="203">
        <v>54177</v>
      </c>
      <c r="E141" s="183">
        <f t="shared" si="14"/>
        <v>61.963229280623679</v>
      </c>
      <c r="F141" s="184">
        <v>71024.23</v>
      </c>
      <c r="G141" s="183">
        <f t="shared" si="15"/>
        <v>89.729130098271128</v>
      </c>
      <c r="H141" s="184">
        <v>23.744053141839363</v>
      </c>
      <c r="I141" s="183">
        <f t="shared" si="16"/>
        <v>48.849037098914529</v>
      </c>
      <c r="J141" s="204">
        <v>9</v>
      </c>
      <c r="K141" s="177">
        <f t="shared" si="17"/>
        <v>3.687466710369976E-4</v>
      </c>
      <c r="L141" s="174">
        <f t="shared" si="18"/>
        <v>1.9030756272450877</v>
      </c>
      <c r="M141" s="178">
        <v>2.6538461538461537</v>
      </c>
      <c r="N141" s="183">
        <f t="shared" si="19"/>
        <v>7.8571428571428488</v>
      </c>
      <c r="O141" s="205">
        <f t="shared" si="20"/>
        <v>210.30161496219731</v>
      </c>
    </row>
    <row r="142" spans="1:15" ht="16.5" customHeight="1" x14ac:dyDescent="0.15">
      <c r="A142" s="171">
        <v>137</v>
      </c>
      <c r="B142" s="171" t="s">
        <v>385</v>
      </c>
      <c r="C142" s="203">
        <v>34584</v>
      </c>
      <c r="D142" s="203">
        <v>58216</v>
      </c>
      <c r="E142" s="183">
        <f t="shared" si="14"/>
        <v>57.67331202005289</v>
      </c>
      <c r="F142" s="184">
        <v>89063.32</v>
      </c>
      <c r="G142" s="183">
        <f t="shared" si="15"/>
        <v>86.744493825238777</v>
      </c>
      <c r="H142" s="184">
        <v>23.893960916567941</v>
      </c>
      <c r="I142" s="183">
        <f t="shared" si="16"/>
        <v>49.299997853238928</v>
      </c>
      <c r="J142" s="204">
        <v>31</v>
      </c>
      <c r="K142" s="177">
        <f t="shared" si="17"/>
        <v>8.9636826278047656E-4</v>
      </c>
      <c r="L142" s="174">
        <f t="shared" si="18"/>
        <v>4.6260935431262258</v>
      </c>
      <c r="M142" s="178">
        <v>2.7692307692307692</v>
      </c>
      <c r="N142" s="183">
        <f t="shared" si="19"/>
        <v>10.535714285714278</v>
      </c>
      <c r="O142" s="205">
        <f t="shared" si="20"/>
        <v>208.87961152737108</v>
      </c>
    </row>
    <row r="143" spans="1:15" ht="16.5" customHeight="1" x14ac:dyDescent="0.15">
      <c r="A143" s="171">
        <v>138</v>
      </c>
      <c r="B143" s="171" t="s">
        <v>350</v>
      </c>
      <c r="C143" s="203">
        <v>1177</v>
      </c>
      <c r="D143" s="203">
        <v>44684</v>
      </c>
      <c r="E143" s="183">
        <f t="shared" si="14"/>
        <v>72.045968709838448</v>
      </c>
      <c r="F143" s="184">
        <v>76629.36</v>
      </c>
      <c r="G143" s="183">
        <f t="shared" si="15"/>
        <v>88.801739952035263</v>
      </c>
      <c r="H143" s="184">
        <v>18.139824332194394</v>
      </c>
      <c r="I143" s="183">
        <f t="shared" si="16"/>
        <v>31.990089949709422</v>
      </c>
      <c r="J143" s="204">
        <v>2</v>
      </c>
      <c r="K143" s="177">
        <f t="shared" si="17"/>
        <v>1.6992353440951572E-3</v>
      </c>
      <c r="L143" s="174">
        <f t="shared" si="18"/>
        <v>8.7696340666800445</v>
      </c>
      <c r="M143" s="178">
        <v>2.5461538461538464</v>
      </c>
      <c r="N143" s="183">
        <f t="shared" si="19"/>
        <v>5.3571428571428577</v>
      </c>
      <c r="O143" s="205">
        <f t="shared" si="20"/>
        <v>206.96457553540603</v>
      </c>
    </row>
    <row r="144" spans="1:15" ht="16.5" customHeight="1" x14ac:dyDescent="0.15">
      <c r="A144" s="171">
        <v>139</v>
      </c>
      <c r="B144" s="171" t="s">
        <v>467</v>
      </c>
      <c r="C144" s="203">
        <v>18647</v>
      </c>
      <c r="D144" s="203">
        <v>47422</v>
      </c>
      <c r="E144" s="183">
        <f t="shared" si="14"/>
        <v>69.137874265807056</v>
      </c>
      <c r="F144" s="184">
        <v>90962.07</v>
      </c>
      <c r="G144" s="183">
        <f t="shared" si="15"/>
        <v>86.430338392596653</v>
      </c>
      <c r="H144" s="184">
        <v>14.608639631637283</v>
      </c>
      <c r="I144" s="183">
        <f t="shared" si="16"/>
        <v>21.367387297326935</v>
      </c>
      <c r="J144" s="204">
        <v>37.5</v>
      </c>
      <c r="K144" s="177">
        <f t="shared" si="17"/>
        <v>2.0110473534616828E-3</v>
      </c>
      <c r="L144" s="174">
        <f t="shared" si="18"/>
        <v>10.378873910497411</v>
      </c>
      <c r="M144" s="178">
        <v>3.1384615384615389</v>
      </c>
      <c r="N144" s="183">
        <f t="shared" si="19"/>
        <v>19.107142857142858</v>
      </c>
      <c r="O144" s="205">
        <f t="shared" si="20"/>
        <v>206.4216167233709</v>
      </c>
    </row>
    <row r="145" spans="1:16" ht="16.5" customHeight="1" x14ac:dyDescent="0.15">
      <c r="A145" s="171">
        <v>140</v>
      </c>
      <c r="B145" s="171" t="s">
        <v>401</v>
      </c>
      <c r="C145" s="203">
        <v>6419</v>
      </c>
      <c r="D145" s="203">
        <v>47236</v>
      </c>
      <c r="E145" s="183">
        <f t="shared" si="14"/>
        <v>69.335429257256962</v>
      </c>
      <c r="F145" s="184">
        <v>66625.36</v>
      </c>
      <c r="G145" s="183">
        <f t="shared" si="15"/>
        <v>90.456939924728772</v>
      </c>
      <c r="H145" s="184">
        <v>18.413587261303125</v>
      </c>
      <c r="I145" s="183">
        <f t="shared" si="16"/>
        <v>32.813638543106002</v>
      </c>
      <c r="J145" s="204">
        <v>2</v>
      </c>
      <c r="K145" s="177">
        <f t="shared" si="17"/>
        <v>3.1157501168406292E-4</v>
      </c>
      <c r="L145" s="174">
        <f t="shared" si="18"/>
        <v>1.6080167154513805</v>
      </c>
      <c r="M145" s="178">
        <v>2.4769230769230766</v>
      </c>
      <c r="N145" s="183">
        <f t="shared" si="19"/>
        <v>3.7499999999999858</v>
      </c>
      <c r="O145" s="205">
        <f t="shared" si="20"/>
        <v>197.96402444054314</v>
      </c>
      <c r="P145" s="201"/>
    </row>
    <row r="146" spans="1:16" ht="16.5" customHeight="1" x14ac:dyDescent="0.15">
      <c r="A146" s="171">
        <v>141</v>
      </c>
      <c r="B146" s="171" t="s">
        <v>436</v>
      </c>
      <c r="C146" s="203">
        <v>7469</v>
      </c>
      <c r="D146" s="203">
        <v>49018</v>
      </c>
      <c r="E146" s="183">
        <f t="shared" si="14"/>
        <v>67.442724984333665</v>
      </c>
      <c r="F146" s="184">
        <v>131649.54999999999</v>
      </c>
      <c r="G146" s="183">
        <f t="shared" si="15"/>
        <v>79.69843957362751</v>
      </c>
      <c r="H146" s="184">
        <v>14.761881623637617</v>
      </c>
      <c r="I146" s="183">
        <f t="shared" si="16"/>
        <v>21.828378226128116</v>
      </c>
      <c r="J146" s="204">
        <v>3</v>
      </c>
      <c r="K146" s="177">
        <f t="shared" si="17"/>
        <v>4.0166019547462848E-4</v>
      </c>
      <c r="L146" s="174">
        <f t="shared" si="18"/>
        <v>2.0729400113433685</v>
      </c>
      <c r="M146" s="178">
        <v>3.407692307692308</v>
      </c>
      <c r="N146" s="183">
        <f t="shared" si="19"/>
        <v>25.357142857142854</v>
      </c>
      <c r="O146" s="205">
        <f t="shared" si="20"/>
        <v>196.39962565257554</v>
      </c>
    </row>
    <row r="147" spans="1:16" ht="16.5" customHeight="1" x14ac:dyDescent="0.15">
      <c r="A147" s="171">
        <v>142</v>
      </c>
      <c r="B147" s="171" t="s">
        <v>383</v>
      </c>
      <c r="C147" s="203">
        <v>25524</v>
      </c>
      <c r="D147" s="203">
        <v>53899</v>
      </c>
      <c r="E147" s="183">
        <f t="shared" si="14"/>
        <v>62.258499644188589</v>
      </c>
      <c r="F147" s="184">
        <v>100024.52</v>
      </c>
      <c r="G147" s="183">
        <f t="shared" si="15"/>
        <v>84.930921460116025</v>
      </c>
      <c r="H147" s="184">
        <v>17.352140914688203</v>
      </c>
      <c r="I147" s="183">
        <f t="shared" si="16"/>
        <v>29.620537678184061</v>
      </c>
      <c r="J147" s="204">
        <v>17</v>
      </c>
      <c r="K147" s="177">
        <f t="shared" si="17"/>
        <v>6.6603980567309204E-4</v>
      </c>
      <c r="L147" s="174">
        <f t="shared" si="18"/>
        <v>3.4373845800070719</v>
      </c>
      <c r="M147" s="178">
        <v>2.9923076923076928</v>
      </c>
      <c r="N147" s="183">
        <f t="shared" si="19"/>
        <v>15.714285714285717</v>
      </c>
      <c r="O147" s="205">
        <f t="shared" si="20"/>
        <v>195.96162907678146</v>
      </c>
    </row>
    <row r="148" spans="1:16" ht="16.5" customHeight="1" x14ac:dyDescent="0.15">
      <c r="A148" s="171">
        <v>143</v>
      </c>
      <c r="B148" s="171" t="s">
        <v>386</v>
      </c>
      <c r="C148" s="203">
        <v>2891</v>
      </c>
      <c r="D148" s="203">
        <v>38776</v>
      </c>
      <c r="E148" s="183">
        <f t="shared" si="14"/>
        <v>78.320994997397804</v>
      </c>
      <c r="F148" s="184">
        <v>89155.69</v>
      </c>
      <c r="G148" s="183">
        <f t="shared" si="15"/>
        <v>86.729210856278598</v>
      </c>
      <c r="H148" s="184">
        <v>13.193827595411561</v>
      </c>
      <c r="I148" s="183">
        <f t="shared" si="16"/>
        <v>17.111272467800596</v>
      </c>
      <c r="J148" s="204">
        <v>1</v>
      </c>
      <c r="K148" s="177">
        <f t="shared" si="17"/>
        <v>3.4590107229332413E-4</v>
      </c>
      <c r="L148" s="174">
        <f t="shared" si="18"/>
        <v>1.7851710993570413</v>
      </c>
      <c r="M148" s="178">
        <v>2.7769230769230768</v>
      </c>
      <c r="N148" s="183">
        <f t="shared" si="19"/>
        <v>10.714285714285705</v>
      </c>
      <c r="O148" s="205">
        <f t="shared" si="20"/>
        <v>194.66093513511973</v>
      </c>
    </row>
    <row r="149" spans="1:16" ht="16.5" customHeight="1" x14ac:dyDescent="0.15">
      <c r="A149" s="171">
        <v>144</v>
      </c>
      <c r="B149" s="171" t="s">
        <v>407</v>
      </c>
      <c r="C149" s="203">
        <v>18151</v>
      </c>
      <c r="D149" s="203">
        <v>52847</v>
      </c>
      <c r="E149" s="183">
        <f t="shared" si="14"/>
        <v>63.375853681851495</v>
      </c>
      <c r="F149" s="184">
        <v>108921.59</v>
      </c>
      <c r="G149" s="183">
        <f t="shared" si="15"/>
        <v>83.458867279682977</v>
      </c>
      <c r="H149" s="184">
        <v>18.078355304991902</v>
      </c>
      <c r="I149" s="183">
        <f t="shared" si="16"/>
        <v>31.805175465287167</v>
      </c>
      <c r="J149" s="204">
        <v>6.5</v>
      </c>
      <c r="K149" s="177">
        <f t="shared" si="17"/>
        <v>3.581069913503388E-4</v>
      </c>
      <c r="L149" s="174">
        <f t="shared" si="18"/>
        <v>1.8481649889024205</v>
      </c>
      <c r="M149" s="178">
        <v>2.9000000000000004</v>
      </c>
      <c r="N149" s="183">
        <f t="shared" si="19"/>
        <v>13.571428571428573</v>
      </c>
      <c r="O149" s="205">
        <f t="shared" si="20"/>
        <v>194.05948998715263</v>
      </c>
    </row>
    <row r="150" spans="1:16" ht="16.5" customHeight="1" x14ac:dyDescent="0.15">
      <c r="A150" s="171">
        <v>145</v>
      </c>
      <c r="B150" s="171" t="s">
        <v>399</v>
      </c>
      <c r="C150" s="203">
        <v>2819</v>
      </c>
      <c r="D150" s="203">
        <v>38010</v>
      </c>
      <c r="E150" s="183">
        <f t="shared" si="14"/>
        <v>79.134581682616215</v>
      </c>
      <c r="F150" s="184">
        <v>98889.52</v>
      </c>
      <c r="G150" s="183">
        <f t="shared" si="15"/>
        <v>85.118711540984393</v>
      </c>
      <c r="H150" s="184">
        <v>13.215678067883951</v>
      </c>
      <c r="I150" s="183">
        <f t="shared" si="16"/>
        <v>17.177004252335021</v>
      </c>
      <c r="J150" s="204">
        <v>1</v>
      </c>
      <c r="K150" s="177">
        <f t="shared" si="17"/>
        <v>3.5473572188719402E-4</v>
      </c>
      <c r="L150" s="174">
        <f t="shared" si="18"/>
        <v>1.8307661043778665</v>
      </c>
      <c r="M150" s="178">
        <v>2.7538461538461543</v>
      </c>
      <c r="N150" s="183">
        <f t="shared" si="19"/>
        <v>10.178571428571432</v>
      </c>
      <c r="O150" s="205">
        <f t="shared" si="20"/>
        <v>193.43963500888495</v>
      </c>
    </row>
    <row r="151" spans="1:16" ht="16.5" customHeight="1" x14ac:dyDescent="0.15">
      <c r="A151" s="171">
        <v>146</v>
      </c>
      <c r="B151" s="171" t="s">
        <v>391</v>
      </c>
      <c r="C151" s="203">
        <v>22277</v>
      </c>
      <c r="D151" s="203">
        <v>55566</v>
      </c>
      <c r="E151" s="183">
        <f t="shared" si="14"/>
        <v>60.48793958640907</v>
      </c>
      <c r="F151" s="184">
        <v>99282.45</v>
      </c>
      <c r="G151" s="183">
        <f t="shared" si="15"/>
        <v>85.053699773164468</v>
      </c>
      <c r="H151" s="184">
        <v>19.56340848317631</v>
      </c>
      <c r="I151" s="183">
        <f t="shared" si="16"/>
        <v>36.272593533885988</v>
      </c>
      <c r="J151" s="204">
        <v>8</v>
      </c>
      <c r="K151" s="177">
        <f t="shared" si="17"/>
        <v>3.5911478206221664E-4</v>
      </c>
      <c r="L151" s="174">
        <f t="shared" si="18"/>
        <v>1.853366125866573</v>
      </c>
      <c r="M151" s="178">
        <v>2.692307692307693</v>
      </c>
      <c r="N151" s="183">
        <f t="shared" si="19"/>
        <v>8.7500000000000089</v>
      </c>
      <c r="O151" s="205">
        <f t="shared" si="20"/>
        <v>192.4175990193261</v>
      </c>
    </row>
    <row r="152" spans="1:16" ht="16.5" customHeight="1" x14ac:dyDescent="0.15">
      <c r="A152" s="171">
        <v>147</v>
      </c>
      <c r="B152" s="171" t="s">
        <v>377</v>
      </c>
      <c r="C152" s="203">
        <v>7561</v>
      </c>
      <c r="D152" s="203">
        <v>60963</v>
      </c>
      <c r="E152" s="183">
        <f t="shared" si="14"/>
        <v>54.755658463531987</v>
      </c>
      <c r="F152" s="184">
        <v>136221.21</v>
      </c>
      <c r="G152" s="183">
        <f t="shared" si="15"/>
        <v>78.942040982347621</v>
      </c>
      <c r="H152" s="184">
        <v>21.658003416026787</v>
      </c>
      <c r="I152" s="183">
        <f t="shared" si="16"/>
        <v>42.573668395630634</v>
      </c>
      <c r="J152" s="204">
        <v>0.5</v>
      </c>
      <c r="K152" s="177">
        <f t="shared" si="17"/>
        <v>6.612881893929374E-5</v>
      </c>
      <c r="L152" s="174">
        <f t="shared" si="18"/>
        <v>0.3412861822669756</v>
      </c>
      <c r="M152" s="178">
        <v>2.9692307692307693</v>
      </c>
      <c r="N152" s="183">
        <f t="shared" si="19"/>
        <v>15.178571428571425</v>
      </c>
      <c r="O152" s="205">
        <f t="shared" si="20"/>
        <v>191.79122545234864</v>
      </c>
      <c r="P152" s="201"/>
    </row>
    <row r="153" spans="1:16" ht="16.5" customHeight="1" x14ac:dyDescent="0.15">
      <c r="A153" s="171">
        <v>148</v>
      </c>
      <c r="B153" s="171" t="s">
        <v>382</v>
      </c>
      <c r="C153" s="203">
        <v>61160</v>
      </c>
      <c r="D153" s="203">
        <v>60505</v>
      </c>
      <c r="E153" s="183">
        <f t="shared" si="14"/>
        <v>55.242111076887127</v>
      </c>
      <c r="F153" s="184">
        <v>135360.63</v>
      </c>
      <c r="G153" s="183">
        <f t="shared" si="15"/>
        <v>79.084427227099781</v>
      </c>
      <c r="H153" s="184">
        <v>17.641118696321101</v>
      </c>
      <c r="I153" s="183">
        <f t="shared" si="16"/>
        <v>30.489856421819045</v>
      </c>
      <c r="J153" s="204">
        <v>13.5</v>
      </c>
      <c r="K153" s="177">
        <f t="shared" si="17"/>
        <v>2.2073250490516679E-4</v>
      </c>
      <c r="L153" s="174">
        <f t="shared" si="18"/>
        <v>1.1391849288956226</v>
      </c>
      <c r="M153" s="178">
        <v>3.4153846153846157</v>
      </c>
      <c r="N153" s="183">
        <f t="shared" si="19"/>
        <v>25.535714285714285</v>
      </c>
      <c r="O153" s="205">
        <f t="shared" si="20"/>
        <v>191.49129394041586</v>
      </c>
    </row>
    <row r="154" spans="1:16" ht="16.5" customHeight="1" x14ac:dyDescent="0.15">
      <c r="A154" s="171">
        <v>149</v>
      </c>
      <c r="B154" s="171" t="s">
        <v>381</v>
      </c>
      <c r="C154" s="203">
        <v>6539</v>
      </c>
      <c r="D154" s="203">
        <v>51481</v>
      </c>
      <c r="E154" s="183">
        <f t="shared" si="14"/>
        <v>64.826714533037347</v>
      </c>
      <c r="F154" s="184">
        <v>103851.64</v>
      </c>
      <c r="G154" s="183">
        <f t="shared" si="15"/>
        <v>84.297709852809476</v>
      </c>
      <c r="H154" s="184">
        <v>15.194140724584532</v>
      </c>
      <c r="I154" s="183">
        <f t="shared" si="16"/>
        <v>23.128723659042123</v>
      </c>
      <c r="J154" s="204">
        <v>1.5</v>
      </c>
      <c r="K154" s="177">
        <f t="shared" si="17"/>
        <v>2.2939287352806239E-4</v>
      </c>
      <c r="L154" s="174">
        <f t="shared" si="18"/>
        <v>1.1838804820862223</v>
      </c>
      <c r="M154" s="178">
        <v>3.0923076923076924</v>
      </c>
      <c r="N154" s="183">
        <f t="shared" si="19"/>
        <v>18.035714285714281</v>
      </c>
      <c r="O154" s="205">
        <f t="shared" si="20"/>
        <v>191.47274281268943</v>
      </c>
    </row>
    <row r="155" spans="1:16" ht="16.5" customHeight="1" x14ac:dyDescent="0.15">
      <c r="A155" s="171">
        <v>150</v>
      </c>
      <c r="B155" s="171" t="s">
        <v>437</v>
      </c>
      <c r="C155" s="203">
        <v>10093</v>
      </c>
      <c r="D155" s="203">
        <v>45791</v>
      </c>
      <c r="E155" s="183">
        <f t="shared" si="14"/>
        <v>70.870197873628527</v>
      </c>
      <c r="F155" s="184">
        <v>132418.57999999999</v>
      </c>
      <c r="G155" s="183">
        <f t="shared" si="15"/>
        <v>79.571200625706624</v>
      </c>
      <c r="H155" s="184">
        <v>12.928914536183909</v>
      </c>
      <c r="I155" s="183">
        <f t="shared" si="16"/>
        <v>16.314346536267092</v>
      </c>
      <c r="J155" s="204">
        <v>5</v>
      </c>
      <c r="K155" s="177">
        <f t="shared" si="17"/>
        <v>4.9539284652729617E-4</v>
      </c>
      <c r="L155" s="174">
        <f t="shared" si="18"/>
        <v>2.5566876291693283</v>
      </c>
      <c r="M155" s="178">
        <v>3.2307692307692308</v>
      </c>
      <c r="N155" s="183">
        <f t="shared" si="19"/>
        <v>21.249999999999993</v>
      </c>
      <c r="O155" s="205">
        <f t="shared" si="20"/>
        <v>190.56243266477156</v>
      </c>
    </row>
    <row r="156" spans="1:16" ht="16.5" customHeight="1" x14ac:dyDescent="0.15">
      <c r="A156" s="171">
        <v>151</v>
      </c>
      <c r="B156" s="171" t="s">
        <v>484</v>
      </c>
      <c r="C156" s="203">
        <v>6933</v>
      </c>
      <c r="D156" s="203">
        <v>57737</v>
      </c>
      <c r="E156" s="183">
        <f t="shared" si="14"/>
        <v>58.1820692292169</v>
      </c>
      <c r="F156" s="184">
        <v>133028.72</v>
      </c>
      <c r="G156" s="183">
        <f t="shared" si="15"/>
        <v>79.470250634569155</v>
      </c>
      <c r="H156" s="184">
        <v>15.024203050316599</v>
      </c>
      <c r="I156" s="183">
        <f t="shared" si="16"/>
        <v>22.617507867101001</v>
      </c>
      <c r="J156" s="204">
        <v>3</v>
      </c>
      <c r="K156" s="177">
        <f t="shared" si="17"/>
        <v>4.3271311120726956E-4</v>
      </c>
      <c r="L156" s="174">
        <f t="shared" si="18"/>
        <v>2.2332019248122914</v>
      </c>
      <c r="M156" s="178">
        <v>3.3923076923076922</v>
      </c>
      <c r="N156" s="183">
        <f t="shared" si="19"/>
        <v>24.999999999999989</v>
      </c>
      <c r="O156" s="205">
        <f t="shared" si="20"/>
        <v>187.50302965569935</v>
      </c>
    </row>
    <row r="157" spans="1:16" ht="16.5" customHeight="1" x14ac:dyDescent="0.15">
      <c r="A157" s="171">
        <v>152</v>
      </c>
      <c r="B157" s="171" t="s">
        <v>330</v>
      </c>
      <c r="C157" s="203">
        <v>18364</v>
      </c>
      <c r="D157" s="203">
        <v>67430</v>
      </c>
      <c r="E157" s="183">
        <f t="shared" si="14"/>
        <v>47.886905078012973</v>
      </c>
      <c r="F157" s="184">
        <v>120339.89</v>
      </c>
      <c r="G157" s="183">
        <f t="shared" si="15"/>
        <v>81.569665975384083</v>
      </c>
      <c r="H157" s="184">
        <v>20.865249097948272</v>
      </c>
      <c r="I157" s="183">
        <f t="shared" si="16"/>
        <v>40.188861564084341</v>
      </c>
      <c r="J157" s="204">
        <v>1.5</v>
      </c>
      <c r="K157" s="177">
        <f t="shared" si="17"/>
        <v>8.1681550860379006E-5</v>
      </c>
      <c r="L157" s="174">
        <f t="shared" si="18"/>
        <v>0.42155273754965195</v>
      </c>
      <c r="M157" s="178">
        <v>2.7230769230769236</v>
      </c>
      <c r="N157" s="183">
        <f t="shared" si="19"/>
        <v>9.4642857142857206</v>
      </c>
      <c r="O157" s="205">
        <f t="shared" si="20"/>
        <v>179.53127106931677</v>
      </c>
    </row>
    <row r="158" spans="1:16" ht="16.5" customHeight="1" x14ac:dyDescent="0.15">
      <c r="A158" s="171">
        <v>153</v>
      </c>
      <c r="B158" s="171" t="s">
        <v>448</v>
      </c>
      <c r="C158" s="203">
        <v>9216</v>
      </c>
      <c r="D158" s="203">
        <v>63762</v>
      </c>
      <c r="E158" s="183">
        <f t="shared" si="14"/>
        <v>51.782774479293906</v>
      </c>
      <c r="F158" s="184">
        <v>150562.56</v>
      </c>
      <c r="G158" s="183">
        <f t="shared" si="15"/>
        <v>76.56920990194098</v>
      </c>
      <c r="H158" s="184">
        <v>18.863978773232052</v>
      </c>
      <c r="I158" s="183">
        <f t="shared" si="16"/>
        <v>34.168530884937667</v>
      </c>
      <c r="J158" s="204">
        <v>1</v>
      </c>
      <c r="K158" s="177">
        <f t="shared" si="17"/>
        <v>1.0850694444444444E-4</v>
      </c>
      <c r="L158" s="174">
        <f t="shared" si="18"/>
        <v>0.55999670662339474</v>
      </c>
      <c r="M158" s="178">
        <v>2.9999999999999996</v>
      </c>
      <c r="N158" s="183">
        <f t="shared" si="19"/>
        <v>15.892857142857125</v>
      </c>
      <c r="O158" s="205">
        <f t="shared" si="20"/>
        <v>178.9733691156531</v>
      </c>
    </row>
    <row r="159" spans="1:16" ht="16.5" customHeight="1" x14ac:dyDescent="0.15">
      <c r="A159" s="171">
        <v>154</v>
      </c>
      <c r="B159" s="171" t="s">
        <v>406</v>
      </c>
      <c r="C159" s="203">
        <v>2355</v>
      </c>
      <c r="D159" s="203">
        <v>57180</v>
      </c>
      <c r="E159" s="183">
        <f t="shared" si="14"/>
        <v>58.773672079956668</v>
      </c>
      <c r="F159" s="184">
        <v>149998.93</v>
      </c>
      <c r="G159" s="183">
        <f t="shared" si="15"/>
        <v>76.66246463610824</v>
      </c>
      <c r="H159" s="184">
        <v>13.62705863839302</v>
      </c>
      <c r="I159" s="183">
        <f t="shared" si="16"/>
        <v>18.414541749820174</v>
      </c>
      <c r="J159" s="204">
        <v>0</v>
      </c>
      <c r="K159" s="177">
        <f t="shared" si="17"/>
        <v>0</v>
      </c>
      <c r="L159" s="174">
        <f t="shared" si="18"/>
        <v>0</v>
      </c>
      <c r="M159" s="178">
        <v>3.0307692307692307</v>
      </c>
      <c r="N159" s="183">
        <f t="shared" si="19"/>
        <v>16.607142857142847</v>
      </c>
      <c r="O159" s="205">
        <f t="shared" si="20"/>
        <v>170.45782132302793</v>
      </c>
      <c r="P159" s="201"/>
    </row>
    <row r="160" spans="1:16" ht="16.5" customHeight="1" x14ac:dyDescent="0.15">
      <c r="A160" s="171">
        <v>155</v>
      </c>
      <c r="B160" s="171" t="s">
        <v>479</v>
      </c>
      <c r="C160" s="203">
        <v>1408</v>
      </c>
      <c r="D160" s="203">
        <v>52380</v>
      </c>
      <c r="E160" s="183">
        <f t="shared" si="14"/>
        <v>63.871865407696149</v>
      </c>
      <c r="F160" s="184">
        <v>172633.86</v>
      </c>
      <c r="G160" s="183">
        <f t="shared" si="15"/>
        <v>72.917429098531343</v>
      </c>
      <c r="H160" s="184">
        <v>9.7750645595799721</v>
      </c>
      <c r="I160" s="183">
        <f t="shared" si="16"/>
        <v>6.8267628065342754</v>
      </c>
      <c r="J160" s="204">
        <v>1</v>
      </c>
      <c r="K160" s="177">
        <f t="shared" si="17"/>
        <v>7.1022727272727275E-4</v>
      </c>
      <c r="L160" s="174">
        <f t="shared" si="18"/>
        <v>3.6654329888076744</v>
      </c>
      <c r="M160" s="178">
        <v>2.8538461538461535</v>
      </c>
      <c r="N160" s="183">
        <f t="shared" si="19"/>
        <v>12.499999999999984</v>
      </c>
      <c r="O160" s="205">
        <f t="shared" si="20"/>
        <v>159.78149030156942</v>
      </c>
    </row>
    <row r="161" spans="1:17" ht="16.5" customHeight="1" x14ac:dyDescent="0.15">
      <c r="A161" s="171">
        <v>156</v>
      </c>
      <c r="B161" s="171" t="s">
        <v>361</v>
      </c>
      <c r="C161" s="203">
        <v>1380</v>
      </c>
      <c r="D161" s="203">
        <v>48926</v>
      </c>
      <c r="E161" s="183">
        <f t="shared" si="14"/>
        <v>67.540440356448684</v>
      </c>
      <c r="F161" s="184">
        <v>168743.76</v>
      </c>
      <c r="G161" s="183">
        <f t="shared" si="15"/>
        <v>73.561060987153382</v>
      </c>
      <c r="H161" s="184">
        <v>11.562260994236601</v>
      </c>
      <c r="I161" s="183">
        <f t="shared" si="16"/>
        <v>12.203104719139493</v>
      </c>
      <c r="J161" s="204">
        <v>0.5</v>
      </c>
      <c r="K161" s="177">
        <f t="shared" si="17"/>
        <v>3.6231884057971015E-4</v>
      </c>
      <c r="L161" s="174">
        <f t="shared" si="18"/>
        <v>1.8699020464642051</v>
      </c>
      <c r="M161" s="178">
        <v>2.4230769230769229</v>
      </c>
      <c r="N161" s="183">
        <f t="shared" si="19"/>
        <v>2.4999999999999907</v>
      </c>
      <c r="O161" s="205">
        <f t="shared" si="20"/>
        <v>157.67450810920579</v>
      </c>
    </row>
    <row r="162" spans="1:17" ht="16.5" customHeight="1" x14ac:dyDescent="0.15">
      <c r="A162" s="171">
        <v>157</v>
      </c>
      <c r="B162" s="171" t="s">
        <v>449</v>
      </c>
      <c r="C162" s="203">
        <v>25063</v>
      </c>
      <c r="D162" s="203">
        <v>77230</v>
      </c>
      <c r="E162" s="183">
        <f t="shared" si="14"/>
        <v>37.478093700544868</v>
      </c>
      <c r="F162" s="184">
        <v>196582.55</v>
      </c>
      <c r="G162" s="183">
        <f t="shared" si="15"/>
        <v>68.95502695598384</v>
      </c>
      <c r="H162" s="184">
        <v>17.507223130195584</v>
      </c>
      <c r="I162" s="183">
        <f t="shared" si="16"/>
        <v>30.087064467832786</v>
      </c>
      <c r="J162" s="204">
        <v>1.5</v>
      </c>
      <c r="K162" s="177">
        <f t="shared" si="17"/>
        <v>5.9849180066233092E-5</v>
      </c>
      <c r="L162" s="174">
        <f t="shared" si="18"/>
        <v>0.30887740782674894</v>
      </c>
      <c r="M162" s="178">
        <v>3.1769230769230772</v>
      </c>
      <c r="N162" s="183">
        <f t="shared" si="19"/>
        <v>20</v>
      </c>
      <c r="O162" s="205">
        <f t="shared" si="20"/>
        <v>156.82906253218823</v>
      </c>
    </row>
    <row r="163" spans="1:17" ht="16.5" customHeight="1" x14ac:dyDescent="0.15">
      <c r="A163" s="171">
        <v>158</v>
      </c>
      <c r="B163" s="171" t="s">
        <v>457</v>
      </c>
      <c r="C163" s="203">
        <v>3641</v>
      </c>
      <c r="D163" s="203">
        <v>69917</v>
      </c>
      <c r="E163" s="183">
        <f t="shared" si="14"/>
        <v>45.245403660077969</v>
      </c>
      <c r="F163" s="184">
        <v>172385.92000000001</v>
      </c>
      <c r="G163" s="183">
        <f t="shared" si="15"/>
        <v>72.958451717606664</v>
      </c>
      <c r="H163" s="184">
        <v>13.657982649706225</v>
      </c>
      <c r="I163" s="183">
        <f t="shared" si="16"/>
        <v>18.507569049396793</v>
      </c>
      <c r="J163" s="204">
        <v>1</v>
      </c>
      <c r="K163" s="177">
        <f t="shared" si="17"/>
        <v>2.7464982147761604E-4</v>
      </c>
      <c r="L163" s="174">
        <f t="shared" si="18"/>
        <v>1.4174484065479829</v>
      </c>
      <c r="M163" s="178">
        <v>3</v>
      </c>
      <c r="N163" s="183">
        <f t="shared" si="19"/>
        <v>15.892857142857137</v>
      </c>
      <c r="O163" s="205">
        <f t="shared" si="20"/>
        <v>154.02172997648654</v>
      </c>
    </row>
    <row r="164" spans="1:17" ht="16.5" customHeight="1" x14ac:dyDescent="0.15">
      <c r="A164" s="171">
        <v>159</v>
      </c>
      <c r="B164" s="171" t="s">
        <v>345</v>
      </c>
      <c r="C164" s="203">
        <v>1648</v>
      </c>
      <c r="D164" s="203">
        <v>66977</v>
      </c>
      <c r="E164" s="183">
        <f t="shared" si="14"/>
        <v>48.368047073318387</v>
      </c>
      <c r="F164" s="184">
        <v>197938.77</v>
      </c>
      <c r="G164" s="183">
        <f t="shared" si="15"/>
        <v>68.730635181996803</v>
      </c>
      <c r="H164" s="184">
        <v>11.72440225156995</v>
      </c>
      <c r="I164" s="183">
        <f t="shared" si="16"/>
        <v>12.690866903899714</v>
      </c>
      <c r="J164" s="204">
        <v>0</v>
      </c>
      <c r="K164" s="177">
        <f t="shared" si="17"/>
        <v>0</v>
      </c>
      <c r="L164" s="174">
        <f t="shared" si="18"/>
        <v>0</v>
      </c>
      <c r="M164" s="178">
        <v>3.16923076923077</v>
      </c>
      <c r="N164" s="183">
        <f t="shared" si="19"/>
        <v>19.82142857142858</v>
      </c>
      <c r="O164" s="205">
        <f t="shared" si="20"/>
        <v>149.6109777306435</v>
      </c>
    </row>
    <row r="165" spans="1:17" ht="16.5" customHeight="1" x14ac:dyDescent="0.15">
      <c r="A165" s="171">
        <v>160</v>
      </c>
      <c r="B165" s="171" t="s">
        <v>491</v>
      </c>
      <c r="C165" s="203">
        <v>18560</v>
      </c>
      <c r="D165" s="203">
        <v>82791</v>
      </c>
      <c r="E165" s="183">
        <f t="shared" si="14"/>
        <v>31.571624305636689</v>
      </c>
      <c r="F165" s="184">
        <v>261266.15</v>
      </c>
      <c r="G165" s="183">
        <f t="shared" si="15"/>
        <v>58.252878519986503</v>
      </c>
      <c r="H165" s="184">
        <v>17.786506982110996</v>
      </c>
      <c r="I165" s="183">
        <f t="shared" si="16"/>
        <v>30.927221402711151</v>
      </c>
      <c r="J165" s="204">
        <v>2</v>
      </c>
      <c r="K165" s="177">
        <f t="shared" si="17"/>
        <v>1.0775862068965517E-4</v>
      </c>
      <c r="L165" s="174">
        <f t="shared" si="18"/>
        <v>0.55613466037081949</v>
      </c>
      <c r="M165" s="178">
        <v>3.1923076923076925</v>
      </c>
      <c r="N165" s="183">
        <f t="shared" si="19"/>
        <v>20.357142857142854</v>
      </c>
      <c r="O165" s="205">
        <f t="shared" si="20"/>
        <v>141.66500174584803</v>
      </c>
    </row>
    <row r="166" spans="1:17" ht="16.5" customHeight="1" x14ac:dyDescent="0.15">
      <c r="A166" s="171">
        <v>161</v>
      </c>
      <c r="B166" s="171" t="s">
        <v>487</v>
      </c>
      <c r="C166" s="203">
        <v>10302</v>
      </c>
      <c r="D166" s="203">
        <v>93133</v>
      </c>
      <c r="E166" s="183">
        <f t="shared" ref="E166:E174" si="21">SUM(100-(((D166-$D$2)/$D$3)*100))</f>
        <v>20.587141931578003</v>
      </c>
      <c r="F166" s="184">
        <v>284609.11</v>
      </c>
      <c r="G166" s="183">
        <f t="shared" ref="G166:G174" si="22">SUM(100-(((F166-$F$2)/$F$3)*100))</f>
        <v>54.39069671724905</v>
      </c>
      <c r="H166" s="184">
        <v>19.001055357394442</v>
      </c>
      <c r="I166" s="183">
        <f t="shared" si="16"/>
        <v>34.580892151096194</v>
      </c>
      <c r="J166" s="204">
        <v>1</v>
      </c>
      <c r="K166" s="177">
        <f t="shared" si="17"/>
        <v>9.7068530382450008E-5</v>
      </c>
      <c r="L166" s="174">
        <f t="shared" si="18"/>
        <v>0.50096385636198859</v>
      </c>
      <c r="M166" s="178">
        <v>3.6076923076923082</v>
      </c>
      <c r="N166" s="183">
        <f t="shared" si="19"/>
        <v>30.000000000000004</v>
      </c>
      <c r="O166" s="205">
        <f t="shared" si="20"/>
        <v>140.05969465628525</v>
      </c>
    </row>
    <row r="167" spans="1:17" ht="16.5" customHeight="1" x14ac:dyDescent="0.15">
      <c r="A167" s="171">
        <v>162</v>
      </c>
      <c r="B167" s="171" t="s">
        <v>453</v>
      </c>
      <c r="C167" s="203">
        <v>3618</v>
      </c>
      <c r="D167" s="203">
        <v>55331</v>
      </c>
      <c r="E167" s="183">
        <f t="shared" si="21"/>
        <v>60.737538634746315</v>
      </c>
      <c r="F167" s="184">
        <v>241511.38</v>
      </c>
      <c r="G167" s="183">
        <f t="shared" si="22"/>
        <v>61.521380595612889</v>
      </c>
      <c r="H167" s="184">
        <v>7.5057211386418485</v>
      </c>
      <c r="I167" s="183">
        <f t="shared" si="16"/>
        <v>0</v>
      </c>
      <c r="J167" s="204">
        <v>1</v>
      </c>
      <c r="K167" s="177">
        <f t="shared" si="17"/>
        <v>2.7639579878385847E-4</v>
      </c>
      <c r="L167" s="174">
        <f t="shared" si="18"/>
        <v>1.4264592725929257</v>
      </c>
      <c r="M167" s="178">
        <v>2.7846153846153845</v>
      </c>
      <c r="N167" s="183">
        <f t="shared" si="19"/>
        <v>10.892857142857133</v>
      </c>
      <c r="O167" s="205">
        <f t="shared" si="20"/>
        <v>134.57823564580926</v>
      </c>
    </row>
    <row r="168" spans="1:17" s="209" customFormat="1" ht="16.5" customHeight="1" x14ac:dyDescent="0.15">
      <c r="A168" s="171">
        <v>163</v>
      </c>
      <c r="B168" s="171" t="s">
        <v>14</v>
      </c>
      <c r="C168" s="203">
        <v>2714</v>
      </c>
      <c r="D168" s="203">
        <v>66126</v>
      </c>
      <c r="E168" s="183">
        <f t="shared" si="21"/>
        <v>49.271914265382208</v>
      </c>
      <c r="F168" s="184">
        <v>225592.27</v>
      </c>
      <c r="G168" s="183">
        <f t="shared" si="22"/>
        <v>64.155258088346287</v>
      </c>
      <c r="H168" s="184">
        <v>10.156227244209232</v>
      </c>
      <c r="I168" s="183">
        <f t="shared" si="16"/>
        <v>7.9733972095326981</v>
      </c>
      <c r="J168" s="204">
        <v>0</v>
      </c>
      <c r="K168" s="177">
        <f t="shared" si="17"/>
        <v>0</v>
      </c>
      <c r="L168" s="174">
        <f t="shared" si="18"/>
        <v>0</v>
      </c>
      <c r="M168" s="178">
        <v>2.4999999999999996</v>
      </c>
      <c r="N168" s="183">
        <f t="shared" si="19"/>
        <v>4.2857142857142696</v>
      </c>
      <c r="O168" s="205">
        <f t="shared" si="20"/>
        <v>125.68628384897545</v>
      </c>
      <c r="P168" s="180"/>
    </row>
    <row r="169" spans="1:17" ht="16.5" customHeight="1" x14ac:dyDescent="0.15">
      <c r="A169" s="171">
        <v>164</v>
      </c>
      <c r="B169" s="171" t="s">
        <v>480</v>
      </c>
      <c r="C169" s="203">
        <v>3452</v>
      </c>
      <c r="D169" s="203">
        <v>65029</v>
      </c>
      <c r="E169" s="183">
        <f t="shared" si="21"/>
        <v>50.437063865492668</v>
      </c>
      <c r="F169" s="184">
        <v>300969.08</v>
      </c>
      <c r="G169" s="183">
        <f t="shared" si="22"/>
        <v>51.683877255307173</v>
      </c>
      <c r="H169" s="184">
        <v>8.8250117857305348</v>
      </c>
      <c r="I169" s="183">
        <f t="shared" si="16"/>
        <v>3.968762170350749</v>
      </c>
      <c r="J169" s="204">
        <v>1</v>
      </c>
      <c r="K169" s="177">
        <f t="shared" si="17"/>
        <v>2.8968713789107763E-4</v>
      </c>
      <c r="L169" s="174">
        <f t="shared" si="18"/>
        <v>1.4950549386562011</v>
      </c>
      <c r="M169" s="178">
        <v>2.3153846153846156</v>
      </c>
      <c r="N169" s="183">
        <f t="shared" si="19"/>
        <v>0</v>
      </c>
      <c r="O169" s="205">
        <f t="shared" si="20"/>
        <v>107.58475822980678</v>
      </c>
      <c r="P169" s="201"/>
    </row>
    <row r="170" spans="1:17" ht="16.5" customHeight="1" x14ac:dyDescent="0.15">
      <c r="A170" s="171">
        <v>165</v>
      </c>
      <c r="B170" s="171" t="s">
        <v>451</v>
      </c>
      <c r="C170" s="203">
        <v>2176</v>
      </c>
      <c r="D170" s="203">
        <v>81485</v>
      </c>
      <c r="E170" s="183">
        <f t="shared" si="21"/>
        <v>32.958757740225806</v>
      </c>
      <c r="F170" s="184">
        <v>330610.67</v>
      </c>
      <c r="G170" s="183">
        <f t="shared" si="22"/>
        <v>46.779563085116052</v>
      </c>
      <c r="H170" s="184">
        <v>9.6703337609721967</v>
      </c>
      <c r="I170" s="183">
        <f t="shared" si="16"/>
        <v>6.511705898867727</v>
      </c>
      <c r="J170" s="204">
        <v>0</v>
      </c>
      <c r="K170" s="177">
        <f t="shared" si="17"/>
        <v>0</v>
      </c>
      <c r="L170" s="174">
        <f t="shared" si="18"/>
        <v>0</v>
      </c>
      <c r="M170" s="178">
        <v>2.4461538461538459</v>
      </c>
      <c r="N170" s="183">
        <f t="shared" si="19"/>
        <v>3.0357142857142745</v>
      </c>
      <c r="O170" s="205">
        <f t="shared" si="20"/>
        <v>89.285741009923868</v>
      </c>
    </row>
    <row r="171" spans="1:17" ht="16.5" customHeight="1" x14ac:dyDescent="0.15">
      <c r="A171" s="171">
        <v>166</v>
      </c>
      <c r="B171" s="171" t="s">
        <v>488</v>
      </c>
      <c r="C171" s="203">
        <v>27840</v>
      </c>
      <c r="D171" s="203">
        <v>100501</v>
      </c>
      <c r="E171" s="183">
        <f t="shared" si="21"/>
        <v>12.761415173497895</v>
      </c>
      <c r="F171" s="184">
        <v>498020.39</v>
      </c>
      <c r="G171" s="183">
        <f t="shared" si="22"/>
        <v>19.080986118639956</v>
      </c>
      <c r="H171" s="184">
        <v>11.829935643484706</v>
      </c>
      <c r="I171" s="183">
        <f t="shared" si="16"/>
        <v>13.008338216581528</v>
      </c>
      <c r="J171" s="204">
        <v>9</v>
      </c>
      <c r="K171" s="177">
        <f t="shared" si="17"/>
        <v>3.2327586206896551E-4</v>
      </c>
      <c r="L171" s="174">
        <f t="shared" si="18"/>
        <v>1.6684039811124589</v>
      </c>
      <c r="M171" s="178">
        <v>3.0000000000000004</v>
      </c>
      <c r="N171" s="183">
        <f t="shared" si="19"/>
        <v>15.892857142857144</v>
      </c>
      <c r="O171" s="205">
        <f t="shared" si="20"/>
        <v>62.412000632688986</v>
      </c>
    </row>
    <row r="172" spans="1:17" ht="16.5" customHeight="1" x14ac:dyDescent="0.15">
      <c r="A172" s="171">
        <v>167</v>
      </c>
      <c r="B172" s="171" t="s">
        <v>366</v>
      </c>
      <c r="C172" s="203">
        <v>21744</v>
      </c>
      <c r="D172" s="203">
        <v>101827</v>
      </c>
      <c r="E172" s="183">
        <f t="shared" si="21"/>
        <v>11.353039266709857</v>
      </c>
      <c r="F172" s="184">
        <v>559445.87</v>
      </c>
      <c r="G172" s="183">
        <f t="shared" si="22"/>
        <v>8.9179060687913676</v>
      </c>
      <c r="H172" s="184">
        <v>9.8582502842624855</v>
      </c>
      <c r="I172" s="183">
        <f t="shared" si="16"/>
        <v>7.0770066462535297</v>
      </c>
      <c r="J172" s="204">
        <v>3.5</v>
      </c>
      <c r="K172" s="177">
        <f t="shared" si="17"/>
        <v>1.6096394407652686E-4</v>
      </c>
      <c r="L172" s="174">
        <f t="shared" si="18"/>
        <v>0.83072359128238682</v>
      </c>
      <c r="M172" s="178">
        <v>3.2923076923076922</v>
      </c>
      <c r="N172" s="183">
        <f t="shared" si="19"/>
        <v>22.678571428571416</v>
      </c>
      <c r="O172" s="205">
        <f t="shared" si="20"/>
        <v>50.857247001608556</v>
      </c>
      <c r="Q172" s="210"/>
    </row>
    <row r="173" spans="1:17" ht="16.5" customHeight="1" x14ac:dyDescent="0.15">
      <c r="A173" s="171">
        <v>168</v>
      </c>
      <c r="B173" s="171" t="s">
        <v>388</v>
      </c>
      <c r="C173" s="203">
        <v>62359</v>
      </c>
      <c r="D173" s="203">
        <v>93194</v>
      </c>
      <c r="E173" s="183">
        <f t="shared" si="21"/>
        <v>20.522352391371314</v>
      </c>
      <c r="F173" s="184">
        <v>613345.54</v>
      </c>
      <c r="G173" s="183">
        <f t="shared" si="22"/>
        <v>0</v>
      </c>
      <c r="H173" s="184">
        <v>7.8389365275186984</v>
      </c>
      <c r="I173" s="183">
        <f t="shared" si="16"/>
        <v>1.0023967295390495</v>
      </c>
      <c r="J173" s="204">
        <v>47.5</v>
      </c>
      <c r="K173" s="177">
        <f t="shared" si="17"/>
        <v>7.617184367934059E-4</v>
      </c>
      <c r="L173" s="174">
        <f t="shared" si="18"/>
        <v>3.9311752640590338</v>
      </c>
      <c r="M173" s="178">
        <v>2.9615384615384608</v>
      </c>
      <c r="N173" s="183">
        <f t="shared" si="19"/>
        <v>14.999999999999975</v>
      </c>
      <c r="O173" s="205">
        <f t="shared" si="20"/>
        <v>40.455924384969379</v>
      </c>
    </row>
    <row r="174" spans="1:17" ht="16.5" customHeight="1" x14ac:dyDescent="0.15">
      <c r="A174" s="171">
        <v>169</v>
      </c>
      <c r="B174" s="171" t="s">
        <v>421</v>
      </c>
      <c r="C174" s="203">
        <v>20280</v>
      </c>
      <c r="D174" s="203">
        <v>112516</v>
      </c>
      <c r="E174" s="183">
        <f t="shared" si="21"/>
        <v>0</v>
      </c>
      <c r="F174" s="184">
        <v>596782.5</v>
      </c>
      <c r="G174" s="183">
        <f t="shared" si="22"/>
        <v>2.7404181683048279</v>
      </c>
      <c r="H174" s="184">
        <v>11.116661575242448</v>
      </c>
      <c r="I174" s="183">
        <f t="shared" si="16"/>
        <v>10.862628212967927</v>
      </c>
      <c r="J174" s="204">
        <v>8.5</v>
      </c>
      <c r="K174" s="177">
        <f t="shared" si="17"/>
        <v>4.1913214990138065E-4</v>
      </c>
      <c r="L174" s="174">
        <f t="shared" si="18"/>
        <v>2.1631115389571129</v>
      </c>
      <c r="M174" s="178">
        <v>3.0461538461538464</v>
      </c>
      <c r="N174" s="183">
        <f t="shared" si="19"/>
        <v>16.964285714285712</v>
      </c>
      <c r="O174" s="205">
        <f t="shared" si="20"/>
        <v>32.730443634515581</v>
      </c>
    </row>
    <row r="175" spans="1:17" ht="16.5" customHeight="1" x14ac:dyDescent="0.15">
      <c r="A175" s="210"/>
      <c r="B175" s="211"/>
      <c r="D175" s="212"/>
      <c r="E175" s="213"/>
      <c r="F175" s="214"/>
      <c r="G175" s="213"/>
      <c r="H175" s="215"/>
      <c r="I175" s="213"/>
      <c r="J175" s="216"/>
      <c r="K175" s="217"/>
      <c r="L175" s="213"/>
      <c r="M175" s="218"/>
      <c r="N175" s="213"/>
      <c r="O175" s="219"/>
    </row>
    <row r="176" spans="1:17" ht="16.5" customHeight="1" x14ac:dyDescent="0.15">
      <c r="E176" s="214"/>
      <c r="F176" s="214"/>
    </row>
    <row r="177" spans="5:6" ht="16.5" customHeight="1" x14ac:dyDescent="0.15">
      <c r="E177" s="214"/>
      <c r="F177" s="214"/>
    </row>
    <row r="178" spans="5:6" ht="16.5" customHeight="1" x14ac:dyDescent="0.15">
      <c r="F178" s="214"/>
    </row>
    <row r="179" spans="5:6" ht="16.5" customHeight="1" x14ac:dyDescent="0.15">
      <c r="F179" s="214"/>
    </row>
    <row r="180" spans="5:6" ht="16.5" customHeight="1" x14ac:dyDescent="0.15">
      <c r="F180" s="214"/>
    </row>
    <row r="181" spans="5:6" ht="16.5" customHeight="1" x14ac:dyDescent="0.15">
      <c r="F181" s="214"/>
    </row>
    <row r="182" spans="5:6" ht="16.5" customHeight="1" x14ac:dyDescent="0.15">
      <c r="F182" s="214"/>
    </row>
    <row r="183" spans="5:6" ht="16.5" customHeight="1" x14ac:dyDescent="0.15">
      <c r="F183" s="214"/>
    </row>
    <row r="184" spans="5:6" ht="16.5" customHeight="1" x14ac:dyDescent="0.15">
      <c r="F184" s="214"/>
    </row>
    <row r="185" spans="5:6" ht="16.5" customHeight="1" x14ac:dyDescent="0.15">
      <c r="F185" s="214"/>
    </row>
    <row r="186" spans="5:6" ht="16.5" customHeight="1" x14ac:dyDescent="0.15">
      <c r="F186" s="214"/>
    </row>
    <row r="187" spans="5:6" ht="16.5" customHeight="1" x14ac:dyDescent="0.15">
      <c r="F187" s="214"/>
    </row>
    <row r="188" spans="5:6" ht="16.5" customHeight="1" x14ac:dyDescent="0.15">
      <c r="F188" s="214"/>
    </row>
    <row r="189" spans="5:6" ht="16.5" customHeight="1" x14ac:dyDescent="0.15">
      <c r="F189" s="214"/>
    </row>
    <row r="190" spans="5:6" ht="16.5" customHeight="1" x14ac:dyDescent="0.15">
      <c r="F190" s="214"/>
    </row>
  </sheetData>
  <pageMargins left="0.2" right="0.2" top="0.56999999999999995" bottom="0.28000000000000003" header="0.28999999999999998" footer="0.16"/>
  <pageSetup scale="70" fitToHeight="4" orientation="landscape" r:id="rId1"/>
  <headerFooter alignWithMargins="0">
    <oddHeader>&amp;C&amp;"Trebuchet MS,Regular"&amp;9Fiscal Year 2020 Public Investment Community (PIC) Eligibility Index</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dimension ref="A1:BH170"/>
  <sheetViews>
    <sheetView workbookViewId="0">
      <pane xSplit="1" topLeftCell="AY1" activePane="topRight" state="frozen"/>
      <selection pane="topRight" activeCell="BH2" sqref="BH2"/>
    </sheetView>
  </sheetViews>
  <sheetFormatPr baseColWidth="10" defaultColWidth="8.83203125" defaultRowHeight="15" x14ac:dyDescent="0.2"/>
  <cols>
    <col min="1" max="1" width="16.5" bestFit="1" customWidth="1"/>
    <col min="2" max="2" width="13.5" bestFit="1" customWidth="1"/>
    <col min="3" max="3" width="13.1640625" bestFit="1" customWidth="1"/>
    <col min="4" max="4" width="21.83203125" bestFit="1" customWidth="1"/>
    <col min="5" max="5" width="10.5" bestFit="1" customWidth="1"/>
    <col min="6" max="6" width="20.83203125" bestFit="1" customWidth="1"/>
    <col min="7" max="7" width="4.5" bestFit="1" customWidth="1"/>
    <col min="8" max="8" width="12" bestFit="1" customWidth="1"/>
    <col min="9" max="9" width="15.83203125" bestFit="1" customWidth="1"/>
    <col min="10" max="10" width="17.5" customWidth="1"/>
    <col min="11" max="11" width="12" bestFit="1" customWidth="1"/>
    <col min="12" max="12" width="15.5" bestFit="1" customWidth="1"/>
    <col min="13" max="13" width="13.5" bestFit="1" customWidth="1"/>
    <col min="14" max="14" width="10.83203125" bestFit="1" customWidth="1"/>
    <col min="15" max="15" width="13.5" bestFit="1" customWidth="1"/>
    <col min="16" max="16" width="6" bestFit="1" customWidth="1"/>
    <col min="17" max="17" width="5" bestFit="1" customWidth="1"/>
    <col min="18" max="18" width="12.83203125" customWidth="1"/>
    <col min="19" max="19" width="13.83203125" bestFit="1" customWidth="1"/>
    <col min="20" max="20" width="20.5" bestFit="1" customWidth="1"/>
    <col min="21" max="21" width="24.5" bestFit="1" customWidth="1"/>
    <col min="22" max="22" width="14.5" bestFit="1" customWidth="1"/>
    <col min="23" max="23" width="29.1640625" bestFit="1" customWidth="1"/>
    <col min="24" max="24" width="14.5" bestFit="1" customWidth="1"/>
    <col min="25" max="25" width="12" bestFit="1" customWidth="1"/>
    <col min="26" max="26" width="15.5" bestFit="1" customWidth="1"/>
    <col min="27" max="27" width="18.83203125" bestFit="1" customWidth="1"/>
    <col min="28" max="28" width="22.5" bestFit="1" customWidth="1"/>
    <col min="29" max="29" width="7" bestFit="1" customWidth="1"/>
    <col min="30" max="30" width="21.5" bestFit="1" customWidth="1"/>
    <col min="31" max="31" width="24.5" bestFit="1" customWidth="1"/>
    <col min="32" max="32" width="30.5" bestFit="1" customWidth="1"/>
    <col min="33" max="33" width="13.5" bestFit="1" customWidth="1"/>
    <col min="34" max="34" width="34.1640625" bestFit="1" customWidth="1"/>
    <col min="35" max="35" width="31.1640625" bestFit="1" customWidth="1"/>
    <col min="36" max="36" width="32.5" bestFit="1" customWidth="1"/>
    <col min="37" max="37" width="30.5" bestFit="1" customWidth="1"/>
    <col min="38" max="38" width="21.5" bestFit="1" customWidth="1"/>
    <col min="39" max="39" width="16.5" bestFit="1" customWidth="1"/>
    <col min="40" max="40" width="18" bestFit="1" customWidth="1"/>
    <col min="41" max="41" width="37.5" bestFit="1" customWidth="1"/>
    <col min="42" max="42" width="30.5" bestFit="1" customWidth="1"/>
    <col min="43" max="43" width="12" bestFit="1" customWidth="1"/>
    <col min="44" max="44" width="24.1640625" customWidth="1"/>
    <col min="45" max="45" width="12" bestFit="1" customWidth="1"/>
    <col min="46" max="46" width="40.1640625" bestFit="1" customWidth="1"/>
    <col min="47" max="48" width="11.5" customWidth="1"/>
    <col min="49" max="50" width="10.5" bestFit="1" customWidth="1"/>
    <col min="58" max="58" width="30" bestFit="1" customWidth="1"/>
    <col min="59" max="59" width="23.5" customWidth="1"/>
    <col min="60" max="60" width="35.5" customWidth="1"/>
  </cols>
  <sheetData>
    <row r="1" spans="1:60" x14ac:dyDescent="0.2">
      <c r="A1" t="s">
        <v>142</v>
      </c>
      <c r="B1" t="s">
        <v>714</v>
      </c>
      <c r="C1" t="s">
        <v>715</v>
      </c>
      <c r="D1" t="s">
        <v>716</v>
      </c>
      <c r="E1" t="s">
        <v>717</v>
      </c>
      <c r="F1" t="s">
        <v>718</v>
      </c>
      <c r="G1" t="s">
        <v>285</v>
      </c>
      <c r="H1" t="s">
        <v>719</v>
      </c>
      <c r="I1" t="s">
        <v>720</v>
      </c>
      <c r="J1" t="s">
        <v>721</v>
      </c>
      <c r="K1" t="s">
        <v>722</v>
      </c>
      <c r="L1" t="s">
        <v>723</v>
      </c>
      <c r="M1" t="s">
        <v>724</v>
      </c>
      <c r="N1" t="s">
        <v>725</v>
      </c>
      <c r="O1" s="8" t="s">
        <v>726</v>
      </c>
      <c r="P1" s="8" t="s">
        <v>727</v>
      </c>
      <c r="Q1" s="8" t="s">
        <v>199</v>
      </c>
      <c r="R1" t="s">
        <v>728</v>
      </c>
      <c r="S1" t="s">
        <v>729</v>
      </c>
      <c r="T1" t="s">
        <v>730</v>
      </c>
      <c r="U1" s="8" t="s">
        <v>731</v>
      </c>
      <c r="V1" s="8" t="s">
        <v>732</v>
      </c>
      <c r="W1" s="8" t="s">
        <v>733</v>
      </c>
      <c r="X1" s="8" t="s">
        <v>734</v>
      </c>
      <c r="Y1" s="8" t="s">
        <v>267</v>
      </c>
      <c r="Z1" s="8" t="s">
        <v>735</v>
      </c>
      <c r="AA1" s="8" t="s">
        <v>736</v>
      </c>
      <c r="AB1" s="8" t="s">
        <v>241</v>
      </c>
      <c r="AC1" s="8" t="s">
        <v>271</v>
      </c>
      <c r="AD1" s="8" t="s">
        <v>243</v>
      </c>
      <c r="AE1" s="8" t="s">
        <v>737</v>
      </c>
      <c r="AF1" s="8" t="s">
        <v>79</v>
      </c>
      <c r="AG1" s="8" t="s">
        <v>80</v>
      </c>
      <c r="AH1" s="8" t="s">
        <v>738</v>
      </c>
      <c r="AI1" s="8" t="s">
        <v>84</v>
      </c>
      <c r="AJ1" s="8" t="s">
        <v>85</v>
      </c>
      <c r="AK1" s="8" t="s">
        <v>739</v>
      </c>
      <c r="AL1" s="8" t="s">
        <v>740</v>
      </c>
      <c r="AM1" s="8" t="s">
        <v>741</v>
      </c>
      <c r="AN1" s="8" t="s">
        <v>742</v>
      </c>
      <c r="AO1" t="s">
        <v>743</v>
      </c>
      <c r="AP1" s="8" t="s">
        <v>744</v>
      </c>
      <c r="AQ1" t="s">
        <v>745</v>
      </c>
      <c r="AR1" s="8" t="s">
        <v>746</v>
      </c>
      <c r="AS1" t="s">
        <v>747</v>
      </c>
      <c r="AT1" t="s">
        <v>748</v>
      </c>
      <c r="AU1" s="8" t="s">
        <v>749</v>
      </c>
      <c r="AV1" s="8" t="s">
        <v>750</v>
      </c>
      <c r="AW1" s="8" t="s">
        <v>751</v>
      </c>
      <c r="AX1" s="8" t="s">
        <v>752</v>
      </c>
      <c r="AY1" s="8" t="s">
        <v>665</v>
      </c>
      <c r="AZ1" s="8" t="s">
        <v>526</v>
      </c>
      <c r="BA1" s="8" t="s">
        <v>501</v>
      </c>
      <c r="BB1" s="8" t="s">
        <v>514</v>
      </c>
      <c r="BC1" s="8" t="s">
        <v>288</v>
      </c>
      <c r="BD1" s="8" t="s">
        <v>172</v>
      </c>
      <c r="BE1" s="8" t="s">
        <v>173</v>
      </c>
      <c r="BF1" t="s">
        <v>753</v>
      </c>
      <c r="BG1" t="s">
        <v>754</v>
      </c>
      <c r="BH1" t="s">
        <v>755</v>
      </c>
    </row>
    <row r="2" spans="1:60" x14ac:dyDescent="0.2">
      <c r="A2" t="s">
        <v>324</v>
      </c>
      <c r="B2">
        <v>232.93016543140752</v>
      </c>
      <c r="C2">
        <v>69</v>
      </c>
      <c r="D2">
        <v>5</v>
      </c>
      <c r="E2">
        <v>0</v>
      </c>
      <c r="F2">
        <v>0</v>
      </c>
      <c r="G2" t="s">
        <v>323</v>
      </c>
      <c r="I2">
        <v>0</v>
      </c>
      <c r="J2" t="str">
        <f>IF(I2=1,"Yes","No")</f>
        <v>No</v>
      </c>
      <c r="M2">
        <v>7</v>
      </c>
      <c r="N2">
        <v>1</v>
      </c>
      <c r="O2">
        <v>412.02</v>
      </c>
      <c r="P2">
        <v>73</v>
      </c>
      <c r="Q2">
        <v>4</v>
      </c>
      <c r="R2">
        <f>Q2*0.15</f>
        <v>0.6</v>
      </c>
      <c r="S2">
        <v>2.6</v>
      </c>
      <c r="T2">
        <v>11.453520000000001</v>
      </c>
      <c r="U2">
        <v>21.9</v>
      </c>
      <c r="V2">
        <v>0.17717586524925974</v>
      </c>
      <c r="W2">
        <v>0</v>
      </c>
      <c r="X2">
        <v>434.52</v>
      </c>
      <c r="Y2">
        <v>366352607.67000002</v>
      </c>
      <c r="Z2">
        <v>3252</v>
      </c>
      <c r="AA2">
        <v>112654.55340405904</v>
      </c>
      <c r="AB2">
        <v>0.61090199999999995</v>
      </c>
      <c r="AC2">
        <v>100724</v>
      </c>
      <c r="AD2">
        <v>0.90202800000000005</v>
      </c>
      <c r="AE2">
        <v>0.30175999999999997</v>
      </c>
      <c r="AF2">
        <f>AH2-AG2</f>
        <v>0</v>
      </c>
      <c r="AG2">
        <v>0.30175999999999997</v>
      </c>
      <c r="AH2">
        <v>0.30175999999999997</v>
      </c>
      <c r="AI2">
        <v>252</v>
      </c>
      <c r="AJ2">
        <v>6</v>
      </c>
      <c r="AK2">
        <v>46.15</v>
      </c>
      <c r="AL2">
        <v>11630</v>
      </c>
      <c r="AM2">
        <v>1511167</v>
      </c>
      <c r="AN2">
        <v>1522797</v>
      </c>
      <c r="AO2">
        <v>2331185</v>
      </c>
      <c r="AP2">
        <v>1522797</v>
      </c>
      <c r="AQ2">
        <v>2214625.75</v>
      </c>
      <c r="AR2">
        <v>-808388</v>
      </c>
      <c r="AS2">
        <v>2132334.5</v>
      </c>
      <c r="AT2">
        <v>2028130.95</v>
      </c>
      <c r="AU2">
        <v>2064995.2796</v>
      </c>
      <c r="AV2">
        <v>1997656.5592</v>
      </c>
      <c r="AW2">
        <v>2064996</v>
      </c>
      <c r="AX2">
        <v>1997657</v>
      </c>
      <c r="AY2">
        <v>1930318</v>
      </c>
      <c r="AZ2">
        <v>1862979</v>
      </c>
      <c r="BA2">
        <v>1795640</v>
      </c>
      <c r="BB2">
        <v>1728301</v>
      </c>
      <c r="BC2">
        <v>1660962</v>
      </c>
      <c r="BD2">
        <v>1593623</v>
      </c>
      <c r="BE2">
        <v>1522797</v>
      </c>
      <c r="BF2">
        <v>0</v>
      </c>
      <c r="BG2">
        <v>0</v>
      </c>
      <c r="BH2" s="120">
        <f>AS2+BG2</f>
        <v>2132334.5</v>
      </c>
    </row>
    <row r="3" spans="1:60" x14ac:dyDescent="0.2">
      <c r="A3" t="s">
        <v>326</v>
      </c>
      <c r="B3">
        <v>345.87379546229533</v>
      </c>
      <c r="C3">
        <v>10</v>
      </c>
      <c r="D3">
        <v>2</v>
      </c>
      <c r="E3">
        <v>0</v>
      </c>
      <c r="F3">
        <v>1</v>
      </c>
      <c r="G3" t="s">
        <v>325</v>
      </c>
      <c r="I3">
        <v>1</v>
      </c>
      <c r="J3" t="str">
        <f t="shared" ref="J3:J66" si="0">IF(I3=1,"Yes","No")</f>
        <v>Yes</v>
      </c>
      <c r="K3">
        <v>1</v>
      </c>
      <c r="M3">
        <v>10</v>
      </c>
      <c r="N3">
        <v>2</v>
      </c>
      <c r="O3">
        <v>2476.8000000000002</v>
      </c>
      <c r="P3">
        <v>1474</v>
      </c>
      <c r="Q3">
        <v>108</v>
      </c>
      <c r="R3">
        <f t="shared" ref="R3:R66" si="1">Q3*0.15</f>
        <v>16.2</v>
      </c>
      <c r="S3">
        <v>19</v>
      </c>
      <c r="T3">
        <v>469.52799999999996</v>
      </c>
      <c r="U3">
        <v>442.2</v>
      </c>
      <c r="V3">
        <v>0.59512273901808777</v>
      </c>
      <c r="W3">
        <v>0</v>
      </c>
      <c r="X3">
        <v>2935.2</v>
      </c>
      <c r="Y3">
        <v>1374684003.3299999</v>
      </c>
      <c r="Z3">
        <v>18732</v>
      </c>
      <c r="AA3">
        <v>73386.931631966683</v>
      </c>
      <c r="AB3">
        <v>0.39796199999999998</v>
      </c>
      <c r="AC3">
        <v>43386</v>
      </c>
      <c r="AD3">
        <v>0.38854100000000003</v>
      </c>
      <c r="AE3">
        <v>0.60486399999999996</v>
      </c>
      <c r="AF3">
        <f t="shared" ref="AF3:AF66" si="2">AH3-AG3</f>
        <v>5.0000000000000044E-2</v>
      </c>
      <c r="AG3">
        <v>0.60486399999999996</v>
      </c>
      <c r="AH3">
        <v>0.654864</v>
      </c>
      <c r="AI3">
        <v>0</v>
      </c>
      <c r="AJ3">
        <v>0</v>
      </c>
      <c r="AK3">
        <v>0</v>
      </c>
      <c r="AL3">
        <v>0</v>
      </c>
      <c r="AM3">
        <v>22152857</v>
      </c>
      <c r="AN3">
        <v>22152857</v>
      </c>
      <c r="AO3">
        <v>16473543</v>
      </c>
      <c r="AP3">
        <v>22152857</v>
      </c>
      <c r="AQ3">
        <v>16473543</v>
      </c>
      <c r="AR3">
        <v>5679314</v>
      </c>
      <c r="AS3">
        <v>16722773.267000001</v>
      </c>
      <c r="AT3">
        <v>16391175.285</v>
      </c>
      <c r="AU3">
        <v>17328186.872400001</v>
      </c>
      <c r="AV3">
        <v>17933601.744800001</v>
      </c>
      <c r="AW3">
        <v>17328188</v>
      </c>
      <c r="AX3">
        <v>17933603</v>
      </c>
      <c r="AY3">
        <v>18539018</v>
      </c>
      <c r="AZ3">
        <v>19144433</v>
      </c>
      <c r="BA3">
        <v>19749848</v>
      </c>
      <c r="BB3">
        <v>20355263</v>
      </c>
      <c r="BC3">
        <v>20960678</v>
      </c>
      <c r="BD3">
        <v>21566093</v>
      </c>
      <c r="BE3">
        <v>22152857</v>
      </c>
      <c r="BF3">
        <v>0</v>
      </c>
      <c r="BG3">
        <v>0</v>
      </c>
      <c r="BH3" s="120">
        <f t="shared" ref="BH3:BH66" si="3">AS3+BG3</f>
        <v>16722773.267000001</v>
      </c>
    </row>
    <row r="4" spans="1:60" x14ac:dyDescent="0.2">
      <c r="A4" t="s">
        <v>328</v>
      </c>
      <c r="B4">
        <v>248.11378942053898</v>
      </c>
      <c r="C4">
        <v>50</v>
      </c>
      <c r="D4">
        <v>5</v>
      </c>
      <c r="E4">
        <v>0</v>
      </c>
      <c r="F4">
        <v>0</v>
      </c>
      <c r="G4" t="s">
        <v>327</v>
      </c>
      <c r="I4">
        <v>0</v>
      </c>
      <c r="J4" t="str">
        <f t="shared" si="0"/>
        <v>No</v>
      </c>
      <c r="M4">
        <v>8</v>
      </c>
      <c r="N4">
        <v>3</v>
      </c>
      <c r="O4">
        <v>567.77</v>
      </c>
      <c r="P4">
        <v>209</v>
      </c>
      <c r="Q4">
        <v>10</v>
      </c>
      <c r="R4">
        <f t="shared" si="1"/>
        <v>1.5</v>
      </c>
      <c r="S4">
        <v>8</v>
      </c>
      <c r="T4">
        <v>44.785600000000002</v>
      </c>
      <c r="U4">
        <v>62.7</v>
      </c>
      <c r="V4">
        <v>0.36810680381140254</v>
      </c>
      <c r="W4">
        <v>0</v>
      </c>
      <c r="X4">
        <v>631.97</v>
      </c>
      <c r="Y4">
        <v>429972492.67000002</v>
      </c>
      <c r="Z4">
        <v>4236</v>
      </c>
      <c r="AA4">
        <v>101504.36559726157</v>
      </c>
      <c r="AB4">
        <v>0.55043699999999995</v>
      </c>
      <c r="AC4">
        <v>78313</v>
      </c>
      <c r="AD4">
        <v>0.70132799999999995</v>
      </c>
      <c r="AE4">
        <v>0.40429599999999999</v>
      </c>
      <c r="AF4">
        <f t="shared" si="2"/>
        <v>0</v>
      </c>
      <c r="AG4">
        <v>0.40429599999999999</v>
      </c>
      <c r="AH4">
        <v>0.40429599999999999</v>
      </c>
      <c r="AI4">
        <v>174</v>
      </c>
      <c r="AJ4">
        <v>4</v>
      </c>
      <c r="AK4">
        <v>30.77</v>
      </c>
      <c r="AL4">
        <v>5354</v>
      </c>
      <c r="AM4">
        <v>2944671</v>
      </c>
      <c r="AN4">
        <v>2950025</v>
      </c>
      <c r="AO4">
        <v>3859564</v>
      </c>
      <c r="AP4">
        <v>2950025</v>
      </c>
      <c r="AQ4">
        <v>3666585.8</v>
      </c>
      <c r="AR4">
        <v>-909539</v>
      </c>
      <c r="AS4">
        <v>3604370.25</v>
      </c>
      <c r="AT4">
        <v>3357820.68</v>
      </c>
      <c r="AU4">
        <v>3528605.4013</v>
      </c>
      <c r="AV4">
        <v>3452840.8026000001</v>
      </c>
      <c r="AW4">
        <v>3528605</v>
      </c>
      <c r="AX4">
        <v>3452840</v>
      </c>
      <c r="AY4">
        <v>3377075</v>
      </c>
      <c r="AZ4">
        <v>3301310</v>
      </c>
      <c r="BA4">
        <v>3225545</v>
      </c>
      <c r="BB4">
        <v>3149780</v>
      </c>
      <c r="BC4">
        <v>3074015</v>
      </c>
      <c r="BD4">
        <v>2998250</v>
      </c>
      <c r="BE4">
        <v>2950025</v>
      </c>
      <c r="BF4">
        <v>0</v>
      </c>
      <c r="BG4">
        <v>0</v>
      </c>
      <c r="BH4" s="120">
        <f t="shared" si="3"/>
        <v>3604370.25</v>
      </c>
    </row>
    <row r="5" spans="1:60" x14ac:dyDescent="0.2">
      <c r="A5" t="s">
        <v>330</v>
      </c>
      <c r="B5">
        <v>168.23820689420663</v>
      </c>
      <c r="C5">
        <v>153</v>
      </c>
      <c r="D5">
        <v>5</v>
      </c>
      <c r="E5">
        <v>0</v>
      </c>
      <c r="F5">
        <v>0</v>
      </c>
      <c r="G5" t="s">
        <v>329</v>
      </c>
      <c r="I5">
        <v>0</v>
      </c>
      <c r="J5" t="str">
        <f t="shared" si="0"/>
        <v>No</v>
      </c>
      <c r="M5">
        <v>2</v>
      </c>
      <c r="N5">
        <v>4</v>
      </c>
      <c r="O5">
        <v>3170.02</v>
      </c>
      <c r="P5">
        <v>237</v>
      </c>
      <c r="Q5">
        <v>106</v>
      </c>
      <c r="R5">
        <f t="shared" si="1"/>
        <v>15.899999999999999</v>
      </c>
      <c r="S5">
        <v>2.7</v>
      </c>
      <c r="T5">
        <v>87.403050000000007</v>
      </c>
      <c r="U5">
        <v>71.099999999999994</v>
      </c>
      <c r="V5">
        <v>7.4762935249619883E-2</v>
      </c>
      <c r="W5">
        <v>0</v>
      </c>
      <c r="X5">
        <v>3257.02</v>
      </c>
      <c r="Y5">
        <v>3715117178.6700001</v>
      </c>
      <c r="Z5">
        <v>18364</v>
      </c>
      <c r="AA5">
        <v>202304.35518786756</v>
      </c>
      <c r="AB5">
        <v>1.0970530000000001</v>
      </c>
      <c r="AC5">
        <v>124608</v>
      </c>
      <c r="AD5">
        <v>1.11592</v>
      </c>
      <c r="AE5">
        <v>-0.102713</v>
      </c>
      <c r="AF5">
        <f t="shared" si="2"/>
        <v>0</v>
      </c>
      <c r="AG5">
        <v>0.01</v>
      </c>
      <c r="AH5">
        <v>0.01</v>
      </c>
      <c r="AI5">
        <v>0</v>
      </c>
      <c r="AJ5">
        <v>0</v>
      </c>
      <c r="AK5">
        <v>0</v>
      </c>
      <c r="AL5">
        <v>0</v>
      </c>
      <c r="AM5">
        <v>375372</v>
      </c>
      <c r="AN5">
        <v>375372</v>
      </c>
      <c r="AO5">
        <v>731456</v>
      </c>
      <c r="AP5">
        <v>375372</v>
      </c>
      <c r="AQ5">
        <v>694883.2</v>
      </c>
      <c r="AR5">
        <v>-356084</v>
      </c>
      <c r="AS5">
        <v>643197.75</v>
      </c>
      <c r="AT5">
        <v>636366.72</v>
      </c>
      <c r="AU5">
        <v>613536.20279999997</v>
      </c>
      <c r="AV5">
        <v>583874.40559999994</v>
      </c>
      <c r="AW5">
        <v>613536</v>
      </c>
      <c r="AX5">
        <v>583874</v>
      </c>
      <c r="AY5">
        <v>554212</v>
      </c>
      <c r="AZ5">
        <v>524550</v>
      </c>
      <c r="BA5">
        <v>494888</v>
      </c>
      <c r="BB5">
        <v>465226</v>
      </c>
      <c r="BC5">
        <v>435564</v>
      </c>
      <c r="BD5">
        <v>405902</v>
      </c>
      <c r="BE5">
        <v>375372</v>
      </c>
      <c r="BF5">
        <v>0</v>
      </c>
      <c r="BG5">
        <v>0</v>
      </c>
      <c r="BH5" s="120">
        <f t="shared" si="3"/>
        <v>643197.75</v>
      </c>
    </row>
    <row r="6" spans="1:60" x14ac:dyDescent="0.2">
      <c r="A6" t="s">
        <v>331</v>
      </c>
      <c r="B6">
        <v>227.61582267336615</v>
      </c>
      <c r="C6">
        <v>83</v>
      </c>
      <c r="D6">
        <v>5</v>
      </c>
      <c r="E6">
        <v>0</v>
      </c>
      <c r="F6">
        <v>0</v>
      </c>
      <c r="G6" t="s">
        <v>323</v>
      </c>
      <c r="I6">
        <v>0</v>
      </c>
      <c r="J6" t="str">
        <f t="shared" si="0"/>
        <v>No</v>
      </c>
      <c r="M6">
        <v>5</v>
      </c>
      <c r="N6">
        <v>5</v>
      </c>
      <c r="O6">
        <v>522.42999999999995</v>
      </c>
      <c r="P6">
        <v>82</v>
      </c>
      <c r="Q6">
        <v>2</v>
      </c>
      <c r="R6">
        <f t="shared" si="1"/>
        <v>0.3</v>
      </c>
      <c r="S6">
        <v>2</v>
      </c>
      <c r="T6">
        <v>10.619400000000001</v>
      </c>
      <c r="U6">
        <v>24.6</v>
      </c>
      <c r="V6">
        <v>0.15695882701988784</v>
      </c>
      <c r="W6">
        <v>0</v>
      </c>
      <c r="X6">
        <v>547.32999999999993</v>
      </c>
      <c r="Y6">
        <v>506985561.32999998</v>
      </c>
      <c r="Z6">
        <v>3664</v>
      </c>
      <c r="AA6">
        <v>138369.42176037119</v>
      </c>
      <c r="AB6">
        <v>0.75034800000000001</v>
      </c>
      <c r="AC6">
        <v>104899</v>
      </c>
      <c r="AD6">
        <v>0.93941699999999995</v>
      </c>
      <c r="AE6">
        <v>0.19293099999999999</v>
      </c>
      <c r="AF6">
        <f t="shared" si="2"/>
        <v>0</v>
      </c>
      <c r="AG6">
        <v>0.19293099999999999</v>
      </c>
      <c r="AH6">
        <v>0.19293099999999999</v>
      </c>
      <c r="AI6">
        <v>298</v>
      </c>
      <c r="AJ6">
        <v>6</v>
      </c>
      <c r="AK6">
        <v>46.15</v>
      </c>
      <c r="AL6">
        <v>13753</v>
      </c>
      <c r="AM6">
        <v>1217005</v>
      </c>
      <c r="AN6">
        <v>1230758</v>
      </c>
      <c r="AO6">
        <v>1633686</v>
      </c>
      <c r="AP6">
        <v>1230758</v>
      </c>
      <c r="AQ6">
        <v>1552001.7</v>
      </c>
      <c r="AR6">
        <v>-402928</v>
      </c>
      <c r="AS6">
        <v>1576088.75</v>
      </c>
      <c r="AT6">
        <v>1421306.82</v>
      </c>
      <c r="AU6">
        <v>1542525.0976</v>
      </c>
      <c r="AV6">
        <v>1508961.1952</v>
      </c>
      <c r="AW6">
        <v>1542525</v>
      </c>
      <c r="AX6">
        <v>1508961</v>
      </c>
      <c r="AY6">
        <v>1475397</v>
      </c>
      <c r="AZ6">
        <v>1441833</v>
      </c>
      <c r="BA6">
        <v>1408269</v>
      </c>
      <c r="BB6">
        <v>1374705</v>
      </c>
      <c r="BC6">
        <v>1341141</v>
      </c>
      <c r="BD6">
        <v>1307577</v>
      </c>
      <c r="BE6">
        <v>1230758</v>
      </c>
      <c r="BF6">
        <v>0</v>
      </c>
      <c r="BG6">
        <v>0</v>
      </c>
      <c r="BH6" s="120">
        <f t="shared" si="3"/>
        <v>1576088.75</v>
      </c>
    </row>
    <row r="7" spans="1:60" x14ac:dyDescent="0.2">
      <c r="A7" t="s">
        <v>332</v>
      </c>
      <c r="B7">
        <v>254.85118593356643</v>
      </c>
      <c r="C7">
        <v>45</v>
      </c>
      <c r="D7">
        <v>5</v>
      </c>
      <c r="E7">
        <v>0</v>
      </c>
      <c r="F7">
        <v>0</v>
      </c>
      <c r="G7" t="s">
        <v>327</v>
      </c>
      <c r="I7">
        <v>0</v>
      </c>
      <c r="J7" t="str">
        <f t="shared" si="0"/>
        <v>No</v>
      </c>
      <c r="M7">
        <v>7</v>
      </c>
      <c r="N7">
        <v>6</v>
      </c>
      <c r="O7">
        <v>827.43</v>
      </c>
      <c r="P7">
        <v>188</v>
      </c>
      <c r="Q7">
        <v>12</v>
      </c>
      <c r="R7">
        <f t="shared" si="1"/>
        <v>1.7999999999999998</v>
      </c>
      <c r="S7">
        <v>4.0999999999999996</v>
      </c>
      <c r="T7">
        <v>35.594149999999992</v>
      </c>
      <c r="U7">
        <v>56.4</v>
      </c>
      <c r="V7">
        <v>0.22720955246969535</v>
      </c>
      <c r="W7">
        <v>0</v>
      </c>
      <c r="X7">
        <v>885.62999999999988</v>
      </c>
      <c r="Y7">
        <v>664421512</v>
      </c>
      <c r="Z7">
        <v>6095</v>
      </c>
      <c r="AA7">
        <v>109010.91255127154</v>
      </c>
      <c r="AB7">
        <v>0.59114299999999997</v>
      </c>
      <c r="AC7">
        <v>84570</v>
      </c>
      <c r="AD7">
        <v>0.75736199999999998</v>
      </c>
      <c r="AE7">
        <v>0.358991</v>
      </c>
      <c r="AF7">
        <f t="shared" si="2"/>
        <v>0</v>
      </c>
      <c r="AG7">
        <v>0.358991</v>
      </c>
      <c r="AH7">
        <v>0.358991</v>
      </c>
      <c r="AI7">
        <v>829</v>
      </c>
      <c r="AJ7">
        <v>13</v>
      </c>
      <c r="AK7">
        <v>100</v>
      </c>
      <c r="AL7">
        <v>82900</v>
      </c>
      <c r="AM7">
        <v>3664180</v>
      </c>
      <c r="AN7">
        <v>3747080</v>
      </c>
      <c r="AO7">
        <v>4067920</v>
      </c>
      <c r="AP7">
        <v>3747080</v>
      </c>
      <c r="AQ7">
        <v>3864524</v>
      </c>
      <c r="AR7">
        <v>-320840</v>
      </c>
      <c r="AS7">
        <v>4021855.75</v>
      </c>
      <c r="AT7">
        <v>3539090.4</v>
      </c>
      <c r="AU7">
        <v>3995130.0279999999</v>
      </c>
      <c r="AV7">
        <v>3968404.0559999999</v>
      </c>
      <c r="AW7">
        <v>3995130</v>
      </c>
      <c r="AX7">
        <v>3968404</v>
      </c>
      <c r="AY7">
        <v>3941678</v>
      </c>
      <c r="AZ7">
        <v>3914952</v>
      </c>
      <c r="BA7">
        <v>3888226</v>
      </c>
      <c r="BB7">
        <v>3861500</v>
      </c>
      <c r="BC7">
        <v>3834774</v>
      </c>
      <c r="BD7">
        <v>3808048</v>
      </c>
      <c r="BE7">
        <v>3747080</v>
      </c>
      <c r="BF7">
        <v>1</v>
      </c>
      <c r="BG7">
        <v>1272.4879333040808</v>
      </c>
      <c r="BH7" s="120">
        <f t="shared" si="3"/>
        <v>4023128.2379333042</v>
      </c>
    </row>
    <row r="8" spans="1:60" x14ac:dyDescent="0.2">
      <c r="A8" t="s">
        <v>334</v>
      </c>
      <c r="B8">
        <v>226.93368644871452</v>
      </c>
      <c r="C8">
        <v>86</v>
      </c>
      <c r="D8">
        <v>5</v>
      </c>
      <c r="E8">
        <v>0</v>
      </c>
      <c r="F8">
        <v>0</v>
      </c>
      <c r="G8" t="s">
        <v>333</v>
      </c>
      <c r="I8">
        <v>0</v>
      </c>
      <c r="J8" t="str">
        <f t="shared" si="0"/>
        <v>No</v>
      </c>
      <c r="M8">
        <v>4</v>
      </c>
      <c r="N8">
        <v>7</v>
      </c>
      <c r="O8">
        <v>2834.72</v>
      </c>
      <c r="P8">
        <v>504</v>
      </c>
      <c r="Q8">
        <v>74</v>
      </c>
      <c r="R8">
        <f t="shared" si="1"/>
        <v>11.1</v>
      </c>
      <c r="S8">
        <v>4.2</v>
      </c>
      <c r="T8">
        <v>120.41862000000002</v>
      </c>
      <c r="U8">
        <v>151.19999999999999</v>
      </c>
      <c r="V8">
        <v>0.17779533781114185</v>
      </c>
      <c r="W8">
        <v>0</v>
      </c>
      <c r="X8">
        <v>2997.0199999999995</v>
      </c>
      <c r="Y8">
        <v>3231869306.6700001</v>
      </c>
      <c r="Z8">
        <v>20499</v>
      </c>
      <c r="AA8">
        <v>157659.85202546467</v>
      </c>
      <c r="AB8">
        <v>0.85495600000000005</v>
      </c>
      <c r="AC8">
        <v>93750</v>
      </c>
      <c r="AD8">
        <v>0.83957300000000001</v>
      </c>
      <c r="AE8">
        <v>0.14965899999999999</v>
      </c>
      <c r="AF8">
        <f t="shared" si="2"/>
        <v>0</v>
      </c>
      <c r="AG8">
        <v>0.14965899999999999</v>
      </c>
      <c r="AH8">
        <v>0.14965899999999999</v>
      </c>
      <c r="AI8">
        <v>0</v>
      </c>
      <c r="AJ8">
        <v>0</v>
      </c>
      <c r="AK8">
        <v>0</v>
      </c>
      <c r="AL8">
        <v>0</v>
      </c>
      <c r="AM8">
        <v>5169320</v>
      </c>
      <c r="AN8">
        <v>5169320</v>
      </c>
      <c r="AO8">
        <v>6215712</v>
      </c>
      <c r="AP8">
        <v>5169320</v>
      </c>
      <c r="AQ8">
        <v>5904926.4000000004</v>
      </c>
      <c r="AR8">
        <v>-1046392</v>
      </c>
      <c r="AS8">
        <v>6037873.5</v>
      </c>
      <c r="AT8">
        <v>5407669.4400000004</v>
      </c>
      <c r="AU8">
        <v>5950708.5464000003</v>
      </c>
      <c r="AV8">
        <v>5863544.0928000007</v>
      </c>
      <c r="AW8">
        <v>5950710</v>
      </c>
      <c r="AX8">
        <v>5863546</v>
      </c>
      <c r="AY8">
        <v>5776382</v>
      </c>
      <c r="AZ8">
        <v>5689218</v>
      </c>
      <c r="BA8">
        <v>5602054</v>
      </c>
      <c r="BB8">
        <v>5514890</v>
      </c>
      <c r="BC8">
        <v>5427726</v>
      </c>
      <c r="BD8">
        <v>5340562</v>
      </c>
      <c r="BE8">
        <v>5169320</v>
      </c>
      <c r="BF8">
        <v>0</v>
      </c>
      <c r="BG8">
        <v>0</v>
      </c>
      <c r="BH8" s="120">
        <f t="shared" si="3"/>
        <v>6037873.5</v>
      </c>
    </row>
    <row r="9" spans="1:60" x14ac:dyDescent="0.2">
      <c r="A9" t="s">
        <v>335</v>
      </c>
      <c r="B9">
        <v>221.33626868766842</v>
      </c>
      <c r="C9">
        <v>102</v>
      </c>
      <c r="D9">
        <v>5</v>
      </c>
      <c r="E9">
        <v>0</v>
      </c>
      <c r="F9">
        <v>0</v>
      </c>
      <c r="G9" t="s">
        <v>323</v>
      </c>
      <c r="I9">
        <v>0</v>
      </c>
      <c r="J9" t="str">
        <f t="shared" si="0"/>
        <v>No</v>
      </c>
      <c r="M9">
        <v>3</v>
      </c>
      <c r="N9">
        <v>8</v>
      </c>
      <c r="O9">
        <v>765.09</v>
      </c>
      <c r="P9">
        <v>93</v>
      </c>
      <c r="Q9">
        <v>9</v>
      </c>
      <c r="R9">
        <f t="shared" si="1"/>
        <v>1.3499999999999999</v>
      </c>
      <c r="S9">
        <v>3.5</v>
      </c>
      <c r="T9">
        <v>27.468700000000005</v>
      </c>
      <c r="U9">
        <v>27.9</v>
      </c>
      <c r="V9">
        <v>0.1215543269419284</v>
      </c>
      <c r="W9">
        <v>0</v>
      </c>
      <c r="X9">
        <v>794.34</v>
      </c>
      <c r="Y9">
        <v>830539795.66999996</v>
      </c>
      <c r="Z9">
        <v>5488</v>
      </c>
      <c r="AA9">
        <v>151337.42632470845</v>
      </c>
      <c r="AB9">
        <v>0.82067100000000004</v>
      </c>
      <c r="AC9">
        <v>106058</v>
      </c>
      <c r="AD9">
        <v>0.949797</v>
      </c>
      <c r="AE9">
        <v>0.14059099999999999</v>
      </c>
      <c r="AF9">
        <f t="shared" si="2"/>
        <v>0</v>
      </c>
      <c r="AG9">
        <v>0.14059099999999999</v>
      </c>
      <c r="AH9">
        <v>0.14059099999999999</v>
      </c>
      <c r="AI9">
        <v>403</v>
      </c>
      <c r="AJ9">
        <v>6</v>
      </c>
      <c r="AK9">
        <v>46.15</v>
      </c>
      <c r="AL9">
        <v>18598</v>
      </c>
      <c r="AM9">
        <v>1287078</v>
      </c>
      <c r="AN9">
        <v>1305676</v>
      </c>
      <c r="AO9">
        <v>2000209</v>
      </c>
      <c r="AP9">
        <v>1305676</v>
      </c>
      <c r="AQ9">
        <v>1900198.55</v>
      </c>
      <c r="AR9">
        <v>-694533</v>
      </c>
      <c r="AS9">
        <v>1877633.25</v>
      </c>
      <c r="AT9">
        <v>1740181.83</v>
      </c>
      <c r="AU9">
        <v>1819759.4010999999</v>
      </c>
      <c r="AV9">
        <v>1761904.8021999998</v>
      </c>
      <c r="AW9">
        <v>1819778</v>
      </c>
      <c r="AX9">
        <v>1761923</v>
      </c>
      <c r="AY9">
        <v>1704068</v>
      </c>
      <c r="AZ9">
        <v>1646213</v>
      </c>
      <c r="BA9">
        <v>1588358</v>
      </c>
      <c r="BB9">
        <v>1530503</v>
      </c>
      <c r="BC9">
        <v>1472648</v>
      </c>
      <c r="BD9">
        <v>1414793</v>
      </c>
      <c r="BE9">
        <v>1305676</v>
      </c>
      <c r="BF9">
        <v>1</v>
      </c>
      <c r="BG9">
        <v>1272.4879333040808</v>
      </c>
      <c r="BH9" s="120">
        <f t="shared" si="3"/>
        <v>1878905.7379333042</v>
      </c>
    </row>
    <row r="10" spans="1:60" x14ac:dyDescent="0.2">
      <c r="A10" t="s">
        <v>336</v>
      </c>
      <c r="B10">
        <v>233.53107681353217</v>
      </c>
      <c r="C10">
        <v>67</v>
      </c>
      <c r="D10">
        <v>5</v>
      </c>
      <c r="E10">
        <v>0</v>
      </c>
      <c r="F10">
        <v>0</v>
      </c>
      <c r="G10" t="s">
        <v>333</v>
      </c>
      <c r="I10">
        <v>0</v>
      </c>
      <c r="J10" t="str">
        <f t="shared" si="0"/>
        <v>No</v>
      </c>
      <c r="M10">
        <v>4</v>
      </c>
      <c r="N10">
        <v>9</v>
      </c>
      <c r="O10">
        <v>3056.38</v>
      </c>
      <c r="P10">
        <v>882</v>
      </c>
      <c r="Q10">
        <v>189</v>
      </c>
      <c r="R10">
        <f t="shared" si="1"/>
        <v>28.349999999999998</v>
      </c>
      <c r="S10">
        <v>3.2</v>
      </c>
      <c r="T10">
        <v>97.038719999999998</v>
      </c>
      <c r="U10">
        <v>264.60000000000002</v>
      </c>
      <c r="V10">
        <v>0.28857668221883404</v>
      </c>
      <c r="W10">
        <v>0</v>
      </c>
      <c r="X10">
        <v>3349.33</v>
      </c>
      <c r="Y10">
        <v>2843061533.6700001</v>
      </c>
      <c r="Z10">
        <v>19627</v>
      </c>
      <c r="AA10">
        <v>144854.61525806287</v>
      </c>
      <c r="AB10">
        <v>0.78551599999999999</v>
      </c>
      <c r="AC10">
        <v>94292</v>
      </c>
      <c r="AD10">
        <v>0.84442700000000004</v>
      </c>
      <c r="AE10">
        <v>0.19681100000000001</v>
      </c>
      <c r="AF10">
        <f t="shared" si="2"/>
        <v>0</v>
      </c>
      <c r="AG10">
        <v>0.19681100000000001</v>
      </c>
      <c r="AH10">
        <v>0.19681100000000001</v>
      </c>
      <c r="AI10">
        <v>0</v>
      </c>
      <c r="AJ10">
        <v>0</v>
      </c>
      <c r="AK10">
        <v>0</v>
      </c>
      <c r="AL10">
        <v>0</v>
      </c>
      <c r="AM10">
        <v>7597107</v>
      </c>
      <c r="AN10">
        <v>7597107</v>
      </c>
      <c r="AO10">
        <v>8087732</v>
      </c>
      <c r="AP10">
        <v>7597107</v>
      </c>
      <c r="AQ10">
        <v>7683345.4000000004</v>
      </c>
      <c r="AR10">
        <v>-490625</v>
      </c>
      <c r="AS10">
        <v>7914298.5</v>
      </c>
      <c r="AT10">
        <v>7036326.8399999999</v>
      </c>
      <c r="AU10">
        <v>7873428.9375</v>
      </c>
      <c r="AV10">
        <v>7832559.875</v>
      </c>
      <c r="AW10">
        <v>7873430</v>
      </c>
      <c r="AX10">
        <v>7832561</v>
      </c>
      <c r="AY10">
        <v>7791692</v>
      </c>
      <c r="AZ10">
        <v>7750823</v>
      </c>
      <c r="BA10">
        <v>7709954</v>
      </c>
      <c r="BB10">
        <v>7669085</v>
      </c>
      <c r="BC10">
        <v>7628216</v>
      </c>
      <c r="BD10">
        <v>7587347</v>
      </c>
      <c r="BE10">
        <v>7597107</v>
      </c>
      <c r="BF10">
        <v>2</v>
      </c>
      <c r="BG10">
        <v>2544.9758666081616</v>
      </c>
      <c r="BH10" s="120">
        <f t="shared" si="3"/>
        <v>7916843.4758666083</v>
      </c>
    </row>
    <row r="11" spans="1:60" x14ac:dyDescent="0.2">
      <c r="A11" t="s">
        <v>337</v>
      </c>
      <c r="B11">
        <v>205.32740614031175</v>
      </c>
      <c r="C11">
        <v>134</v>
      </c>
      <c r="D11">
        <v>5</v>
      </c>
      <c r="E11">
        <v>0</v>
      </c>
      <c r="F11">
        <v>0</v>
      </c>
      <c r="G11" t="s">
        <v>323</v>
      </c>
      <c r="I11">
        <v>0</v>
      </c>
      <c r="J11" t="str">
        <f t="shared" si="0"/>
        <v>No</v>
      </c>
      <c r="M11">
        <v>5</v>
      </c>
      <c r="N11">
        <v>10</v>
      </c>
      <c r="O11">
        <v>358.64</v>
      </c>
      <c r="P11">
        <v>94</v>
      </c>
      <c r="Q11">
        <v>0</v>
      </c>
      <c r="R11">
        <f t="shared" si="1"/>
        <v>0</v>
      </c>
      <c r="S11">
        <v>7.8</v>
      </c>
      <c r="T11">
        <v>27.648660000000003</v>
      </c>
      <c r="U11">
        <v>28.2</v>
      </c>
      <c r="V11">
        <v>0.26210127146999779</v>
      </c>
      <c r="W11">
        <v>0</v>
      </c>
      <c r="X11">
        <v>386.84</v>
      </c>
      <c r="Y11">
        <v>506651652</v>
      </c>
      <c r="Z11">
        <v>3447</v>
      </c>
      <c r="AA11">
        <v>146983.36292428197</v>
      </c>
      <c r="AB11">
        <v>0.79705899999999996</v>
      </c>
      <c r="AC11">
        <v>87056</v>
      </c>
      <c r="AD11">
        <v>0.77962500000000001</v>
      </c>
      <c r="AE11">
        <v>0.20817099999999999</v>
      </c>
      <c r="AF11">
        <f t="shared" si="2"/>
        <v>0</v>
      </c>
      <c r="AG11">
        <v>0.20817099999999999</v>
      </c>
      <c r="AH11">
        <v>0.20817099999999999</v>
      </c>
      <c r="AI11">
        <v>359</v>
      </c>
      <c r="AJ11">
        <v>13</v>
      </c>
      <c r="AK11">
        <v>100</v>
      </c>
      <c r="AL11">
        <v>35900</v>
      </c>
      <c r="AM11">
        <v>928095</v>
      </c>
      <c r="AN11">
        <v>963995</v>
      </c>
      <c r="AO11">
        <v>1278838</v>
      </c>
      <c r="AP11">
        <v>963995</v>
      </c>
      <c r="AQ11">
        <v>1214896.1000000001</v>
      </c>
      <c r="AR11">
        <v>-314843</v>
      </c>
      <c r="AS11">
        <v>1184697</v>
      </c>
      <c r="AT11">
        <v>1112589.06</v>
      </c>
      <c r="AU11">
        <v>1158470.5781</v>
      </c>
      <c r="AV11">
        <v>1132244.1562000001</v>
      </c>
      <c r="AW11">
        <v>1158471</v>
      </c>
      <c r="AX11">
        <v>1132245</v>
      </c>
      <c r="AY11">
        <v>1106019</v>
      </c>
      <c r="AZ11">
        <v>1079793</v>
      </c>
      <c r="BA11">
        <v>1053567</v>
      </c>
      <c r="BB11">
        <v>1027341</v>
      </c>
      <c r="BC11">
        <v>1001115</v>
      </c>
      <c r="BD11">
        <v>974889</v>
      </c>
      <c r="BE11">
        <v>963995</v>
      </c>
      <c r="BF11">
        <v>0</v>
      </c>
      <c r="BG11">
        <v>0</v>
      </c>
      <c r="BH11" s="120">
        <f t="shared" si="3"/>
        <v>1184697</v>
      </c>
    </row>
    <row r="12" spans="1:60" x14ac:dyDescent="0.2">
      <c r="A12" t="s">
        <v>339</v>
      </c>
      <c r="B12">
        <v>278.01560307242596</v>
      </c>
      <c r="C12">
        <v>31</v>
      </c>
      <c r="D12">
        <v>5</v>
      </c>
      <c r="E12">
        <v>1</v>
      </c>
      <c r="F12">
        <v>0</v>
      </c>
      <c r="G12" t="s">
        <v>338</v>
      </c>
      <c r="I12">
        <v>1</v>
      </c>
      <c r="J12" t="str">
        <f t="shared" si="0"/>
        <v>Yes</v>
      </c>
      <c r="K12">
        <v>1</v>
      </c>
      <c r="M12">
        <v>6</v>
      </c>
      <c r="N12">
        <v>11</v>
      </c>
      <c r="O12">
        <v>2332.46</v>
      </c>
      <c r="P12">
        <v>1312</v>
      </c>
      <c r="Q12">
        <v>57</v>
      </c>
      <c r="R12">
        <f t="shared" si="1"/>
        <v>8.5499999999999989</v>
      </c>
      <c r="S12">
        <v>6.4</v>
      </c>
      <c r="T12">
        <v>145.13535999999999</v>
      </c>
      <c r="U12">
        <v>393.6</v>
      </c>
      <c r="V12">
        <v>0.56249624859590308</v>
      </c>
      <c r="W12">
        <v>0</v>
      </c>
      <c r="X12">
        <v>2734.61</v>
      </c>
      <c r="Y12">
        <v>2974380379</v>
      </c>
      <c r="Z12">
        <v>20642</v>
      </c>
      <c r="AA12">
        <v>144093.61394244744</v>
      </c>
      <c r="AB12">
        <v>0.781389</v>
      </c>
      <c r="AC12">
        <v>74107</v>
      </c>
      <c r="AD12">
        <v>0.66366099999999995</v>
      </c>
      <c r="AE12">
        <v>0.25392900000000002</v>
      </c>
      <c r="AF12">
        <f t="shared" si="2"/>
        <v>0</v>
      </c>
      <c r="AG12">
        <v>0.25392900000000002</v>
      </c>
      <c r="AH12">
        <v>0.25392900000000002</v>
      </c>
      <c r="AI12">
        <v>0</v>
      </c>
      <c r="AJ12">
        <v>0</v>
      </c>
      <c r="AK12">
        <v>0</v>
      </c>
      <c r="AL12">
        <v>0</v>
      </c>
      <c r="AM12">
        <v>8002923</v>
      </c>
      <c r="AN12">
        <v>8002923</v>
      </c>
      <c r="AO12">
        <v>6160837</v>
      </c>
      <c r="AP12">
        <v>8002923</v>
      </c>
      <c r="AQ12">
        <v>6160837</v>
      </c>
      <c r="AR12">
        <v>1842086</v>
      </c>
      <c r="AS12">
        <v>6225401.5860000001</v>
      </c>
      <c r="AT12">
        <v>6130032.8150000004</v>
      </c>
      <c r="AU12">
        <v>6421768.3675999995</v>
      </c>
      <c r="AV12">
        <v>6618134.7351999991</v>
      </c>
      <c r="AW12">
        <v>6421768</v>
      </c>
      <c r="AX12">
        <v>6618134</v>
      </c>
      <c r="AY12">
        <v>6814500</v>
      </c>
      <c r="AZ12">
        <v>7010866</v>
      </c>
      <c r="BA12">
        <v>7207232</v>
      </c>
      <c r="BB12">
        <v>7403598</v>
      </c>
      <c r="BC12">
        <v>7599964</v>
      </c>
      <c r="BD12">
        <v>7796330</v>
      </c>
      <c r="BE12">
        <v>8002923</v>
      </c>
      <c r="BF12">
        <v>5</v>
      </c>
      <c r="BG12">
        <v>6362.439666520404</v>
      </c>
      <c r="BH12" s="120">
        <f t="shared" si="3"/>
        <v>6231764.0256665209</v>
      </c>
    </row>
    <row r="13" spans="1:60" x14ac:dyDescent="0.2">
      <c r="A13" t="s">
        <v>340</v>
      </c>
      <c r="B13">
        <v>224.12241786718985</v>
      </c>
      <c r="C13">
        <v>88</v>
      </c>
      <c r="D13">
        <v>5</v>
      </c>
      <c r="E13">
        <v>0</v>
      </c>
      <c r="F13">
        <v>0</v>
      </c>
      <c r="G13" t="s">
        <v>323</v>
      </c>
      <c r="I13">
        <v>0</v>
      </c>
      <c r="J13" t="str">
        <f t="shared" si="0"/>
        <v>No</v>
      </c>
      <c r="M13">
        <v>5</v>
      </c>
      <c r="N13">
        <v>12</v>
      </c>
      <c r="O13">
        <v>717.18</v>
      </c>
      <c r="P13">
        <v>118</v>
      </c>
      <c r="Q13">
        <v>7</v>
      </c>
      <c r="R13">
        <f t="shared" si="1"/>
        <v>1.05</v>
      </c>
      <c r="S13">
        <v>3.3</v>
      </c>
      <c r="T13">
        <v>24.45036</v>
      </c>
      <c r="U13">
        <v>35.4</v>
      </c>
      <c r="V13">
        <v>0.16453331102373184</v>
      </c>
      <c r="W13">
        <v>0</v>
      </c>
      <c r="X13">
        <v>753.62999999999988</v>
      </c>
      <c r="Y13">
        <v>622480804.33000004</v>
      </c>
      <c r="Z13">
        <v>4930</v>
      </c>
      <c r="AA13">
        <v>126263.8548336714</v>
      </c>
      <c r="AB13">
        <v>0.68470200000000003</v>
      </c>
      <c r="AC13">
        <v>91087</v>
      </c>
      <c r="AD13">
        <v>0.81572500000000003</v>
      </c>
      <c r="AE13">
        <v>0.27599099999999999</v>
      </c>
      <c r="AF13">
        <f t="shared" si="2"/>
        <v>0</v>
      </c>
      <c r="AG13">
        <v>0.27599099999999999</v>
      </c>
      <c r="AH13">
        <v>0.27599099999999999</v>
      </c>
      <c r="AI13">
        <v>0</v>
      </c>
      <c r="AJ13">
        <v>0</v>
      </c>
      <c r="AK13">
        <v>0</v>
      </c>
      <c r="AL13">
        <v>0</v>
      </c>
      <c r="AM13">
        <v>2397143</v>
      </c>
      <c r="AN13">
        <v>2397143</v>
      </c>
      <c r="AO13">
        <v>2983350</v>
      </c>
      <c r="AP13">
        <v>2397143</v>
      </c>
      <c r="AQ13">
        <v>2834182.5</v>
      </c>
      <c r="AR13">
        <v>-586207</v>
      </c>
      <c r="AS13">
        <v>2795888.25</v>
      </c>
      <c r="AT13">
        <v>2595514.5</v>
      </c>
      <c r="AU13">
        <v>2747056.9569000001</v>
      </c>
      <c r="AV13">
        <v>2698225.9138000002</v>
      </c>
      <c r="AW13">
        <v>2747057</v>
      </c>
      <c r="AX13">
        <v>2698226</v>
      </c>
      <c r="AY13">
        <v>2649395</v>
      </c>
      <c r="AZ13">
        <v>2600564</v>
      </c>
      <c r="BA13">
        <v>2551733</v>
      </c>
      <c r="BB13">
        <v>2502902</v>
      </c>
      <c r="BC13">
        <v>2454071</v>
      </c>
      <c r="BD13">
        <v>2405240</v>
      </c>
      <c r="BE13">
        <v>2397143</v>
      </c>
      <c r="BF13">
        <v>0</v>
      </c>
      <c r="BG13">
        <v>0</v>
      </c>
      <c r="BH13" s="120">
        <f t="shared" si="3"/>
        <v>2795888.25</v>
      </c>
    </row>
    <row r="14" spans="1:60" x14ac:dyDescent="0.2">
      <c r="A14" t="s">
        <v>341</v>
      </c>
      <c r="B14">
        <v>246.29863862934687</v>
      </c>
      <c r="C14">
        <v>53</v>
      </c>
      <c r="D14">
        <v>5</v>
      </c>
      <c r="E14">
        <v>0</v>
      </c>
      <c r="F14">
        <v>0</v>
      </c>
      <c r="G14" t="s">
        <v>327</v>
      </c>
      <c r="I14">
        <v>0</v>
      </c>
      <c r="J14" t="str">
        <f t="shared" si="0"/>
        <v>No</v>
      </c>
      <c r="M14">
        <v>7</v>
      </c>
      <c r="N14">
        <v>13</v>
      </c>
      <c r="O14">
        <v>281.52999999999997</v>
      </c>
      <c r="P14">
        <v>94</v>
      </c>
      <c r="Q14">
        <v>5</v>
      </c>
      <c r="R14">
        <f t="shared" si="1"/>
        <v>0.75</v>
      </c>
      <c r="S14">
        <v>5.6</v>
      </c>
      <c r="T14">
        <v>16.605119999999996</v>
      </c>
      <c r="U14">
        <v>28.2</v>
      </c>
      <c r="V14">
        <v>0.33388981636060105</v>
      </c>
      <c r="W14">
        <v>0</v>
      </c>
      <c r="X14">
        <v>310.47999999999996</v>
      </c>
      <c r="Y14">
        <v>326702551</v>
      </c>
      <c r="Z14">
        <v>2578</v>
      </c>
      <c r="AA14">
        <v>126727.13382467028</v>
      </c>
      <c r="AB14">
        <v>0.68721399999999999</v>
      </c>
      <c r="AC14">
        <v>84698</v>
      </c>
      <c r="AD14">
        <v>0.75850799999999996</v>
      </c>
      <c r="AE14">
        <v>0.29139799999999999</v>
      </c>
      <c r="AF14">
        <f t="shared" si="2"/>
        <v>0</v>
      </c>
      <c r="AG14">
        <v>0.29139799999999999</v>
      </c>
      <c r="AH14">
        <v>0.29139799999999999</v>
      </c>
      <c r="AI14">
        <v>0</v>
      </c>
      <c r="AJ14">
        <v>0</v>
      </c>
      <c r="AK14">
        <v>0</v>
      </c>
      <c r="AL14">
        <v>0</v>
      </c>
      <c r="AM14">
        <v>1042704</v>
      </c>
      <c r="AN14">
        <v>1042704</v>
      </c>
      <c r="AO14">
        <v>1223830</v>
      </c>
      <c r="AP14">
        <v>1042704</v>
      </c>
      <c r="AQ14">
        <v>1162638.5</v>
      </c>
      <c r="AR14">
        <v>-181126</v>
      </c>
      <c r="AS14">
        <v>1222673</v>
      </c>
      <c r="AT14">
        <v>1064732.1000000001</v>
      </c>
      <c r="AU14">
        <v>1207585.2042</v>
      </c>
      <c r="AV14">
        <v>1192497.4084000001</v>
      </c>
      <c r="AW14">
        <v>1207585</v>
      </c>
      <c r="AX14">
        <v>1192497</v>
      </c>
      <c r="AY14">
        <v>1177409</v>
      </c>
      <c r="AZ14">
        <v>1162321</v>
      </c>
      <c r="BA14">
        <v>1147233</v>
      </c>
      <c r="BB14">
        <v>1132145</v>
      </c>
      <c r="BC14">
        <v>1117057</v>
      </c>
      <c r="BD14">
        <v>1101969</v>
      </c>
      <c r="BE14">
        <v>1042704</v>
      </c>
      <c r="BF14">
        <v>0</v>
      </c>
      <c r="BG14">
        <v>0</v>
      </c>
      <c r="BH14" s="120">
        <f t="shared" si="3"/>
        <v>1222673</v>
      </c>
    </row>
    <row r="15" spans="1:60" x14ac:dyDescent="0.2">
      <c r="A15" t="s">
        <v>342</v>
      </c>
      <c r="B15">
        <v>222.85510570848723</v>
      </c>
      <c r="C15">
        <v>95</v>
      </c>
      <c r="D15">
        <v>5</v>
      </c>
      <c r="E15">
        <v>0</v>
      </c>
      <c r="F15">
        <v>0</v>
      </c>
      <c r="G15" t="s">
        <v>333</v>
      </c>
      <c r="I15">
        <v>0</v>
      </c>
      <c r="J15" t="str">
        <f t="shared" si="0"/>
        <v>No</v>
      </c>
      <c r="M15">
        <v>4</v>
      </c>
      <c r="N15">
        <v>14</v>
      </c>
      <c r="O15">
        <v>2898.68</v>
      </c>
      <c r="P15">
        <v>977</v>
      </c>
      <c r="Q15">
        <v>121</v>
      </c>
      <c r="R15">
        <f t="shared" si="1"/>
        <v>18.149999999999999</v>
      </c>
      <c r="S15">
        <v>6.5</v>
      </c>
      <c r="T15">
        <v>191.72659999999999</v>
      </c>
      <c r="U15">
        <v>293.10000000000002</v>
      </c>
      <c r="V15">
        <v>0.33704996757144634</v>
      </c>
      <c r="W15">
        <v>0</v>
      </c>
      <c r="X15">
        <v>3209.93</v>
      </c>
      <c r="Y15">
        <v>5155652088.6700001</v>
      </c>
      <c r="Z15">
        <v>28028</v>
      </c>
      <c r="AA15">
        <v>183946.48525296131</v>
      </c>
      <c r="AB15">
        <v>0.99750300000000003</v>
      </c>
      <c r="AC15">
        <v>71619</v>
      </c>
      <c r="AD15">
        <v>0.64137999999999995</v>
      </c>
      <c r="AE15">
        <v>0.109334</v>
      </c>
      <c r="AF15">
        <f t="shared" si="2"/>
        <v>0</v>
      </c>
      <c r="AG15">
        <v>0.109334</v>
      </c>
      <c r="AH15">
        <v>0.109334</v>
      </c>
      <c r="AI15">
        <v>0</v>
      </c>
      <c r="AJ15">
        <v>0</v>
      </c>
      <c r="AK15">
        <v>0</v>
      </c>
      <c r="AL15">
        <v>0</v>
      </c>
      <c r="AM15">
        <v>4044750</v>
      </c>
      <c r="AN15">
        <v>4044750</v>
      </c>
      <c r="AO15">
        <v>2211848</v>
      </c>
      <c r="AP15">
        <v>4044750</v>
      </c>
      <c r="AQ15">
        <v>2101255.6</v>
      </c>
      <c r="AR15">
        <v>1832902</v>
      </c>
      <c r="AS15">
        <v>2288421.9369999999</v>
      </c>
      <c r="AT15">
        <v>1924307.76</v>
      </c>
      <c r="AU15">
        <v>2483807.3531999998</v>
      </c>
      <c r="AV15">
        <v>2679194.7063999996</v>
      </c>
      <c r="AW15">
        <v>2483809</v>
      </c>
      <c r="AX15">
        <v>2679196</v>
      </c>
      <c r="AY15">
        <v>2874583</v>
      </c>
      <c r="AZ15">
        <v>3069970</v>
      </c>
      <c r="BA15">
        <v>3265357</v>
      </c>
      <c r="BB15">
        <v>3460744</v>
      </c>
      <c r="BC15">
        <v>3656131</v>
      </c>
      <c r="BD15">
        <v>3851518</v>
      </c>
      <c r="BE15">
        <v>4044750</v>
      </c>
      <c r="BF15">
        <v>0</v>
      </c>
      <c r="BG15">
        <v>0</v>
      </c>
      <c r="BH15" s="120">
        <f t="shared" si="3"/>
        <v>2288421.9369999999</v>
      </c>
    </row>
    <row r="16" spans="1:60" x14ac:dyDescent="0.2">
      <c r="A16" t="s">
        <v>344</v>
      </c>
      <c r="B16">
        <v>397.81711319548151</v>
      </c>
      <c r="C16">
        <v>4</v>
      </c>
      <c r="D16">
        <v>1</v>
      </c>
      <c r="E16">
        <v>0</v>
      </c>
      <c r="F16">
        <v>1</v>
      </c>
      <c r="G16" t="s">
        <v>343</v>
      </c>
      <c r="H16">
        <v>1</v>
      </c>
      <c r="I16">
        <v>1</v>
      </c>
      <c r="J16" t="str">
        <f t="shared" si="0"/>
        <v>Yes</v>
      </c>
      <c r="K16">
        <v>0</v>
      </c>
      <c r="L16">
        <v>1</v>
      </c>
      <c r="M16">
        <v>10</v>
      </c>
      <c r="N16">
        <v>15</v>
      </c>
      <c r="O16">
        <v>20334.939999999999</v>
      </c>
      <c r="P16">
        <v>14984</v>
      </c>
      <c r="Q16">
        <v>3657</v>
      </c>
      <c r="R16">
        <f t="shared" si="1"/>
        <v>548.54999999999995</v>
      </c>
      <c r="S16">
        <v>22.9</v>
      </c>
      <c r="T16">
        <v>4777.5789100000002</v>
      </c>
      <c r="U16">
        <v>4495.2</v>
      </c>
      <c r="V16">
        <v>0.73685980878232249</v>
      </c>
      <c r="W16">
        <v>0</v>
      </c>
      <c r="X16">
        <v>25378.69</v>
      </c>
      <c r="Y16">
        <v>8965774918.3299999</v>
      </c>
      <c r="Z16">
        <v>145936</v>
      </c>
      <c r="AA16">
        <v>61436.348250808573</v>
      </c>
      <c r="AB16">
        <v>0.33315600000000001</v>
      </c>
      <c r="AC16">
        <v>43137</v>
      </c>
      <c r="AD16">
        <v>0.38631100000000002</v>
      </c>
      <c r="AE16">
        <v>0.65089799999999998</v>
      </c>
      <c r="AF16">
        <f t="shared" si="2"/>
        <v>6.0000000000000053E-2</v>
      </c>
      <c r="AG16">
        <v>0.65089799999999998</v>
      </c>
      <c r="AH16">
        <v>0.71089800000000003</v>
      </c>
      <c r="AI16">
        <v>0</v>
      </c>
      <c r="AJ16">
        <v>0</v>
      </c>
      <c r="AK16">
        <v>0</v>
      </c>
      <c r="AL16">
        <v>0</v>
      </c>
      <c r="AM16">
        <v>207930131</v>
      </c>
      <c r="AN16">
        <v>207930131</v>
      </c>
      <c r="AO16">
        <v>181105390</v>
      </c>
      <c r="AP16">
        <v>207930131</v>
      </c>
      <c r="AQ16">
        <v>181105390</v>
      </c>
      <c r="AR16">
        <v>26824741</v>
      </c>
      <c r="AS16">
        <v>182231356.43599999</v>
      </c>
      <c r="AT16">
        <v>180199863.05000001</v>
      </c>
      <c r="AU16">
        <v>185090873.3906</v>
      </c>
      <c r="AV16">
        <v>187950390.78119999</v>
      </c>
      <c r="AW16">
        <v>185090873</v>
      </c>
      <c r="AX16">
        <v>187950390</v>
      </c>
      <c r="AY16">
        <v>190809907</v>
      </c>
      <c r="AZ16">
        <v>193669424</v>
      </c>
      <c r="BA16">
        <v>196528941</v>
      </c>
      <c r="BB16">
        <v>199388458</v>
      </c>
      <c r="BC16">
        <v>202247975</v>
      </c>
      <c r="BD16">
        <v>205107492</v>
      </c>
      <c r="BE16">
        <v>207930131</v>
      </c>
      <c r="BF16">
        <v>206</v>
      </c>
      <c r="BG16">
        <v>262132.51426064063</v>
      </c>
      <c r="BH16" s="120">
        <f t="shared" si="3"/>
        <v>182493488.95026064</v>
      </c>
    </row>
    <row r="17" spans="1:60" x14ac:dyDescent="0.2">
      <c r="A17" t="s">
        <v>345</v>
      </c>
      <c r="B17">
        <v>150.0220998260566</v>
      </c>
      <c r="C17">
        <v>157</v>
      </c>
      <c r="D17">
        <v>5</v>
      </c>
      <c r="E17">
        <v>0</v>
      </c>
      <c r="F17">
        <v>0</v>
      </c>
      <c r="G17" t="s">
        <v>323</v>
      </c>
      <c r="I17">
        <v>0</v>
      </c>
      <c r="J17" t="str">
        <f t="shared" si="0"/>
        <v>No</v>
      </c>
      <c r="M17">
        <v>2</v>
      </c>
      <c r="N17">
        <v>16</v>
      </c>
      <c r="O17">
        <v>112.56</v>
      </c>
      <c r="P17">
        <v>17</v>
      </c>
      <c r="Q17">
        <v>1</v>
      </c>
      <c r="R17">
        <f t="shared" si="1"/>
        <v>0.15</v>
      </c>
      <c r="S17">
        <v>2.9</v>
      </c>
      <c r="T17">
        <v>3.3219499999999997</v>
      </c>
      <c r="U17">
        <v>5.0999999999999996</v>
      </c>
      <c r="V17">
        <v>0.15103056147832267</v>
      </c>
      <c r="W17">
        <v>0</v>
      </c>
      <c r="X17">
        <v>117.81</v>
      </c>
      <c r="Y17">
        <v>527544465.67000002</v>
      </c>
      <c r="Z17">
        <v>1648</v>
      </c>
      <c r="AA17">
        <v>320111.93305218447</v>
      </c>
      <c r="AB17">
        <v>1.7358990000000001</v>
      </c>
      <c r="AC17">
        <v>103393</v>
      </c>
      <c r="AD17">
        <v>0.92593000000000003</v>
      </c>
      <c r="AE17">
        <v>-0.49290800000000001</v>
      </c>
      <c r="AF17">
        <f t="shared" si="2"/>
        <v>0</v>
      </c>
      <c r="AG17">
        <v>0.01</v>
      </c>
      <c r="AH17">
        <v>0.01</v>
      </c>
      <c r="AI17">
        <v>112</v>
      </c>
      <c r="AJ17">
        <v>13</v>
      </c>
      <c r="AK17">
        <v>100</v>
      </c>
      <c r="AL17">
        <v>11200</v>
      </c>
      <c r="AM17">
        <v>13578</v>
      </c>
      <c r="AN17">
        <v>24778</v>
      </c>
      <c r="AO17">
        <v>23014</v>
      </c>
      <c r="AP17">
        <v>24778</v>
      </c>
      <c r="AQ17">
        <v>21863.3</v>
      </c>
      <c r="AR17">
        <v>1764</v>
      </c>
      <c r="AS17">
        <v>23078.534</v>
      </c>
      <c r="AT17">
        <v>20022.18</v>
      </c>
      <c r="AU17">
        <v>23267.042399999998</v>
      </c>
      <c r="AV17">
        <v>23455.084799999997</v>
      </c>
      <c r="AW17">
        <v>23267</v>
      </c>
      <c r="AX17">
        <v>23455</v>
      </c>
      <c r="AY17">
        <v>23643</v>
      </c>
      <c r="AZ17">
        <v>23831</v>
      </c>
      <c r="BA17">
        <v>24019</v>
      </c>
      <c r="BB17">
        <v>24207</v>
      </c>
      <c r="BC17">
        <v>24395</v>
      </c>
      <c r="BD17">
        <v>24583</v>
      </c>
      <c r="BE17">
        <v>24778</v>
      </c>
      <c r="BF17">
        <v>0</v>
      </c>
      <c r="BG17">
        <v>0</v>
      </c>
      <c r="BH17" s="120">
        <f t="shared" si="3"/>
        <v>23078.534</v>
      </c>
    </row>
    <row r="18" spans="1:60" x14ac:dyDescent="0.2">
      <c r="A18" t="s">
        <v>346</v>
      </c>
      <c r="B18">
        <v>306.66985383575292</v>
      </c>
      <c r="C18">
        <v>16</v>
      </c>
      <c r="D18">
        <v>4</v>
      </c>
      <c r="E18">
        <v>0</v>
      </c>
      <c r="F18">
        <v>1</v>
      </c>
      <c r="G18" t="s">
        <v>338</v>
      </c>
      <c r="I18">
        <v>1</v>
      </c>
      <c r="J18" t="str">
        <f t="shared" si="0"/>
        <v>Yes</v>
      </c>
      <c r="K18">
        <v>1</v>
      </c>
      <c r="M18">
        <v>9</v>
      </c>
      <c r="N18">
        <v>17</v>
      </c>
      <c r="O18">
        <v>8161.56</v>
      </c>
      <c r="P18">
        <v>3836</v>
      </c>
      <c r="Q18">
        <v>386</v>
      </c>
      <c r="R18">
        <f t="shared" si="1"/>
        <v>57.9</v>
      </c>
      <c r="S18">
        <v>10.4</v>
      </c>
      <c r="T18">
        <v>858.49816000000021</v>
      </c>
      <c r="U18">
        <v>1150.8</v>
      </c>
      <c r="V18">
        <v>0.47000818470978584</v>
      </c>
      <c r="W18">
        <v>0</v>
      </c>
      <c r="X18">
        <v>9370.26</v>
      </c>
      <c r="Y18">
        <v>5712405928.6700001</v>
      </c>
      <c r="Z18">
        <v>60147</v>
      </c>
      <c r="AA18">
        <v>94974.07898432175</v>
      </c>
      <c r="AB18">
        <v>0.51502400000000004</v>
      </c>
      <c r="AC18">
        <v>61551</v>
      </c>
      <c r="AD18">
        <v>0.55121699999999996</v>
      </c>
      <c r="AE18">
        <v>0.47411799999999998</v>
      </c>
      <c r="AF18">
        <f t="shared" si="2"/>
        <v>2.9999999999999971E-2</v>
      </c>
      <c r="AG18">
        <v>0.47411799999999998</v>
      </c>
      <c r="AH18">
        <v>0.50411799999999996</v>
      </c>
      <c r="AI18">
        <v>0</v>
      </c>
      <c r="AJ18">
        <v>0</v>
      </c>
      <c r="AK18">
        <v>0</v>
      </c>
      <c r="AL18">
        <v>0</v>
      </c>
      <c r="AM18">
        <v>54440835</v>
      </c>
      <c r="AN18">
        <v>54440835</v>
      </c>
      <c r="AO18">
        <v>44853676</v>
      </c>
      <c r="AP18">
        <v>54440835</v>
      </c>
      <c r="AQ18">
        <v>44853676</v>
      </c>
      <c r="AR18">
        <v>9587159</v>
      </c>
      <c r="AS18">
        <v>45264508.997000001</v>
      </c>
      <c r="AT18">
        <v>44629407.619999997</v>
      </c>
      <c r="AU18">
        <v>46286500.149400003</v>
      </c>
      <c r="AV18">
        <v>47308491.298800007</v>
      </c>
      <c r="AW18">
        <v>46286500</v>
      </c>
      <c r="AX18">
        <v>47308491</v>
      </c>
      <c r="AY18">
        <v>48330482</v>
      </c>
      <c r="AZ18">
        <v>49352473</v>
      </c>
      <c r="BA18">
        <v>50374464</v>
      </c>
      <c r="BB18">
        <v>51396455</v>
      </c>
      <c r="BC18">
        <v>52418446</v>
      </c>
      <c r="BD18">
        <v>53440437</v>
      </c>
      <c r="BE18">
        <v>54440835</v>
      </c>
      <c r="BF18">
        <v>47</v>
      </c>
      <c r="BG18">
        <v>59806.932865291797</v>
      </c>
      <c r="BH18" s="120">
        <f t="shared" si="3"/>
        <v>45324315.929865293</v>
      </c>
    </row>
    <row r="19" spans="1:60" x14ac:dyDescent="0.2">
      <c r="A19" t="s">
        <v>347</v>
      </c>
      <c r="B19">
        <v>196.94139952463658</v>
      </c>
      <c r="C19">
        <v>140</v>
      </c>
      <c r="D19">
        <v>5</v>
      </c>
      <c r="E19">
        <v>0</v>
      </c>
      <c r="F19">
        <v>0</v>
      </c>
      <c r="G19" t="s">
        <v>329</v>
      </c>
      <c r="I19">
        <v>0</v>
      </c>
      <c r="J19" t="str">
        <f t="shared" si="0"/>
        <v>No</v>
      </c>
      <c r="M19">
        <v>2</v>
      </c>
      <c r="N19">
        <v>18</v>
      </c>
      <c r="O19">
        <v>2665.28</v>
      </c>
      <c r="P19">
        <v>505</v>
      </c>
      <c r="Q19">
        <v>112</v>
      </c>
      <c r="R19">
        <f t="shared" si="1"/>
        <v>16.8</v>
      </c>
      <c r="S19">
        <v>2.9</v>
      </c>
      <c r="T19">
        <v>78.224309999999988</v>
      </c>
      <c r="U19">
        <v>151.5</v>
      </c>
      <c r="V19">
        <v>0.18947352623364147</v>
      </c>
      <c r="W19">
        <v>0</v>
      </c>
      <c r="X19">
        <v>2833.5800000000004</v>
      </c>
      <c r="Y19">
        <v>3227005961.3299999</v>
      </c>
      <c r="Z19">
        <v>17098</v>
      </c>
      <c r="AA19">
        <v>188735.8732793309</v>
      </c>
      <c r="AB19">
        <v>1.023474</v>
      </c>
      <c r="AC19">
        <v>106278</v>
      </c>
      <c r="AD19">
        <v>0.95176700000000003</v>
      </c>
      <c r="AE19">
        <v>-1.9620000000000002E-3</v>
      </c>
      <c r="AF19">
        <f t="shared" si="2"/>
        <v>0</v>
      </c>
      <c r="AG19">
        <v>0.01</v>
      </c>
      <c r="AH19">
        <v>0.01</v>
      </c>
      <c r="AI19">
        <v>0</v>
      </c>
      <c r="AJ19">
        <v>0</v>
      </c>
      <c r="AK19">
        <v>0</v>
      </c>
      <c r="AL19">
        <v>0</v>
      </c>
      <c r="AM19">
        <v>326570</v>
      </c>
      <c r="AN19">
        <v>326570</v>
      </c>
      <c r="AO19">
        <v>1417583</v>
      </c>
      <c r="AP19">
        <v>326570</v>
      </c>
      <c r="AQ19">
        <v>1346703.85</v>
      </c>
      <c r="AR19">
        <v>-1091013</v>
      </c>
      <c r="AS19">
        <v>1143823</v>
      </c>
      <c r="AT19">
        <v>1233297.21</v>
      </c>
      <c r="AU19">
        <v>1052941.6170999999</v>
      </c>
      <c r="AV19">
        <v>962060.23419999995</v>
      </c>
      <c r="AW19">
        <v>1052942</v>
      </c>
      <c r="AX19">
        <v>962061</v>
      </c>
      <c r="AY19">
        <v>871180</v>
      </c>
      <c r="AZ19">
        <v>780299</v>
      </c>
      <c r="BA19">
        <v>689418</v>
      </c>
      <c r="BB19">
        <v>598537</v>
      </c>
      <c r="BC19">
        <v>507656</v>
      </c>
      <c r="BD19">
        <v>416775</v>
      </c>
      <c r="BE19">
        <v>326570</v>
      </c>
      <c r="BF19">
        <v>1</v>
      </c>
      <c r="BG19">
        <v>1272.4879333040808</v>
      </c>
      <c r="BH19" s="120">
        <f t="shared" si="3"/>
        <v>1145095.4879333042</v>
      </c>
    </row>
    <row r="20" spans="1:60" x14ac:dyDescent="0.2">
      <c r="A20" t="s">
        <v>348</v>
      </c>
      <c r="B20">
        <v>261.80863813688472</v>
      </c>
      <c r="C20">
        <v>41</v>
      </c>
      <c r="D20">
        <v>5</v>
      </c>
      <c r="E20">
        <v>0</v>
      </c>
      <c r="F20">
        <v>0</v>
      </c>
      <c r="G20" t="s">
        <v>327</v>
      </c>
      <c r="I20">
        <v>0</v>
      </c>
      <c r="J20" t="str">
        <f t="shared" si="0"/>
        <v>No</v>
      </c>
      <c r="M20">
        <v>9</v>
      </c>
      <c r="N20">
        <v>19</v>
      </c>
      <c r="O20">
        <v>1220.96</v>
      </c>
      <c r="P20">
        <v>387</v>
      </c>
      <c r="Q20">
        <v>11</v>
      </c>
      <c r="R20">
        <f t="shared" si="1"/>
        <v>1.65</v>
      </c>
      <c r="S20">
        <v>10</v>
      </c>
      <c r="T20">
        <v>120.754</v>
      </c>
      <c r="U20">
        <v>116.1</v>
      </c>
      <c r="V20">
        <v>0.31696370069453544</v>
      </c>
      <c r="W20">
        <v>0</v>
      </c>
      <c r="X20">
        <v>1338.71</v>
      </c>
      <c r="Y20">
        <v>796922419.66999996</v>
      </c>
      <c r="Z20">
        <v>8205</v>
      </c>
      <c r="AA20">
        <v>97126.437497867155</v>
      </c>
      <c r="AB20">
        <v>0.52669600000000005</v>
      </c>
      <c r="AC20">
        <v>74375</v>
      </c>
      <c r="AD20">
        <v>0.66606100000000001</v>
      </c>
      <c r="AE20">
        <v>0.43149500000000002</v>
      </c>
      <c r="AF20">
        <f t="shared" si="2"/>
        <v>0</v>
      </c>
      <c r="AG20">
        <v>0.43149500000000002</v>
      </c>
      <c r="AH20">
        <v>0.43149500000000002</v>
      </c>
      <c r="AI20">
        <v>0</v>
      </c>
      <c r="AJ20">
        <v>0</v>
      </c>
      <c r="AK20">
        <v>0</v>
      </c>
      <c r="AL20">
        <v>0</v>
      </c>
      <c r="AM20">
        <v>6657378</v>
      </c>
      <c r="AN20">
        <v>6657378</v>
      </c>
      <c r="AO20">
        <v>6975373</v>
      </c>
      <c r="AP20">
        <v>6657378</v>
      </c>
      <c r="AQ20">
        <v>6626604.3499999996</v>
      </c>
      <c r="AR20">
        <v>-317995</v>
      </c>
      <c r="AS20">
        <v>6982946.233</v>
      </c>
      <c r="AT20">
        <v>6068574.5099999998</v>
      </c>
      <c r="AU20">
        <v>6956457.0164999999</v>
      </c>
      <c r="AV20">
        <v>6929968.0329999998</v>
      </c>
      <c r="AW20">
        <v>6956457</v>
      </c>
      <c r="AX20">
        <v>6929968</v>
      </c>
      <c r="AY20">
        <v>6903479</v>
      </c>
      <c r="AZ20">
        <v>6876990</v>
      </c>
      <c r="BA20">
        <v>6850501</v>
      </c>
      <c r="BB20">
        <v>6824012</v>
      </c>
      <c r="BC20">
        <v>6797523</v>
      </c>
      <c r="BD20">
        <v>6771034</v>
      </c>
      <c r="BE20">
        <v>6657378</v>
      </c>
      <c r="BF20">
        <v>1</v>
      </c>
      <c r="BG20">
        <v>1272.4879333040808</v>
      </c>
      <c r="BH20" s="120">
        <f t="shared" si="3"/>
        <v>6984218.7209333042</v>
      </c>
    </row>
    <row r="21" spans="1:60" x14ac:dyDescent="0.2">
      <c r="A21" t="s">
        <v>349</v>
      </c>
      <c r="B21">
        <v>218.23193314650044</v>
      </c>
      <c r="C21">
        <v>112</v>
      </c>
      <c r="D21">
        <v>5</v>
      </c>
      <c r="E21">
        <v>0</v>
      </c>
      <c r="F21">
        <v>0</v>
      </c>
      <c r="G21" t="s">
        <v>323</v>
      </c>
      <c r="I21">
        <v>0</v>
      </c>
      <c r="J21" t="str">
        <f t="shared" si="0"/>
        <v>No</v>
      </c>
      <c r="M21">
        <v>3</v>
      </c>
      <c r="N21">
        <v>20</v>
      </c>
      <c r="O21">
        <v>1542.55</v>
      </c>
      <c r="P21">
        <v>149</v>
      </c>
      <c r="Q21">
        <v>27</v>
      </c>
      <c r="R21">
        <f t="shared" si="1"/>
        <v>4.05</v>
      </c>
      <c r="S21">
        <v>2.2000000000000002</v>
      </c>
      <c r="T21">
        <v>35.119260000000004</v>
      </c>
      <c r="U21">
        <v>44.7</v>
      </c>
      <c r="V21">
        <v>9.6593303296489588E-2</v>
      </c>
      <c r="W21">
        <v>0</v>
      </c>
      <c r="X21">
        <v>1591.3</v>
      </c>
      <c r="Y21">
        <v>1313251138.3299999</v>
      </c>
      <c r="Z21">
        <v>9614</v>
      </c>
      <c r="AA21">
        <v>136597.78846785935</v>
      </c>
      <c r="AB21">
        <v>0.74074099999999998</v>
      </c>
      <c r="AC21">
        <v>117069</v>
      </c>
      <c r="AD21">
        <v>1.048405</v>
      </c>
      <c r="AE21">
        <v>0.16696</v>
      </c>
      <c r="AF21">
        <f t="shared" si="2"/>
        <v>0</v>
      </c>
      <c r="AG21">
        <v>0.16696</v>
      </c>
      <c r="AH21">
        <v>0.16696</v>
      </c>
      <c r="AI21">
        <v>1544</v>
      </c>
      <c r="AJ21">
        <v>13</v>
      </c>
      <c r="AK21">
        <v>100</v>
      </c>
      <c r="AL21">
        <v>154400</v>
      </c>
      <c r="AM21">
        <v>3062002</v>
      </c>
      <c r="AN21">
        <v>3216402</v>
      </c>
      <c r="AO21">
        <v>4359350</v>
      </c>
      <c r="AP21">
        <v>3216402</v>
      </c>
      <c r="AQ21">
        <v>4141382.5</v>
      </c>
      <c r="AR21">
        <v>-1142948</v>
      </c>
      <c r="AS21">
        <v>4118158</v>
      </c>
      <c r="AT21">
        <v>3792634.5</v>
      </c>
      <c r="AU21">
        <v>4022950.4315999998</v>
      </c>
      <c r="AV21">
        <v>3927742.8631999996</v>
      </c>
      <c r="AW21">
        <v>4022950</v>
      </c>
      <c r="AX21">
        <v>3927742</v>
      </c>
      <c r="AY21">
        <v>3832534</v>
      </c>
      <c r="AZ21">
        <v>3737326</v>
      </c>
      <c r="BA21">
        <v>3642118</v>
      </c>
      <c r="BB21">
        <v>3546910</v>
      </c>
      <c r="BC21">
        <v>3451702</v>
      </c>
      <c r="BD21">
        <v>3356494</v>
      </c>
      <c r="BE21">
        <v>3216402</v>
      </c>
      <c r="BF21">
        <v>0</v>
      </c>
      <c r="BG21">
        <v>0</v>
      </c>
      <c r="BH21" s="120">
        <f t="shared" si="3"/>
        <v>4118158</v>
      </c>
    </row>
    <row r="22" spans="1:60" x14ac:dyDescent="0.2">
      <c r="A22" t="s">
        <v>350</v>
      </c>
      <c r="B22">
        <v>197.24909036796655</v>
      </c>
      <c r="C22">
        <v>139</v>
      </c>
      <c r="D22">
        <v>5</v>
      </c>
      <c r="E22">
        <v>0</v>
      </c>
      <c r="F22">
        <v>0</v>
      </c>
      <c r="G22" t="s">
        <v>327</v>
      </c>
      <c r="I22">
        <v>0</v>
      </c>
      <c r="J22" t="str">
        <f t="shared" si="0"/>
        <v>No</v>
      </c>
      <c r="M22">
        <v>4</v>
      </c>
      <c r="N22">
        <v>21</v>
      </c>
      <c r="O22">
        <v>105.2</v>
      </c>
      <c r="P22">
        <v>36</v>
      </c>
      <c r="Q22">
        <v>3</v>
      </c>
      <c r="R22">
        <f t="shared" si="1"/>
        <v>0.44999999999999996</v>
      </c>
      <c r="S22">
        <v>5.5</v>
      </c>
      <c r="T22">
        <v>5.7447499999999998</v>
      </c>
      <c r="U22">
        <v>10.8</v>
      </c>
      <c r="V22">
        <v>0.34220532319391633</v>
      </c>
      <c r="W22">
        <v>0</v>
      </c>
      <c r="X22">
        <v>116.45</v>
      </c>
      <c r="Y22">
        <v>238414123</v>
      </c>
      <c r="Z22">
        <v>1177</v>
      </c>
      <c r="AA22">
        <v>202560.85216652506</v>
      </c>
      <c r="AB22">
        <v>1.098444</v>
      </c>
      <c r="AC22">
        <v>72174</v>
      </c>
      <c r="AD22">
        <v>0.64634999999999998</v>
      </c>
      <c r="AE22">
        <v>3.7184000000000002E-2</v>
      </c>
      <c r="AF22">
        <f t="shared" si="2"/>
        <v>0</v>
      </c>
      <c r="AG22">
        <v>3.7184000000000002E-2</v>
      </c>
      <c r="AH22">
        <v>3.7184000000000002E-2</v>
      </c>
      <c r="AI22">
        <v>41</v>
      </c>
      <c r="AJ22">
        <v>4</v>
      </c>
      <c r="AK22">
        <v>30.77</v>
      </c>
      <c r="AL22">
        <v>1262</v>
      </c>
      <c r="AM22">
        <v>49904</v>
      </c>
      <c r="AN22">
        <v>51166</v>
      </c>
      <c r="AO22">
        <v>177216</v>
      </c>
      <c r="AP22">
        <v>51166</v>
      </c>
      <c r="AQ22">
        <v>168355.20000000001</v>
      </c>
      <c r="AR22">
        <v>-126050</v>
      </c>
      <c r="AS22">
        <v>149720.5</v>
      </c>
      <c r="AT22">
        <v>154177.92000000001</v>
      </c>
      <c r="AU22">
        <v>139220.035</v>
      </c>
      <c r="AV22">
        <v>128720.07</v>
      </c>
      <c r="AW22">
        <v>139221</v>
      </c>
      <c r="AX22">
        <v>128721</v>
      </c>
      <c r="AY22">
        <v>118221</v>
      </c>
      <c r="AZ22">
        <v>107721</v>
      </c>
      <c r="BA22">
        <v>97221</v>
      </c>
      <c r="BB22">
        <v>86721</v>
      </c>
      <c r="BC22">
        <v>76221</v>
      </c>
      <c r="BD22">
        <v>65721</v>
      </c>
      <c r="BE22">
        <v>51166</v>
      </c>
      <c r="BF22">
        <v>0</v>
      </c>
      <c r="BG22">
        <v>0</v>
      </c>
      <c r="BH22" s="120">
        <f t="shared" si="3"/>
        <v>149720.5</v>
      </c>
    </row>
    <row r="23" spans="1:60" x14ac:dyDescent="0.2">
      <c r="A23" t="s">
        <v>352</v>
      </c>
      <c r="B23">
        <v>249.96167194097006</v>
      </c>
      <c r="C23">
        <v>48</v>
      </c>
      <c r="D23">
        <v>5</v>
      </c>
      <c r="E23">
        <v>0</v>
      </c>
      <c r="F23">
        <v>0</v>
      </c>
      <c r="G23" t="s">
        <v>351</v>
      </c>
      <c r="I23">
        <v>0</v>
      </c>
      <c r="J23" t="str">
        <f t="shared" si="0"/>
        <v>No</v>
      </c>
      <c r="M23">
        <v>8</v>
      </c>
      <c r="N23">
        <v>22</v>
      </c>
      <c r="O23">
        <v>658.06</v>
      </c>
      <c r="P23">
        <v>197</v>
      </c>
      <c r="Q23">
        <v>0</v>
      </c>
      <c r="R23">
        <f t="shared" si="1"/>
        <v>0</v>
      </c>
      <c r="S23">
        <v>4.9000000000000004</v>
      </c>
      <c r="T23">
        <v>31.435949999999998</v>
      </c>
      <c r="U23">
        <v>59.1</v>
      </c>
      <c r="V23">
        <v>0.29936479956234996</v>
      </c>
      <c r="W23">
        <v>0</v>
      </c>
      <c r="X23">
        <v>717.16</v>
      </c>
      <c r="Y23">
        <v>521569127.32999998</v>
      </c>
      <c r="Z23">
        <v>5065</v>
      </c>
      <c r="AA23">
        <v>102975.14853504441</v>
      </c>
      <c r="AB23">
        <v>0.55841200000000002</v>
      </c>
      <c r="AC23">
        <v>81496</v>
      </c>
      <c r="AD23">
        <v>0.72983299999999995</v>
      </c>
      <c r="AE23">
        <v>0.39016200000000001</v>
      </c>
      <c r="AF23">
        <f t="shared" si="2"/>
        <v>0</v>
      </c>
      <c r="AG23">
        <v>0.39016200000000001</v>
      </c>
      <c r="AH23">
        <v>0.39016200000000001</v>
      </c>
      <c r="AI23">
        <v>0</v>
      </c>
      <c r="AJ23">
        <v>0</v>
      </c>
      <c r="AK23">
        <v>0</v>
      </c>
      <c r="AL23">
        <v>0</v>
      </c>
      <c r="AM23">
        <v>3224794</v>
      </c>
      <c r="AN23">
        <v>3224794</v>
      </c>
      <c r="AO23">
        <v>4665608</v>
      </c>
      <c r="AP23">
        <v>3224794</v>
      </c>
      <c r="AQ23">
        <v>4432327.5999999996</v>
      </c>
      <c r="AR23">
        <v>-1440814</v>
      </c>
      <c r="AS23">
        <v>4256271.5</v>
      </c>
      <c r="AT23">
        <v>4059078.96</v>
      </c>
      <c r="AU23">
        <v>4136251.1938</v>
      </c>
      <c r="AV23">
        <v>4016231.3876</v>
      </c>
      <c r="AW23">
        <v>4136252</v>
      </c>
      <c r="AX23">
        <v>4016232</v>
      </c>
      <c r="AY23">
        <v>3896212</v>
      </c>
      <c r="AZ23">
        <v>3776192</v>
      </c>
      <c r="BA23">
        <v>3656172</v>
      </c>
      <c r="BB23">
        <v>3536152</v>
      </c>
      <c r="BC23">
        <v>3416132</v>
      </c>
      <c r="BD23">
        <v>3296112</v>
      </c>
      <c r="BE23">
        <v>3224794</v>
      </c>
      <c r="BF23">
        <v>0</v>
      </c>
      <c r="BG23">
        <v>0</v>
      </c>
      <c r="BH23" s="120">
        <f t="shared" si="3"/>
        <v>4256271.5</v>
      </c>
    </row>
    <row r="24" spans="1:60" x14ac:dyDescent="0.2">
      <c r="A24" t="s">
        <v>353</v>
      </c>
      <c r="B24">
        <v>208.10505498084439</v>
      </c>
      <c r="C24">
        <v>130</v>
      </c>
      <c r="D24">
        <v>5</v>
      </c>
      <c r="E24">
        <v>0</v>
      </c>
      <c r="F24">
        <v>0</v>
      </c>
      <c r="G24" t="s">
        <v>323</v>
      </c>
      <c r="I24">
        <v>0</v>
      </c>
      <c r="J24" t="str">
        <f t="shared" si="0"/>
        <v>No</v>
      </c>
      <c r="M24">
        <v>4</v>
      </c>
      <c r="N24">
        <v>23</v>
      </c>
      <c r="O24">
        <v>1567.17</v>
      </c>
      <c r="P24">
        <v>190</v>
      </c>
      <c r="Q24">
        <v>8</v>
      </c>
      <c r="R24">
        <f t="shared" si="1"/>
        <v>1.2</v>
      </c>
      <c r="S24">
        <v>2.1</v>
      </c>
      <c r="T24">
        <v>34.092030000000001</v>
      </c>
      <c r="U24">
        <v>57</v>
      </c>
      <c r="V24">
        <v>0.12123764492684265</v>
      </c>
      <c r="W24">
        <v>0</v>
      </c>
      <c r="X24">
        <v>1625.3700000000001</v>
      </c>
      <c r="Y24">
        <v>1566538227.6700001</v>
      </c>
      <c r="Z24">
        <v>10287</v>
      </c>
      <c r="AA24">
        <v>152283.29227860406</v>
      </c>
      <c r="AB24">
        <v>0.82579999999999998</v>
      </c>
      <c r="AC24">
        <v>87404</v>
      </c>
      <c r="AD24">
        <v>0.78274200000000005</v>
      </c>
      <c r="AE24">
        <v>0.18711700000000001</v>
      </c>
      <c r="AF24">
        <f t="shared" si="2"/>
        <v>0</v>
      </c>
      <c r="AG24">
        <v>0.18711700000000001</v>
      </c>
      <c r="AH24">
        <v>0.18711700000000001</v>
      </c>
      <c r="AI24">
        <v>0</v>
      </c>
      <c r="AJ24">
        <v>0</v>
      </c>
      <c r="AK24">
        <v>0</v>
      </c>
      <c r="AL24">
        <v>0</v>
      </c>
      <c r="AM24">
        <v>3505148</v>
      </c>
      <c r="AN24">
        <v>3505148</v>
      </c>
      <c r="AO24">
        <v>3403900</v>
      </c>
      <c r="AP24">
        <v>3505148</v>
      </c>
      <c r="AQ24">
        <v>3233705</v>
      </c>
      <c r="AR24">
        <v>101248</v>
      </c>
      <c r="AS24">
        <v>3391332.5</v>
      </c>
      <c r="AT24">
        <v>2961393</v>
      </c>
      <c r="AU24">
        <v>3402125.0367999999</v>
      </c>
      <c r="AV24">
        <v>3412918.0735999998</v>
      </c>
      <c r="AW24">
        <v>3402126</v>
      </c>
      <c r="AX24">
        <v>3412919</v>
      </c>
      <c r="AY24">
        <v>3423712</v>
      </c>
      <c r="AZ24">
        <v>3434505</v>
      </c>
      <c r="BA24">
        <v>3445298</v>
      </c>
      <c r="BB24">
        <v>3456091</v>
      </c>
      <c r="BC24">
        <v>3466884</v>
      </c>
      <c r="BD24">
        <v>3477677</v>
      </c>
      <c r="BE24">
        <v>3505148</v>
      </c>
      <c r="BF24">
        <v>0</v>
      </c>
      <c r="BG24">
        <v>0</v>
      </c>
      <c r="BH24" s="120">
        <f t="shared" si="3"/>
        <v>3391332.5</v>
      </c>
    </row>
    <row r="25" spans="1:60" x14ac:dyDescent="0.2">
      <c r="A25" t="s">
        <v>354</v>
      </c>
      <c r="B25">
        <v>276.20394862098044</v>
      </c>
      <c r="C25">
        <v>32</v>
      </c>
      <c r="D25">
        <v>5</v>
      </c>
      <c r="E25">
        <v>0</v>
      </c>
      <c r="F25">
        <v>0</v>
      </c>
      <c r="G25" t="s">
        <v>327</v>
      </c>
      <c r="I25">
        <v>0</v>
      </c>
      <c r="J25" t="str">
        <f t="shared" si="0"/>
        <v>No</v>
      </c>
      <c r="M25">
        <v>9</v>
      </c>
      <c r="N25">
        <v>24</v>
      </c>
      <c r="O25">
        <v>249.8</v>
      </c>
      <c r="P25">
        <v>112</v>
      </c>
      <c r="Q25">
        <v>6</v>
      </c>
      <c r="R25">
        <f t="shared" si="1"/>
        <v>0.89999999999999991</v>
      </c>
      <c r="S25">
        <v>5</v>
      </c>
      <c r="T25">
        <v>13.159000000000001</v>
      </c>
      <c r="U25">
        <v>33.6</v>
      </c>
      <c r="V25">
        <v>0.4483586869495596</v>
      </c>
      <c r="W25">
        <v>0</v>
      </c>
      <c r="X25">
        <v>284.3</v>
      </c>
      <c r="Y25">
        <v>248549847</v>
      </c>
      <c r="Z25">
        <v>2246</v>
      </c>
      <c r="AA25">
        <v>110663.33348174533</v>
      </c>
      <c r="AB25">
        <v>0.60010399999999997</v>
      </c>
      <c r="AC25">
        <v>80000</v>
      </c>
      <c r="AD25">
        <v>0.71643599999999996</v>
      </c>
      <c r="AE25">
        <v>0.36499599999999999</v>
      </c>
      <c r="AF25">
        <f t="shared" si="2"/>
        <v>0</v>
      </c>
      <c r="AG25">
        <v>0.36499599999999999</v>
      </c>
      <c r="AH25">
        <v>0.36499599999999999</v>
      </c>
      <c r="AI25">
        <v>99</v>
      </c>
      <c r="AJ25">
        <v>6</v>
      </c>
      <c r="AK25">
        <v>46.15</v>
      </c>
      <c r="AL25">
        <v>4569</v>
      </c>
      <c r="AM25">
        <v>1195930</v>
      </c>
      <c r="AN25">
        <v>1200499</v>
      </c>
      <c r="AO25">
        <v>1856992</v>
      </c>
      <c r="AP25">
        <v>1200499</v>
      </c>
      <c r="AQ25">
        <v>1764142.4</v>
      </c>
      <c r="AR25">
        <v>-656493</v>
      </c>
      <c r="AS25">
        <v>1761810.5</v>
      </c>
      <c r="AT25">
        <v>1615583.04</v>
      </c>
      <c r="AU25">
        <v>1707124.1331</v>
      </c>
      <c r="AV25">
        <v>1652438.2662</v>
      </c>
      <c r="AW25">
        <v>1707125</v>
      </c>
      <c r="AX25">
        <v>1652439</v>
      </c>
      <c r="AY25">
        <v>1597753</v>
      </c>
      <c r="AZ25">
        <v>1543067</v>
      </c>
      <c r="BA25">
        <v>1488381</v>
      </c>
      <c r="BB25">
        <v>1433695</v>
      </c>
      <c r="BC25">
        <v>1379009</v>
      </c>
      <c r="BD25">
        <v>1324323</v>
      </c>
      <c r="BE25">
        <v>1200499</v>
      </c>
      <c r="BF25">
        <v>2</v>
      </c>
      <c r="BG25">
        <v>2544.9758666081616</v>
      </c>
      <c r="BH25" s="120">
        <f t="shared" si="3"/>
        <v>1764355.4758666081</v>
      </c>
    </row>
    <row r="26" spans="1:60" x14ac:dyDescent="0.2">
      <c r="A26" t="s">
        <v>355</v>
      </c>
      <c r="B26">
        <v>208.99028452022208</v>
      </c>
      <c r="C26">
        <v>129</v>
      </c>
      <c r="D26">
        <v>5</v>
      </c>
      <c r="E26">
        <v>0</v>
      </c>
      <c r="F26">
        <v>0</v>
      </c>
      <c r="G26" t="s">
        <v>329</v>
      </c>
      <c r="I26">
        <v>0</v>
      </c>
      <c r="J26" t="str">
        <f t="shared" si="0"/>
        <v>No</v>
      </c>
      <c r="M26">
        <v>4</v>
      </c>
      <c r="N26">
        <v>25</v>
      </c>
      <c r="O26">
        <v>4235.68</v>
      </c>
      <c r="P26">
        <v>554</v>
      </c>
      <c r="Q26">
        <v>50</v>
      </c>
      <c r="R26">
        <f t="shared" si="1"/>
        <v>7.5</v>
      </c>
      <c r="S26">
        <v>2.2999999999999998</v>
      </c>
      <c r="T26">
        <v>97.726309999999998</v>
      </c>
      <c r="U26">
        <v>166.2</v>
      </c>
      <c r="V26">
        <v>0.13079363880179806</v>
      </c>
      <c r="W26">
        <v>0</v>
      </c>
      <c r="X26">
        <v>4409.38</v>
      </c>
      <c r="Y26">
        <v>4086952747.3299999</v>
      </c>
      <c r="Z26">
        <v>29282</v>
      </c>
      <c r="AA26">
        <v>139572.1858933816</v>
      </c>
      <c r="AB26">
        <v>0.75687000000000004</v>
      </c>
      <c r="AC26">
        <v>108559</v>
      </c>
      <c r="AD26">
        <v>0.972194</v>
      </c>
      <c r="AE26">
        <v>0.178533</v>
      </c>
      <c r="AF26">
        <f t="shared" si="2"/>
        <v>0</v>
      </c>
      <c r="AG26">
        <v>0.178533</v>
      </c>
      <c r="AH26">
        <v>0.178533</v>
      </c>
      <c r="AI26">
        <v>0</v>
      </c>
      <c r="AJ26">
        <v>0</v>
      </c>
      <c r="AK26">
        <v>0</v>
      </c>
      <c r="AL26">
        <v>0</v>
      </c>
      <c r="AM26">
        <v>9072709</v>
      </c>
      <c r="AN26">
        <v>9072709</v>
      </c>
      <c r="AO26">
        <v>9436665</v>
      </c>
      <c r="AP26">
        <v>9072709</v>
      </c>
      <c r="AQ26">
        <v>8964831.75</v>
      </c>
      <c r="AR26">
        <v>-363956</v>
      </c>
      <c r="AS26">
        <v>9343891.75</v>
      </c>
      <c r="AT26">
        <v>8209898.5499999998</v>
      </c>
      <c r="AU26">
        <v>9313574.4651999995</v>
      </c>
      <c r="AV26">
        <v>9283256.930399999</v>
      </c>
      <c r="AW26">
        <v>9313574</v>
      </c>
      <c r="AX26">
        <v>9283256</v>
      </c>
      <c r="AY26">
        <v>9252938</v>
      </c>
      <c r="AZ26">
        <v>9222620</v>
      </c>
      <c r="BA26">
        <v>9192302</v>
      </c>
      <c r="BB26">
        <v>9161984</v>
      </c>
      <c r="BC26">
        <v>9131666</v>
      </c>
      <c r="BD26">
        <v>9101348</v>
      </c>
      <c r="BE26">
        <v>9072709</v>
      </c>
      <c r="BF26">
        <v>1</v>
      </c>
      <c r="BG26">
        <v>1272.4879333040808</v>
      </c>
      <c r="BH26" s="120">
        <f t="shared" si="3"/>
        <v>9345164.2379333042</v>
      </c>
    </row>
    <row r="27" spans="1:60" x14ac:dyDescent="0.2">
      <c r="A27" t="s">
        <v>356</v>
      </c>
      <c r="B27">
        <v>198.97598519713952</v>
      </c>
      <c r="C27">
        <v>138</v>
      </c>
      <c r="D27">
        <v>5</v>
      </c>
      <c r="E27">
        <v>0</v>
      </c>
      <c r="F27">
        <v>0</v>
      </c>
      <c r="G27" t="s">
        <v>327</v>
      </c>
      <c r="I27">
        <v>0</v>
      </c>
      <c r="J27" t="str">
        <f t="shared" si="0"/>
        <v>No</v>
      </c>
      <c r="M27">
        <v>4</v>
      </c>
      <c r="N27">
        <v>26</v>
      </c>
      <c r="O27">
        <v>417.63</v>
      </c>
      <c r="P27">
        <v>96</v>
      </c>
      <c r="Q27">
        <v>5</v>
      </c>
      <c r="R27">
        <f t="shared" si="1"/>
        <v>0.75</v>
      </c>
      <c r="S27">
        <v>4</v>
      </c>
      <c r="T27">
        <v>17.288</v>
      </c>
      <c r="U27">
        <v>28.8</v>
      </c>
      <c r="V27">
        <v>0.22986854392644207</v>
      </c>
      <c r="W27">
        <v>0</v>
      </c>
      <c r="X27">
        <v>447.18</v>
      </c>
      <c r="Y27">
        <v>639536188</v>
      </c>
      <c r="Z27">
        <v>4255</v>
      </c>
      <c r="AA27">
        <v>150302.2768507638</v>
      </c>
      <c r="AB27">
        <v>0.81505700000000003</v>
      </c>
      <c r="AC27">
        <v>76648</v>
      </c>
      <c r="AD27">
        <v>0.68641700000000005</v>
      </c>
      <c r="AE27">
        <v>0.22353500000000001</v>
      </c>
      <c r="AF27">
        <f t="shared" si="2"/>
        <v>0</v>
      </c>
      <c r="AG27">
        <v>0.22353500000000001</v>
      </c>
      <c r="AH27">
        <v>0.22353500000000001</v>
      </c>
      <c r="AI27">
        <v>217</v>
      </c>
      <c r="AJ27">
        <v>6</v>
      </c>
      <c r="AK27">
        <v>46.15</v>
      </c>
      <c r="AL27">
        <v>10015</v>
      </c>
      <c r="AM27">
        <v>1152043</v>
      </c>
      <c r="AN27">
        <v>1162058</v>
      </c>
      <c r="AO27">
        <v>659216</v>
      </c>
      <c r="AP27">
        <v>1162058</v>
      </c>
      <c r="AQ27">
        <v>626255.19999999995</v>
      </c>
      <c r="AR27">
        <v>502842</v>
      </c>
      <c r="AS27">
        <v>678413.02</v>
      </c>
      <c r="AT27">
        <v>573517.92000000004</v>
      </c>
      <c r="AU27">
        <v>732015.95719999995</v>
      </c>
      <c r="AV27">
        <v>785618.91439999989</v>
      </c>
      <c r="AW27">
        <v>732016</v>
      </c>
      <c r="AX27">
        <v>785619</v>
      </c>
      <c r="AY27">
        <v>839222</v>
      </c>
      <c r="AZ27">
        <v>892825</v>
      </c>
      <c r="BA27">
        <v>946428</v>
      </c>
      <c r="BB27">
        <v>1000031</v>
      </c>
      <c r="BC27">
        <v>1053634</v>
      </c>
      <c r="BD27">
        <v>1107237</v>
      </c>
      <c r="BE27">
        <v>1162058</v>
      </c>
      <c r="BF27">
        <v>0</v>
      </c>
      <c r="BG27">
        <v>0</v>
      </c>
      <c r="BH27" s="120">
        <f t="shared" si="3"/>
        <v>678413.02</v>
      </c>
    </row>
    <row r="28" spans="1:60" x14ac:dyDescent="0.2">
      <c r="A28" t="s">
        <v>357</v>
      </c>
      <c r="B28">
        <v>221.76321277631351</v>
      </c>
      <c r="C28">
        <v>99</v>
      </c>
      <c r="D28">
        <v>5</v>
      </c>
      <c r="E28">
        <v>0</v>
      </c>
      <c r="F28">
        <v>0</v>
      </c>
      <c r="G28" t="s">
        <v>333</v>
      </c>
      <c r="I28">
        <v>0</v>
      </c>
      <c r="J28" t="str">
        <f t="shared" si="0"/>
        <v>No</v>
      </c>
      <c r="M28">
        <v>5</v>
      </c>
      <c r="N28">
        <v>27</v>
      </c>
      <c r="O28">
        <v>1750.87</v>
      </c>
      <c r="P28">
        <v>586</v>
      </c>
      <c r="Q28">
        <v>104</v>
      </c>
      <c r="R28">
        <f t="shared" si="1"/>
        <v>15.6</v>
      </c>
      <c r="S28">
        <v>8.6</v>
      </c>
      <c r="T28">
        <v>152.53389999999999</v>
      </c>
      <c r="U28">
        <v>175.8</v>
      </c>
      <c r="V28">
        <v>0.33469075373956947</v>
      </c>
      <c r="W28">
        <v>0</v>
      </c>
      <c r="X28">
        <v>1942.2699999999998</v>
      </c>
      <c r="Y28">
        <v>2188830651.6700001</v>
      </c>
      <c r="Z28">
        <v>12961</v>
      </c>
      <c r="AA28">
        <v>168878.22325977933</v>
      </c>
      <c r="AB28">
        <v>0.91579100000000002</v>
      </c>
      <c r="AC28">
        <v>74022</v>
      </c>
      <c r="AD28">
        <v>0.66290000000000004</v>
      </c>
      <c r="AE28">
        <v>0.160076</v>
      </c>
      <c r="AF28">
        <f t="shared" si="2"/>
        <v>0</v>
      </c>
      <c r="AG28">
        <v>0.160076</v>
      </c>
      <c r="AH28">
        <v>0.160076</v>
      </c>
      <c r="AI28">
        <v>0</v>
      </c>
      <c r="AJ28">
        <v>0</v>
      </c>
      <c r="AK28">
        <v>0</v>
      </c>
      <c r="AL28">
        <v>0</v>
      </c>
      <c r="AM28">
        <v>3583247</v>
      </c>
      <c r="AN28">
        <v>3583247</v>
      </c>
      <c r="AO28">
        <v>6326998</v>
      </c>
      <c r="AP28">
        <v>3583247</v>
      </c>
      <c r="AQ28">
        <v>6010648.0999999996</v>
      </c>
      <c r="AR28">
        <v>-2743751</v>
      </c>
      <c r="AS28">
        <v>5684253</v>
      </c>
      <c r="AT28">
        <v>5504488.2599999998</v>
      </c>
      <c r="AU28">
        <v>5455698.5416999999</v>
      </c>
      <c r="AV28">
        <v>5227144.0833999999</v>
      </c>
      <c r="AW28">
        <v>5455699</v>
      </c>
      <c r="AX28">
        <v>5227145</v>
      </c>
      <c r="AY28">
        <v>4998591</v>
      </c>
      <c r="AZ28">
        <v>4770037</v>
      </c>
      <c r="BA28">
        <v>4541483</v>
      </c>
      <c r="BB28">
        <v>4312929</v>
      </c>
      <c r="BC28">
        <v>4084375</v>
      </c>
      <c r="BD28">
        <v>3855821</v>
      </c>
      <c r="BE28">
        <v>3583247</v>
      </c>
      <c r="BF28">
        <v>0</v>
      </c>
      <c r="BG28">
        <v>0</v>
      </c>
      <c r="BH28" s="120">
        <f t="shared" si="3"/>
        <v>5684253</v>
      </c>
    </row>
    <row r="29" spans="1:60" x14ac:dyDescent="0.2">
      <c r="A29" t="s">
        <v>358</v>
      </c>
      <c r="B29">
        <v>236.91334084742684</v>
      </c>
      <c r="C29">
        <v>60</v>
      </c>
      <c r="D29">
        <v>5</v>
      </c>
      <c r="E29">
        <v>0</v>
      </c>
      <c r="F29">
        <v>0</v>
      </c>
      <c r="G29" t="s">
        <v>333</v>
      </c>
      <c r="I29">
        <v>0</v>
      </c>
      <c r="J29" t="str">
        <f t="shared" si="0"/>
        <v>No</v>
      </c>
      <c r="M29">
        <v>6</v>
      </c>
      <c r="N29">
        <v>28</v>
      </c>
      <c r="O29">
        <v>2395.63</v>
      </c>
      <c r="P29">
        <v>531</v>
      </c>
      <c r="Q29">
        <v>13</v>
      </c>
      <c r="R29">
        <f t="shared" si="1"/>
        <v>1.95</v>
      </c>
      <c r="S29">
        <v>4.5</v>
      </c>
      <c r="T29">
        <v>114.64019999999999</v>
      </c>
      <c r="U29">
        <v>159.30000000000001</v>
      </c>
      <c r="V29">
        <v>0.22165359425286876</v>
      </c>
      <c r="W29">
        <v>0</v>
      </c>
      <c r="X29">
        <v>2556.88</v>
      </c>
      <c r="Y29">
        <v>1700749706.6700001</v>
      </c>
      <c r="Z29">
        <v>16061</v>
      </c>
      <c r="AA29">
        <v>105893.13907415479</v>
      </c>
      <c r="AB29">
        <v>0.57423599999999997</v>
      </c>
      <c r="AC29">
        <v>99257</v>
      </c>
      <c r="AD29">
        <v>0.88889099999999999</v>
      </c>
      <c r="AE29">
        <v>0.331368</v>
      </c>
      <c r="AF29">
        <f t="shared" si="2"/>
        <v>0</v>
      </c>
      <c r="AG29">
        <v>0.331368</v>
      </c>
      <c r="AH29">
        <v>0.331368</v>
      </c>
      <c r="AI29">
        <v>0</v>
      </c>
      <c r="AJ29">
        <v>0</v>
      </c>
      <c r="AK29">
        <v>0</v>
      </c>
      <c r="AL29">
        <v>0</v>
      </c>
      <c r="AM29">
        <v>9764766</v>
      </c>
      <c r="AN29">
        <v>9764766</v>
      </c>
      <c r="AO29">
        <v>13503310</v>
      </c>
      <c r="AP29">
        <v>9764766</v>
      </c>
      <c r="AQ29">
        <v>12828144.5</v>
      </c>
      <c r="AR29">
        <v>-3738544</v>
      </c>
      <c r="AS29">
        <v>12670600.5</v>
      </c>
      <c r="AT29">
        <v>11747879.699999999</v>
      </c>
      <c r="AU29">
        <v>12359179.2848</v>
      </c>
      <c r="AV29">
        <v>12047758.569600001</v>
      </c>
      <c r="AW29">
        <v>12359180</v>
      </c>
      <c r="AX29">
        <v>12047759</v>
      </c>
      <c r="AY29">
        <v>11736338</v>
      </c>
      <c r="AZ29">
        <v>11424917</v>
      </c>
      <c r="BA29">
        <v>11113496</v>
      </c>
      <c r="BB29">
        <v>10802075</v>
      </c>
      <c r="BC29">
        <v>10490654</v>
      </c>
      <c r="BD29">
        <v>10179233</v>
      </c>
      <c r="BE29">
        <v>9764766</v>
      </c>
      <c r="BF29">
        <v>0</v>
      </c>
      <c r="BG29">
        <v>0</v>
      </c>
      <c r="BH29" s="120">
        <f t="shared" si="3"/>
        <v>12670600.5</v>
      </c>
    </row>
    <row r="30" spans="1:60" x14ac:dyDescent="0.2">
      <c r="A30" t="s">
        <v>359</v>
      </c>
      <c r="B30">
        <v>234.06979728996095</v>
      </c>
      <c r="C30">
        <v>66</v>
      </c>
      <c r="D30">
        <v>5</v>
      </c>
      <c r="E30">
        <v>0</v>
      </c>
      <c r="F30">
        <v>0</v>
      </c>
      <c r="G30" t="s">
        <v>327</v>
      </c>
      <c r="I30">
        <v>0</v>
      </c>
      <c r="J30" t="str">
        <f t="shared" si="0"/>
        <v>No</v>
      </c>
      <c r="M30">
        <v>5</v>
      </c>
      <c r="N30">
        <v>29</v>
      </c>
      <c r="O30">
        <v>183.66</v>
      </c>
      <c r="P30">
        <v>48</v>
      </c>
      <c r="Q30">
        <v>0</v>
      </c>
      <c r="R30">
        <f t="shared" si="1"/>
        <v>0</v>
      </c>
      <c r="S30">
        <v>4.4000000000000004</v>
      </c>
      <c r="T30">
        <v>8.4590000000000014</v>
      </c>
      <c r="U30">
        <v>14.4</v>
      </c>
      <c r="V30">
        <v>0.26135249918327347</v>
      </c>
      <c r="W30">
        <v>0</v>
      </c>
      <c r="X30">
        <v>198.06</v>
      </c>
      <c r="Y30">
        <v>247924657.33000001</v>
      </c>
      <c r="Z30">
        <v>1430</v>
      </c>
      <c r="AA30">
        <v>173373.88624475527</v>
      </c>
      <c r="AB30">
        <v>0.94016999999999995</v>
      </c>
      <c r="AC30">
        <v>81184</v>
      </c>
      <c r="AD30">
        <v>0.72703899999999999</v>
      </c>
      <c r="AE30">
        <v>0.123769</v>
      </c>
      <c r="AF30">
        <f t="shared" si="2"/>
        <v>0</v>
      </c>
      <c r="AG30">
        <v>0.123769</v>
      </c>
      <c r="AH30">
        <v>0.123769</v>
      </c>
      <c r="AI30">
        <v>94</v>
      </c>
      <c r="AJ30">
        <v>6</v>
      </c>
      <c r="AK30">
        <v>46.15</v>
      </c>
      <c r="AL30">
        <v>4338</v>
      </c>
      <c r="AM30">
        <v>282520</v>
      </c>
      <c r="AN30">
        <v>286858</v>
      </c>
      <c r="AO30">
        <v>491388</v>
      </c>
      <c r="AP30">
        <v>286858</v>
      </c>
      <c r="AQ30">
        <v>466818.6</v>
      </c>
      <c r="AR30">
        <v>-204530</v>
      </c>
      <c r="AS30">
        <v>444933</v>
      </c>
      <c r="AT30">
        <v>427507.56</v>
      </c>
      <c r="AU30">
        <v>427895.65100000001</v>
      </c>
      <c r="AV30">
        <v>410858.30200000003</v>
      </c>
      <c r="AW30">
        <v>427896</v>
      </c>
      <c r="AX30">
        <v>410859</v>
      </c>
      <c r="AY30">
        <v>393822</v>
      </c>
      <c r="AZ30">
        <v>376785</v>
      </c>
      <c r="BA30">
        <v>359748</v>
      </c>
      <c r="BB30">
        <v>342711</v>
      </c>
      <c r="BC30">
        <v>325674</v>
      </c>
      <c r="BD30">
        <v>308637</v>
      </c>
      <c r="BE30">
        <v>286858</v>
      </c>
      <c r="BF30">
        <v>0</v>
      </c>
      <c r="BG30">
        <v>0</v>
      </c>
      <c r="BH30" s="120">
        <f t="shared" si="3"/>
        <v>444933</v>
      </c>
    </row>
    <row r="31" spans="1:60" x14ac:dyDescent="0.2">
      <c r="A31" t="s">
        <v>360</v>
      </c>
      <c r="B31">
        <v>223.70836667090558</v>
      </c>
      <c r="C31">
        <v>92</v>
      </c>
      <c r="D31">
        <v>5</v>
      </c>
      <c r="E31">
        <v>0</v>
      </c>
      <c r="F31">
        <v>0</v>
      </c>
      <c r="G31" t="s">
        <v>323</v>
      </c>
      <c r="I31">
        <v>0</v>
      </c>
      <c r="J31" t="str">
        <f t="shared" si="0"/>
        <v>No</v>
      </c>
      <c r="M31">
        <v>6</v>
      </c>
      <c r="N31">
        <v>30</v>
      </c>
      <c r="O31">
        <v>651</v>
      </c>
      <c r="P31">
        <v>133</v>
      </c>
      <c r="Q31">
        <v>3</v>
      </c>
      <c r="R31">
        <f t="shared" si="1"/>
        <v>0.44999999999999996</v>
      </c>
      <c r="S31">
        <v>4.2</v>
      </c>
      <c r="T31">
        <v>29.147580000000001</v>
      </c>
      <c r="U31">
        <v>39.9</v>
      </c>
      <c r="V31">
        <v>0.20430107526881722</v>
      </c>
      <c r="W31">
        <v>0</v>
      </c>
      <c r="X31">
        <v>691.35</v>
      </c>
      <c r="Y31">
        <v>708269497.33000004</v>
      </c>
      <c r="Z31">
        <v>5433</v>
      </c>
      <c r="AA31">
        <v>130364.34701454078</v>
      </c>
      <c r="AB31">
        <v>0.70693799999999996</v>
      </c>
      <c r="AC31">
        <v>92981</v>
      </c>
      <c r="AD31">
        <v>0.83268600000000004</v>
      </c>
      <c r="AE31">
        <v>0.25533800000000001</v>
      </c>
      <c r="AF31">
        <f t="shared" si="2"/>
        <v>0</v>
      </c>
      <c r="AG31">
        <v>0.25533800000000001</v>
      </c>
      <c r="AH31">
        <v>0.25533800000000001</v>
      </c>
      <c r="AI31">
        <v>0</v>
      </c>
      <c r="AJ31">
        <v>0</v>
      </c>
      <c r="AK31">
        <v>0</v>
      </c>
      <c r="AL31">
        <v>0</v>
      </c>
      <c r="AM31">
        <v>2034484</v>
      </c>
      <c r="AN31">
        <v>2034484</v>
      </c>
      <c r="AO31">
        <v>2523462</v>
      </c>
      <c r="AP31">
        <v>2034484</v>
      </c>
      <c r="AQ31">
        <v>2397288.9</v>
      </c>
      <c r="AR31">
        <v>-488978</v>
      </c>
      <c r="AS31">
        <v>2409369.25</v>
      </c>
      <c r="AT31">
        <v>2195411.94</v>
      </c>
      <c r="AU31">
        <v>2368637.1326000001</v>
      </c>
      <c r="AV31">
        <v>2327905.2652000003</v>
      </c>
      <c r="AW31">
        <v>2368637</v>
      </c>
      <c r="AX31">
        <v>2327905</v>
      </c>
      <c r="AY31">
        <v>2287173</v>
      </c>
      <c r="AZ31">
        <v>2246441</v>
      </c>
      <c r="BA31">
        <v>2205709</v>
      </c>
      <c r="BB31">
        <v>2164977</v>
      </c>
      <c r="BC31">
        <v>2124245</v>
      </c>
      <c r="BD31">
        <v>2083513</v>
      </c>
      <c r="BE31">
        <v>2034484</v>
      </c>
      <c r="BF31">
        <v>0</v>
      </c>
      <c r="BG31">
        <v>0</v>
      </c>
      <c r="BH31" s="120">
        <f t="shared" si="3"/>
        <v>2409369.25</v>
      </c>
    </row>
    <row r="32" spans="1:60" x14ac:dyDescent="0.2">
      <c r="A32" t="s">
        <v>361</v>
      </c>
      <c r="B32">
        <v>162.02532784505624</v>
      </c>
      <c r="C32">
        <v>154</v>
      </c>
      <c r="D32">
        <v>5</v>
      </c>
      <c r="E32">
        <v>0</v>
      </c>
      <c r="F32">
        <v>0</v>
      </c>
      <c r="G32" t="s">
        <v>323</v>
      </c>
      <c r="I32">
        <v>0</v>
      </c>
      <c r="J32" t="str">
        <f t="shared" si="0"/>
        <v>No</v>
      </c>
      <c r="M32">
        <v>1</v>
      </c>
      <c r="N32">
        <v>31</v>
      </c>
      <c r="O32">
        <v>121.76</v>
      </c>
      <c r="P32">
        <v>23</v>
      </c>
      <c r="Q32">
        <v>5</v>
      </c>
      <c r="R32">
        <f t="shared" si="1"/>
        <v>0.75</v>
      </c>
      <c r="S32">
        <v>10.5</v>
      </c>
      <c r="T32">
        <v>12.473999999999998</v>
      </c>
      <c r="U32">
        <v>6.9</v>
      </c>
      <c r="V32">
        <v>0.18889618922470433</v>
      </c>
      <c r="W32">
        <v>0</v>
      </c>
      <c r="X32">
        <v>129.41</v>
      </c>
      <c r="Y32">
        <v>526299547</v>
      </c>
      <c r="Z32">
        <v>1380</v>
      </c>
      <c r="AA32">
        <v>381376.48333333334</v>
      </c>
      <c r="AB32">
        <v>2.0681229999999999</v>
      </c>
      <c r="AC32">
        <v>74107</v>
      </c>
      <c r="AD32">
        <v>0.66366099999999995</v>
      </c>
      <c r="AE32">
        <v>-0.64678400000000003</v>
      </c>
      <c r="AF32">
        <f t="shared" si="2"/>
        <v>0</v>
      </c>
      <c r="AG32">
        <v>0.01</v>
      </c>
      <c r="AH32">
        <v>0.01</v>
      </c>
      <c r="AI32">
        <v>39</v>
      </c>
      <c r="AJ32">
        <v>4</v>
      </c>
      <c r="AK32">
        <v>30.77</v>
      </c>
      <c r="AL32">
        <v>1200</v>
      </c>
      <c r="AM32">
        <v>14915</v>
      </c>
      <c r="AN32">
        <v>16115</v>
      </c>
      <c r="AO32">
        <v>6976</v>
      </c>
      <c r="AP32">
        <v>16115</v>
      </c>
      <c r="AQ32">
        <v>6627.2</v>
      </c>
      <c r="AR32">
        <v>9139</v>
      </c>
      <c r="AS32">
        <v>7336.7179999999998</v>
      </c>
      <c r="AT32">
        <v>6069.12</v>
      </c>
      <c r="AU32">
        <v>8311.2173999999995</v>
      </c>
      <c r="AV32">
        <v>9285.4347999999991</v>
      </c>
      <c r="AW32">
        <v>8311</v>
      </c>
      <c r="AX32">
        <v>9285</v>
      </c>
      <c r="AY32">
        <v>10259</v>
      </c>
      <c r="AZ32">
        <v>11233</v>
      </c>
      <c r="BA32">
        <v>12207</v>
      </c>
      <c r="BB32">
        <v>13181</v>
      </c>
      <c r="BC32">
        <v>14155</v>
      </c>
      <c r="BD32">
        <v>15129</v>
      </c>
      <c r="BE32">
        <v>16115</v>
      </c>
      <c r="BF32">
        <v>0</v>
      </c>
      <c r="BG32">
        <v>0</v>
      </c>
      <c r="BH32" s="120">
        <f t="shared" si="3"/>
        <v>7336.7179999999998</v>
      </c>
    </row>
    <row r="33" spans="1:60" x14ac:dyDescent="0.2">
      <c r="A33" t="s">
        <v>362</v>
      </c>
      <c r="B33">
        <v>231.90035768159922</v>
      </c>
      <c r="C33">
        <v>72</v>
      </c>
      <c r="D33">
        <v>5</v>
      </c>
      <c r="E33">
        <v>0</v>
      </c>
      <c r="F33">
        <v>0</v>
      </c>
      <c r="G33" t="s">
        <v>327</v>
      </c>
      <c r="I33">
        <v>0</v>
      </c>
      <c r="J33" t="str">
        <f t="shared" si="0"/>
        <v>No</v>
      </c>
      <c r="M33">
        <v>7</v>
      </c>
      <c r="N33">
        <v>32</v>
      </c>
      <c r="O33">
        <v>1644.54</v>
      </c>
      <c r="P33">
        <v>402</v>
      </c>
      <c r="Q33">
        <v>11</v>
      </c>
      <c r="R33">
        <f t="shared" si="1"/>
        <v>1.65</v>
      </c>
      <c r="S33">
        <v>3.1</v>
      </c>
      <c r="T33">
        <v>53.110750000000003</v>
      </c>
      <c r="U33">
        <v>120.6</v>
      </c>
      <c r="V33">
        <v>0.24444525520814331</v>
      </c>
      <c r="W33">
        <v>0</v>
      </c>
      <c r="X33">
        <v>1766.79</v>
      </c>
      <c r="Y33">
        <v>1403168630.3299999</v>
      </c>
      <c r="Z33">
        <v>12433</v>
      </c>
      <c r="AA33">
        <v>112858.41151210488</v>
      </c>
      <c r="AB33">
        <v>0.61200699999999997</v>
      </c>
      <c r="AC33">
        <v>88967</v>
      </c>
      <c r="AD33">
        <v>0.79673899999999998</v>
      </c>
      <c r="AE33">
        <v>0.33257300000000001</v>
      </c>
      <c r="AF33">
        <f t="shared" si="2"/>
        <v>0</v>
      </c>
      <c r="AG33">
        <v>0.33257300000000001</v>
      </c>
      <c r="AH33">
        <v>0.33257300000000001</v>
      </c>
      <c r="AI33">
        <v>0</v>
      </c>
      <c r="AJ33">
        <v>0</v>
      </c>
      <c r="AK33">
        <v>0</v>
      </c>
      <c r="AL33">
        <v>0</v>
      </c>
      <c r="AM33">
        <v>6771936</v>
      </c>
      <c r="AN33">
        <v>6771936</v>
      </c>
      <c r="AO33">
        <v>8756165</v>
      </c>
      <c r="AP33">
        <v>6771936</v>
      </c>
      <c r="AQ33">
        <v>8318356.75</v>
      </c>
      <c r="AR33">
        <v>-1984229</v>
      </c>
      <c r="AS33">
        <v>8267801.5</v>
      </c>
      <c r="AT33">
        <v>7617863.5499999998</v>
      </c>
      <c r="AU33">
        <v>8102509.7242999999</v>
      </c>
      <c r="AV33">
        <v>7937223.4485999998</v>
      </c>
      <c r="AW33">
        <v>8102516</v>
      </c>
      <c r="AX33">
        <v>7937230</v>
      </c>
      <c r="AY33">
        <v>7771944</v>
      </c>
      <c r="AZ33">
        <v>7606658</v>
      </c>
      <c r="BA33">
        <v>7441372</v>
      </c>
      <c r="BB33">
        <v>7276086</v>
      </c>
      <c r="BC33">
        <v>7110800</v>
      </c>
      <c r="BD33">
        <v>6945514</v>
      </c>
      <c r="BE33">
        <v>6771936</v>
      </c>
      <c r="BF33">
        <v>1</v>
      </c>
      <c r="BG33">
        <v>1272.4879333040808</v>
      </c>
      <c r="BH33" s="120">
        <f t="shared" si="3"/>
        <v>8269073.9879333042</v>
      </c>
    </row>
    <row r="34" spans="1:60" x14ac:dyDescent="0.2">
      <c r="A34" t="s">
        <v>363</v>
      </c>
      <c r="B34">
        <v>236.73416368599047</v>
      </c>
      <c r="C34">
        <v>61</v>
      </c>
      <c r="D34">
        <v>5</v>
      </c>
      <c r="E34">
        <v>0</v>
      </c>
      <c r="F34">
        <v>0</v>
      </c>
      <c r="G34" t="s">
        <v>333</v>
      </c>
      <c r="I34">
        <v>0</v>
      </c>
      <c r="J34" t="str">
        <f t="shared" si="0"/>
        <v>No</v>
      </c>
      <c r="M34">
        <v>6</v>
      </c>
      <c r="N34">
        <v>33</v>
      </c>
      <c r="O34">
        <v>1989.01</v>
      </c>
      <c r="P34">
        <v>398</v>
      </c>
      <c r="Q34">
        <v>79</v>
      </c>
      <c r="R34">
        <f t="shared" si="1"/>
        <v>11.85</v>
      </c>
      <c r="S34">
        <v>3.3</v>
      </c>
      <c r="T34">
        <v>66.877470000000002</v>
      </c>
      <c r="U34">
        <v>119.4</v>
      </c>
      <c r="V34">
        <v>0.20009954701082447</v>
      </c>
      <c r="W34">
        <v>0</v>
      </c>
      <c r="X34">
        <v>2120.2599999999998</v>
      </c>
      <c r="Y34">
        <v>1959223033.6700001</v>
      </c>
      <c r="Z34">
        <v>13960</v>
      </c>
      <c r="AA34">
        <v>140345.48951790831</v>
      </c>
      <c r="AB34">
        <v>0.76106399999999996</v>
      </c>
      <c r="AC34">
        <v>83739</v>
      </c>
      <c r="AD34">
        <v>0.74992000000000003</v>
      </c>
      <c r="AE34">
        <v>0.24227899999999999</v>
      </c>
      <c r="AF34">
        <f t="shared" si="2"/>
        <v>0</v>
      </c>
      <c r="AG34">
        <v>0.24227899999999999</v>
      </c>
      <c r="AH34">
        <v>0.24227899999999999</v>
      </c>
      <c r="AI34">
        <v>0</v>
      </c>
      <c r="AJ34">
        <v>0</v>
      </c>
      <c r="AK34">
        <v>0</v>
      </c>
      <c r="AL34">
        <v>0</v>
      </c>
      <c r="AM34">
        <v>5920329</v>
      </c>
      <c r="AN34">
        <v>5920329</v>
      </c>
      <c r="AO34">
        <v>4646922</v>
      </c>
      <c r="AP34">
        <v>5920329</v>
      </c>
      <c r="AQ34">
        <v>4414575.9000000004</v>
      </c>
      <c r="AR34">
        <v>1273407</v>
      </c>
      <c r="AS34">
        <v>4700115.6459999997</v>
      </c>
      <c r="AT34">
        <v>4042822.14</v>
      </c>
      <c r="AU34">
        <v>4835861.1862000003</v>
      </c>
      <c r="AV34">
        <v>4971606.3724000007</v>
      </c>
      <c r="AW34">
        <v>4835861</v>
      </c>
      <c r="AX34">
        <v>4971606</v>
      </c>
      <c r="AY34">
        <v>5107351</v>
      </c>
      <c r="AZ34">
        <v>5243096</v>
      </c>
      <c r="BA34">
        <v>5378841</v>
      </c>
      <c r="BB34">
        <v>5514586</v>
      </c>
      <c r="BC34">
        <v>5650331</v>
      </c>
      <c r="BD34">
        <v>5786076</v>
      </c>
      <c r="BE34">
        <v>5920329</v>
      </c>
      <c r="BF34">
        <v>0</v>
      </c>
      <c r="BG34">
        <v>0</v>
      </c>
      <c r="BH34" s="120">
        <f t="shared" si="3"/>
        <v>4700115.6459999997</v>
      </c>
    </row>
    <row r="35" spans="1:60" x14ac:dyDescent="0.2">
      <c r="A35" t="s">
        <v>364</v>
      </c>
      <c r="B35">
        <v>237.67990718366971</v>
      </c>
      <c r="C35">
        <v>59</v>
      </c>
      <c r="D35">
        <v>5</v>
      </c>
      <c r="E35">
        <v>0</v>
      </c>
      <c r="F35">
        <v>1</v>
      </c>
      <c r="G35" t="s">
        <v>325</v>
      </c>
      <c r="H35">
        <v>1</v>
      </c>
      <c r="I35">
        <v>1</v>
      </c>
      <c r="J35" t="str">
        <f t="shared" si="0"/>
        <v>Yes</v>
      </c>
      <c r="K35">
        <v>1</v>
      </c>
      <c r="M35">
        <v>8</v>
      </c>
      <c r="N35">
        <v>34</v>
      </c>
      <c r="O35">
        <v>11319.93</v>
      </c>
      <c r="P35">
        <v>7570</v>
      </c>
      <c r="Q35">
        <v>3015</v>
      </c>
      <c r="R35">
        <f t="shared" si="1"/>
        <v>452.25</v>
      </c>
      <c r="S35">
        <v>12</v>
      </c>
      <c r="T35">
        <v>1351.9463999999998</v>
      </c>
      <c r="U35">
        <v>2271</v>
      </c>
      <c r="V35">
        <v>0.6687320504632096</v>
      </c>
      <c r="W35">
        <v>0</v>
      </c>
      <c r="X35">
        <v>14043.18</v>
      </c>
      <c r="Y35">
        <v>10471037117.33</v>
      </c>
      <c r="Z35">
        <v>84992</v>
      </c>
      <c r="AA35">
        <v>123200.26728786239</v>
      </c>
      <c r="AB35">
        <v>0.66808900000000004</v>
      </c>
      <c r="AC35">
        <v>67430</v>
      </c>
      <c r="AD35">
        <v>0.60386600000000001</v>
      </c>
      <c r="AE35">
        <v>0.35117799999999999</v>
      </c>
      <c r="AF35">
        <f t="shared" si="2"/>
        <v>0</v>
      </c>
      <c r="AG35">
        <v>0.35117799999999999</v>
      </c>
      <c r="AH35">
        <v>0.35117799999999999</v>
      </c>
      <c r="AI35">
        <v>0</v>
      </c>
      <c r="AJ35">
        <v>0</v>
      </c>
      <c r="AK35">
        <v>0</v>
      </c>
      <c r="AL35">
        <v>0</v>
      </c>
      <c r="AM35">
        <v>56837334</v>
      </c>
      <c r="AN35">
        <v>56837334</v>
      </c>
      <c r="AO35">
        <v>31290480</v>
      </c>
      <c r="AP35">
        <v>56837334</v>
      </c>
      <c r="AQ35">
        <v>31290480</v>
      </c>
      <c r="AR35">
        <v>25546854</v>
      </c>
      <c r="AS35">
        <v>32292215.862</v>
      </c>
      <c r="AT35">
        <v>31134027.600000001</v>
      </c>
      <c r="AU35">
        <v>35015510.636399999</v>
      </c>
      <c r="AV35">
        <v>37738805.272799999</v>
      </c>
      <c r="AW35">
        <v>35015511</v>
      </c>
      <c r="AX35">
        <v>37738806</v>
      </c>
      <c r="AY35">
        <v>40462101</v>
      </c>
      <c r="AZ35">
        <v>43185396</v>
      </c>
      <c r="BA35">
        <v>45908691</v>
      </c>
      <c r="BB35">
        <v>48631986</v>
      </c>
      <c r="BC35">
        <v>51355281</v>
      </c>
      <c r="BD35">
        <v>54078576</v>
      </c>
      <c r="BE35">
        <v>56837334</v>
      </c>
      <c r="BF35">
        <v>10</v>
      </c>
      <c r="BG35">
        <v>12724.879333040808</v>
      </c>
      <c r="BH35" s="120">
        <f t="shared" si="3"/>
        <v>32304940.741333041</v>
      </c>
    </row>
    <row r="36" spans="1:60" x14ac:dyDescent="0.2">
      <c r="A36" t="s">
        <v>366</v>
      </c>
      <c r="B36">
        <v>43.497329873300906</v>
      </c>
      <c r="C36">
        <v>167</v>
      </c>
      <c r="D36">
        <v>5</v>
      </c>
      <c r="E36">
        <v>0</v>
      </c>
      <c r="F36">
        <v>0</v>
      </c>
      <c r="G36" t="s">
        <v>365</v>
      </c>
      <c r="I36">
        <v>0</v>
      </c>
      <c r="J36" t="str">
        <f t="shared" si="0"/>
        <v>No</v>
      </c>
      <c r="M36">
        <v>1</v>
      </c>
      <c r="N36">
        <v>35</v>
      </c>
      <c r="O36">
        <v>4717.5600000000004</v>
      </c>
      <c r="P36">
        <v>115</v>
      </c>
      <c r="Q36">
        <v>47</v>
      </c>
      <c r="R36">
        <f t="shared" si="1"/>
        <v>7.05</v>
      </c>
      <c r="S36">
        <v>5.4</v>
      </c>
      <c r="T36">
        <v>258.29712000000001</v>
      </c>
      <c r="U36">
        <v>34.5</v>
      </c>
      <c r="V36">
        <v>2.4377008453522583E-2</v>
      </c>
      <c r="W36">
        <v>0</v>
      </c>
      <c r="X36">
        <v>4759.1100000000006</v>
      </c>
      <c r="Y36">
        <v>13446371250.67</v>
      </c>
      <c r="Z36">
        <v>21744</v>
      </c>
      <c r="AA36">
        <v>618394.5571500184</v>
      </c>
      <c r="AB36">
        <v>3.3534220000000001</v>
      </c>
      <c r="AC36">
        <v>208125</v>
      </c>
      <c r="AD36">
        <v>1.8638520000000001</v>
      </c>
      <c r="AE36">
        <v>-1.9065510000000001</v>
      </c>
      <c r="AF36">
        <f t="shared" si="2"/>
        <v>0</v>
      </c>
      <c r="AG36">
        <v>0.01</v>
      </c>
      <c r="AH36">
        <v>0.01</v>
      </c>
      <c r="AI36">
        <v>0</v>
      </c>
      <c r="AJ36">
        <v>0</v>
      </c>
      <c r="AK36">
        <v>0</v>
      </c>
      <c r="AL36">
        <v>0</v>
      </c>
      <c r="AM36">
        <v>548487</v>
      </c>
      <c r="AN36">
        <v>548487</v>
      </c>
      <c r="AO36">
        <v>406683</v>
      </c>
      <c r="AP36">
        <v>548487</v>
      </c>
      <c r="AQ36">
        <v>386348.85</v>
      </c>
      <c r="AR36">
        <v>141804</v>
      </c>
      <c r="AS36">
        <v>412764.98100000003</v>
      </c>
      <c r="AT36">
        <v>353814.21</v>
      </c>
      <c r="AU36">
        <v>427881.3064</v>
      </c>
      <c r="AV36">
        <v>442997.6128</v>
      </c>
      <c r="AW36">
        <v>427881</v>
      </c>
      <c r="AX36">
        <v>442997</v>
      </c>
      <c r="AY36">
        <v>458113</v>
      </c>
      <c r="AZ36">
        <v>473229</v>
      </c>
      <c r="BA36">
        <v>488345</v>
      </c>
      <c r="BB36">
        <v>503461</v>
      </c>
      <c r="BC36">
        <v>518577</v>
      </c>
      <c r="BD36">
        <v>533693</v>
      </c>
      <c r="BE36">
        <v>548487</v>
      </c>
      <c r="BF36">
        <v>1</v>
      </c>
      <c r="BG36">
        <v>1272.4879333040808</v>
      </c>
      <c r="BH36" s="120">
        <f t="shared" si="3"/>
        <v>414037.46893330413</v>
      </c>
    </row>
    <row r="37" spans="1:60" x14ac:dyDescent="0.2">
      <c r="A37" t="s">
        <v>367</v>
      </c>
      <c r="B37">
        <v>218.4993960900926</v>
      </c>
      <c r="C37">
        <v>110</v>
      </c>
      <c r="D37">
        <v>5</v>
      </c>
      <c r="E37">
        <v>0</v>
      </c>
      <c r="F37">
        <v>0</v>
      </c>
      <c r="G37" t="s">
        <v>327</v>
      </c>
      <c r="I37">
        <v>0</v>
      </c>
      <c r="J37" t="str">
        <f t="shared" si="0"/>
        <v>No</v>
      </c>
      <c r="M37">
        <v>6</v>
      </c>
      <c r="N37">
        <v>36</v>
      </c>
      <c r="O37">
        <v>589.29</v>
      </c>
      <c r="P37">
        <v>205</v>
      </c>
      <c r="Q37">
        <v>11</v>
      </c>
      <c r="R37">
        <f t="shared" si="1"/>
        <v>1.65</v>
      </c>
      <c r="S37">
        <v>5.8</v>
      </c>
      <c r="T37">
        <v>35.403779999999998</v>
      </c>
      <c r="U37">
        <v>61.5</v>
      </c>
      <c r="V37">
        <v>0.34787625786963977</v>
      </c>
      <c r="W37">
        <v>0</v>
      </c>
      <c r="X37">
        <v>652.43999999999994</v>
      </c>
      <c r="Y37">
        <v>705323200.66999996</v>
      </c>
      <c r="Z37">
        <v>4482</v>
      </c>
      <c r="AA37">
        <v>157367.96088130298</v>
      </c>
      <c r="AB37">
        <v>0.85337300000000005</v>
      </c>
      <c r="AC37">
        <v>69861</v>
      </c>
      <c r="AD37">
        <v>0.62563599999999997</v>
      </c>
      <c r="AE37">
        <v>0.214948</v>
      </c>
      <c r="AF37">
        <f t="shared" si="2"/>
        <v>0</v>
      </c>
      <c r="AG37">
        <v>0.214948</v>
      </c>
      <c r="AH37">
        <v>0.214948</v>
      </c>
      <c r="AI37">
        <v>329</v>
      </c>
      <c r="AJ37">
        <v>6</v>
      </c>
      <c r="AK37">
        <v>46.15</v>
      </c>
      <c r="AL37">
        <v>15183</v>
      </c>
      <c r="AM37">
        <v>1616274</v>
      </c>
      <c r="AN37">
        <v>1631457</v>
      </c>
      <c r="AO37">
        <v>1675092</v>
      </c>
      <c r="AP37">
        <v>1631457</v>
      </c>
      <c r="AQ37">
        <v>1591337.4</v>
      </c>
      <c r="AR37">
        <v>-43635</v>
      </c>
      <c r="AS37">
        <v>1670329.75</v>
      </c>
      <c r="AT37">
        <v>1457330.04</v>
      </c>
      <c r="AU37">
        <v>1666695.2045</v>
      </c>
      <c r="AV37">
        <v>1663060.409</v>
      </c>
      <c r="AW37">
        <v>1666695</v>
      </c>
      <c r="AX37">
        <v>1663060</v>
      </c>
      <c r="AY37">
        <v>1659425</v>
      </c>
      <c r="AZ37">
        <v>1655790</v>
      </c>
      <c r="BA37">
        <v>1652155</v>
      </c>
      <c r="BB37">
        <v>1648520</v>
      </c>
      <c r="BC37">
        <v>1644885</v>
      </c>
      <c r="BD37">
        <v>1641250</v>
      </c>
      <c r="BE37">
        <v>1631457</v>
      </c>
      <c r="BF37">
        <v>0</v>
      </c>
      <c r="BG37">
        <v>0</v>
      </c>
      <c r="BH37" s="120">
        <f t="shared" si="3"/>
        <v>1670329.75</v>
      </c>
    </row>
    <row r="38" spans="1:60" x14ac:dyDescent="0.2">
      <c r="A38" t="s">
        <v>368</v>
      </c>
      <c r="B38">
        <v>324.41077457002945</v>
      </c>
      <c r="C38">
        <v>12</v>
      </c>
      <c r="D38">
        <v>3</v>
      </c>
      <c r="E38">
        <v>0</v>
      </c>
      <c r="F38">
        <v>1</v>
      </c>
      <c r="G38" t="s">
        <v>325</v>
      </c>
      <c r="H38">
        <v>1</v>
      </c>
      <c r="I38">
        <v>1</v>
      </c>
      <c r="J38" t="str">
        <f t="shared" si="0"/>
        <v>Yes</v>
      </c>
      <c r="K38">
        <v>1</v>
      </c>
      <c r="M38">
        <v>10</v>
      </c>
      <c r="N38">
        <v>37</v>
      </c>
      <c r="O38">
        <v>1435.06</v>
      </c>
      <c r="P38">
        <v>998</v>
      </c>
      <c r="Q38">
        <v>43</v>
      </c>
      <c r="R38">
        <f t="shared" si="1"/>
        <v>6.45</v>
      </c>
      <c r="S38">
        <v>15.4</v>
      </c>
      <c r="T38">
        <v>232.17193999999998</v>
      </c>
      <c r="U38">
        <v>299.39999999999998</v>
      </c>
      <c r="V38">
        <v>0.69544130559001016</v>
      </c>
      <c r="W38">
        <v>0</v>
      </c>
      <c r="X38">
        <v>1740.91</v>
      </c>
      <c r="Y38">
        <v>1010163702</v>
      </c>
      <c r="Z38">
        <v>12631</v>
      </c>
      <c r="AA38">
        <v>79974.95859393556</v>
      </c>
      <c r="AB38">
        <v>0.43368699999999999</v>
      </c>
      <c r="AC38">
        <v>55316</v>
      </c>
      <c r="AD38">
        <v>0.49537900000000001</v>
      </c>
      <c r="AE38">
        <v>0.54780499999999999</v>
      </c>
      <c r="AF38">
        <f t="shared" si="2"/>
        <v>4.0000000000000036E-2</v>
      </c>
      <c r="AG38">
        <v>0.54780499999999999</v>
      </c>
      <c r="AH38">
        <v>0.58780500000000002</v>
      </c>
      <c r="AI38">
        <v>0</v>
      </c>
      <c r="AJ38">
        <v>0</v>
      </c>
      <c r="AK38">
        <v>0</v>
      </c>
      <c r="AL38">
        <v>0</v>
      </c>
      <c r="AM38">
        <v>11793712</v>
      </c>
      <c r="AN38">
        <v>11793712</v>
      </c>
      <c r="AO38">
        <v>7902388</v>
      </c>
      <c r="AP38">
        <v>11793712</v>
      </c>
      <c r="AQ38">
        <v>7902388</v>
      </c>
      <c r="AR38">
        <v>3891324</v>
      </c>
      <c r="AS38">
        <v>8084161.0489999996</v>
      </c>
      <c r="AT38">
        <v>7862876.0599999996</v>
      </c>
      <c r="AU38">
        <v>8498976.1383999996</v>
      </c>
      <c r="AV38">
        <v>8913791.2767999992</v>
      </c>
      <c r="AW38">
        <v>8498976</v>
      </c>
      <c r="AX38">
        <v>8913791</v>
      </c>
      <c r="AY38">
        <v>9328606</v>
      </c>
      <c r="AZ38">
        <v>9743421</v>
      </c>
      <c r="BA38">
        <v>10158236</v>
      </c>
      <c r="BB38">
        <v>10573051</v>
      </c>
      <c r="BC38">
        <v>10987866</v>
      </c>
      <c r="BD38">
        <v>11402681</v>
      </c>
      <c r="BE38">
        <v>11793712</v>
      </c>
      <c r="BF38">
        <v>0</v>
      </c>
      <c r="BG38">
        <v>0</v>
      </c>
      <c r="BH38" s="120">
        <f t="shared" si="3"/>
        <v>8084161.0489999996</v>
      </c>
    </row>
    <row r="39" spans="1:60" x14ac:dyDescent="0.2">
      <c r="A39" t="s">
        <v>369</v>
      </c>
      <c r="B39">
        <v>214.99371712788474</v>
      </c>
      <c r="C39">
        <v>119</v>
      </c>
      <c r="D39">
        <v>5</v>
      </c>
      <c r="E39">
        <v>0</v>
      </c>
      <c r="F39">
        <v>0</v>
      </c>
      <c r="G39" t="s">
        <v>323</v>
      </c>
      <c r="I39">
        <v>0</v>
      </c>
      <c r="J39" t="str">
        <f t="shared" si="0"/>
        <v>No</v>
      </c>
      <c r="M39">
        <v>3</v>
      </c>
      <c r="N39">
        <v>38</v>
      </c>
      <c r="O39">
        <v>1080.51</v>
      </c>
      <c r="P39">
        <v>155</v>
      </c>
      <c r="Q39">
        <v>7</v>
      </c>
      <c r="R39">
        <f t="shared" si="1"/>
        <v>1.05</v>
      </c>
      <c r="S39">
        <v>2.6</v>
      </c>
      <c r="T39">
        <v>29.150420000000004</v>
      </c>
      <c r="U39">
        <v>46.5</v>
      </c>
      <c r="V39">
        <v>0.14345077787341162</v>
      </c>
      <c r="W39">
        <v>0</v>
      </c>
      <c r="X39">
        <v>1128.06</v>
      </c>
      <c r="Y39">
        <v>1022681735.33</v>
      </c>
      <c r="Z39">
        <v>7255</v>
      </c>
      <c r="AA39">
        <v>140962.3342977257</v>
      </c>
      <c r="AB39">
        <v>0.76440900000000001</v>
      </c>
      <c r="AC39">
        <v>114491</v>
      </c>
      <c r="AD39">
        <v>1.025318</v>
      </c>
      <c r="AE39">
        <v>0.15731800000000001</v>
      </c>
      <c r="AF39">
        <f t="shared" si="2"/>
        <v>0</v>
      </c>
      <c r="AG39">
        <v>0.15731800000000001</v>
      </c>
      <c r="AH39">
        <v>0.15731800000000001</v>
      </c>
      <c r="AI39">
        <v>1085</v>
      </c>
      <c r="AJ39">
        <v>13</v>
      </c>
      <c r="AK39">
        <v>100</v>
      </c>
      <c r="AL39">
        <v>108500</v>
      </c>
      <c r="AM39">
        <v>2045274</v>
      </c>
      <c r="AN39">
        <v>2153774</v>
      </c>
      <c r="AO39">
        <v>3895303</v>
      </c>
      <c r="AP39">
        <v>2153774</v>
      </c>
      <c r="AQ39">
        <v>3700537.85</v>
      </c>
      <c r="AR39">
        <v>-1741529</v>
      </c>
      <c r="AS39">
        <v>3457206.25</v>
      </c>
      <c r="AT39">
        <v>3388913.61</v>
      </c>
      <c r="AU39">
        <v>3312133.6343</v>
      </c>
      <c r="AV39">
        <v>3167064.2686000001</v>
      </c>
      <c r="AW39">
        <v>3312137</v>
      </c>
      <c r="AX39">
        <v>3167068</v>
      </c>
      <c r="AY39">
        <v>3021999</v>
      </c>
      <c r="AZ39">
        <v>2876930</v>
      </c>
      <c r="BA39">
        <v>2731861</v>
      </c>
      <c r="BB39">
        <v>2586792</v>
      </c>
      <c r="BC39">
        <v>2441723</v>
      </c>
      <c r="BD39">
        <v>2296654</v>
      </c>
      <c r="BE39">
        <v>2153774</v>
      </c>
      <c r="BF39">
        <v>0</v>
      </c>
      <c r="BG39">
        <v>0</v>
      </c>
      <c r="BH39" s="120">
        <f t="shared" si="3"/>
        <v>3457206.25</v>
      </c>
    </row>
    <row r="40" spans="1:60" x14ac:dyDescent="0.2">
      <c r="A40" t="s">
        <v>370</v>
      </c>
      <c r="B40">
        <v>201.25352740556082</v>
      </c>
      <c r="C40">
        <v>136</v>
      </c>
      <c r="D40">
        <v>5</v>
      </c>
      <c r="E40">
        <v>0</v>
      </c>
      <c r="F40">
        <v>0</v>
      </c>
      <c r="G40" t="s">
        <v>327</v>
      </c>
      <c r="I40">
        <v>0</v>
      </c>
      <c r="J40" t="str">
        <f t="shared" si="0"/>
        <v>No</v>
      </c>
      <c r="M40">
        <v>7</v>
      </c>
      <c r="N40">
        <v>39</v>
      </c>
      <c r="O40">
        <v>199.01</v>
      </c>
      <c r="P40">
        <v>49</v>
      </c>
      <c r="Q40">
        <v>0</v>
      </c>
      <c r="R40">
        <f t="shared" si="1"/>
        <v>0</v>
      </c>
      <c r="S40">
        <v>3.2</v>
      </c>
      <c r="T40">
        <v>5.9231999999999996</v>
      </c>
      <c r="U40">
        <v>14.7</v>
      </c>
      <c r="V40">
        <v>0.24621878297572988</v>
      </c>
      <c r="W40">
        <v>0</v>
      </c>
      <c r="X40">
        <v>213.70999999999998</v>
      </c>
      <c r="Y40">
        <v>213650131</v>
      </c>
      <c r="Z40">
        <v>1750</v>
      </c>
      <c r="AA40">
        <v>122085.78914285715</v>
      </c>
      <c r="AB40">
        <v>0.66204499999999999</v>
      </c>
      <c r="AC40">
        <v>78309</v>
      </c>
      <c r="AD40">
        <v>0.70129200000000003</v>
      </c>
      <c r="AE40">
        <v>0.326181</v>
      </c>
      <c r="AF40">
        <f t="shared" si="2"/>
        <v>0</v>
      </c>
      <c r="AG40">
        <v>0.326181</v>
      </c>
      <c r="AH40">
        <v>0.326181</v>
      </c>
      <c r="AI40">
        <v>0</v>
      </c>
      <c r="AJ40">
        <v>0</v>
      </c>
      <c r="AK40">
        <v>0</v>
      </c>
      <c r="AL40">
        <v>0</v>
      </c>
      <c r="AM40">
        <v>803386</v>
      </c>
      <c r="AN40">
        <v>803386</v>
      </c>
      <c r="AO40">
        <v>1091881</v>
      </c>
      <c r="AP40">
        <v>803386</v>
      </c>
      <c r="AQ40">
        <v>1037286.95</v>
      </c>
      <c r="AR40">
        <v>-288495</v>
      </c>
      <c r="AS40">
        <v>1003971.25</v>
      </c>
      <c r="AT40">
        <v>949936.47</v>
      </c>
      <c r="AU40">
        <v>979939.3665</v>
      </c>
      <c r="AV40">
        <v>955907.73300000001</v>
      </c>
      <c r="AW40">
        <v>979939</v>
      </c>
      <c r="AX40">
        <v>955907</v>
      </c>
      <c r="AY40">
        <v>931875</v>
      </c>
      <c r="AZ40">
        <v>907843</v>
      </c>
      <c r="BA40">
        <v>883811</v>
      </c>
      <c r="BB40">
        <v>859779</v>
      </c>
      <c r="BC40">
        <v>835747</v>
      </c>
      <c r="BD40">
        <v>811715</v>
      </c>
      <c r="BE40">
        <v>803386</v>
      </c>
      <c r="BF40">
        <v>0</v>
      </c>
      <c r="BG40">
        <v>0</v>
      </c>
      <c r="BH40" s="120">
        <f t="shared" si="3"/>
        <v>1003971.25</v>
      </c>
    </row>
    <row r="41" spans="1:60" x14ac:dyDescent="0.2">
      <c r="A41" t="s">
        <v>371</v>
      </c>
      <c r="B41">
        <v>221.15056721569704</v>
      </c>
      <c r="C41">
        <v>103</v>
      </c>
      <c r="D41">
        <v>5</v>
      </c>
      <c r="E41">
        <v>0</v>
      </c>
      <c r="F41">
        <v>0</v>
      </c>
      <c r="G41" t="s">
        <v>333</v>
      </c>
      <c r="I41">
        <v>0</v>
      </c>
      <c r="J41" t="str">
        <f t="shared" si="0"/>
        <v>No</v>
      </c>
      <c r="M41">
        <v>5</v>
      </c>
      <c r="N41">
        <v>40</v>
      </c>
      <c r="O41">
        <v>880.48</v>
      </c>
      <c r="P41">
        <v>118</v>
      </c>
      <c r="Q41">
        <v>10</v>
      </c>
      <c r="R41">
        <f t="shared" si="1"/>
        <v>1.5</v>
      </c>
      <c r="S41">
        <v>2.5</v>
      </c>
      <c r="T41">
        <v>21.938500000000001</v>
      </c>
      <c r="U41">
        <v>35.4</v>
      </c>
      <c r="V41">
        <v>0.13401780846810829</v>
      </c>
      <c r="W41">
        <v>0</v>
      </c>
      <c r="X41">
        <v>917.38</v>
      </c>
      <c r="Y41">
        <v>869831748.66999996</v>
      </c>
      <c r="Z41">
        <v>5170</v>
      </c>
      <c r="AA41">
        <v>168245.98620309477</v>
      </c>
      <c r="AB41">
        <v>0.91236200000000001</v>
      </c>
      <c r="AC41">
        <v>88559</v>
      </c>
      <c r="AD41">
        <v>0.79308500000000004</v>
      </c>
      <c r="AE41">
        <v>0.123421</v>
      </c>
      <c r="AF41">
        <f t="shared" si="2"/>
        <v>0</v>
      </c>
      <c r="AG41">
        <v>0.123421</v>
      </c>
      <c r="AH41">
        <v>0.123421</v>
      </c>
      <c r="AI41">
        <v>0</v>
      </c>
      <c r="AJ41">
        <v>0</v>
      </c>
      <c r="AK41">
        <v>0</v>
      </c>
      <c r="AL41">
        <v>0</v>
      </c>
      <c r="AM41">
        <v>1304906</v>
      </c>
      <c r="AN41">
        <v>1304906</v>
      </c>
      <c r="AO41">
        <v>1439845</v>
      </c>
      <c r="AP41">
        <v>1304906</v>
      </c>
      <c r="AQ41">
        <v>1367852.75</v>
      </c>
      <c r="AR41">
        <v>-134939</v>
      </c>
      <c r="AS41">
        <v>1450524.2290000001</v>
      </c>
      <c r="AT41">
        <v>1252665.1499999999</v>
      </c>
      <c r="AU41">
        <v>1439283.5813</v>
      </c>
      <c r="AV41">
        <v>1428043.1625999999</v>
      </c>
      <c r="AW41">
        <v>1439284</v>
      </c>
      <c r="AX41">
        <v>1428044</v>
      </c>
      <c r="AY41">
        <v>1416804</v>
      </c>
      <c r="AZ41">
        <v>1405564</v>
      </c>
      <c r="BA41">
        <v>1394324</v>
      </c>
      <c r="BB41">
        <v>1383084</v>
      </c>
      <c r="BC41">
        <v>1371844</v>
      </c>
      <c r="BD41">
        <v>1360604</v>
      </c>
      <c r="BE41">
        <v>1304906</v>
      </c>
      <c r="BF41">
        <v>0</v>
      </c>
      <c r="BG41">
        <v>0</v>
      </c>
      <c r="BH41" s="120">
        <f t="shared" si="3"/>
        <v>1450524.2290000001</v>
      </c>
    </row>
    <row r="42" spans="1:60" x14ac:dyDescent="0.2">
      <c r="A42" t="s">
        <v>372</v>
      </c>
      <c r="B42">
        <v>228.95836984509722</v>
      </c>
      <c r="C42">
        <v>79</v>
      </c>
      <c r="D42">
        <v>5</v>
      </c>
      <c r="E42">
        <v>0</v>
      </c>
      <c r="F42">
        <v>0</v>
      </c>
      <c r="G42" t="s">
        <v>327</v>
      </c>
      <c r="I42">
        <v>0</v>
      </c>
      <c r="J42" t="str">
        <f t="shared" si="0"/>
        <v>No</v>
      </c>
      <c r="M42">
        <v>5</v>
      </c>
      <c r="N42">
        <v>41</v>
      </c>
      <c r="O42">
        <v>1036.1600000000001</v>
      </c>
      <c r="P42">
        <v>275</v>
      </c>
      <c r="Q42">
        <v>0</v>
      </c>
      <c r="R42">
        <f t="shared" si="1"/>
        <v>0</v>
      </c>
      <c r="S42">
        <v>3.9</v>
      </c>
      <c r="T42">
        <v>41.265119999999996</v>
      </c>
      <c r="U42">
        <v>82.5</v>
      </c>
      <c r="V42">
        <v>0.26540302655960468</v>
      </c>
      <c r="W42">
        <v>0</v>
      </c>
      <c r="X42">
        <v>1118.6600000000001</v>
      </c>
      <c r="Y42">
        <v>1224347825</v>
      </c>
      <c r="Z42">
        <v>9023</v>
      </c>
      <c r="AA42">
        <v>135691.87908677824</v>
      </c>
      <c r="AB42">
        <v>0.73582800000000004</v>
      </c>
      <c r="AC42">
        <v>79668</v>
      </c>
      <c r="AD42">
        <v>0.71346200000000004</v>
      </c>
      <c r="AE42">
        <v>0.27088200000000001</v>
      </c>
      <c r="AF42">
        <f t="shared" si="2"/>
        <v>0</v>
      </c>
      <c r="AG42">
        <v>0.27088200000000001</v>
      </c>
      <c r="AH42">
        <v>0.27088200000000001</v>
      </c>
      <c r="AI42">
        <v>0</v>
      </c>
      <c r="AJ42">
        <v>0</v>
      </c>
      <c r="AK42">
        <v>0</v>
      </c>
      <c r="AL42">
        <v>0</v>
      </c>
      <c r="AM42">
        <v>3492361</v>
      </c>
      <c r="AN42">
        <v>3492361</v>
      </c>
      <c r="AO42">
        <v>3686134</v>
      </c>
      <c r="AP42">
        <v>3492361</v>
      </c>
      <c r="AQ42">
        <v>3501827.3</v>
      </c>
      <c r="AR42">
        <v>-193773</v>
      </c>
      <c r="AS42">
        <v>3578190.5</v>
      </c>
      <c r="AT42">
        <v>3206936.58</v>
      </c>
      <c r="AU42">
        <v>3562048.7091000001</v>
      </c>
      <c r="AV42">
        <v>3545907.4182000002</v>
      </c>
      <c r="AW42">
        <v>3562050</v>
      </c>
      <c r="AX42">
        <v>3545909</v>
      </c>
      <c r="AY42">
        <v>3529768</v>
      </c>
      <c r="AZ42">
        <v>3513627</v>
      </c>
      <c r="BA42">
        <v>3497486</v>
      </c>
      <c r="BB42">
        <v>3481345</v>
      </c>
      <c r="BC42">
        <v>3465204</v>
      </c>
      <c r="BD42">
        <v>3449063</v>
      </c>
      <c r="BE42">
        <v>3492361</v>
      </c>
      <c r="BF42">
        <v>0</v>
      </c>
      <c r="BG42">
        <v>0</v>
      </c>
      <c r="BH42" s="120">
        <f t="shared" si="3"/>
        <v>3578190.5</v>
      </c>
    </row>
    <row r="43" spans="1:60" x14ac:dyDescent="0.2">
      <c r="A43" t="s">
        <v>373</v>
      </c>
      <c r="B43">
        <v>223.92172096567319</v>
      </c>
      <c r="C43">
        <v>89</v>
      </c>
      <c r="D43">
        <v>5</v>
      </c>
      <c r="E43">
        <v>0</v>
      </c>
      <c r="F43">
        <v>0</v>
      </c>
      <c r="G43" t="s">
        <v>333</v>
      </c>
      <c r="I43">
        <v>0</v>
      </c>
      <c r="J43" t="str">
        <f t="shared" si="0"/>
        <v>No</v>
      </c>
      <c r="M43">
        <v>6</v>
      </c>
      <c r="N43">
        <v>42</v>
      </c>
      <c r="O43">
        <v>1947</v>
      </c>
      <c r="P43">
        <v>376</v>
      </c>
      <c r="Q43">
        <v>9</v>
      </c>
      <c r="R43">
        <f t="shared" si="1"/>
        <v>1.3499999999999999</v>
      </c>
      <c r="S43">
        <v>4.7</v>
      </c>
      <c r="T43">
        <v>92.360639999999989</v>
      </c>
      <c r="U43">
        <v>112.8</v>
      </c>
      <c r="V43">
        <v>0.19311761684643042</v>
      </c>
      <c r="W43">
        <v>0</v>
      </c>
      <c r="X43">
        <v>2061.15</v>
      </c>
      <c r="Y43">
        <v>1626667230</v>
      </c>
      <c r="Z43">
        <v>12869</v>
      </c>
      <c r="AA43">
        <v>126401.99160773953</v>
      </c>
      <c r="AB43">
        <v>0.68545100000000003</v>
      </c>
      <c r="AC43">
        <v>95923</v>
      </c>
      <c r="AD43">
        <v>0.85903300000000005</v>
      </c>
      <c r="AE43">
        <v>0.26247399999999999</v>
      </c>
      <c r="AF43">
        <f t="shared" si="2"/>
        <v>0</v>
      </c>
      <c r="AG43">
        <v>0.26247399999999999</v>
      </c>
      <c r="AH43">
        <v>0.26247399999999999</v>
      </c>
      <c r="AI43">
        <v>0</v>
      </c>
      <c r="AJ43">
        <v>0</v>
      </c>
      <c r="AK43">
        <v>0</v>
      </c>
      <c r="AL43">
        <v>0</v>
      </c>
      <c r="AM43">
        <v>6235005</v>
      </c>
      <c r="AN43">
        <v>6235005</v>
      </c>
      <c r="AO43">
        <v>7538993</v>
      </c>
      <c r="AP43">
        <v>6235005</v>
      </c>
      <c r="AQ43">
        <v>7162043.3499999996</v>
      </c>
      <c r="AR43">
        <v>-1303988</v>
      </c>
      <c r="AS43">
        <v>7129144</v>
      </c>
      <c r="AT43">
        <v>6558923.9100000001</v>
      </c>
      <c r="AU43">
        <v>7020521.7995999996</v>
      </c>
      <c r="AV43">
        <v>6911899.5991999991</v>
      </c>
      <c r="AW43">
        <v>7020522</v>
      </c>
      <c r="AX43">
        <v>6911900</v>
      </c>
      <c r="AY43">
        <v>6803278</v>
      </c>
      <c r="AZ43">
        <v>6694656</v>
      </c>
      <c r="BA43">
        <v>6586034</v>
      </c>
      <c r="BB43">
        <v>6477412</v>
      </c>
      <c r="BC43">
        <v>6368790</v>
      </c>
      <c r="BD43">
        <v>6260168</v>
      </c>
      <c r="BE43">
        <v>6235005</v>
      </c>
      <c r="BF43">
        <v>0</v>
      </c>
      <c r="BG43">
        <v>0</v>
      </c>
      <c r="BH43" s="120">
        <f t="shared" si="3"/>
        <v>7129144</v>
      </c>
    </row>
    <row r="44" spans="1:60" x14ac:dyDescent="0.2">
      <c r="A44" t="s">
        <v>374</v>
      </c>
      <c r="B44">
        <v>351.22735748906393</v>
      </c>
      <c r="C44">
        <v>8</v>
      </c>
      <c r="D44">
        <v>2</v>
      </c>
      <c r="E44">
        <v>0</v>
      </c>
      <c r="F44">
        <v>1</v>
      </c>
      <c r="G44" t="s">
        <v>325</v>
      </c>
      <c r="H44">
        <v>1</v>
      </c>
      <c r="I44">
        <v>1</v>
      </c>
      <c r="J44" t="str">
        <f t="shared" si="0"/>
        <v>Yes</v>
      </c>
      <c r="K44">
        <v>0</v>
      </c>
      <c r="L44">
        <v>1</v>
      </c>
      <c r="M44">
        <v>10</v>
      </c>
      <c r="N44">
        <v>43</v>
      </c>
      <c r="O44">
        <v>8097.96</v>
      </c>
      <c r="P44">
        <v>5059</v>
      </c>
      <c r="Q44">
        <v>882</v>
      </c>
      <c r="R44">
        <f t="shared" si="1"/>
        <v>132.29999999999998</v>
      </c>
      <c r="S44">
        <v>15.4</v>
      </c>
      <c r="T44">
        <v>1246.31276</v>
      </c>
      <c r="U44">
        <v>1517.7</v>
      </c>
      <c r="V44">
        <v>0.62472523944302016</v>
      </c>
      <c r="W44">
        <v>0</v>
      </c>
      <c r="X44">
        <v>9747.9599999999991</v>
      </c>
      <c r="Y44">
        <v>3881116073.6700001</v>
      </c>
      <c r="Z44">
        <v>50237</v>
      </c>
      <c r="AA44">
        <v>77256.127429384724</v>
      </c>
      <c r="AB44">
        <v>0.41894399999999998</v>
      </c>
      <c r="AC44">
        <v>50750</v>
      </c>
      <c r="AD44">
        <v>0.45448899999999998</v>
      </c>
      <c r="AE44">
        <v>0.57039300000000004</v>
      </c>
      <c r="AF44">
        <f t="shared" si="2"/>
        <v>5.0000000000000044E-2</v>
      </c>
      <c r="AG44">
        <v>0.57039300000000004</v>
      </c>
      <c r="AH44">
        <v>0.62039300000000008</v>
      </c>
      <c r="AI44">
        <v>0</v>
      </c>
      <c r="AJ44">
        <v>0</v>
      </c>
      <c r="AK44">
        <v>0</v>
      </c>
      <c r="AL44">
        <v>0</v>
      </c>
      <c r="AM44">
        <v>69698200</v>
      </c>
      <c r="AN44">
        <v>69698200</v>
      </c>
      <c r="AO44">
        <v>49075156</v>
      </c>
      <c r="AP44">
        <v>69698200</v>
      </c>
      <c r="AQ44">
        <v>49075156</v>
      </c>
      <c r="AR44">
        <v>20623044</v>
      </c>
      <c r="AS44">
        <v>49985676.210000001</v>
      </c>
      <c r="AT44">
        <v>48829780.219999999</v>
      </c>
      <c r="AU44">
        <v>52184092.490400001</v>
      </c>
      <c r="AV44">
        <v>54382508.980800003</v>
      </c>
      <c r="AW44">
        <v>52184092</v>
      </c>
      <c r="AX44">
        <v>54382508</v>
      </c>
      <c r="AY44">
        <v>56580924</v>
      </c>
      <c r="AZ44">
        <v>58779340</v>
      </c>
      <c r="BA44">
        <v>60977756</v>
      </c>
      <c r="BB44">
        <v>63176172</v>
      </c>
      <c r="BC44">
        <v>65374588</v>
      </c>
      <c r="BD44">
        <v>67573004</v>
      </c>
      <c r="BE44">
        <v>69698200</v>
      </c>
      <c r="BF44">
        <v>62</v>
      </c>
      <c r="BG44">
        <v>78894.251864853009</v>
      </c>
      <c r="BH44" s="120">
        <f t="shared" si="3"/>
        <v>50064570.461864851</v>
      </c>
    </row>
    <row r="45" spans="1:60" x14ac:dyDescent="0.2">
      <c r="A45" t="s">
        <v>375</v>
      </c>
      <c r="B45">
        <v>292.16555111175222</v>
      </c>
      <c r="C45">
        <v>22</v>
      </c>
      <c r="D45">
        <v>5</v>
      </c>
      <c r="E45">
        <v>0</v>
      </c>
      <c r="F45">
        <v>1</v>
      </c>
      <c r="G45" t="s">
        <v>338</v>
      </c>
      <c r="I45">
        <v>1</v>
      </c>
      <c r="J45" t="str">
        <f t="shared" si="0"/>
        <v>Yes</v>
      </c>
      <c r="K45">
        <v>1</v>
      </c>
      <c r="M45">
        <v>9</v>
      </c>
      <c r="N45">
        <v>44</v>
      </c>
      <c r="O45">
        <v>3291.21</v>
      </c>
      <c r="P45">
        <v>1885</v>
      </c>
      <c r="Q45">
        <v>271</v>
      </c>
      <c r="R45">
        <f t="shared" si="1"/>
        <v>40.65</v>
      </c>
      <c r="S45">
        <v>9.8000000000000007</v>
      </c>
      <c r="T45">
        <v>324.3261</v>
      </c>
      <c r="U45">
        <v>565.5</v>
      </c>
      <c r="V45">
        <v>0.57273768613974796</v>
      </c>
      <c r="W45">
        <v>0</v>
      </c>
      <c r="X45">
        <v>3897.36</v>
      </c>
      <c r="Y45">
        <v>2796302581.3299999</v>
      </c>
      <c r="Z45">
        <v>28807</v>
      </c>
      <c r="AA45">
        <v>97070.246166903875</v>
      </c>
      <c r="AB45">
        <v>0.52639100000000005</v>
      </c>
      <c r="AC45">
        <v>63137</v>
      </c>
      <c r="AD45">
        <v>0.56542000000000003</v>
      </c>
      <c r="AE45">
        <v>0.46189999999999998</v>
      </c>
      <c r="AF45">
        <f t="shared" si="2"/>
        <v>0</v>
      </c>
      <c r="AG45">
        <v>0.46189999999999998</v>
      </c>
      <c r="AH45">
        <v>0.46189999999999998</v>
      </c>
      <c r="AI45">
        <v>0</v>
      </c>
      <c r="AJ45">
        <v>0</v>
      </c>
      <c r="AK45">
        <v>0</v>
      </c>
      <c r="AL45">
        <v>0</v>
      </c>
      <c r="AM45">
        <v>20747196</v>
      </c>
      <c r="AN45">
        <v>20747196</v>
      </c>
      <c r="AO45">
        <v>19595415</v>
      </c>
      <c r="AP45">
        <v>20747196</v>
      </c>
      <c r="AQ45">
        <v>19595415</v>
      </c>
      <c r="AR45">
        <v>1151781</v>
      </c>
      <c r="AS45">
        <v>19629837.329</v>
      </c>
      <c r="AT45">
        <v>19497437.925000001</v>
      </c>
      <c r="AU45">
        <v>19752615.854600001</v>
      </c>
      <c r="AV45">
        <v>19875395.709200002</v>
      </c>
      <c r="AW45">
        <v>19752617</v>
      </c>
      <c r="AX45">
        <v>19875397</v>
      </c>
      <c r="AY45">
        <v>19998177</v>
      </c>
      <c r="AZ45">
        <v>20120957</v>
      </c>
      <c r="BA45">
        <v>20243737</v>
      </c>
      <c r="BB45">
        <v>20366517</v>
      </c>
      <c r="BC45">
        <v>20489297</v>
      </c>
      <c r="BD45">
        <v>20612077</v>
      </c>
      <c r="BE45">
        <v>20747196</v>
      </c>
      <c r="BF45">
        <v>4</v>
      </c>
      <c r="BG45">
        <v>5089.9517332163232</v>
      </c>
      <c r="BH45" s="120">
        <f t="shared" si="3"/>
        <v>19634927.280733217</v>
      </c>
    </row>
    <row r="46" spans="1:60" x14ac:dyDescent="0.2">
      <c r="A46" t="s">
        <v>376</v>
      </c>
      <c r="B46">
        <v>223.85195703640417</v>
      </c>
      <c r="C46">
        <v>90</v>
      </c>
      <c r="D46">
        <v>5</v>
      </c>
      <c r="E46">
        <v>0</v>
      </c>
      <c r="F46">
        <v>0</v>
      </c>
      <c r="G46" t="s">
        <v>333</v>
      </c>
      <c r="I46">
        <v>0</v>
      </c>
      <c r="J46" t="str">
        <f t="shared" si="0"/>
        <v>No</v>
      </c>
      <c r="M46">
        <v>4</v>
      </c>
      <c r="N46">
        <v>45</v>
      </c>
      <c r="O46">
        <v>2584.7600000000002</v>
      </c>
      <c r="P46">
        <v>587</v>
      </c>
      <c r="Q46">
        <v>32</v>
      </c>
      <c r="R46">
        <f t="shared" si="1"/>
        <v>4.8</v>
      </c>
      <c r="S46">
        <v>4.5999999999999996</v>
      </c>
      <c r="T46">
        <v>120.32311999999999</v>
      </c>
      <c r="U46">
        <v>176.1</v>
      </c>
      <c r="V46">
        <v>0.22710038843064731</v>
      </c>
      <c r="W46">
        <v>0</v>
      </c>
      <c r="X46">
        <v>2765.6600000000003</v>
      </c>
      <c r="Y46">
        <v>3099136018.6700001</v>
      </c>
      <c r="Z46">
        <v>18886</v>
      </c>
      <c r="AA46">
        <v>164097.0040596209</v>
      </c>
      <c r="AB46">
        <v>0.88986299999999996</v>
      </c>
      <c r="AC46">
        <v>85872</v>
      </c>
      <c r="AD46">
        <v>0.76902199999999998</v>
      </c>
      <c r="AE46">
        <v>0.14638899999999999</v>
      </c>
      <c r="AF46">
        <f t="shared" si="2"/>
        <v>0</v>
      </c>
      <c r="AG46">
        <v>0.14638899999999999</v>
      </c>
      <c r="AH46">
        <v>0.14638899999999999</v>
      </c>
      <c r="AI46">
        <v>0</v>
      </c>
      <c r="AJ46">
        <v>0</v>
      </c>
      <c r="AK46">
        <v>0</v>
      </c>
      <c r="AL46">
        <v>0</v>
      </c>
      <c r="AM46">
        <v>4666037</v>
      </c>
      <c r="AN46">
        <v>4666037</v>
      </c>
      <c r="AO46">
        <v>6918462</v>
      </c>
      <c r="AP46">
        <v>4666037</v>
      </c>
      <c r="AQ46">
        <v>6572538.9000000004</v>
      </c>
      <c r="AR46">
        <v>-2252425</v>
      </c>
      <c r="AS46">
        <v>6449135.5</v>
      </c>
      <c r="AT46">
        <v>6019061.9400000004</v>
      </c>
      <c r="AU46">
        <v>6261507.9974999996</v>
      </c>
      <c r="AV46">
        <v>6073880.9949999992</v>
      </c>
      <c r="AW46">
        <v>6261509</v>
      </c>
      <c r="AX46">
        <v>6073882</v>
      </c>
      <c r="AY46">
        <v>5886255</v>
      </c>
      <c r="AZ46">
        <v>5698628</v>
      </c>
      <c r="BA46">
        <v>5511001</v>
      </c>
      <c r="BB46">
        <v>5323374</v>
      </c>
      <c r="BC46">
        <v>5135747</v>
      </c>
      <c r="BD46">
        <v>4948120</v>
      </c>
      <c r="BE46">
        <v>4666037</v>
      </c>
      <c r="BF46">
        <v>1</v>
      </c>
      <c r="BG46">
        <v>1272.4879333040808</v>
      </c>
      <c r="BH46" s="120">
        <f t="shared" si="3"/>
        <v>6450407.9879333042</v>
      </c>
    </row>
    <row r="47" spans="1:60" x14ac:dyDescent="0.2">
      <c r="A47" t="s">
        <v>377</v>
      </c>
      <c r="B47">
        <v>171.6054663813868</v>
      </c>
      <c r="C47">
        <v>152</v>
      </c>
      <c r="D47">
        <v>5</v>
      </c>
      <c r="E47">
        <v>0</v>
      </c>
      <c r="F47">
        <v>0</v>
      </c>
      <c r="G47" t="s">
        <v>365</v>
      </c>
      <c r="I47">
        <v>0</v>
      </c>
      <c r="J47" t="str">
        <f t="shared" si="0"/>
        <v>No</v>
      </c>
      <c r="M47">
        <v>1</v>
      </c>
      <c r="N47">
        <v>46</v>
      </c>
      <c r="O47">
        <v>1259.31</v>
      </c>
      <c r="P47">
        <v>103</v>
      </c>
      <c r="Q47">
        <v>15</v>
      </c>
      <c r="R47">
        <f t="shared" si="1"/>
        <v>2.25</v>
      </c>
      <c r="S47">
        <v>4.0999999999999996</v>
      </c>
      <c r="T47">
        <v>53.455389999999994</v>
      </c>
      <c r="U47">
        <v>30.9</v>
      </c>
      <c r="V47">
        <v>8.1790821958056398E-2</v>
      </c>
      <c r="W47">
        <v>0</v>
      </c>
      <c r="X47">
        <v>1292.46</v>
      </c>
      <c r="Y47">
        <v>1894305896.3299999</v>
      </c>
      <c r="Z47">
        <v>7561</v>
      </c>
      <c r="AA47">
        <v>250536.42326808622</v>
      </c>
      <c r="AB47">
        <v>1.358606</v>
      </c>
      <c r="AC47">
        <v>133356</v>
      </c>
      <c r="AD47">
        <v>1.1942619999999999</v>
      </c>
      <c r="AE47">
        <v>-0.30930299999999999</v>
      </c>
      <c r="AF47">
        <f t="shared" si="2"/>
        <v>0</v>
      </c>
      <c r="AG47">
        <v>0.01</v>
      </c>
      <c r="AH47">
        <v>0.01</v>
      </c>
      <c r="AI47">
        <v>397</v>
      </c>
      <c r="AJ47">
        <v>4</v>
      </c>
      <c r="AK47">
        <v>30.77</v>
      </c>
      <c r="AL47">
        <v>12216</v>
      </c>
      <c r="AM47">
        <v>148956</v>
      </c>
      <c r="AN47">
        <v>161172</v>
      </c>
      <c r="AO47">
        <v>177907</v>
      </c>
      <c r="AP47">
        <v>161172</v>
      </c>
      <c r="AQ47">
        <v>169011.65</v>
      </c>
      <c r="AR47">
        <v>-16735</v>
      </c>
      <c r="AS47">
        <v>174582.5</v>
      </c>
      <c r="AT47">
        <v>154779.09</v>
      </c>
      <c r="AU47">
        <v>173186.97450000001</v>
      </c>
      <c r="AV47">
        <v>171792.94900000002</v>
      </c>
      <c r="AW47">
        <v>173189</v>
      </c>
      <c r="AX47">
        <v>171795</v>
      </c>
      <c r="AY47">
        <v>170401</v>
      </c>
      <c r="AZ47">
        <v>169007</v>
      </c>
      <c r="BA47">
        <v>167613</v>
      </c>
      <c r="BB47">
        <v>166219</v>
      </c>
      <c r="BC47">
        <v>164825</v>
      </c>
      <c r="BD47">
        <v>163431</v>
      </c>
      <c r="BE47">
        <v>161172</v>
      </c>
      <c r="BF47">
        <v>0</v>
      </c>
      <c r="BG47">
        <v>0</v>
      </c>
      <c r="BH47" s="120">
        <f t="shared" si="3"/>
        <v>174582.5</v>
      </c>
    </row>
    <row r="48" spans="1:60" x14ac:dyDescent="0.2">
      <c r="A48" t="s">
        <v>378</v>
      </c>
      <c r="B48">
        <v>263.45542769438646</v>
      </c>
      <c r="C48">
        <v>39</v>
      </c>
      <c r="D48">
        <v>5</v>
      </c>
      <c r="E48">
        <v>0</v>
      </c>
      <c r="F48">
        <v>1</v>
      </c>
      <c r="G48" t="s">
        <v>351</v>
      </c>
      <c r="I48">
        <v>1</v>
      </c>
      <c r="J48" t="str">
        <f t="shared" si="0"/>
        <v>Yes</v>
      </c>
      <c r="K48">
        <v>1</v>
      </c>
      <c r="M48">
        <v>8</v>
      </c>
      <c r="N48">
        <v>47</v>
      </c>
      <c r="O48">
        <v>1160.5999999999999</v>
      </c>
      <c r="P48">
        <v>575</v>
      </c>
      <c r="Q48">
        <v>55</v>
      </c>
      <c r="R48">
        <f t="shared" si="1"/>
        <v>8.25</v>
      </c>
      <c r="S48">
        <v>4.8</v>
      </c>
      <c r="T48">
        <v>55.983840000000001</v>
      </c>
      <c r="U48">
        <v>172.5</v>
      </c>
      <c r="V48">
        <v>0.49543339651904189</v>
      </c>
      <c r="W48">
        <v>0</v>
      </c>
      <c r="X48">
        <v>1341.35</v>
      </c>
      <c r="Y48">
        <v>1370018835</v>
      </c>
      <c r="Z48">
        <v>11355</v>
      </c>
      <c r="AA48">
        <v>120653.35402906209</v>
      </c>
      <c r="AB48">
        <v>0.654277</v>
      </c>
      <c r="AC48">
        <v>74784</v>
      </c>
      <c r="AD48">
        <v>0.66972399999999999</v>
      </c>
      <c r="AE48">
        <v>0.34108899999999998</v>
      </c>
      <c r="AF48">
        <f t="shared" si="2"/>
        <v>0</v>
      </c>
      <c r="AG48">
        <v>0.34108899999999998</v>
      </c>
      <c r="AH48">
        <v>0.34108899999999998</v>
      </c>
      <c r="AI48">
        <v>0</v>
      </c>
      <c r="AJ48">
        <v>0</v>
      </c>
      <c r="AK48">
        <v>0</v>
      </c>
      <c r="AL48">
        <v>0</v>
      </c>
      <c r="AM48">
        <v>5272915</v>
      </c>
      <c r="AN48">
        <v>5272915</v>
      </c>
      <c r="AO48">
        <v>5669122</v>
      </c>
      <c r="AP48">
        <v>5669122</v>
      </c>
      <c r="AQ48">
        <v>5669122</v>
      </c>
      <c r="AR48">
        <v>0</v>
      </c>
      <c r="AS48">
        <v>5669122</v>
      </c>
      <c r="AT48">
        <v>5640776.3899999997</v>
      </c>
      <c r="AU48">
        <v>5669122</v>
      </c>
      <c r="AV48">
        <v>5669122</v>
      </c>
      <c r="AW48">
        <v>5669122</v>
      </c>
      <c r="AX48">
        <v>5669122</v>
      </c>
      <c r="AY48">
        <v>5669122</v>
      </c>
      <c r="AZ48">
        <v>5669122</v>
      </c>
      <c r="BA48">
        <v>5669122</v>
      </c>
      <c r="BB48">
        <v>5669122</v>
      </c>
      <c r="BC48">
        <v>5669122</v>
      </c>
      <c r="BD48">
        <v>5669122</v>
      </c>
      <c r="BE48">
        <v>5669122</v>
      </c>
      <c r="BF48">
        <v>5</v>
      </c>
      <c r="BG48">
        <v>6362.439666520404</v>
      </c>
      <c r="BH48" s="120">
        <f t="shared" si="3"/>
        <v>5675484.4396665208</v>
      </c>
    </row>
    <row r="49" spans="1:60" x14ac:dyDescent="0.2">
      <c r="A49" t="s">
        <v>379</v>
      </c>
      <c r="B49">
        <v>232.16878625611164</v>
      </c>
      <c r="C49">
        <v>71</v>
      </c>
      <c r="D49">
        <v>5</v>
      </c>
      <c r="E49">
        <v>0</v>
      </c>
      <c r="F49">
        <v>0</v>
      </c>
      <c r="G49" t="s">
        <v>323</v>
      </c>
      <c r="I49">
        <v>0</v>
      </c>
      <c r="J49" t="str">
        <f t="shared" si="0"/>
        <v>No</v>
      </c>
      <c r="M49">
        <v>7</v>
      </c>
      <c r="N49">
        <v>48</v>
      </c>
      <c r="O49">
        <v>2735</v>
      </c>
      <c r="P49">
        <v>363</v>
      </c>
      <c r="Q49">
        <v>58</v>
      </c>
      <c r="R49">
        <f t="shared" si="1"/>
        <v>8.6999999999999993</v>
      </c>
      <c r="S49">
        <v>3</v>
      </c>
      <c r="T49">
        <v>82.575000000000003</v>
      </c>
      <c r="U49">
        <v>108.9</v>
      </c>
      <c r="V49">
        <v>0.13272394881170019</v>
      </c>
      <c r="W49">
        <v>0</v>
      </c>
      <c r="X49">
        <v>2852.6</v>
      </c>
      <c r="Y49">
        <v>1919659776</v>
      </c>
      <c r="Z49">
        <v>16071</v>
      </c>
      <c r="AA49">
        <v>119448.68247153258</v>
      </c>
      <c r="AB49">
        <v>0.64774500000000002</v>
      </c>
      <c r="AC49">
        <v>79917</v>
      </c>
      <c r="AD49">
        <v>0.71569199999999999</v>
      </c>
      <c r="AE49">
        <v>0.33187100000000003</v>
      </c>
      <c r="AF49">
        <f t="shared" si="2"/>
        <v>0</v>
      </c>
      <c r="AG49">
        <v>0.33187100000000003</v>
      </c>
      <c r="AH49">
        <v>0.33187100000000003</v>
      </c>
      <c r="AI49">
        <v>0</v>
      </c>
      <c r="AJ49">
        <v>0</v>
      </c>
      <c r="AK49">
        <v>0</v>
      </c>
      <c r="AL49">
        <v>0</v>
      </c>
      <c r="AM49">
        <v>10910662</v>
      </c>
      <c r="AN49">
        <v>10910662</v>
      </c>
      <c r="AO49">
        <v>9684435</v>
      </c>
      <c r="AP49">
        <v>10910662</v>
      </c>
      <c r="AQ49">
        <v>9200213.25</v>
      </c>
      <c r="AR49">
        <v>1226227</v>
      </c>
      <c r="AS49">
        <v>9699781.5460000001</v>
      </c>
      <c r="AT49">
        <v>8425458.4499999993</v>
      </c>
      <c r="AU49">
        <v>9830495.7982000001</v>
      </c>
      <c r="AV49">
        <v>9961211.5964000002</v>
      </c>
      <c r="AW49">
        <v>9830498</v>
      </c>
      <c r="AX49">
        <v>9961214</v>
      </c>
      <c r="AY49">
        <v>10091930</v>
      </c>
      <c r="AZ49">
        <v>10222646</v>
      </c>
      <c r="BA49">
        <v>10353362</v>
      </c>
      <c r="BB49">
        <v>10484078</v>
      </c>
      <c r="BC49">
        <v>10614794</v>
      </c>
      <c r="BD49">
        <v>10745510</v>
      </c>
      <c r="BE49">
        <v>10910662</v>
      </c>
      <c r="BF49">
        <v>0</v>
      </c>
      <c r="BG49">
        <v>0</v>
      </c>
      <c r="BH49" s="120">
        <f t="shared" si="3"/>
        <v>9699781.5460000001</v>
      </c>
    </row>
    <row r="50" spans="1:60" x14ac:dyDescent="0.2">
      <c r="A50" t="s">
        <v>380</v>
      </c>
      <c r="B50">
        <v>272.06220943618359</v>
      </c>
      <c r="C50">
        <v>35</v>
      </c>
      <c r="D50">
        <v>5</v>
      </c>
      <c r="E50">
        <v>0</v>
      </c>
      <c r="F50">
        <v>0</v>
      </c>
      <c r="G50" t="s">
        <v>351</v>
      </c>
      <c r="I50">
        <v>0</v>
      </c>
      <c r="J50" t="str">
        <f t="shared" si="0"/>
        <v>No</v>
      </c>
      <c r="M50">
        <v>9</v>
      </c>
      <c r="N50">
        <v>49</v>
      </c>
      <c r="O50">
        <v>5455.58</v>
      </c>
      <c r="P50">
        <v>2403</v>
      </c>
      <c r="Q50">
        <v>114</v>
      </c>
      <c r="R50">
        <f t="shared" si="1"/>
        <v>17.099999999999998</v>
      </c>
      <c r="S50">
        <v>8.3000000000000007</v>
      </c>
      <c r="T50">
        <v>460.28148000000004</v>
      </c>
      <c r="U50">
        <v>720.9</v>
      </c>
      <c r="V50">
        <v>0.44046645819509567</v>
      </c>
      <c r="W50">
        <v>0</v>
      </c>
      <c r="X50">
        <v>6193.58</v>
      </c>
      <c r="Y50">
        <v>4119993237.6700001</v>
      </c>
      <c r="Z50">
        <v>44368</v>
      </c>
      <c r="AA50">
        <v>92859.566301613784</v>
      </c>
      <c r="AB50">
        <v>0.50355799999999995</v>
      </c>
      <c r="AC50">
        <v>71526</v>
      </c>
      <c r="AD50">
        <v>0.64054699999999998</v>
      </c>
      <c r="AE50">
        <v>0.455345</v>
      </c>
      <c r="AF50">
        <f t="shared" si="2"/>
        <v>0</v>
      </c>
      <c r="AG50">
        <v>0.455345</v>
      </c>
      <c r="AH50">
        <v>0.455345</v>
      </c>
      <c r="AI50">
        <v>0</v>
      </c>
      <c r="AJ50">
        <v>0</v>
      </c>
      <c r="AK50">
        <v>0</v>
      </c>
      <c r="AL50">
        <v>0</v>
      </c>
      <c r="AM50">
        <v>32502986</v>
      </c>
      <c r="AN50">
        <v>32502986</v>
      </c>
      <c r="AO50">
        <v>28585010</v>
      </c>
      <c r="AP50">
        <v>32502986</v>
      </c>
      <c r="AQ50">
        <v>27155759.5</v>
      </c>
      <c r="AR50">
        <v>3917976</v>
      </c>
      <c r="AS50">
        <v>28752342.684999999</v>
      </c>
      <c r="AT50">
        <v>24868958.699999999</v>
      </c>
      <c r="AU50">
        <v>29169999.241599999</v>
      </c>
      <c r="AV50">
        <v>29587655.483199999</v>
      </c>
      <c r="AW50">
        <v>29169999</v>
      </c>
      <c r="AX50">
        <v>29587655</v>
      </c>
      <c r="AY50">
        <v>30005311</v>
      </c>
      <c r="AZ50">
        <v>30422967</v>
      </c>
      <c r="BA50">
        <v>30840623</v>
      </c>
      <c r="BB50">
        <v>31258279</v>
      </c>
      <c r="BC50">
        <v>31675935</v>
      </c>
      <c r="BD50">
        <v>32093591</v>
      </c>
      <c r="BE50">
        <v>32502986</v>
      </c>
      <c r="BF50">
        <v>3</v>
      </c>
      <c r="BG50">
        <v>3817.4637999122424</v>
      </c>
      <c r="BH50" s="120">
        <f t="shared" si="3"/>
        <v>28756160.148799911</v>
      </c>
    </row>
    <row r="51" spans="1:60" x14ac:dyDescent="0.2">
      <c r="A51" t="s">
        <v>381</v>
      </c>
      <c r="B51">
        <v>177.61811161383341</v>
      </c>
      <c r="C51">
        <v>147</v>
      </c>
      <c r="D51">
        <v>5</v>
      </c>
      <c r="E51">
        <v>0</v>
      </c>
      <c r="F51">
        <v>0</v>
      </c>
      <c r="G51" t="s">
        <v>323</v>
      </c>
      <c r="I51">
        <v>0</v>
      </c>
      <c r="J51" t="str">
        <f t="shared" si="0"/>
        <v>No</v>
      </c>
      <c r="M51">
        <v>2</v>
      </c>
      <c r="N51">
        <v>50</v>
      </c>
      <c r="O51">
        <v>678.5</v>
      </c>
      <c r="P51">
        <v>124</v>
      </c>
      <c r="Q51">
        <v>14</v>
      </c>
      <c r="R51">
        <f t="shared" si="1"/>
        <v>2.1</v>
      </c>
      <c r="S51">
        <v>5</v>
      </c>
      <c r="T51">
        <v>36.39</v>
      </c>
      <c r="U51">
        <v>37.200000000000003</v>
      </c>
      <c r="V51">
        <v>0.18275607958732498</v>
      </c>
      <c r="W51">
        <v>0</v>
      </c>
      <c r="X51">
        <v>717.80000000000007</v>
      </c>
      <c r="Y51">
        <v>1534774079.3299999</v>
      </c>
      <c r="Z51">
        <v>6539</v>
      </c>
      <c r="AA51">
        <v>234710.82418259673</v>
      </c>
      <c r="AB51">
        <v>1.2727869999999999</v>
      </c>
      <c r="AC51">
        <v>89950</v>
      </c>
      <c r="AD51">
        <v>0.80554199999999998</v>
      </c>
      <c r="AE51">
        <v>-0.13261400000000001</v>
      </c>
      <c r="AF51">
        <f t="shared" si="2"/>
        <v>0</v>
      </c>
      <c r="AG51">
        <v>0.01</v>
      </c>
      <c r="AH51">
        <v>0.01</v>
      </c>
      <c r="AI51">
        <v>368</v>
      </c>
      <c r="AJ51">
        <v>6</v>
      </c>
      <c r="AK51">
        <v>46.15</v>
      </c>
      <c r="AL51">
        <v>16983</v>
      </c>
      <c r="AM51">
        <v>82726</v>
      </c>
      <c r="AN51">
        <v>99709</v>
      </c>
      <c r="AO51">
        <v>105052</v>
      </c>
      <c r="AP51">
        <v>99709</v>
      </c>
      <c r="AQ51">
        <v>99799.4</v>
      </c>
      <c r="AR51">
        <v>-5343</v>
      </c>
      <c r="AS51">
        <v>105065.038</v>
      </c>
      <c r="AT51">
        <v>91395.24</v>
      </c>
      <c r="AU51">
        <v>104619.9281</v>
      </c>
      <c r="AV51">
        <v>104174.85620000001</v>
      </c>
      <c r="AW51">
        <v>104620</v>
      </c>
      <c r="AX51">
        <v>104175</v>
      </c>
      <c r="AY51">
        <v>103730</v>
      </c>
      <c r="AZ51">
        <v>103285</v>
      </c>
      <c r="BA51">
        <v>102840</v>
      </c>
      <c r="BB51">
        <v>102395</v>
      </c>
      <c r="BC51">
        <v>101950</v>
      </c>
      <c r="BD51">
        <v>101505</v>
      </c>
      <c r="BE51">
        <v>99709</v>
      </c>
      <c r="BF51">
        <v>0</v>
      </c>
      <c r="BG51">
        <v>0</v>
      </c>
      <c r="BH51" s="120">
        <f t="shared" si="3"/>
        <v>105065.038</v>
      </c>
    </row>
    <row r="52" spans="1:60" x14ac:dyDescent="0.2">
      <c r="A52" t="s">
        <v>382</v>
      </c>
      <c r="B52">
        <v>173.30195420535688</v>
      </c>
      <c r="C52">
        <v>151</v>
      </c>
      <c r="D52">
        <v>5</v>
      </c>
      <c r="E52">
        <v>0</v>
      </c>
      <c r="F52">
        <v>0</v>
      </c>
      <c r="G52" t="s">
        <v>329</v>
      </c>
      <c r="I52">
        <v>0</v>
      </c>
      <c r="J52" t="str">
        <f t="shared" si="0"/>
        <v>No</v>
      </c>
      <c r="M52">
        <v>2</v>
      </c>
      <c r="N52">
        <v>51</v>
      </c>
      <c r="O52">
        <v>9834.25</v>
      </c>
      <c r="P52">
        <v>1551</v>
      </c>
      <c r="Q52">
        <v>264</v>
      </c>
      <c r="R52">
        <f t="shared" si="1"/>
        <v>39.6</v>
      </c>
      <c r="S52">
        <v>4.3</v>
      </c>
      <c r="T52">
        <v>429.05442999999997</v>
      </c>
      <c r="U52">
        <v>465.3</v>
      </c>
      <c r="V52">
        <v>0.15771411139639524</v>
      </c>
      <c r="W52">
        <v>0</v>
      </c>
      <c r="X52">
        <v>10339.15</v>
      </c>
      <c r="Y52">
        <v>15857863785.33</v>
      </c>
      <c r="Z52">
        <v>61160</v>
      </c>
      <c r="AA52">
        <v>259284.8885763571</v>
      </c>
      <c r="AB52">
        <v>1.406047</v>
      </c>
      <c r="AC52">
        <v>122135</v>
      </c>
      <c r="AD52">
        <v>1.0937730000000001</v>
      </c>
      <c r="AE52">
        <v>-0.312365</v>
      </c>
      <c r="AF52">
        <f t="shared" si="2"/>
        <v>0</v>
      </c>
      <c r="AG52">
        <v>0.01</v>
      </c>
      <c r="AH52">
        <v>0.01</v>
      </c>
      <c r="AI52">
        <v>0</v>
      </c>
      <c r="AJ52">
        <v>0</v>
      </c>
      <c r="AK52">
        <v>0</v>
      </c>
      <c r="AL52">
        <v>0</v>
      </c>
      <c r="AM52">
        <v>1191587</v>
      </c>
      <c r="AN52">
        <v>1191587</v>
      </c>
      <c r="AO52">
        <v>1087165</v>
      </c>
      <c r="AP52">
        <v>1191587</v>
      </c>
      <c r="AQ52">
        <v>1032806.75</v>
      </c>
      <c r="AR52">
        <v>104422</v>
      </c>
      <c r="AS52">
        <v>1091333.183</v>
      </c>
      <c r="AT52">
        <v>945833.55</v>
      </c>
      <c r="AU52">
        <v>1102464.3851999999</v>
      </c>
      <c r="AV52">
        <v>1113595.7703999998</v>
      </c>
      <c r="AW52">
        <v>1102464</v>
      </c>
      <c r="AX52">
        <v>1113595</v>
      </c>
      <c r="AY52">
        <v>1124726</v>
      </c>
      <c r="AZ52">
        <v>1135857</v>
      </c>
      <c r="BA52">
        <v>1146988</v>
      </c>
      <c r="BB52">
        <v>1158119</v>
      </c>
      <c r="BC52">
        <v>1169250</v>
      </c>
      <c r="BD52">
        <v>1180381</v>
      </c>
      <c r="BE52">
        <v>1191587</v>
      </c>
      <c r="BF52">
        <v>0</v>
      </c>
      <c r="BG52">
        <v>0</v>
      </c>
      <c r="BH52" s="120">
        <f t="shared" si="3"/>
        <v>1091333.183</v>
      </c>
    </row>
    <row r="53" spans="1:60" x14ac:dyDescent="0.2">
      <c r="A53" t="s">
        <v>383</v>
      </c>
      <c r="B53">
        <v>183.35213792864948</v>
      </c>
      <c r="C53">
        <v>145</v>
      </c>
      <c r="D53">
        <v>5</v>
      </c>
      <c r="E53">
        <v>0</v>
      </c>
      <c r="F53">
        <v>0</v>
      </c>
      <c r="G53" t="s">
        <v>329</v>
      </c>
      <c r="I53">
        <v>0</v>
      </c>
      <c r="J53" t="str">
        <f t="shared" si="0"/>
        <v>No</v>
      </c>
      <c r="M53">
        <v>3</v>
      </c>
      <c r="N53">
        <v>52</v>
      </c>
      <c r="O53">
        <v>4069.37</v>
      </c>
      <c r="P53">
        <v>582</v>
      </c>
      <c r="Q53">
        <v>149</v>
      </c>
      <c r="R53">
        <f t="shared" si="1"/>
        <v>22.349999999999998</v>
      </c>
      <c r="S53">
        <v>5.5</v>
      </c>
      <c r="T53">
        <v>225.92514999999997</v>
      </c>
      <c r="U53">
        <v>174.6</v>
      </c>
      <c r="V53">
        <v>0.14301968117915059</v>
      </c>
      <c r="W53">
        <v>0</v>
      </c>
      <c r="X53">
        <v>4266.3200000000006</v>
      </c>
      <c r="Y53">
        <v>5312558499.3299999</v>
      </c>
      <c r="Z53">
        <v>25524</v>
      </c>
      <c r="AA53">
        <v>208139.73120709919</v>
      </c>
      <c r="AB53">
        <v>1.1286970000000001</v>
      </c>
      <c r="AC53">
        <v>95158</v>
      </c>
      <c r="AD53">
        <v>0.852182</v>
      </c>
      <c r="AE53">
        <v>-4.5742999999999999E-2</v>
      </c>
      <c r="AF53">
        <f t="shared" si="2"/>
        <v>0</v>
      </c>
      <c r="AG53">
        <v>0.01</v>
      </c>
      <c r="AH53">
        <v>0.01</v>
      </c>
      <c r="AI53">
        <v>0</v>
      </c>
      <c r="AJ53">
        <v>0</v>
      </c>
      <c r="AK53">
        <v>0</v>
      </c>
      <c r="AL53">
        <v>0</v>
      </c>
      <c r="AM53">
        <v>491693</v>
      </c>
      <c r="AN53">
        <v>491693</v>
      </c>
      <c r="AO53">
        <v>1095080</v>
      </c>
      <c r="AP53">
        <v>491693</v>
      </c>
      <c r="AQ53">
        <v>1040326</v>
      </c>
      <c r="AR53">
        <v>-603387</v>
      </c>
      <c r="AS53">
        <v>943540.75</v>
      </c>
      <c r="AT53">
        <v>952719.6</v>
      </c>
      <c r="AU53">
        <v>893278.86289999995</v>
      </c>
      <c r="AV53">
        <v>843016.7257999999</v>
      </c>
      <c r="AW53">
        <v>893279</v>
      </c>
      <c r="AX53">
        <v>843017</v>
      </c>
      <c r="AY53">
        <v>792755</v>
      </c>
      <c r="AZ53">
        <v>742493</v>
      </c>
      <c r="BA53">
        <v>692231</v>
      </c>
      <c r="BB53">
        <v>641969</v>
      </c>
      <c r="BC53">
        <v>591707</v>
      </c>
      <c r="BD53">
        <v>541445</v>
      </c>
      <c r="BE53">
        <v>491693</v>
      </c>
      <c r="BF53">
        <v>5</v>
      </c>
      <c r="BG53">
        <v>6362.439666520404</v>
      </c>
      <c r="BH53" s="120">
        <f t="shared" si="3"/>
        <v>949903.18966652045</v>
      </c>
    </row>
    <row r="54" spans="1:60" x14ac:dyDescent="0.2">
      <c r="A54" t="s">
        <v>384</v>
      </c>
      <c r="B54">
        <v>223.18460421627378</v>
      </c>
      <c r="C54">
        <v>94</v>
      </c>
      <c r="D54">
        <v>5</v>
      </c>
      <c r="E54">
        <v>0</v>
      </c>
      <c r="F54">
        <v>0</v>
      </c>
      <c r="G54" t="s">
        <v>327</v>
      </c>
      <c r="I54">
        <v>0</v>
      </c>
      <c r="J54" t="str">
        <f t="shared" si="0"/>
        <v>No</v>
      </c>
      <c r="M54">
        <v>5</v>
      </c>
      <c r="N54">
        <v>53</v>
      </c>
      <c r="O54">
        <v>222.65</v>
      </c>
      <c r="P54">
        <v>44</v>
      </c>
      <c r="Q54">
        <v>0</v>
      </c>
      <c r="R54">
        <f t="shared" si="1"/>
        <v>0</v>
      </c>
      <c r="S54">
        <v>5.5</v>
      </c>
      <c r="T54">
        <v>13.586650000000001</v>
      </c>
      <c r="U54">
        <v>13.2</v>
      </c>
      <c r="V54">
        <v>0.19761958230406468</v>
      </c>
      <c r="W54">
        <v>0</v>
      </c>
      <c r="X54">
        <v>235.85</v>
      </c>
      <c r="Y54">
        <v>313138587</v>
      </c>
      <c r="Z54">
        <v>1955</v>
      </c>
      <c r="AA54">
        <v>160173.19028132991</v>
      </c>
      <c r="AB54">
        <v>0.86858500000000005</v>
      </c>
      <c r="AC54">
        <v>93438</v>
      </c>
      <c r="AD54">
        <v>0.83677900000000005</v>
      </c>
      <c r="AE54">
        <v>0.140957</v>
      </c>
      <c r="AF54">
        <f t="shared" si="2"/>
        <v>0</v>
      </c>
      <c r="AG54">
        <v>0.140957</v>
      </c>
      <c r="AH54">
        <v>0.140957</v>
      </c>
      <c r="AI54">
        <v>0</v>
      </c>
      <c r="AJ54">
        <v>0</v>
      </c>
      <c r="AK54">
        <v>0</v>
      </c>
      <c r="AL54">
        <v>0</v>
      </c>
      <c r="AM54">
        <v>383145</v>
      </c>
      <c r="AN54">
        <v>383145</v>
      </c>
      <c r="AO54">
        <v>923278</v>
      </c>
      <c r="AP54">
        <v>383145</v>
      </c>
      <c r="AQ54">
        <v>877114.1</v>
      </c>
      <c r="AR54">
        <v>-540133</v>
      </c>
      <c r="AS54">
        <v>829080</v>
      </c>
      <c r="AT54">
        <v>803251.86</v>
      </c>
      <c r="AU54">
        <v>784086.92110000004</v>
      </c>
      <c r="AV54">
        <v>739093.84220000007</v>
      </c>
      <c r="AW54">
        <v>784087</v>
      </c>
      <c r="AX54">
        <v>739094</v>
      </c>
      <c r="AY54">
        <v>694101</v>
      </c>
      <c r="AZ54">
        <v>649108</v>
      </c>
      <c r="BA54">
        <v>604115</v>
      </c>
      <c r="BB54">
        <v>559122</v>
      </c>
      <c r="BC54">
        <v>514129</v>
      </c>
      <c r="BD54">
        <v>469136</v>
      </c>
      <c r="BE54">
        <v>383145</v>
      </c>
      <c r="BF54">
        <v>0</v>
      </c>
      <c r="BG54">
        <v>0</v>
      </c>
      <c r="BH54" s="120">
        <f t="shared" si="3"/>
        <v>829080</v>
      </c>
    </row>
    <row r="55" spans="1:60" x14ac:dyDescent="0.2">
      <c r="A55" t="s">
        <v>385</v>
      </c>
      <c r="B55">
        <v>209.29089407630926</v>
      </c>
      <c r="C55">
        <v>127</v>
      </c>
      <c r="D55">
        <v>5</v>
      </c>
      <c r="E55">
        <v>0</v>
      </c>
      <c r="F55">
        <v>0</v>
      </c>
      <c r="G55" t="s">
        <v>329</v>
      </c>
      <c r="I55">
        <v>0</v>
      </c>
      <c r="J55" t="str">
        <f t="shared" si="0"/>
        <v>No</v>
      </c>
      <c r="M55">
        <v>3</v>
      </c>
      <c r="N55">
        <v>54</v>
      </c>
      <c r="O55">
        <v>6024.15</v>
      </c>
      <c r="P55">
        <v>749</v>
      </c>
      <c r="Q55">
        <v>134</v>
      </c>
      <c r="R55">
        <f t="shared" si="1"/>
        <v>20.099999999999998</v>
      </c>
      <c r="S55">
        <v>3.7</v>
      </c>
      <c r="T55">
        <v>223.53476000000001</v>
      </c>
      <c r="U55">
        <v>224.7</v>
      </c>
      <c r="V55">
        <v>0.12433289343724842</v>
      </c>
      <c r="W55">
        <v>0</v>
      </c>
      <c r="X55">
        <v>6268.95</v>
      </c>
      <c r="Y55">
        <v>6006271219.3299999</v>
      </c>
      <c r="Z55">
        <v>34584</v>
      </c>
      <c r="AA55">
        <v>173671.96447287762</v>
      </c>
      <c r="AB55">
        <v>0.94178600000000001</v>
      </c>
      <c r="AC55">
        <v>108600</v>
      </c>
      <c r="AD55">
        <v>0.97256100000000001</v>
      </c>
      <c r="AE55">
        <v>4.8981999999999998E-2</v>
      </c>
      <c r="AF55">
        <f t="shared" si="2"/>
        <v>0</v>
      </c>
      <c r="AG55">
        <v>4.8981999999999998E-2</v>
      </c>
      <c r="AH55">
        <v>4.8981999999999998E-2</v>
      </c>
      <c r="AI55">
        <v>0</v>
      </c>
      <c r="AJ55">
        <v>0</v>
      </c>
      <c r="AK55">
        <v>0</v>
      </c>
      <c r="AL55">
        <v>0</v>
      </c>
      <c r="AM55">
        <v>3538932</v>
      </c>
      <c r="AN55">
        <v>3538932</v>
      </c>
      <c r="AO55">
        <v>6654380</v>
      </c>
      <c r="AP55">
        <v>3538932</v>
      </c>
      <c r="AQ55">
        <v>6321661</v>
      </c>
      <c r="AR55">
        <v>-3115448</v>
      </c>
      <c r="AS55">
        <v>5865227</v>
      </c>
      <c r="AT55">
        <v>5789310.5999999996</v>
      </c>
      <c r="AU55">
        <v>5605710.1815999998</v>
      </c>
      <c r="AV55">
        <v>5346193.3631999996</v>
      </c>
      <c r="AW55">
        <v>5605710</v>
      </c>
      <c r="AX55">
        <v>5346193</v>
      </c>
      <c r="AY55">
        <v>5086676</v>
      </c>
      <c r="AZ55">
        <v>4827159</v>
      </c>
      <c r="BA55">
        <v>4567642</v>
      </c>
      <c r="BB55">
        <v>4308125</v>
      </c>
      <c r="BC55">
        <v>4048608</v>
      </c>
      <c r="BD55">
        <v>3789091</v>
      </c>
      <c r="BE55">
        <v>3538932</v>
      </c>
      <c r="BF55">
        <v>6</v>
      </c>
      <c r="BG55">
        <v>7634.9275998244848</v>
      </c>
      <c r="BH55" s="120">
        <f t="shared" si="3"/>
        <v>5872861.927599824</v>
      </c>
    </row>
    <row r="56" spans="1:60" x14ac:dyDescent="0.2">
      <c r="A56" t="s">
        <v>386</v>
      </c>
      <c r="B56">
        <v>201.09149574221237</v>
      </c>
      <c r="C56">
        <v>137</v>
      </c>
      <c r="D56">
        <v>5</v>
      </c>
      <c r="E56">
        <v>0</v>
      </c>
      <c r="F56">
        <v>0</v>
      </c>
      <c r="G56" t="s">
        <v>327</v>
      </c>
      <c r="I56">
        <v>0</v>
      </c>
      <c r="J56" t="str">
        <f t="shared" si="0"/>
        <v>No</v>
      </c>
      <c r="M56">
        <v>2</v>
      </c>
      <c r="N56">
        <v>55</v>
      </c>
      <c r="O56">
        <v>337.89</v>
      </c>
      <c r="P56">
        <v>68</v>
      </c>
      <c r="Q56">
        <v>4</v>
      </c>
      <c r="R56">
        <f t="shared" si="1"/>
        <v>0.6</v>
      </c>
      <c r="S56">
        <v>14.7</v>
      </c>
      <c r="T56">
        <v>51.547020000000003</v>
      </c>
      <c r="U56">
        <v>20.399999999999999</v>
      </c>
      <c r="V56">
        <v>0.20124892716564563</v>
      </c>
      <c r="W56">
        <v>0</v>
      </c>
      <c r="X56">
        <v>358.89</v>
      </c>
      <c r="Y56">
        <v>763464888</v>
      </c>
      <c r="Z56">
        <v>2891</v>
      </c>
      <c r="AA56">
        <v>264083.32341750257</v>
      </c>
      <c r="AB56">
        <v>1.4320679999999999</v>
      </c>
      <c r="AC56">
        <v>95219</v>
      </c>
      <c r="AD56">
        <v>0.85272899999999996</v>
      </c>
      <c r="AE56">
        <v>-0.258266</v>
      </c>
      <c r="AF56">
        <f t="shared" si="2"/>
        <v>0</v>
      </c>
      <c r="AG56">
        <v>0.01</v>
      </c>
      <c r="AH56">
        <v>0.01</v>
      </c>
      <c r="AI56">
        <v>343</v>
      </c>
      <c r="AJ56">
        <v>13</v>
      </c>
      <c r="AK56">
        <v>100</v>
      </c>
      <c r="AL56">
        <v>34300</v>
      </c>
      <c r="AM56">
        <v>41362</v>
      </c>
      <c r="AN56">
        <v>75662</v>
      </c>
      <c r="AO56">
        <v>82025</v>
      </c>
      <c r="AP56">
        <v>75662</v>
      </c>
      <c r="AQ56">
        <v>77923.75</v>
      </c>
      <c r="AR56">
        <v>-6363</v>
      </c>
      <c r="AS56">
        <v>80959.25</v>
      </c>
      <c r="AT56">
        <v>71361.75</v>
      </c>
      <c r="AU56">
        <v>80428.962100000004</v>
      </c>
      <c r="AV56">
        <v>79898.924200000009</v>
      </c>
      <c r="AW56">
        <v>80429</v>
      </c>
      <c r="AX56">
        <v>79899</v>
      </c>
      <c r="AY56">
        <v>79369</v>
      </c>
      <c r="AZ56">
        <v>78839</v>
      </c>
      <c r="BA56">
        <v>78309</v>
      </c>
      <c r="BB56">
        <v>77779</v>
      </c>
      <c r="BC56">
        <v>77249</v>
      </c>
      <c r="BD56">
        <v>76719</v>
      </c>
      <c r="BE56">
        <v>75662</v>
      </c>
      <c r="BF56">
        <v>0</v>
      </c>
      <c r="BG56">
        <v>0</v>
      </c>
      <c r="BH56" s="120">
        <f t="shared" si="3"/>
        <v>80959.25</v>
      </c>
    </row>
    <row r="57" spans="1:60" x14ac:dyDescent="0.2">
      <c r="A57" t="s">
        <v>387</v>
      </c>
      <c r="B57">
        <v>207.42425468524436</v>
      </c>
      <c r="C57">
        <v>131</v>
      </c>
      <c r="D57">
        <v>5</v>
      </c>
      <c r="E57">
        <v>0</v>
      </c>
      <c r="F57">
        <v>0</v>
      </c>
      <c r="G57" t="s">
        <v>329</v>
      </c>
      <c r="I57">
        <v>0</v>
      </c>
      <c r="J57" t="str">
        <f t="shared" si="0"/>
        <v>No</v>
      </c>
      <c r="M57">
        <v>5</v>
      </c>
      <c r="N57">
        <v>56</v>
      </c>
      <c r="O57">
        <v>1832.75</v>
      </c>
      <c r="P57">
        <v>177</v>
      </c>
      <c r="Q57">
        <v>5</v>
      </c>
      <c r="R57">
        <f t="shared" si="1"/>
        <v>0.75</v>
      </c>
      <c r="S57">
        <v>2.8</v>
      </c>
      <c r="T57">
        <v>51.163839999999993</v>
      </c>
      <c r="U57">
        <v>53.1</v>
      </c>
      <c r="V57">
        <v>9.6576183331059884E-2</v>
      </c>
      <c r="W57">
        <v>0</v>
      </c>
      <c r="X57">
        <v>1886.6</v>
      </c>
      <c r="Y57">
        <v>1437180040</v>
      </c>
      <c r="Z57">
        <v>11247</v>
      </c>
      <c r="AA57">
        <v>127783.41246554637</v>
      </c>
      <c r="AB57">
        <v>0.69294199999999995</v>
      </c>
      <c r="AC57">
        <v>109901</v>
      </c>
      <c r="AD57">
        <v>0.98421199999999998</v>
      </c>
      <c r="AE57">
        <v>0.21967700000000001</v>
      </c>
      <c r="AF57">
        <f t="shared" si="2"/>
        <v>0</v>
      </c>
      <c r="AG57">
        <v>0.21967700000000001</v>
      </c>
      <c r="AH57">
        <v>0.21967700000000001</v>
      </c>
      <c r="AI57">
        <v>0</v>
      </c>
      <c r="AJ57">
        <v>0</v>
      </c>
      <c r="AK57">
        <v>0</v>
      </c>
      <c r="AL57">
        <v>0</v>
      </c>
      <c r="AM57">
        <v>4776451</v>
      </c>
      <c r="AN57">
        <v>4776451</v>
      </c>
      <c r="AO57">
        <v>5510220</v>
      </c>
      <c r="AP57">
        <v>4776451</v>
      </c>
      <c r="AQ57">
        <v>5234709</v>
      </c>
      <c r="AR57">
        <v>-733769</v>
      </c>
      <c r="AS57">
        <v>5391340.5</v>
      </c>
      <c r="AT57">
        <v>4793891.4000000004</v>
      </c>
      <c r="AU57">
        <v>5330217.0422999999</v>
      </c>
      <c r="AV57">
        <v>5269094.0845999997</v>
      </c>
      <c r="AW57">
        <v>5330218</v>
      </c>
      <c r="AX57">
        <v>5269095</v>
      </c>
      <c r="AY57">
        <v>5207972</v>
      </c>
      <c r="AZ57">
        <v>5146849</v>
      </c>
      <c r="BA57">
        <v>5085726</v>
      </c>
      <c r="BB57">
        <v>5024603</v>
      </c>
      <c r="BC57">
        <v>4963480</v>
      </c>
      <c r="BD57">
        <v>4902357</v>
      </c>
      <c r="BE57">
        <v>4776451</v>
      </c>
      <c r="BF57">
        <v>0</v>
      </c>
      <c r="BG57">
        <v>0</v>
      </c>
      <c r="BH57" s="120">
        <f t="shared" si="3"/>
        <v>5391340.5</v>
      </c>
    </row>
    <row r="58" spans="1:60" x14ac:dyDescent="0.2">
      <c r="A58" t="s">
        <v>388</v>
      </c>
      <c r="B58">
        <v>23.391404472085778</v>
      </c>
      <c r="C58">
        <v>169</v>
      </c>
      <c r="D58">
        <v>5</v>
      </c>
      <c r="E58">
        <v>0</v>
      </c>
      <c r="F58">
        <v>0</v>
      </c>
      <c r="G58" t="s">
        <v>329</v>
      </c>
      <c r="I58">
        <v>0</v>
      </c>
      <c r="J58" t="str">
        <f t="shared" si="0"/>
        <v>No</v>
      </c>
      <c r="M58">
        <v>1</v>
      </c>
      <c r="N58">
        <v>57</v>
      </c>
      <c r="O58">
        <v>8883.7900000000009</v>
      </c>
      <c r="P58">
        <v>1808</v>
      </c>
      <c r="Q58">
        <v>424</v>
      </c>
      <c r="R58">
        <f t="shared" si="1"/>
        <v>63.599999999999994</v>
      </c>
      <c r="S58">
        <v>5.6</v>
      </c>
      <c r="T58">
        <v>497.14616000000001</v>
      </c>
      <c r="U58">
        <v>542.4</v>
      </c>
      <c r="V58">
        <v>0.20351674229129682</v>
      </c>
      <c r="W58">
        <v>0</v>
      </c>
      <c r="X58">
        <v>9489.7900000000009</v>
      </c>
      <c r="Y58">
        <v>48268601636.330002</v>
      </c>
      <c r="Z58">
        <v>62359</v>
      </c>
      <c r="AA58">
        <v>774043.86915008258</v>
      </c>
      <c r="AB58">
        <v>4.1974749999999998</v>
      </c>
      <c r="AC58">
        <v>134223</v>
      </c>
      <c r="AD58">
        <v>1.202027</v>
      </c>
      <c r="AE58">
        <v>-2.2988409999999999</v>
      </c>
      <c r="AF58">
        <f t="shared" si="2"/>
        <v>0</v>
      </c>
      <c r="AG58">
        <v>0.01</v>
      </c>
      <c r="AH58">
        <v>0.01</v>
      </c>
      <c r="AI58">
        <v>0</v>
      </c>
      <c r="AJ58">
        <v>0</v>
      </c>
      <c r="AK58">
        <v>0</v>
      </c>
      <c r="AL58">
        <v>0</v>
      </c>
      <c r="AM58">
        <v>1093698</v>
      </c>
      <c r="AN58">
        <v>1093698</v>
      </c>
      <c r="AO58">
        <v>136859</v>
      </c>
      <c r="AP58">
        <v>1093698</v>
      </c>
      <c r="AQ58">
        <v>130016.05</v>
      </c>
      <c r="AR58">
        <v>956839</v>
      </c>
      <c r="AS58">
        <v>175368.41399999999</v>
      </c>
      <c r="AT58">
        <v>119067.33</v>
      </c>
      <c r="AU58">
        <v>277367.03740000003</v>
      </c>
      <c r="AV58">
        <v>379366.07480000006</v>
      </c>
      <c r="AW58">
        <v>277367</v>
      </c>
      <c r="AX58">
        <v>379366</v>
      </c>
      <c r="AY58">
        <v>481365</v>
      </c>
      <c r="AZ58">
        <v>583364</v>
      </c>
      <c r="BA58">
        <v>685363</v>
      </c>
      <c r="BB58">
        <v>787362</v>
      </c>
      <c r="BC58">
        <v>889361</v>
      </c>
      <c r="BD58">
        <v>991360</v>
      </c>
      <c r="BE58">
        <v>1093698</v>
      </c>
      <c r="BF58">
        <v>5</v>
      </c>
      <c r="BG58">
        <v>6362.439666520404</v>
      </c>
      <c r="BH58" s="120">
        <f t="shared" si="3"/>
        <v>181730.85366652039</v>
      </c>
    </row>
    <row r="59" spans="1:60" x14ac:dyDescent="0.2">
      <c r="A59" t="s">
        <v>389</v>
      </c>
      <c r="B59">
        <v>288.67889595758743</v>
      </c>
      <c r="C59">
        <v>24</v>
      </c>
      <c r="D59">
        <v>5</v>
      </c>
      <c r="E59">
        <v>0</v>
      </c>
      <c r="F59">
        <v>0</v>
      </c>
      <c r="G59" t="s">
        <v>351</v>
      </c>
      <c r="I59">
        <v>0</v>
      </c>
      <c r="J59" t="str">
        <f t="shared" si="0"/>
        <v>No</v>
      </c>
      <c r="M59">
        <v>9</v>
      </c>
      <c r="N59">
        <v>58</v>
      </c>
      <c r="O59">
        <v>1657.31</v>
      </c>
      <c r="P59">
        <v>799</v>
      </c>
      <c r="Q59">
        <v>22</v>
      </c>
      <c r="R59">
        <f t="shared" si="1"/>
        <v>3.3</v>
      </c>
      <c r="S59">
        <v>10.8</v>
      </c>
      <c r="T59">
        <v>181.89576000000002</v>
      </c>
      <c r="U59">
        <v>239.7</v>
      </c>
      <c r="V59">
        <v>0.48210654615008658</v>
      </c>
      <c r="W59">
        <v>0</v>
      </c>
      <c r="X59">
        <v>1900.31</v>
      </c>
      <c r="Y59">
        <v>990230912.33000004</v>
      </c>
      <c r="Z59">
        <v>11719</v>
      </c>
      <c r="AA59">
        <v>84497.901896919531</v>
      </c>
      <c r="AB59">
        <v>0.45821400000000001</v>
      </c>
      <c r="AC59">
        <v>57312</v>
      </c>
      <c r="AD59">
        <v>0.51325500000000002</v>
      </c>
      <c r="AE59">
        <v>0.52527400000000002</v>
      </c>
      <c r="AF59">
        <f t="shared" si="2"/>
        <v>0</v>
      </c>
      <c r="AG59">
        <v>0.52527400000000002</v>
      </c>
      <c r="AH59">
        <v>0.52527400000000002</v>
      </c>
      <c r="AI59">
        <v>0</v>
      </c>
      <c r="AJ59">
        <v>0</v>
      </c>
      <c r="AK59">
        <v>0</v>
      </c>
      <c r="AL59">
        <v>0</v>
      </c>
      <c r="AM59">
        <v>11504064</v>
      </c>
      <c r="AN59">
        <v>11504064</v>
      </c>
      <c r="AO59">
        <v>10775767</v>
      </c>
      <c r="AP59">
        <v>11504064</v>
      </c>
      <c r="AQ59">
        <v>10236978.65</v>
      </c>
      <c r="AR59">
        <v>728297</v>
      </c>
      <c r="AS59">
        <v>10797966.368000001</v>
      </c>
      <c r="AT59">
        <v>9374917.2899999991</v>
      </c>
      <c r="AU59">
        <v>10875602.460200001</v>
      </c>
      <c r="AV59">
        <v>10953238.920400001</v>
      </c>
      <c r="AW59">
        <v>10875602</v>
      </c>
      <c r="AX59">
        <v>10953238</v>
      </c>
      <c r="AY59">
        <v>11030874</v>
      </c>
      <c r="AZ59">
        <v>11108510</v>
      </c>
      <c r="BA59">
        <v>11186146</v>
      </c>
      <c r="BB59">
        <v>11263782</v>
      </c>
      <c r="BC59">
        <v>11341418</v>
      </c>
      <c r="BD59">
        <v>11419054</v>
      </c>
      <c r="BE59">
        <v>11504064</v>
      </c>
      <c r="BF59">
        <v>1</v>
      </c>
      <c r="BG59">
        <v>1272.4879333040808</v>
      </c>
      <c r="BH59" s="120">
        <f t="shared" si="3"/>
        <v>10799238.855933305</v>
      </c>
    </row>
    <row r="60" spans="1:60" x14ac:dyDescent="0.2">
      <c r="A60" t="s">
        <v>390</v>
      </c>
      <c r="B60">
        <v>236.59854401982864</v>
      </c>
      <c r="C60">
        <v>63</v>
      </c>
      <c r="D60">
        <v>5</v>
      </c>
      <c r="E60">
        <v>0</v>
      </c>
      <c r="F60">
        <v>1</v>
      </c>
      <c r="G60" t="s">
        <v>338</v>
      </c>
      <c r="I60">
        <v>1</v>
      </c>
      <c r="J60" t="str">
        <f t="shared" si="0"/>
        <v>Yes</v>
      </c>
      <c r="M60">
        <v>8</v>
      </c>
      <c r="N60">
        <v>59</v>
      </c>
      <c r="O60">
        <v>4697.46</v>
      </c>
      <c r="P60">
        <v>2366</v>
      </c>
      <c r="Q60">
        <v>150</v>
      </c>
      <c r="R60">
        <f t="shared" si="1"/>
        <v>22.5</v>
      </c>
      <c r="S60">
        <v>13.8</v>
      </c>
      <c r="T60">
        <v>660.46523999999999</v>
      </c>
      <c r="U60">
        <v>709.8</v>
      </c>
      <c r="V60">
        <v>0.50367645493522029</v>
      </c>
      <c r="W60">
        <v>0</v>
      </c>
      <c r="X60">
        <v>5429.76</v>
      </c>
      <c r="Y60">
        <v>5163608399.3299999</v>
      </c>
      <c r="Z60">
        <v>39261</v>
      </c>
      <c r="AA60">
        <v>131520.04277349022</v>
      </c>
      <c r="AB60">
        <v>0.71320499999999998</v>
      </c>
      <c r="AC60">
        <v>64074</v>
      </c>
      <c r="AD60">
        <v>0.57381099999999996</v>
      </c>
      <c r="AE60">
        <v>0.32861299999999999</v>
      </c>
      <c r="AF60">
        <f t="shared" si="2"/>
        <v>0</v>
      </c>
      <c r="AG60">
        <v>0.32861299999999999</v>
      </c>
      <c r="AH60">
        <v>0.32861299999999999</v>
      </c>
      <c r="AI60">
        <v>0</v>
      </c>
      <c r="AJ60">
        <v>0</v>
      </c>
      <c r="AK60">
        <v>0</v>
      </c>
      <c r="AL60">
        <v>0</v>
      </c>
      <c r="AM60">
        <v>20563939</v>
      </c>
      <c r="AN60">
        <v>20563939</v>
      </c>
      <c r="AO60">
        <v>25040045</v>
      </c>
      <c r="AP60">
        <v>25040045</v>
      </c>
      <c r="AQ60">
        <v>25040045</v>
      </c>
      <c r="AR60">
        <v>0</v>
      </c>
      <c r="AS60">
        <v>25040045</v>
      </c>
      <c r="AT60">
        <v>24914844.774999999</v>
      </c>
      <c r="AU60">
        <v>25040045</v>
      </c>
      <c r="AV60">
        <v>25040045</v>
      </c>
      <c r="AW60">
        <v>25040045</v>
      </c>
      <c r="AX60">
        <v>25040045</v>
      </c>
      <c r="AY60">
        <v>25040045</v>
      </c>
      <c r="AZ60">
        <v>25040045</v>
      </c>
      <c r="BA60">
        <v>25040045</v>
      </c>
      <c r="BB60">
        <v>25040045</v>
      </c>
      <c r="BC60">
        <v>25040045</v>
      </c>
      <c r="BD60">
        <v>25040045</v>
      </c>
      <c r="BE60">
        <v>25040045</v>
      </c>
      <c r="BF60">
        <v>13</v>
      </c>
      <c r="BG60">
        <v>16542.34313295305</v>
      </c>
      <c r="BH60" s="120">
        <f t="shared" si="3"/>
        <v>25056587.343132954</v>
      </c>
    </row>
    <row r="61" spans="1:60" x14ac:dyDescent="0.2">
      <c r="A61" t="s">
        <v>391</v>
      </c>
      <c r="B61">
        <v>182.0811947745994</v>
      </c>
      <c r="C61">
        <v>146</v>
      </c>
      <c r="D61">
        <v>5</v>
      </c>
      <c r="E61">
        <v>0</v>
      </c>
      <c r="F61">
        <v>0</v>
      </c>
      <c r="G61" t="s">
        <v>329</v>
      </c>
      <c r="I61">
        <v>0</v>
      </c>
      <c r="J61" t="str">
        <f t="shared" si="0"/>
        <v>No</v>
      </c>
      <c r="M61">
        <v>2</v>
      </c>
      <c r="N61">
        <v>60</v>
      </c>
      <c r="O61">
        <v>3337.69</v>
      </c>
      <c r="P61">
        <v>419</v>
      </c>
      <c r="Q61">
        <v>65</v>
      </c>
      <c r="R61">
        <f t="shared" si="1"/>
        <v>9.75</v>
      </c>
      <c r="S61">
        <v>4.8</v>
      </c>
      <c r="T61">
        <v>163.72320000000002</v>
      </c>
      <c r="U61">
        <v>125.7</v>
      </c>
      <c r="V61">
        <v>0.12553592454661758</v>
      </c>
      <c r="W61">
        <v>0</v>
      </c>
      <c r="X61">
        <v>3473.14</v>
      </c>
      <c r="Y61">
        <v>4499327049.6700001</v>
      </c>
      <c r="Z61">
        <v>22277</v>
      </c>
      <c r="AA61">
        <v>201971.85660860979</v>
      </c>
      <c r="AB61">
        <v>1.0952500000000001</v>
      </c>
      <c r="AC61">
        <v>102199</v>
      </c>
      <c r="AD61">
        <v>0.915238</v>
      </c>
      <c r="AE61">
        <v>-4.1245999999999998E-2</v>
      </c>
      <c r="AF61">
        <f t="shared" si="2"/>
        <v>0</v>
      </c>
      <c r="AG61">
        <v>0.01</v>
      </c>
      <c r="AH61">
        <v>0.01</v>
      </c>
      <c r="AI61">
        <v>0</v>
      </c>
      <c r="AJ61">
        <v>0</v>
      </c>
      <c r="AK61">
        <v>0</v>
      </c>
      <c r="AL61">
        <v>0</v>
      </c>
      <c r="AM61">
        <v>400279</v>
      </c>
      <c r="AN61">
        <v>400279</v>
      </c>
      <c r="AO61">
        <v>2740394</v>
      </c>
      <c r="AP61">
        <v>400279</v>
      </c>
      <c r="AQ61">
        <v>2603374.2999999998</v>
      </c>
      <c r="AR61">
        <v>-2340115</v>
      </c>
      <c r="AS61">
        <v>2156390</v>
      </c>
      <c r="AT61">
        <v>2384142.7799999998</v>
      </c>
      <c r="AU61">
        <v>1961458.4205</v>
      </c>
      <c r="AV61">
        <v>1766526.841</v>
      </c>
      <c r="AW61">
        <v>1961458</v>
      </c>
      <c r="AX61">
        <v>1766526</v>
      </c>
      <c r="AY61">
        <v>1571594</v>
      </c>
      <c r="AZ61">
        <v>1376662</v>
      </c>
      <c r="BA61">
        <v>1181730</v>
      </c>
      <c r="BB61">
        <v>986798</v>
      </c>
      <c r="BC61">
        <v>791866</v>
      </c>
      <c r="BD61">
        <v>596934</v>
      </c>
      <c r="BE61">
        <v>400279</v>
      </c>
      <c r="BF61">
        <v>0</v>
      </c>
      <c r="BG61">
        <v>0</v>
      </c>
      <c r="BH61" s="120">
        <f t="shared" si="3"/>
        <v>2156390</v>
      </c>
    </row>
    <row r="62" spans="1:60" x14ac:dyDescent="0.2">
      <c r="A62" t="s">
        <v>392</v>
      </c>
      <c r="B62">
        <v>216.84506739331732</v>
      </c>
      <c r="C62">
        <v>116</v>
      </c>
      <c r="D62">
        <v>5</v>
      </c>
      <c r="E62">
        <v>0</v>
      </c>
      <c r="F62">
        <v>0</v>
      </c>
      <c r="G62" t="s">
        <v>323</v>
      </c>
      <c r="I62">
        <v>0</v>
      </c>
      <c r="J62" t="str">
        <f t="shared" si="0"/>
        <v>No</v>
      </c>
      <c r="M62">
        <v>4</v>
      </c>
      <c r="N62">
        <v>61</v>
      </c>
      <c r="O62">
        <v>1210.23</v>
      </c>
      <c r="P62">
        <v>188</v>
      </c>
      <c r="Q62">
        <v>11</v>
      </c>
      <c r="R62">
        <f t="shared" si="1"/>
        <v>1.65</v>
      </c>
      <c r="S62">
        <v>6.6</v>
      </c>
      <c r="T62">
        <v>81.022260000000003</v>
      </c>
      <c r="U62">
        <v>56.4</v>
      </c>
      <c r="V62">
        <v>0.15534237293737554</v>
      </c>
      <c r="W62">
        <v>0</v>
      </c>
      <c r="X62">
        <v>1268.2800000000002</v>
      </c>
      <c r="Y62">
        <v>1279770927.3299999</v>
      </c>
      <c r="Z62">
        <v>8260</v>
      </c>
      <c r="AA62">
        <v>154935.94761864404</v>
      </c>
      <c r="AB62">
        <v>0.84018499999999996</v>
      </c>
      <c r="AC62">
        <v>99258</v>
      </c>
      <c r="AD62">
        <v>0.88890000000000002</v>
      </c>
      <c r="AE62">
        <v>0.145201</v>
      </c>
      <c r="AF62">
        <f t="shared" si="2"/>
        <v>0</v>
      </c>
      <c r="AG62">
        <v>0.145201</v>
      </c>
      <c r="AH62">
        <v>0.145201</v>
      </c>
      <c r="AI62">
        <v>1207</v>
      </c>
      <c r="AJ62">
        <v>13</v>
      </c>
      <c r="AK62">
        <v>100</v>
      </c>
      <c r="AL62">
        <v>120700</v>
      </c>
      <c r="AM62">
        <v>2122392</v>
      </c>
      <c r="AN62">
        <v>2243092</v>
      </c>
      <c r="AO62">
        <v>1971482</v>
      </c>
      <c r="AP62">
        <v>2243092</v>
      </c>
      <c r="AQ62">
        <v>1872907.9</v>
      </c>
      <c r="AR62">
        <v>271610</v>
      </c>
      <c r="AS62">
        <v>1979789.5430000001</v>
      </c>
      <c r="AT62">
        <v>1715189.34</v>
      </c>
      <c r="AU62">
        <v>2008743.6259999999</v>
      </c>
      <c r="AV62">
        <v>2037697.2519999999</v>
      </c>
      <c r="AW62">
        <v>2008744</v>
      </c>
      <c r="AX62">
        <v>2037698</v>
      </c>
      <c r="AY62">
        <v>2066652</v>
      </c>
      <c r="AZ62">
        <v>2095606</v>
      </c>
      <c r="BA62">
        <v>2124560</v>
      </c>
      <c r="BB62">
        <v>2153514</v>
      </c>
      <c r="BC62">
        <v>2182468</v>
      </c>
      <c r="BD62">
        <v>2211422</v>
      </c>
      <c r="BE62">
        <v>2243092</v>
      </c>
      <c r="BF62">
        <v>0</v>
      </c>
      <c r="BG62">
        <v>0</v>
      </c>
      <c r="BH62" s="120">
        <f t="shared" si="3"/>
        <v>1979789.5430000001</v>
      </c>
    </row>
    <row r="63" spans="1:60" x14ac:dyDescent="0.2">
      <c r="A63" t="s">
        <v>393</v>
      </c>
      <c r="B63">
        <v>284.49778722286788</v>
      </c>
      <c r="C63">
        <v>27</v>
      </c>
      <c r="D63">
        <v>5</v>
      </c>
      <c r="E63">
        <v>0</v>
      </c>
      <c r="F63">
        <v>1</v>
      </c>
      <c r="G63" t="s">
        <v>338</v>
      </c>
      <c r="I63">
        <v>1</v>
      </c>
      <c r="J63" t="str">
        <f t="shared" si="0"/>
        <v>Yes</v>
      </c>
      <c r="K63">
        <v>1</v>
      </c>
      <c r="M63">
        <v>9</v>
      </c>
      <c r="N63">
        <v>62</v>
      </c>
      <c r="O63">
        <v>6330</v>
      </c>
      <c r="P63">
        <v>2955</v>
      </c>
      <c r="Q63">
        <v>369</v>
      </c>
      <c r="R63">
        <f t="shared" si="1"/>
        <v>55.35</v>
      </c>
      <c r="S63">
        <v>8.3000000000000007</v>
      </c>
      <c r="T63">
        <v>523.33408999999995</v>
      </c>
      <c r="U63">
        <v>886.5</v>
      </c>
      <c r="V63">
        <v>0.46682464454976302</v>
      </c>
      <c r="W63">
        <v>0</v>
      </c>
      <c r="X63">
        <v>7271.85</v>
      </c>
      <c r="Y63">
        <v>5566243271.6700001</v>
      </c>
      <c r="Z63">
        <v>61125</v>
      </c>
      <c r="AA63">
        <v>91063.284608098154</v>
      </c>
      <c r="AB63">
        <v>0.49381700000000001</v>
      </c>
      <c r="AC63">
        <v>71665</v>
      </c>
      <c r="AD63">
        <v>0.64179200000000003</v>
      </c>
      <c r="AE63">
        <v>0.46179100000000001</v>
      </c>
      <c r="AF63">
        <f t="shared" si="2"/>
        <v>0</v>
      </c>
      <c r="AG63">
        <v>0.46179100000000001</v>
      </c>
      <c r="AH63">
        <v>0.46179100000000001</v>
      </c>
      <c r="AI63">
        <v>0</v>
      </c>
      <c r="AJ63">
        <v>0</v>
      </c>
      <c r="AK63">
        <v>0</v>
      </c>
      <c r="AL63">
        <v>0</v>
      </c>
      <c r="AM63">
        <v>38701813</v>
      </c>
      <c r="AN63">
        <v>38701813</v>
      </c>
      <c r="AO63">
        <v>26945481</v>
      </c>
      <c r="AP63">
        <v>38701813</v>
      </c>
      <c r="AQ63">
        <v>26945481</v>
      </c>
      <c r="AR63">
        <v>11756332</v>
      </c>
      <c r="AS63">
        <v>27385774.875</v>
      </c>
      <c r="AT63">
        <v>26810753.594999999</v>
      </c>
      <c r="AU63">
        <v>28638999.9912</v>
      </c>
      <c r="AV63">
        <v>29892224.9824</v>
      </c>
      <c r="AW63">
        <v>28639000</v>
      </c>
      <c r="AX63">
        <v>29892225</v>
      </c>
      <c r="AY63">
        <v>31145450</v>
      </c>
      <c r="AZ63">
        <v>32398675</v>
      </c>
      <c r="BA63">
        <v>33651900</v>
      </c>
      <c r="BB63">
        <v>34905125</v>
      </c>
      <c r="BC63">
        <v>36158350</v>
      </c>
      <c r="BD63">
        <v>37411575</v>
      </c>
      <c r="BE63">
        <v>38701813</v>
      </c>
      <c r="BF63">
        <v>14</v>
      </c>
      <c r="BG63">
        <v>17814.831066257131</v>
      </c>
      <c r="BH63" s="120">
        <f t="shared" si="3"/>
        <v>27403589.706066258</v>
      </c>
    </row>
    <row r="64" spans="1:60" x14ac:dyDescent="0.2">
      <c r="A64" t="s">
        <v>394</v>
      </c>
      <c r="B64">
        <v>254.31112094860242</v>
      </c>
      <c r="C64">
        <v>46</v>
      </c>
      <c r="D64">
        <v>5</v>
      </c>
      <c r="E64">
        <v>0</v>
      </c>
      <c r="F64">
        <v>0</v>
      </c>
      <c r="G64" t="s">
        <v>327</v>
      </c>
      <c r="I64">
        <v>0</v>
      </c>
      <c r="J64" t="str">
        <f t="shared" si="0"/>
        <v>No</v>
      </c>
      <c r="M64">
        <v>7</v>
      </c>
      <c r="N64">
        <v>63</v>
      </c>
      <c r="O64">
        <v>138.78</v>
      </c>
      <c r="P64">
        <v>43</v>
      </c>
      <c r="Q64">
        <v>0</v>
      </c>
      <c r="R64">
        <f t="shared" si="1"/>
        <v>0</v>
      </c>
      <c r="S64">
        <v>5</v>
      </c>
      <c r="T64">
        <v>7.4650000000000007</v>
      </c>
      <c r="U64">
        <v>12.9</v>
      </c>
      <c r="V64">
        <v>0.30984291684680787</v>
      </c>
      <c r="W64">
        <v>0</v>
      </c>
      <c r="X64">
        <v>151.68</v>
      </c>
      <c r="Y64">
        <v>202386004.66999999</v>
      </c>
      <c r="Z64">
        <v>1837</v>
      </c>
      <c r="AA64">
        <v>110172.02213935764</v>
      </c>
      <c r="AB64">
        <v>0.59743900000000005</v>
      </c>
      <c r="AC64">
        <v>73684</v>
      </c>
      <c r="AD64">
        <v>0.65987300000000004</v>
      </c>
      <c r="AE64">
        <v>0.38383099999999998</v>
      </c>
      <c r="AF64">
        <f t="shared" si="2"/>
        <v>0</v>
      </c>
      <c r="AG64">
        <v>0.38383099999999998</v>
      </c>
      <c r="AH64">
        <v>0.38383099999999998</v>
      </c>
      <c r="AI64">
        <v>61</v>
      </c>
      <c r="AJ64">
        <v>6</v>
      </c>
      <c r="AK64">
        <v>46.15</v>
      </c>
      <c r="AL64">
        <v>2815</v>
      </c>
      <c r="AM64">
        <v>670980</v>
      </c>
      <c r="AN64">
        <v>673795</v>
      </c>
      <c r="AO64">
        <v>1312383</v>
      </c>
      <c r="AP64">
        <v>673795</v>
      </c>
      <c r="AQ64">
        <v>1246763.8500000001</v>
      </c>
      <c r="AR64">
        <v>-638588</v>
      </c>
      <c r="AS64">
        <v>1167197.75</v>
      </c>
      <c r="AT64">
        <v>1141773.21</v>
      </c>
      <c r="AU64">
        <v>1114003.6196000001</v>
      </c>
      <c r="AV64">
        <v>1060809.2392000002</v>
      </c>
      <c r="AW64">
        <v>1114004</v>
      </c>
      <c r="AX64">
        <v>1060810</v>
      </c>
      <c r="AY64">
        <v>1007616</v>
      </c>
      <c r="AZ64">
        <v>954422</v>
      </c>
      <c r="BA64">
        <v>901228</v>
      </c>
      <c r="BB64">
        <v>848034</v>
      </c>
      <c r="BC64">
        <v>794840</v>
      </c>
      <c r="BD64">
        <v>741646</v>
      </c>
      <c r="BE64">
        <v>673795</v>
      </c>
      <c r="BF64">
        <v>0</v>
      </c>
      <c r="BG64">
        <v>0</v>
      </c>
      <c r="BH64" s="120">
        <f t="shared" si="3"/>
        <v>1167197.75</v>
      </c>
    </row>
    <row r="65" spans="1:60" x14ac:dyDescent="0.2">
      <c r="A65" t="s">
        <v>395</v>
      </c>
      <c r="B65">
        <v>490.47579487884548</v>
      </c>
      <c r="C65">
        <v>1</v>
      </c>
      <c r="D65">
        <v>1</v>
      </c>
      <c r="E65">
        <v>0</v>
      </c>
      <c r="F65">
        <v>1</v>
      </c>
      <c r="G65" t="s">
        <v>343</v>
      </c>
      <c r="H65">
        <v>1</v>
      </c>
      <c r="I65">
        <v>1</v>
      </c>
      <c r="J65" t="str">
        <f t="shared" si="0"/>
        <v>Yes</v>
      </c>
      <c r="K65">
        <v>0</v>
      </c>
      <c r="L65">
        <v>1</v>
      </c>
      <c r="M65">
        <v>10</v>
      </c>
      <c r="N65">
        <v>64</v>
      </c>
      <c r="O65">
        <v>20501.849999999999</v>
      </c>
      <c r="P65">
        <v>18067</v>
      </c>
      <c r="Q65">
        <v>4476</v>
      </c>
      <c r="R65">
        <f t="shared" si="1"/>
        <v>671.4</v>
      </c>
      <c r="S65">
        <v>33.4</v>
      </c>
      <c r="T65">
        <v>6848.199059999999</v>
      </c>
      <c r="U65">
        <v>5420.1</v>
      </c>
      <c r="V65">
        <v>0.88123754685552769</v>
      </c>
      <c r="W65">
        <v>2690.6125000000002</v>
      </c>
      <c r="X65">
        <v>26727.880624999998</v>
      </c>
      <c r="Y65">
        <v>6453383649</v>
      </c>
      <c r="Z65">
        <v>123243</v>
      </c>
      <c r="AA65">
        <v>52363.084710693511</v>
      </c>
      <c r="AB65">
        <v>0.28395399999999998</v>
      </c>
      <c r="AC65">
        <v>32095</v>
      </c>
      <c r="AD65">
        <v>0.28742499999999999</v>
      </c>
      <c r="AE65">
        <v>0.715005</v>
      </c>
      <c r="AF65">
        <f t="shared" si="2"/>
        <v>5.9999999999999942E-2</v>
      </c>
      <c r="AG65">
        <v>0.715005</v>
      </c>
      <c r="AH65">
        <v>0.77500499999999994</v>
      </c>
      <c r="AI65">
        <v>0</v>
      </c>
      <c r="AJ65">
        <v>0</v>
      </c>
      <c r="AK65">
        <v>0</v>
      </c>
      <c r="AL65">
        <v>0</v>
      </c>
      <c r="AM65">
        <v>238731629</v>
      </c>
      <c r="AN65">
        <v>238731629</v>
      </c>
      <c r="AO65">
        <v>200518244</v>
      </c>
      <c r="AP65">
        <v>238731629</v>
      </c>
      <c r="AQ65">
        <v>200518244</v>
      </c>
      <c r="AR65">
        <v>38213385</v>
      </c>
      <c r="AS65">
        <v>201834646.12900001</v>
      </c>
      <c r="AT65">
        <v>199515652.78</v>
      </c>
      <c r="AU65">
        <v>205908194.84099999</v>
      </c>
      <c r="AV65">
        <v>209981741.68199998</v>
      </c>
      <c r="AW65">
        <v>205908193</v>
      </c>
      <c r="AX65">
        <v>209981740</v>
      </c>
      <c r="AY65">
        <v>214055287</v>
      </c>
      <c r="AZ65">
        <v>218128834</v>
      </c>
      <c r="BA65">
        <v>222202381</v>
      </c>
      <c r="BB65">
        <v>226275928</v>
      </c>
      <c r="BC65">
        <v>230349475</v>
      </c>
      <c r="BD65">
        <v>234423022</v>
      </c>
      <c r="BE65">
        <v>238731629</v>
      </c>
      <c r="BF65">
        <v>464</v>
      </c>
      <c r="BG65">
        <v>590434.40105309349</v>
      </c>
      <c r="BH65" s="120">
        <f t="shared" si="3"/>
        <v>202425080.53005311</v>
      </c>
    </row>
    <row r="66" spans="1:60" x14ac:dyDescent="0.2">
      <c r="A66" t="s">
        <v>396</v>
      </c>
      <c r="B66">
        <v>219.4613443455377</v>
      </c>
      <c r="C66">
        <v>109</v>
      </c>
      <c r="D66">
        <v>5</v>
      </c>
      <c r="E66">
        <v>0</v>
      </c>
      <c r="F66">
        <v>0</v>
      </c>
      <c r="G66" t="s">
        <v>327</v>
      </c>
      <c r="I66">
        <v>0</v>
      </c>
      <c r="J66" t="str">
        <f t="shared" si="0"/>
        <v>No</v>
      </c>
      <c r="M66">
        <v>6</v>
      </c>
      <c r="N66">
        <v>65</v>
      </c>
      <c r="O66">
        <v>244.91</v>
      </c>
      <c r="P66">
        <v>57</v>
      </c>
      <c r="Q66">
        <v>1</v>
      </c>
      <c r="R66">
        <f t="shared" si="1"/>
        <v>0.15</v>
      </c>
      <c r="S66">
        <v>6.2</v>
      </c>
      <c r="T66">
        <v>16.02018</v>
      </c>
      <c r="U66">
        <v>17.100000000000001</v>
      </c>
      <c r="V66">
        <v>0.23273855702094648</v>
      </c>
      <c r="W66">
        <v>0</v>
      </c>
      <c r="X66">
        <v>262.15999999999997</v>
      </c>
      <c r="Y66">
        <v>286383784.32999998</v>
      </c>
      <c r="Z66">
        <v>2117</v>
      </c>
      <c r="AA66">
        <v>135278.12202645253</v>
      </c>
      <c r="AB66">
        <v>0.73358400000000001</v>
      </c>
      <c r="AC66">
        <v>89438</v>
      </c>
      <c r="AD66">
        <v>0.80095700000000003</v>
      </c>
      <c r="AE66">
        <v>0.24620400000000001</v>
      </c>
      <c r="AF66">
        <f t="shared" si="2"/>
        <v>0</v>
      </c>
      <c r="AG66">
        <v>0.24620400000000001</v>
      </c>
      <c r="AH66">
        <v>0.24620400000000001</v>
      </c>
      <c r="AI66">
        <v>0</v>
      </c>
      <c r="AJ66">
        <v>0</v>
      </c>
      <c r="AK66">
        <v>0</v>
      </c>
      <c r="AL66">
        <v>0</v>
      </c>
      <c r="AM66">
        <v>743879</v>
      </c>
      <c r="AN66">
        <v>743879</v>
      </c>
      <c r="AO66">
        <v>1327652</v>
      </c>
      <c r="AP66">
        <v>743879</v>
      </c>
      <c r="AQ66">
        <v>1261269.3999999999</v>
      </c>
      <c r="AR66">
        <v>-583773</v>
      </c>
      <c r="AS66">
        <v>1175504.25</v>
      </c>
      <c r="AT66">
        <v>1155057.24</v>
      </c>
      <c r="AU66">
        <v>1126875.7091000001</v>
      </c>
      <c r="AV66">
        <v>1078247.4182000002</v>
      </c>
      <c r="AW66">
        <v>1126876</v>
      </c>
      <c r="AX66">
        <v>1078248</v>
      </c>
      <c r="AY66">
        <v>1029620</v>
      </c>
      <c r="AZ66">
        <v>980992</v>
      </c>
      <c r="BA66">
        <v>932364</v>
      </c>
      <c r="BB66">
        <v>883736</v>
      </c>
      <c r="BC66">
        <v>835108</v>
      </c>
      <c r="BD66">
        <v>786480</v>
      </c>
      <c r="BE66">
        <v>743879</v>
      </c>
      <c r="BF66">
        <v>0</v>
      </c>
      <c r="BG66">
        <v>0</v>
      </c>
      <c r="BH66" s="120">
        <f t="shared" si="3"/>
        <v>1175504.25</v>
      </c>
    </row>
    <row r="67" spans="1:60" x14ac:dyDescent="0.2">
      <c r="A67" t="s">
        <v>397</v>
      </c>
      <c r="B67">
        <v>209.72707158344167</v>
      </c>
      <c r="C67">
        <v>125</v>
      </c>
      <c r="D67">
        <v>5</v>
      </c>
      <c r="E67">
        <v>0</v>
      </c>
      <c r="F67">
        <v>0</v>
      </c>
      <c r="G67" t="s">
        <v>323</v>
      </c>
      <c r="I67">
        <v>0</v>
      </c>
      <c r="J67" t="str">
        <f t="shared" ref="J67:J130" si="4">IF(I67=1,"Yes","No")</f>
        <v>No</v>
      </c>
      <c r="M67">
        <v>5</v>
      </c>
      <c r="N67">
        <v>66</v>
      </c>
      <c r="O67">
        <v>797.65</v>
      </c>
      <c r="P67">
        <v>132</v>
      </c>
      <c r="Q67">
        <v>3</v>
      </c>
      <c r="R67">
        <f t="shared" ref="R67:R130" si="5">Q67*0.15</f>
        <v>0.44999999999999996</v>
      </c>
      <c r="S67">
        <v>6.8</v>
      </c>
      <c r="T67">
        <v>54.933800000000005</v>
      </c>
      <c r="U67">
        <v>39.6</v>
      </c>
      <c r="V67">
        <v>0.16548611546417602</v>
      </c>
      <c r="W67">
        <v>0</v>
      </c>
      <c r="X67">
        <v>837.7</v>
      </c>
      <c r="Y67">
        <v>774736423</v>
      </c>
      <c r="Z67">
        <v>5466</v>
      </c>
      <c r="AA67">
        <v>141737.3624222466</v>
      </c>
      <c r="AB67">
        <v>0.76861199999999996</v>
      </c>
      <c r="AC67">
        <v>93770</v>
      </c>
      <c r="AD67">
        <v>0.83975200000000005</v>
      </c>
      <c r="AE67">
        <v>0.21004600000000001</v>
      </c>
      <c r="AF67">
        <f t="shared" ref="AF67:AF130" si="6">AH67-AG67</f>
        <v>0</v>
      </c>
      <c r="AG67">
        <v>0.21004600000000001</v>
      </c>
      <c r="AH67">
        <v>0.21004600000000001</v>
      </c>
      <c r="AI67">
        <v>798</v>
      </c>
      <c r="AJ67">
        <v>13</v>
      </c>
      <c r="AK67">
        <v>100</v>
      </c>
      <c r="AL67">
        <v>79800</v>
      </c>
      <c r="AM67">
        <v>2027888</v>
      </c>
      <c r="AN67">
        <v>2107688</v>
      </c>
      <c r="AO67">
        <v>2708774</v>
      </c>
      <c r="AP67">
        <v>2107688</v>
      </c>
      <c r="AQ67">
        <v>2573335.2999999998</v>
      </c>
      <c r="AR67">
        <v>-601086</v>
      </c>
      <c r="AS67">
        <v>2557930.5</v>
      </c>
      <c r="AT67">
        <v>2356633.38</v>
      </c>
      <c r="AU67">
        <v>2507859.5362</v>
      </c>
      <c r="AV67">
        <v>2457789.0723999999</v>
      </c>
      <c r="AW67">
        <v>2507861</v>
      </c>
      <c r="AX67">
        <v>2457791</v>
      </c>
      <c r="AY67">
        <v>2407721</v>
      </c>
      <c r="AZ67">
        <v>2357651</v>
      </c>
      <c r="BA67">
        <v>2307581</v>
      </c>
      <c r="BB67">
        <v>2257511</v>
      </c>
      <c r="BC67">
        <v>2207441</v>
      </c>
      <c r="BD67">
        <v>2157371</v>
      </c>
      <c r="BE67">
        <v>2107688</v>
      </c>
      <c r="BF67">
        <v>0</v>
      </c>
      <c r="BG67">
        <v>0</v>
      </c>
      <c r="BH67" s="120">
        <f t="shared" ref="BH67:BH130" si="7">AS67+BG67</f>
        <v>2557930.5</v>
      </c>
    </row>
    <row r="68" spans="1:60" x14ac:dyDescent="0.2">
      <c r="A68" t="s">
        <v>398</v>
      </c>
      <c r="B68">
        <v>228.66864328727956</v>
      </c>
      <c r="C68">
        <v>80</v>
      </c>
      <c r="D68">
        <v>5</v>
      </c>
      <c r="E68">
        <v>0</v>
      </c>
      <c r="F68">
        <v>0</v>
      </c>
      <c r="G68" t="s">
        <v>323</v>
      </c>
      <c r="I68">
        <v>0</v>
      </c>
      <c r="J68" t="str">
        <f t="shared" si="4"/>
        <v>No</v>
      </c>
      <c r="M68">
        <v>4</v>
      </c>
      <c r="N68">
        <v>67</v>
      </c>
      <c r="O68">
        <v>1405.94</v>
      </c>
      <c r="P68">
        <v>213</v>
      </c>
      <c r="Q68">
        <v>3</v>
      </c>
      <c r="R68">
        <f t="shared" si="5"/>
        <v>0.44999999999999996</v>
      </c>
      <c r="S68">
        <v>1.4</v>
      </c>
      <c r="T68">
        <v>21.025059999999996</v>
      </c>
      <c r="U68">
        <v>63.9</v>
      </c>
      <c r="V68">
        <v>0.15150006401411156</v>
      </c>
      <c r="W68">
        <v>0</v>
      </c>
      <c r="X68">
        <v>1470.2900000000002</v>
      </c>
      <c r="Y68">
        <v>1084370907</v>
      </c>
      <c r="Z68">
        <v>9529</v>
      </c>
      <c r="AA68">
        <v>113796.92591037885</v>
      </c>
      <c r="AB68">
        <v>0.61709700000000001</v>
      </c>
      <c r="AC68">
        <v>110739</v>
      </c>
      <c r="AD68">
        <v>0.99171699999999996</v>
      </c>
      <c r="AE68">
        <v>0.27051700000000001</v>
      </c>
      <c r="AF68">
        <f t="shared" si="6"/>
        <v>0</v>
      </c>
      <c r="AG68">
        <v>0.27051700000000001</v>
      </c>
      <c r="AH68">
        <v>0.27051700000000001</v>
      </c>
      <c r="AI68">
        <v>776</v>
      </c>
      <c r="AJ68">
        <v>6</v>
      </c>
      <c r="AK68">
        <v>46.15</v>
      </c>
      <c r="AL68">
        <v>35812</v>
      </c>
      <c r="AM68">
        <v>4583936</v>
      </c>
      <c r="AN68">
        <v>4619748</v>
      </c>
      <c r="AO68">
        <v>6875123</v>
      </c>
      <c r="AP68">
        <v>4619748</v>
      </c>
      <c r="AQ68">
        <v>6531366.8499999996</v>
      </c>
      <c r="AR68">
        <v>-2255375</v>
      </c>
      <c r="AS68">
        <v>6366187</v>
      </c>
      <c r="AT68">
        <v>5981357.0099999998</v>
      </c>
      <c r="AU68">
        <v>6178314.2625000002</v>
      </c>
      <c r="AV68">
        <v>5990441.5250000004</v>
      </c>
      <c r="AW68">
        <v>6178314</v>
      </c>
      <c r="AX68">
        <v>5990441</v>
      </c>
      <c r="AY68">
        <v>5802568</v>
      </c>
      <c r="AZ68">
        <v>5614695</v>
      </c>
      <c r="BA68">
        <v>5426822</v>
      </c>
      <c r="BB68">
        <v>5238949</v>
      </c>
      <c r="BC68">
        <v>5051076</v>
      </c>
      <c r="BD68">
        <v>4863203</v>
      </c>
      <c r="BE68">
        <v>4619748</v>
      </c>
      <c r="BF68">
        <v>0</v>
      </c>
      <c r="BG68">
        <v>0</v>
      </c>
      <c r="BH68" s="120">
        <f t="shared" si="7"/>
        <v>6366187</v>
      </c>
    </row>
    <row r="69" spans="1:60" x14ac:dyDescent="0.2">
      <c r="A69" t="s">
        <v>399</v>
      </c>
      <c r="B69">
        <v>187.18074655240972</v>
      </c>
      <c r="C69">
        <v>143</v>
      </c>
      <c r="D69">
        <v>5</v>
      </c>
      <c r="E69">
        <v>0</v>
      </c>
      <c r="F69">
        <v>0</v>
      </c>
      <c r="G69" t="s">
        <v>327</v>
      </c>
      <c r="I69">
        <v>0</v>
      </c>
      <c r="J69" t="str">
        <f t="shared" si="4"/>
        <v>No</v>
      </c>
      <c r="M69">
        <v>2</v>
      </c>
      <c r="N69">
        <v>68</v>
      </c>
      <c r="O69">
        <v>260.05</v>
      </c>
      <c r="P69">
        <v>76</v>
      </c>
      <c r="Q69">
        <v>4</v>
      </c>
      <c r="R69">
        <f t="shared" si="5"/>
        <v>0.6</v>
      </c>
      <c r="S69">
        <v>8.4</v>
      </c>
      <c r="T69">
        <v>23.063040000000001</v>
      </c>
      <c r="U69">
        <v>22.8</v>
      </c>
      <c r="V69">
        <v>0.29225149009805806</v>
      </c>
      <c r="W69">
        <v>0</v>
      </c>
      <c r="X69">
        <v>283.45000000000005</v>
      </c>
      <c r="Y69">
        <v>841635955</v>
      </c>
      <c r="Z69">
        <v>2819</v>
      </c>
      <c r="AA69">
        <v>298558.33806314296</v>
      </c>
      <c r="AB69">
        <v>1.6190180000000001</v>
      </c>
      <c r="AC69">
        <v>61875</v>
      </c>
      <c r="AD69">
        <v>0.554118</v>
      </c>
      <c r="AE69">
        <v>-0.29954799999999998</v>
      </c>
      <c r="AF69">
        <f t="shared" si="6"/>
        <v>0</v>
      </c>
      <c r="AG69">
        <v>0.01</v>
      </c>
      <c r="AH69">
        <v>0.01</v>
      </c>
      <c r="AI69">
        <v>54</v>
      </c>
      <c r="AJ69">
        <v>4</v>
      </c>
      <c r="AK69">
        <v>30.77</v>
      </c>
      <c r="AL69">
        <v>1662</v>
      </c>
      <c r="AM69">
        <v>32668</v>
      </c>
      <c r="AN69">
        <v>34330</v>
      </c>
      <c r="AO69">
        <v>25634</v>
      </c>
      <c r="AP69">
        <v>34330</v>
      </c>
      <c r="AQ69">
        <v>24352.3</v>
      </c>
      <c r="AR69">
        <v>8696</v>
      </c>
      <c r="AS69">
        <v>26019.933000000001</v>
      </c>
      <c r="AT69">
        <v>22301.579999999998</v>
      </c>
      <c r="AU69">
        <v>26946.993600000002</v>
      </c>
      <c r="AV69">
        <v>27873.987200000003</v>
      </c>
      <c r="AW69">
        <v>26947</v>
      </c>
      <c r="AX69">
        <v>27874</v>
      </c>
      <c r="AY69">
        <v>28801</v>
      </c>
      <c r="AZ69">
        <v>29728</v>
      </c>
      <c r="BA69">
        <v>30655</v>
      </c>
      <c r="BB69">
        <v>31582</v>
      </c>
      <c r="BC69">
        <v>32509</v>
      </c>
      <c r="BD69">
        <v>33436</v>
      </c>
      <c r="BE69">
        <v>34330</v>
      </c>
      <c r="BF69">
        <v>0</v>
      </c>
      <c r="BG69">
        <v>0</v>
      </c>
      <c r="BH69" s="120">
        <f t="shared" si="7"/>
        <v>26019.933000000001</v>
      </c>
    </row>
    <row r="70" spans="1:60" x14ac:dyDescent="0.2">
      <c r="A70" t="s">
        <v>400</v>
      </c>
      <c r="B70">
        <v>293.70251101929875</v>
      </c>
      <c r="C70">
        <v>21</v>
      </c>
      <c r="D70">
        <v>5</v>
      </c>
      <c r="E70">
        <v>0</v>
      </c>
      <c r="F70">
        <v>1</v>
      </c>
      <c r="G70" t="s">
        <v>338</v>
      </c>
      <c r="I70">
        <v>1</v>
      </c>
      <c r="J70" t="str">
        <f t="shared" si="4"/>
        <v>Yes</v>
      </c>
      <c r="K70">
        <v>1</v>
      </c>
      <c r="M70">
        <v>10</v>
      </c>
      <c r="N70">
        <v>69</v>
      </c>
      <c r="O70">
        <v>2246.12</v>
      </c>
      <c r="P70">
        <v>1141</v>
      </c>
      <c r="Q70">
        <v>41</v>
      </c>
      <c r="R70">
        <f t="shared" si="5"/>
        <v>6.1499999999999995</v>
      </c>
      <c r="S70">
        <v>10.199999999999999</v>
      </c>
      <c r="T70">
        <v>237.9813</v>
      </c>
      <c r="U70">
        <v>342.3</v>
      </c>
      <c r="V70">
        <v>0.50798710665503177</v>
      </c>
      <c r="W70">
        <v>0</v>
      </c>
      <c r="X70">
        <v>2594.5700000000002</v>
      </c>
      <c r="Y70">
        <v>1818162947.3299999</v>
      </c>
      <c r="Z70">
        <v>17069</v>
      </c>
      <c r="AA70">
        <v>106518.42212959165</v>
      </c>
      <c r="AB70">
        <v>0.577627</v>
      </c>
      <c r="AC70">
        <v>60548</v>
      </c>
      <c r="AD70">
        <v>0.54223399999999999</v>
      </c>
      <c r="AE70">
        <v>0.43299100000000001</v>
      </c>
      <c r="AF70">
        <f t="shared" si="6"/>
        <v>0</v>
      </c>
      <c r="AG70">
        <v>0.43299100000000001</v>
      </c>
      <c r="AH70">
        <v>0.43299100000000001</v>
      </c>
      <c r="AI70">
        <v>0</v>
      </c>
      <c r="AJ70">
        <v>0</v>
      </c>
      <c r="AK70">
        <v>0</v>
      </c>
      <c r="AL70">
        <v>0</v>
      </c>
      <c r="AM70">
        <v>12947478</v>
      </c>
      <c r="AN70">
        <v>12947478</v>
      </c>
      <c r="AO70">
        <v>15574402</v>
      </c>
      <c r="AP70">
        <v>15574402</v>
      </c>
      <c r="AQ70">
        <v>15574402</v>
      </c>
      <c r="AR70">
        <v>0</v>
      </c>
      <c r="AS70">
        <v>15574402</v>
      </c>
      <c r="AT70">
        <v>15496529.99</v>
      </c>
      <c r="AU70">
        <v>15574402</v>
      </c>
      <c r="AV70">
        <v>15574402</v>
      </c>
      <c r="AW70">
        <v>15574402</v>
      </c>
      <c r="AX70">
        <v>15574402</v>
      </c>
      <c r="AY70">
        <v>15574402</v>
      </c>
      <c r="AZ70">
        <v>15574402</v>
      </c>
      <c r="BA70">
        <v>15574402</v>
      </c>
      <c r="BB70">
        <v>15574402</v>
      </c>
      <c r="BC70">
        <v>15574402</v>
      </c>
      <c r="BD70">
        <v>15574402</v>
      </c>
      <c r="BE70">
        <v>15574402</v>
      </c>
      <c r="BF70">
        <v>5</v>
      </c>
      <c r="BG70">
        <v>6362.439666520404</v>
      </c>
      <c r="BH70" s="120">
        <f t="shared" si="7"/>
        <v>15580764.439666521</v>
      </c>
    </row>
    <row r="71" spans="1:60" x14ac:dyDescent="0.2">
      <c r="A71" t="s">
        <v>401</v>
      </c>
      <c r="B71">
        <v>188.38656115849309</v>
      </c>
      <c r="C71">
        <v>142</v>
      </c>
      <c r="D71">
        <v>5</v>
      </c>
      <c r="E71">
        <v>0</v>
      </c>
      <c r="F71">
        <v>0</v>
      </c>
      <c r="G71" t="s">
        <v>323</v>
      </c>
      <c r="I71">
        <v>0</v>
      </c>
      <c r="J71" t="str">
        <f t="shared" si="4"/>
        <v>No</v>
      </c>
      <c r="M71">
        <v>3</v>
      </c>
      <c r="N71">
        <v>70</v>
      </c>
      <c r="O71">
        <v>849.66</v>
      </c>
      <c r="P71">
        <v>71</v>
      </c>
      <c r="Q71">
        <v>3</v>
      </c>
      <c r="R71">
        <f t="shared" si="5"/>
        <v>0.44999999999999996</v>
      </c>
      <c r="S71">
        <v>1.7</v>
      </c>
      <c r="T71">
        <v>14.516300000000001</v>
      </c>
      <c r="U71">
        <v>21.3</v>
      </c>
      <c r="V71">
        <v>8.356283689946567E-2</v>
      </c>
      <c r="W71">
        <v>0</v>
      </c>
      <c r="X71">
        <v>871.41</v>
      </c>
      <c r="Y71">
        <v>1012714008.33</v>
      </c>
      <c r="Z71">
        <v>6419</v>
      </c>
      <c r="AA71">
        <v>157768.18948901698</v>
      </c>
      <c r="AB71">
        <v>0.85554300000000005</v>
      </c>
      <c r="AC71">
        <v>103295</v>
      </c>
      <c r="AD71">
        <v>0.92505300000000001</v>
      </c>
      <c r="AE71">
        <v>0.12360400000000001</v>
      </c>
      <c r="AF71">
        <f t="shared" si="6"/>
        <v>0</v>
      </c>
      <c r="AG71">
        <v>0.12360400000000001</v>
      </c>
      <c r="AH71">
        <v>0.12360400000000001</v>
      </c>
      <c r="AI71">
        <v>848</v>
      </c>
      <c r="AJ71">
        <v>13</v>
      </c>
      <c r="AK71">
        <v>100</v>
      </c>
      <c r="AL71">
        <v>84800</v>
      </c>
      <c r="AM71">
        <v>1241355</v>
      </c>
      <c r="AN71">
        <v>1326155</v>
      </c>
      <c r="AO71">
        <v>2173420</v>
      </c>
      <c r="AP71">
        <v>1326155</v>
      </c>
      <c r="AQ71">
        <v>2064749</v>
      </c>
      <c r="AR71">
        <v>-847265</v>
      </c>
      <c r="AS71">
        <v>1837860</v>
      </c>
      <c r="AT71">
        <v>1890875.4</v>
      </c>
      <c r="AU71">
        <v>1767282.8255</v>
      </c>
      <c r="AV71">
        <v>1696705.6510000001</v>
      </c>
      <c r="AW71">
        <v>1767283</v>
      </c>
      <c r="AX71">
        <v>1696706</v>
      </c>
      <c r="AY71">
        <v>1626129</v>
      </c>
      <c r="AZ71">
        <v>1555552</v>
      </c>
      <c r="BA71">
        <v>1484975</v>
      </c>
      <c r="BB71">
        <v>1414398</v>
      </c>
      <c r="BC71">
        <v>1343821</v>
      </c>
      <c r="BD71">
        <v>1273244</v>
      </c>
      <c r="BE71">
        <v>1326155</v>
      </c>
      <c r="BF71">
        <v>0</v>
      </c>
      <c r="BG71">
        <v>0</v>
      </c>
      <c r="BH71" s="120">
        <f t="shared" si="7"/>
        <v>1837860</v>
      </c>
    </row>
    <row r="72" spans="1:60" x14ac:dyDescent="0.2">
      <c r="A72" t="s">
        <v>402</v>
      </c>
      <c r="B72">
        <v>233.48346265873474</v>
      </c>
      <c r="C72">
        <v>68</v>
      </c>
      <c r="D72">
        <v>5</v>
      </c>
      <c r="E72">
        <v>0</v>
      </c>
      <c r="F72">
        <v>0</v>
      </c>
      <c r="G72" t="s">
        <v>327</v>
      </c>
      <c r="I72">
        <v>0</v>
      </c>
      <c r="J72" t="str">
        <f t="shared" si="4"/>
        <v>No</v>
      </c>
      <c r="M72">
        <v>7</v>
      </c>
      <c r="N72">
        <v>71</v>
      </c>
      <c r="O72">
        <v>972.24</v>
      </c>
      <c r="P72">
        <v>258</v>
      </c>
      <c r="Q72">
        <v>9</v>
      </c>
      <c r="R72">
        <f t="shared" si="5"/>
        <v>1.3499999999999999</v>
      </c>
      <c r="S72">
        <v>6.5</v>
      </c>
      <c r="T72">
        <v>62.609950000000005</v>
      </c>
      <c r="U72">
        <v>77.400000000000006</v>
      </c>
      <c r="V72">
        <v>0.26536657615403603</v>
      </c>
      <c r="W72">
        <v>0</v>
      </c>
      <c r="X72">
        <v>1050.99</v>
      </c>
      <c r="Y72">
        <v>892873808.33000004</v>
      </c>
      <c r="Z72">
        <v>7197</v>
      </c>
      <c r="AA72">
        <v>124061.94363345839</v>
      </c>
      <c r="AB72">
        <v>0.67276100000000005</v>
      </c>
      <c r="AC72">
        <v>88125</v>
      </c>
      <c r="AD72">
        <v>0.78919899999999998</v>
      </c>
      <c r="AE72">
        <v>0.29230800000000001</v>
      </c>
      <c r="AF72">
        <f t="shared" si="6"/>
        <v>0</v>
      </c>
      <c r="AG72">
        <v>0.29230800000000001</v>
      </c>
      <c r="AH72">
        <v>0.29230800000000001</v>
      </c>
      <c r="AI72">
        <v>0</v>
      </c>
      <c r="AJ72">
        <v>0</v>
      </c>
      <c r="AK72">
        <v>0</v>
      </c>
      <c r="AL72">
        <v>0</v>
      </c>
      <c r="AM72">
        <v>3540627</v>
      </c>
      <c r="AN72">
        <v>3540627</v>
      </c>
      <c r="AO72">
        <v>5410404</v>
      </c>
      <c r="AP72">
        <v>3540627</v>
      </c>
      <c r="AQ72">
        <v>5139883.8</v>
      </c>
      <c r="AR72">
        <v>-1869777</v>
      </c>
      <c r="AS72">
        <v>4916815.25</v>
      </c>
      <c r="AT72">
        <v>4707051.4799999995</v>
      </c>
      <c r="AU72">
        <v>4761062.5758999996</v>
      </c>
      <c r="AV72">
        <v>4605310.1517999992</v>
      </c>
      <c r="AW72">
        <v>4761063</v>
      </c>
      <c r="AX72">
        <v>4605311</v>
      </c>
      <c r="AY72">
        <v>4449559</v>
      </c>
      <c r="AZ72">
        <v>4293807</v>
      </c>
      <c r="BA72">
        <v>4138055</v>
      </c>
      <c r="BB72">
        <v>3982303</v>
      </c>
      <c r="BC72">
        <v>3826551</v>
      </c>
      <c r="BD72">
        <v>3670799</v>
      </c>
      <c r="BE72">
        <v>3540627</v>
      </c>
      <c r="BF72">
        <v>0</v>
      </c>
      <c r="BG72">
        <v>0</v>
      </c>
      <c r="BH72" s="120">
        <f t="shared" si="7"/>
        <v>4916815.25</v>
      </c>
    </row>
    <row r="73" spans="1:60" x14ac:dyDescent="0.2">
      <c r="A73" t="s">
        <v>403</v>
      </c>
      <c r="B73">
        <v>241.29307159798293</v>
      </c>
      <c r="C73">
        <v>55</v>
      </c>
      <c r="D73">
        <v>5</v>
      </c>
      <c r="E73">
        <v>0</v>
      </c>
      <c r="F73">
        <v>0</v>
      </c>
      <c r="G73" t="s">
        <v>333</v>
      </c>
      <c r="I73">
        <v>0</v>
      </c>
      <c r="J73" t="str">
        <f t="shared" si="4"/>
        <v>No</v>
      </c>
      <c r="M73">
        <v>7</v>
      </c>
      <c r="N73">
        <v>72</v>
      </c>
      <c r="O73">
        <v>2374.75</v>
      </c>
      <c r="P73">
        <v>660</v>
      </c>
      <c r="Q73">
        <v>32</v>
      </c>
      <c r="R73">
        <f t="shared" si="5"/>
        <v>4.8</v>
      </c>
      <c r="S73">
        <v>5.6</v>
      </c>
      <c r="T73">
        <v>134.1508</v>
      </c>
      <c r="U73">
        <v>198</v>
      </c>
      <c r="V73">
        <v>0.27792399199915779</v>
      </c>
      <c r="W73">
        <v>0</v>
      </c>
      <c r="X73">
        <v>2577.5500000000002</v>
      </c>
      <c r="Y73">
        <v>1584974687</v>
      </c>
      <c r="Z73">
        <v>14911</v>
      </c>
      <c r="AA73">
        <v>106295.66675608611</v>
      </c>
      <c r="AB73">
        <v>0.57641900000000001</v>
      </c>
      <c r="AC73">
        <v>84821</v>
      </c>
      <c r="AD73">
        <v>0.75961000000000001</v>
      </c>
      <c r="AE73">
        <v>0.36862400000000001</v>
      </c>
      <c r="AF73">
        <f t="shared" si="6"/>
        <v>0</v>
      </c>
      <c r="AG73">
        <v>0.36862400000000001</v>
      </c>
      <c r="AH73">
        <v>0.36862400000000001</v>
      </c>
      <c r="AI73">
        <v>0</v>
      </c>
      <c r="AJ73">
        <v>0</v>
      </c>
      <c r="AK73">
        <v>0</v>
      </c>
      <c r="AL73">
        <v>0</v>
      </c>
      <c r="AM73">
        <v>10950442</v>
      </c>
      <c r="AN73">
        <v>10950442</v>
      </c>
      <c r="AO73">
        <v>11977384</v>
      </c>
      <c r="AP73">
        <v>10950442</v>
      </c>
      <c r="AQ73">
        <v>11378514.800000001</v>
      </c>
      <c r="AR73">
        <v>-1026942</v>
      </c>
      <c r="AS73">
        <v>11686862</v>
      </c>
      <c r="AT73">
        <v>10420324.08</v>
      </c>
      <c r="AU73">
        <v>11601317.7314</v>
      </c>
      <c r="AV73">
        <v>11515773.4628</v>
      </c>
      <c r="AW73">
        <v>11601318</v>
      </c>
      <c r="AX73">
        <v>11515774</v>
      </c>
      <c r="AY73">
        <v>11430230</v>
      </c>
      <c r="AZ73">
        <v>11344686</v>
      </c>
      <c r="BA73">
        <v>11259142</v>
      </c>
      <c r="BB73">
        <v>11173598</v>
      </c>
      <c r="BC73">
        <v>11088054</v>
      </c>
      <c r="BD73">
        <v>11002510</v>
      </c>
      <c r="BE73">
        <v>10950442</v>
      </c>
      <c r="BF73">
        <v>4</v>
      </c>
      <c r="BG73">
        <v>5089.9517332163232</v>
      </c>
      <c r="BH73" s="120">
        <f t="shared" si="7"/>
        <v>11691951.951733217</v>
      </c>
    </row>
    <row r="74" spans="1:60" x14ac:dyDescent="0.2">
      <c r="A74" t="s">
        <v>404</v>
      </c>
      <c r="B74">
        <v>231.44289711582618</v>
      </c>
      <c r="C74">
        <v>75</v>
      </c>
      <c r="D74">
        <v>5</v>
      </c>
      <c r="E74">
        <v>0</v>
      </c>
      <c r="F74">
        <v>0</v>
      </c>
      <c r="G74" t="s">
        <v>327</v>
      </c>
      <c r="I74">
        <v>0</v>
      </c>
      <c r="J74" t="str">
        <f t="shared" si="4"/>
        <v>No</v>
      </c>
      <c r="M74">
        <v>7</v>
      </c>
      <c r="N74">
        <v>73</v>
      </c>
      <c r="O74">
        <v>560.25</v>
      </c>
      <c r="P74">
        <v>199</v>
      </c>
      <c r="Q74">
        <v>6</v>
      </c>
      <c r="R74">
        <f t="shared" si="5"/>
        <v>0.89999999999999991</v>
      </c>
      <c r="S74">
        <v>1.5</v>
      </c>
      <c r="T74">
        <v>8.3030999999999988</v>
      </c>
      <c r="U74">
        <v>59.7</v>
      </c>
      <c r="V74">
        <v>0.35519857206604194</v>
      </c>
      <c r="W74">
        <v>0</v>
      </c>
      <c r="X74">
        <v>620.85</v>
      </c>
      <c r="Y74">
        <v>549541975.66999996</v>
      </c>
      <c r="Z74">
        <v>4281</v>
      </c>
      <c r="AA74">
        <v>128367.66542163045</v>
      </c>
      <c r="AB74">
        <v>0.69611100000000004</v>
      </c>
      <c r="AC74">
        <v>86833</v>
      </c>
      <c r="AD74">
        <v>0.77762799999999999</v>
      </c>
      <c r="AE74">
        <v>0.27943400000000002</v>
      </c>
      <c r="AF74">
        <f t="shared" si="6"/>
        <v>0</v>
      </c>
      <c r="AG74">
        <v>0.27943400000000002</v>
      </c>
      <c r="AH74">
        <v>0.27943400000000002</v>
      </c>
      <c r="AI74">
        <v>0</v>
      </c>
      <c r="AJ74">
        <v>0</v>
      </c>
      <c r="AK74">
        <v>0</v>
      </c>
      <c r="AL74">
        <v>0</v>
      </c>
      <c r="AM74">
        <v>1999433</v>
      </c>
      <c r="AN74">
        <v>1999433</v>
      </c>
      <c r="AO74">
        <v>3518715</v>
      </c>
      <c r="AP74">
        <v>1999433</v>
      </c>
      <c r="AQ74">
        <v>3342779.25</v>
      </c>
      <c r="AR74">
        <v>-1519282</v>
      </c>
      <c r="AS74">
        <v>3146060</v>
      </c>
      <c r="AT74">
        <v>3061282.05</v>
      </c>
      <c r="AU74">
        <v>3019503.8094000001</v>
      </c>
      <c r="AV74">
        <v>2892947.6188000003</v>
      </c>
      <c r="AW74">
        <v>3019504</v>
      </c>
      <c r="AX74">
        <v>2892948</v>
      </c>
      <c r="AY74">
        <v>2766392</v>
      </c>
      <c r="AZ74">
        <v>2639836</v>
      </c>
      <c r="BA74">
        <v>2513280</v>
      </c>
      <c r="BB74">
        <v>2386724</v>
      </c>
      <c r="BC74">
        <v>2260168</v>
      </c>
      <c r="BD74">
        <v>2133612</v>
      </c>
      <c r="BE74">
        <v>1999433</v>
      </c>
      <c r="BF74">
        <v>0</v>
      </c>
      <c r="BG74">
        <v>0</v>
      </c>
      <c r="BH74" s="120">
        <f t="shared" si="7"/>
        <v>3146060</v>
      </c>
    </row>
    <row r="75" spans="1:60" x14ac:dyDescent="0.2">
      <c r="A75" t="s">
        <v>405</v>
      </c>
      <c r="B75">
        <v>207.13101128255985</v>
      </c>
      <c r="C75">
        <v>132</v>
      </c>
      <c r="D75">
        <v>5</v>
      </c>
      <c r="E75">
        <v>0</v>
      </c>
      <c r="F75">
        <v>0</v>
      </c>
      <c r="G75" t="s">
        <v>327</v>
      </c>
      <c r="I75">
        <v>0</v>
      </c>
      <c r="J75" t="str">
        <f t="shared" si="4"/>
        <v>No</v>
      </c>
      <c r="M75">
        <v>4</v>
      </c>
      <c r="N75">
        <v>74</v>
      </c>
      <c r="O75">
        <v>891.1</v>
      </c>
      <c r="P75">
        <v>208</v>
      </c>
      <c r="Q75">
        <v>2</v>
      </c>
      <c r="R75">
        <f t="shared" si="5"/>
        <v>0.3</v>
      </c>
      <c r="S75">
        <v>5.7</v>
      </c>
      <c r="T75">
        <v>51.414000000000001</v>
      </c>
      <c r="U75">
        <v>62.4</v>
      </c>
      <c r="V75">
        <v>0.23341936931881943</v>
      </c>
      <c r="W75">
        <v>0</v>
      </c>
      <c r="X75">
        <v>953.8</v>
      </c>
      <c r="Y75">
        <v>1472121897.3299999</v>
      </c>
      <c r="Z75">
        <v>8175</v>
      </c>
      <c r="AA75">
        <v>180076.0730678899</v>
      </c>
      <c r="AB75">
        <v>0.97651399999999999</v>
      </c>
      <c r="AC75">
        <v>80951</v>
      </c>
      <c r="AD75">
        <v>0.72495200000000004</v>
      </c>
      <c r="AE75">
        <v>9.8955000000000001E-2</v>
      </c>
      <c r="AF75">
        <f t="shared" si="6"/>
        <v>0</v>
      </c>
      <c r="AG75">
        <v>9.8955000000000001E-2</v>
      </c>
      <c r="AH75">
        <v>9.8955000000000001E-2</v>
      </c>
      <c r="AI75">
        <v>0</v>
      </c>
      <c r="AJ75">
        <v>0</v>
      </c>
      <c r="AK75">
        <v>0</v>
      </c>
      <c r="AL75">
        <v>0</v>
      </c>
      <c r="AM75">
        <v>1087767</v>
      </c>
      <c r="AN75">
        <v>1087767</v>
      </c>
      <c r="AO75">
        <v>1446598</v>
      </c>
      <c r="AP75">
        <v>1087767</v>
      </c>
      <c r="AQ75">
        <v>1374268.1</v>
      </c>
      <c r="AR75">
        <v>-358831</v>
      </c>
      <c r="AS75">
        <v>1330817.75</v>
      </c>
      <c r="AT75">
        <v>1258540.26</v>
      </c>
      <c r="AU75">
        <v>1300927.3777000001</v>
      </c>
      <c r="AV75">
        <v>1271036.7554000001</v>
      </c>
      <c r="AW75">
        <v>1300927</v>
      </c>
      <c r="AX75">
        <v>1271036</v>
      </c>
      <c r="AY75">
        <v>1241145</v>
      </c>
      <c r="AZ75">
        <v>1211254</v>
      </c>
      <c r="BA75">
        <v>1181363</v>
      </c>
      <c r="BB75">
        <v>1151472</v>
      </c>
      <c r="BC75">
        <v>1121581</v>
      </c>
      <c r="BD75">
        <v>1091690</v>
      </c>
      <c r="BE75">
        <v>1087767</v>
      </c>
      <c r="BF75">
        <v>0</v>
      </c>
      <c r="BG75">
        <v>0</v>
      </c>
      <c r="BH75" s="120">
        <f t="shared" si="7"/>
        <v>1330817.75</v>
      </c>
    </row>
    <row r="76" spans="1:60" x14ac:dyDescent="0.2">
      <c r="A76" t="s">
        <v>406</v>
      </c>
      <c r="B76">
        <v>142.95029545183326</v>
      </c>
      <c r="C76">
        <v>158</v>
      </c>
      <c r="D76">
        <v>5</v>
      </c>
      <c r="E76">
        <v>0</v>
      </c>
      <c r="F76">
        <v>0</v>
      </c>
      <c r="G76" t="s">
        <v>323</v>
      </c>
      <c r="I76">
        <v>0</v>
      </c>
      <c r="J76" t="str">
        <f t="shared" si="4"/>
        <v>No</v>
      </c>
      <c r="M76">
        <v>1</v>
      </c>
      <c r="N76">
        <v>75</v>
      </c>
      <c r="O76">
        <v>248.67</v>
      </c>
      <c r="P76">
        <v>44</v>
      </c>
      <c r="Q76">
        <v>4</v>
      </c>
      <c r="R76">
        <f t="shared" si="5"/>
        <v>0.6</v>
      </c>
      <c r="S76">
        <v>4.8</v>
      </c>
      <c r="T76">
        <v>12.590400000000001</v>
      </c>
      <c r="U76">
        <v>13.2</v>
      </c>
      <c r="V76">
        <v>0.17694132786423775</v>
      </c>
      <c r="W76">
        <v>0</v>
      </c>
      <c r="X76">
        <v>262.47000000000003</v>
      </c>
      <c r="Y76">
        <v>705011537.33000004</v>
      </c>
      <c r="Z76">
        <v>2355</v>
      </c>
      <c r="AA76">
        <v>299367.95640339702</v>
      </c>
      <c r="AB76">
        <v>1.6234090000000001</v>
      </c>
      <c r="AC76">
        <v>89643</v>
      </c>
      <c r="AD76">
        <v>0.80279299999999998</v>
      </c>
      <c r="AE76">
        <v>-0.377224</v>
      </c>
      <c r="AF76">
        <f t="shared" si="6"/>
        <v>0</v>
      </c>
      <c r="AG76">
        <v>0.01</v>
      </c>
      <c r="AH76">
        <v>0.01</v>
      </c>
      <c r="AI76">
        <v>246</v>
      </c>
      <c r="AJ76">
        <v>13</v>
      </c>
      <c r="AK76">
        <v>100</v>
      </c>
      <c r="AL76">
        <v>24600</v>
      </c>
      <c r="AM76">
        <v>30250</v>
      </c>
      <c r="AN76">
        <v>54850</v>
      </c>
      <c r="AO76">
        <v>63069</v>
      </c>
      <c r="AP76">
        <v>54850</v>
      </c>
      <c r="AQ76">
        <v>59915.55</v>
      </c>
      <c r="AR76">
        <v>-8219</v>
      </c>
      <c r="AS76">
        <v>61597</v>
      </c>
      <c r="AT76">
        <v>54870.03</v>
      </c>
      <c r="AU76">
        <v>60912.357300000003</v>
      </c>
      <c r="AV76">
        <v>60227.714600000007</v>
      </c>
      <c r="AW76">
        <v>60912</v>
      </c>
      <c r="AX76">
        <v>60227</v>
      </c>
      <c r="AY76">
        <v>59542</v>
      </c>
      <c r="AZ76">
        <v>58857</v>
      </c>
      <c r="BA76">
        <v>58172</v>
      </c>
      <c r="BB76">
        <v>57487</v>
      </c>
      <c r="BC76">
        <v>56802</v>
      </c>
      <c r="BD76">
        <v>56117</v>
      </c>
      <c r="BE76">
        <v>54850</v>
      </c>
      <c r="BF76">
        <v>1</v>
      </c>
      <c r="BG76">
        <v>1272.4879333040808</v>
      </c>
      <c r="BH76" s="120">
        <f t="shared" si="7"/>
        <v>62869.487933304081</v>
      </c>
    </row>
    <row r="77" spans="1:60" x14ac:dyDescent="0.2">
      <c r="A77" t="s">
        <v>407</v>
      </c>
      <c r="B77">
        <v>174.30632494208467</v>
      </c>
      <c r="C77">
        <v>150</v>
      </c>
      <c r="D77">
        <v>5</v>
      </c>
      <c r="E77">
        <v>0</v>
      </c>
      <c r="F77">
        <v>0</v>
      </c>
      <c r="G77" t="s">
        <v>329</v>
      </c>
      <c r="I77">
        <v>0</v>
      </c>
      <c r="J77" t="str">
        <f t="shared" si="4"/>
        <v>No</v>
      </c>
      <c r="M77">
        <v>2</v>
      </c>
      <c r="N77">
        <v>76</v>
      </c>
      <c r="O77">
        <v>2735.97</v>
      </c>
      <c r="P77">
        <v>111</v>
      </c>
      <c r="Q77">
        <v>37</v>
      </c>
      <c r="R77">
        <f t="shared" si="5"/>
        <v>5.55</v>
      </c>
      <c r="S77">
        <v>4</v>
      </c>
      <c r="T77">
        <v>113.27799999999999</v>
      </c>
      <c r="U77">
        <v>33.299999999999997</v>
      </c>
      <c r="V77">
        <v>4.0570620291889167E-2</v>
      </c>
      <c r="W77">
        <v>0</v>
      </c>
      <c r="X77">
        <v>2774.82</v>
      </c>
      <c r="Y77">
        <v>4207762747</v>
      </c>
      <c r="Z77">
        <v>18151</v>
      </c>
      <c r="AA77">
        <v>231819.88579141645</v>
      </c>
      <c r="AB77">
        <v>1.2571099999999999</v>
      </c>
      <c r="AC77">
        <v>105673</v>
      </c>
      <c r="AD77">
        <v>0.946349</v>
      </c>
      <c r="AE77">
        <v>-0.163882</v>
      </c>
      <c r="AF77">
        <f t="shared" si="6"/>
        <v>0</v>
      </c>
      <c r="AG77">
        <v>0.01</v>
      </c>
      <c r="AH77">
        <v>0.01</v>
      </c>
      <c r="AI77">
        <v>0</v>
      </c>
      <c r="AJ77">
        <v>0</v>
      </c>
      <c r="AK77">
        <v>0</v>
      </c>
      <c r="AL77">
        <v>0</v>
      </c>
      <c r="AM77">
        <v>319798</v>
      </c>
      <c r="AN77">
        <v>319798</v>
      </c>
      <c r="AO77">
        <v>446496</v>
      </c>
      <c r="AP77">
        <v>319798</v>
      </c>
      <c r="AQ77">
        <v>424171.2</v>
      </c>
      <c r="AR77">
        <v>-126698</v>
      </c>
      <c r="AS77">
        <v>417669</v>
      </c>
      <c r="AT77">
        <v>388451.52</v>
      </c>
      <c r="AU77">
        <v>407115.05660000001</v>
      </c>
      <c r="AV77">
        <v>396561.11320000002</v>
      </c>
      <c r="AW77">
        <v>407115</v>
      </c>
      <c r="AX77">
        <v>396561</v>
      </c>
      <c r="AY77">
        <v>386007</v>
      </c>
      <c r="AZ77">
        <v>375453</v>
      </c>
      <c r="BA77">
        <v>364899</v>
      </c>
      <c r="BB77">
        <v>354345</v>
      </c>
      <c r="BC77">
        <v>343791</v>
      </c>
      <c r="BD77">
        <v>333237</v>
      </c>
      <c r="BE77">
        <v>319798</v>
      </c>
      <c r="BF77">
        <v>0</v>
      </c>
      <c r="BG77">
        <v>0</v>
      </c>
      <c r="BH77" s="120">
        <f t="shared" si="7"/>
        <v>417669</v>
      </c>
    </row>
    <row r="78" spans="1:60" x14ac:dyDescent="0.2">
      <c r="A78" t="s">
        <v>408</v>
      </c>
      <c r="B78">
        <v>288.83689744091612</v>
      </c>
      <c r="C78">
        <v>23</v>
      </c>
      <c r="D78">
        <v>5</v>
      </c>
      <c r="E78">
        <v>0</v>
      </c>
      <c r="F78">
        <v>1</v>
      </c>
      <c r="G78" t="s">
        <v>338</v>
      </c>
      <c r="I78">
        <v>1</v>
      </c>
      <c r="J78" t="str">
        <f t="shared" si="4"/>
        <v>Yes</v>
      </c>
      <c r="K78">
        <v>1</v>
      </c>
      <c r="M78">
        <v>9</v>
      </c>
      <c r="N78">
        <v>77</v>
      </c>
      <c r="O78">
        <v>7490.77</v>
      </c>
      <c r="P78">
        <v>4412</v>
      </c>
      <c r="Q78">
        <v>460</v>
      </c>
      <c r="R78">
        <f t="shared" si="5"/>
        <v>69</v>
      </c>
      <c r="S78">
        <v>11.8</v>
      </c>
      <c r="T78">
        <v>884.63419999999996</v>
      </c>
      <c r="U78">
        <v>1323.6</v>
      </c>
      <c r="V78">
        <v>0.58899151889592116</v>
      </c>
      <c r="W78">
        <v>0</v>
      </c>
      <c r="X78">
        <v>8883.3700000000008</v>
      </c>
      <c r="Y78">
        <v>5626408049.6700001</v>
      </c>
      <c r="Z78">
        <v>57873</v>
      </c>
      <c r="AA78">
        <v>97219.913425431543</v>
      </c>
      <c r="AB78">
        <v>0.52720299999999998</v>
      </c>
      <c r="AC78">
        <v>65592</v>
      </c>
      <c r="AD78">
        <v>0.58740599999999998</v>
      </c>
      <c r="AE78">
        <v>0.45473599999999997</v>
      </c>
      <c r="AF78">
        <f t="shared" si="6"/>
        <v>0</v>
      </c>
      <c r="AG78">
        <v>0.45473599999999997</v>
      </c>
      <c r="AH78">
        <v>0.45473599999999997</v>
      </c>
      <c r="AI78">
        <v>0</v>
      </c>
      <c r="AJ78">
        <v>0</v>
      </c>
      <c r="AK78">
        <v>0</v>
      </c>
      <c r="AL78">
        <v>0</v>
      </c>
      <c r="AM78">
        <v>46556253</v>
      </c>
      <c r="AN78">
        <v>46556253</v>
      </c>
      <c r="AO78">
        <v>34440424</v>
      </c>
      <c r="AP78">
        <v>46556253</v>
      </c>
      <c r="AQ78">
        <v>34440424</v>
      </c>
      <c r="AR78">
        <v>12115829</v>
      </c>
      <c r="AS78">
        <v>34936995.787</v>
      </c>
      <c r="AT78">
        <v>34268221.880000003</v>
      </c>
      <c r="AU78">
        <v>36228543.371399999</v>
      </c>
      <c r="AV78">
        <v>37520090.742799997</v>
      </c>
      <c r="AW78">
        <v>36228543</v>
      </c>
      <c r="AX78">
        <v>37520090</v>
      </c>
      <c r="AY78">
        <v>38811637</v>
      </c>
      <c r="AZ78">
        <v>40103184</v>
      </c>
      <c r="BA78">
        <v>41394731</v>
      </c>
      <c r="BB78">
        <v>42686278</v>
      </c>
      <c r="BC78">
        <v>43977825</v>
      </c>
      <c r="BD78">
        <v>45269372</v>
      </c>
      <c r="BE78">
        <v>46556253</v>
      </c>
      <c r="BF78">
        <v>28</v>
      </c>
      <c r="BG78">
        <v>35629.662132514262</v>
      </c>
      <c r="BH78" s="120">
        <f t="shared" si="7"/>
        <v>34972625.449132517</v>
      </c>
    </row>
    <row r="79" spans="1:60" x14ac:dyDescent="0.2">
      <c r="A79" t="s">
        <v>409</v>
      </c>
      <c r="B79">
        <v>267.10485420448759</v>
      </c>
      <c r="C79">
        <v>37</v>
      </c>
      <c r="D79">
        <v>5</v>
      </c>
      <c r="E79">
        <v>0</v>
      </c>
      <c r="F79">
        <v>0</v>
      </c>
      <c r="G79" t="s">
        <v>323</v>
      </c>
      <c r="I79">
        <v>0</v>
      </c>
      <c r="J79" t="str">
        <f t="shared" si="4"/>
        <v>No</v>
      </c>
      <c r="M79">
        <v>8</v>
      </c>
      <c r="N79">
        <v>78</v>
      </c>
      <c r="O79">
        <v>1686.95</v>
      </c>
      <c r="P79">
        <v>449</v>
      </c>
      <c r="Q79">
        <v>56</v>
      </c>
      <c r="R79">
        <f t="shared" si="5"/>
        <v>8.4</v>
      </c>
      <c r="S79">
        <v>17.100000000000001</v>
      </c>
      <c r="T79">
        <v>294.49107000000004</v>
      </c>
      <c r="U79">
        <v>134.69999999999999</v>
      </c>
      <c r="V79">
        <v>0.26616082278668601</v>
      </c>
      <c r="W79">
        <v>0</v>
      </c>
      <c r="X79">
        <v>1830.0500000000002</v>
      </c>
      <c r="Y79">
        <v>1532177684.3299999</v>
      </c>
      <c r="Z79">
        <v>13723</v>
      </c>
      <c r="AA79">
        <v>111650.3449923486</v>
      </c>
      <c r="AB79">
        <v>0.60545599999999999</v>
      </c>
      <c r="AC79">
        <v>63391</v>
      </c>
      <c r="AD79">
        <v>0.56769499999999995</v>
      </c>
      <c r="AE79">
        <v>0.40587200000000001</v>
      </c>
      <c r="AF79">
        <f t="shared" si="6"/>
        <v>0</v>
      </c>
      <c r="AG79">
        <v>0.40587200000000001</v>
      </c>
      <c r="AH79">
        <v>0.40587200000000001</v>
      </c>
      <c r="AI79">
        <v>532</v>
      </c>
      <c r="AJ79">
        <v>4</v>
      </c>
      <c r="AK79">
        <v>30.77</v>
      </c>
      <c r="AL79">
        <v>16370</v>
      </c>
      <c r="AM79">
        <v>8560379</v>
      </c>
      <c r="AN79">
        <v>8576749</v>
      </c>
      <c r="AO79">
        <v>9947410</v>
      </c>
      <c r="AP79">
        <v>8576749</v>
      </c>
      <c r="AQ79">
        <v>9450039.5</v>
      </c>
      <c r="AR79">
        <v>-1370661</v>
      </c>
      <c r="AS79">
        <v>9675277</v>
      </c>
      <c r="AT79">
        <v>8654246.6999999993</v>
      </c>
      <c r="AU79">
        <v>9561095.9386999998</v>
      </c>
      <c r="AV79">
        <v>9446919.8773999996</v>
      </c>
      <c r="AW79">
        <v>9561101</v>
      </c>
      <c r="AX79">
        <v>9446925</v>
      </c>
      <c r="AY79">
        <v>9332749</v>
      </c>
      <c r="AZ79">
        <v>9218573</v>
      </c>
      <c r="BA79">
        <v>9104397</v>
      </c>
      <c r="BB79">
        <v>8990221</v>
      </c>
      <c r="BC79">
        <v>8876045</v>
      </c>
      <c r="BD79">
        <v>8761869</v>
      </c>
      <c r="BE79">
        <v>8576749</v>
      </c>
      <c r="BF79">
        <v>0</v>
      </c>
      <c r="BG79">
        <v>0</v>
      </c>
      <c r="BH79" s="120">
        <f t="shared" si="7"/>
        <v>9675277</v>
      </c>
    </row>
    <row r="80" spans="1:60" x14ac:dyDescent="0.2">
      <c r="A80" t="s">
        <v>410</v>
      </c>
      <c r="B80">
        <v>223.36141840906024</v>
      </c>
      <c r="C80">
        <v>93</v>
      </c>
      <c r="D80">
        <v>5</v>
      </c>
      <c r="E80">
        <v>0</v>
      </c>
      <c r="F80">
        <v>0</v>
      </c>
      <c r="G80" t="s">
        <v>323</v>
      </c>
      <c r="I80">
        <v>0</v>
      </c>
      <c r="J80" t="str">
        <f t="shared" si="4"/>
        <v>No</v>
      </c>
      <c r="M80">
        <v>4</v>
      </c>
      <c r="N80">
        <v>79</v>
      </c>
      <c r="O80">
        <v>986.93</v>
      </c>
      <c r="P80">
        <v>148</v>
      </c>
      <c r="Q80">
        <v>7</v>
      </c>
      <c r="R80">
        <f t="shared" si="5"/>
        <v>1.05</v>
      </c>
      <c r="S80">
        <v>1.1000000000000001</v>
      </c>
      <c r="T80">
        <v>11.403370000000002</v>
      </c>
      <c r="U80">
        <v>44.4</v>
      </c>
      <c r="V80">
        <v>0.14995997689805762</v>
      </c>
      <c r="W80">
        <v>0</v>
      </c>
      <c r="X80">
        <v>1032.3799999999999</v>
      </c>
      <c r="Y80">
        <v>839404190.33000004</v>
      </c>
      <c r="Z80">
        <v>6402</v>
      </c>
      <c r="AA80">
        <v>131115.93101062169</v>
      </c>
      <c r="AB80">
        <v>0.71101400000000003</v>
      </c>
      <c r="AC80">
        <v>103276</v>
      </c>
      <c r="AD80">
        <v>0.92488300000000001</v>
      </c>
      <c r="AE80">
        <v>0.224825</v>
      </c>
      <c r="AF80">
        <f t="shared" si="6"/>
        <v>0</v>
      </c>
      <c r="AG80">
        <v>0.224825</v>
      </c>
      <c r="AH80">
        <v>0.224825</v>
      </c>
      <c r="AI80">
        <v>518</v>
      </c>
      <c r="AJ80">
        <v>6</v>
      </c>
      <c r="AK80">
        <v>46.15</v>
      </c>
      <c r="AL80">
        <v>23906</v>
      </c>
      <c r="AM80">
        <v>2675008</v>
      </c>
      <c r="AN80">
        <v>2698914</v>
      </c>
      <c r="AO80">
        <v>3154015</v>
      </c>
      <c r="AP80">
        <v>2698914</v>
      </c>
      <c r="AQ80">
        <v>2996314.25</v>
      </c>
      <c r="AR80">
        <v>-455101</v>
      </c>
      <c r="AS80">
        <v>2989094.25</v>
      </c>
      <c r="AT80">
        <v>2743993.05</v>
      </c>
      <c r="AU80">
        <v>2951181.0866999999</v>
      </c>
      <c r="AV80">
        <v>2913271.1733999997</v>
      </c>
      <c r="AW80">
        <v>2951184</v>
      </c>
      <c r="AX80">
        <v>2913274</v>
      </c>
      <c r="AY80">
        <v>2875364</v>
      </c>
      <c r="AZ80">
        <v>2837454</v>
      </c>
      <c r="BA80">
        <v>2799544</v>
      </c>
      <c r="BB80">
        <v>2761634</v>
      </c>
      <c r="BC80">
        <v>2723724</v>
      </c>
      <c r="BD80">
        <v>2685814</v>
      </c>
      <c r="BE80">
        <v>2698914</v>
      </c>
      <c r="BF80">
        <v>0</v>
      </c>
      <c r="BG80">
        <v>0</v>
      </c>
      <c r="BH80" s="120">
        <f t="shared" si="7"/>
        <v>2989094.25</v>
      </c>
    </row>
    <row r="81" spans="1:60" x14ac:dyDescent="0.2">
      <c r="A81" t="s">
        <v>411</v>
      </c>
      <c r="B81">
        <v>346.11010064125509</v>
      </c>
      <c r="C81">
        <v>9</v>
      </c>
      <c r="D81">
        <v>2</v>
      </c>
      <c r="E81">
        <v>0</v>
      </c>
      <c r="F81">
        <v>1</v>
      </c>
      <c r="G81" t="s">
        <v>325</v>
      </c>
      <c r="H81">
        <v>1</v>
      </c>
      <c r="I81">
        <v>1</v>
      </c>
      <c r="J81" t="str">
        <f t="shared" si="4"/>
        <v>Yes</v>
      </c>
      <c r="K81">
        <v>0</v>
      </c>
      <c r="L81">
        <v>1</v>
      </c>
      <c r="M81">
        <v>10</v>
      </c>
      <c r="N81">
        <v>80</v>
      </c>
      <c r="O81">
        <v>8753.32</v>
      </c>
      <c r="P81">
        <v>6598</v>
      </c>
      <c r="Q81">
        <v>1337</v>
      </c>
      <c r="R81">
        <f t="shared" si="5"/>
        <v>200.54999999999998</v>
      </c>
      <c r="S81">
        <v>14.6</v>
      </c>
      <c r="T81">
        <v>1281.9821999999999</v>
      </c>
      <c r="U81">
        <v>1979.4</v>
      </c>
      <c r="V81">
        <v>0.75377114055009986</v>
      </c>
      <c r="W81">
        <v>33.010000000000112</v>
      </c>
      <c r="X81">
        <v>10934.920499999998</v>
      </c>
      <c r="Y81">
        <v>4498092028.6700001</v>
      </c>
      <c r="Z81">
        <v>59622</v>
      </c>
      <c r="AA81">
        <v>75443.494493140111</v>
      </c>
      <c r="AB81">
        <v>0.40911399999999998</v>
      </c>
      <c r="AC81">
        <v>55547</v>
      </c>
      <c r="AD81">
        <v>0.497448</v>
      </c>
      <c r="AE81">
        <v>0.56438600000000005</v>
      </c>
      <c r="AF81">
        <f t="shared" si="6"/>
        <v>5.0000000000000044E-2</v>
      </c>
      <c r="AG81">
        <v>0.56438600000000005</v>
      </c>
      <c r="AH81">
        <v>0.6143860000000001</v>
      </c>
      <c r="AI81">
        <v>0</v>
      </c>
      <c r="AJ81">
        <v>0</v>
      </c>
      <c r="AK81">
        <v>0</v>
      </c>
      <c r="AL81">
        <v>0</v>
      </c>
      <c r="AM81">
        <v>77427970</v>
      </c>
      <c r="AN81">
        <v>77427970</v>
      </c>
      <c r="AO81">
        <v>60258395</v>
      </c>
      <c r="AP81">
        <v>77427970</v>
      </c>
      <c r="AQ81">
        <v>60258395</v>
      </c>
      <c r="AR81">
        <v>17169575</v>
      </c>
      <c r="AS81">
        <v>60909850.232000001</v>
      </c>
      <c r="AT81">
        <v>59957103.024999999</v>
      </c>
      <c r="AU81">
        <v>62740126.695</v>
      </c>
      <c r="AV81">
        <v>64570403.390000001</v>
      </c>
      <c r="AW81">
        <v>62740127</v>
      </c>
      <c r="AX81">
        <v>64570404</v>
      </c>
      <c r="AY81">
        <v>66400681</v>
      </c>
      <c r="AZ81">
        <v>68230958</v>
      </c>
      <c r="BA81">
        <v>70061235</v>
      </c>
      <c r="BB81">
        <v>71891512</v>
      </c>
      <c r="BC81">
        <v>73721789</v>
      </c>
      <c r="BD81">
        <v>75552066</v>
      </c>
      <c r="BE81">
        <v>77427970</v>
      </c>
      <c r="BF81">
        <v>167</v>
      </c>
      <c r="BG81">
        <v>212505.4848617815</v>
      </c>
      <c r="BH81" s="120">
        <f t="shared" si="7"/>
        <v>61122355.716861784</v>
      </c>
    </row>
    <row r="82" spans="1:60" x14ac:dyDescent="0.2">
      <c r="A82" t="s">
        <v>412</v>
      </c>
      <c r="B82">
        <v>213.18053403058749</v>
      </c>
      <c r="C82">
        <v>122</v>
      </c>
      <c r="D82">
        <v>5</v>
      </c>
      <c r="E82">
        <v>0</v>
      </c>
      <c r="F82">
        <v>0</v>
      </c>
      <c r="G82" t="s">
        <v>329</v>
      </c>
      <c r="I82">
        <v>0</v>
      </c>
      <c r="J82" t="str">
        <f t="shared" si="4"/>
        <v>No</v>
      </c>
      <c r="M82">
        <v>3</v>
      </c>
      <c r="N82">
        <v>81</v>
      </c>
      <c r="O82">
        <v>1215.03</v>
      </c>
      <c r="P82">
        <v>171</v>
      </c>
      <c r="Q82">
        <v>19</v>
      </c>
      <c r="R82">
        <f t="shared" si="5"/>
        <v>2.85</v>
      </c>
      <c r="S82">
        <v>4</v>
      </c>
      <c r="T82">
        <v>48.174799999999998</v>
      </c>
      <c r="U82">
        <v>51.3</v>
      </c>
      <c r="V82">
        <v>0.14073726574652479</v>
      </c>
      <c r="W82">
        <v>0</v>
      </c>
      <c r="X82">
        <v>1269.1799999999998</v>
      </c>
      <c r="Y82">
        <v>1355297289.6700001</v>
      </c>
      <c r="Z82">
        <v>7641</v>
      </c>
      <c r="AA82">
        <v>177371.71700955374</v>
      </c>
      <c r="AB82">
        <v>0.96184899999999995</v>
      </c>
      <c r="AC82">
        <v>103235</v>
      </c>
      <c r="AD82">
        <v>0.92451499999999998</v>
      </c>
      <c r="AE82">
        <v>4.9350999999999999E-2</v>
      </c>
      <c r="AF82">
        <f t="shared" si="6"/>
        <v>0</v>
      </c>
      <c r="AG82">
        <v>4.9350999999999999E-2</v>
      </c>
      <c r="AH82">
        <v>4.9350999999999999E-2</v>
      </c>
      <c r="AI82">
        <v>1217</v>
      </c>
      <c r="AJ82">
        <v>13</v>
      </c>
      <c r="AK82">
        <v>100</v>
      </c>
      <c r="AL82">
        <v>121700</v>
      </c>
      <c r="AM82">
        <v>721872</v>
      </c>
      <c r="AN82">
        <v>843572</v>
      </c>
      <c r="AO82">
        <v>855086</v>
      </c>
      <c r="AP82">
        <v>843572</v>
      </c>
      <c r="AQ82">
        <v>812331.7</v>
      </c>
      <c r="AR82">
        <v>-11514</v>
      </c>
      <c r="AS82">
        <v>822085.75</v>
      </c>
      <c r="AT82">
        <v>743924.82</v>
      </c>
      <c r="AU82">
        <v>821126.88379999995</v>
      </c>
      <c r="AV82">
        <v>820167.7675999999</v>
      </c>
      <c r="AW82">
        <v>821127</v>
      </c>
      <c r="AX82">
        <v>820168</v>
      </c>
      <c r="AY82">
        <v>819209</v>
      </c>
      <c r="AZ82">
        <v>818250</v>
      </c>
      <c r="BA82">
        <v>817291</v>
      </c>
      <c r="BB82">
        <v>816332</v>
      </c>
      <c r="BC82">
        <v>815373</v>
      </c>
      <c r="BD82">
        <v>814414</v>
      </c>
      <c r="BE82">
        <v>843572</v>
      </c>
      <c r="BF82">
        <v>1</v>
      </c>
      <c r="BG82">
        <v>1272.4879333040808</v>
      </c>
      <c r="BH82" s="120">
        <f t="shared" si="7"/>
        <v>823358.23793330404</v>
      </c>
    </row>
    <row r="83" spans="1:60" x14ac:dyDescent="0.2">
      <c r="A83" t="s">
        <v>413</v>
      </c>
      <c r="B83">
        <v>236.70040039319878</v>
      </c>
      <c r="C83">
        <v>62</v>
      </c>
      <c r="D83">
        <v>5</v>
      </c>
      <c r="E83">
        <v>0</v>
      </c>
      <c r="F83">
        <v>0</v>
      </c>
      <c r="G83" t="s">
        <v>323</v>
      </c>
      <c r="I83">
        <v>0</v>
      </c>
      <c r="J83" t="str">
        <f t="shared" si="4"/>
        <v>No</v>
      </c>
      <c r="M83">
        <v>6</v>
      </c>
      <c r="N83">
        <v>82</v>
      </c>
      <c r="O83">
        <v>544.26</v>
      </c>
      <c r="P83">
        <v>103</v>
      </c>
      <c r="Q83">
        <v>4</v>
      </c>
      <c r="R83">
        <f t="shared" si="5"/>
        <v>0.6</v>
      </c>
      <c r="S83">
        <v>3.3</v>
      </c>
      <c r="T83">
        <v>19.250220000000002</v>
      </c>
      <c r="U83">
        <v>30.9</v>
      </c>
      <c r="V83">
        <v>0.1892477859846397</v>
      </c>
      <c r="W83">
        <v>0</v>
      </c>
      <c r="X83">
        <v>575.76</v>
      </c>
      <c r="Y83">
        <v>584137845</v>
      </c>
      <c r="Z83">
        <v>4387</v>
      </c>
      <c r="AA83">
        <v>133152.0047868703</v>
      </c>
      <c r="AB83">
        <v>0.722055</v>
      </c>
      <c r="AC83">
        <v>103262</v>
      </c>
      <c r="AD83">
        <v>0.92475700000000005</v>
      </c>
      <c r="AE83">
        <v>0.21713399999999999</v>
      </c>
      <c r="AF83">
        <f t="shared" si="6"/>
        <v>0</v>
      </c>
      <c r="AG83">
        <v>0.21713399999999999</v>
      </c>
      <c r="AH83">
        <v>0.21713399999999999</v>
      </c>
      <c r="AI83">
        <v>546</v>
      </c>
      <c r="AJ83">
        <v>13</v>
      </c>
      <c r="AK83">
        <v>100</v>
      </c>
      <c r="AL83">
        <v>54600</v>
      </c>
      <c r="AM83">
        <v>1440822</v>
      </c>
      <c r="AN83">
        <v>1495422</v>
      </c>
      <c r="AO83">
        <v>2099315</v>
      </c>
      <c r="AP83">
        <v>1495422</v>
      </c>
      <c r="AQ83">
        <v>1994349.25</v>
      </c>
      <c r="AR83">
        <v>-603893</v>
      </c>
      <c r="AS83">
        <v>1945055.25</v>
      </c>
      <c r="AT83">
        <v>1826404.05</v>
      </c>
      <c r="AU83">
        <v>1894750.7131000001</v>
      </c>
      <c r="AV83">
        <v>1844446.4262000001</v>
      </c>
      <c r="AW83">
        <v>1894751</v>
      </c>
      <c r="AX83">
        <v>1844447</v>
      </c>
      <c r="AY83">
        <v>1794143</v>
      </c>
      <c r="AZ83">
        <v>1743839</v>
      </c>
      <c r="BA83">
        <v>1693535</v>
      </c>
      <c r="BB83">
        <v>1643231</v>
      </c>
      <c r="BC83">
        <v>1592927</v>
      </c>
      <c r="BD83">
        <v>1542623</v>
      </c>
      <c r="BE83">
        <v>1495422</v>
      </c>
      <c r="BF83">
        <v>0</v>
      </c>
      <c r="BG83">
        <v>0</v>
      </c>
      <c r="BH83" s="120">
        <f t="shared" si="7"/>
        <v>1945055.25</v>
      </c>
    </row>
    <row r="84" spans="1:60" x14ac:dyDescent="0.2">
      <c r="A84" t="s">
        <v>414</v>
      </c>
      <c r="B84">
        <v>280.9857891454522</v>
      </c>
      <c r="C84">
        <v>29</v>
      </c>
      <c r="D84">
        <v>5</v>
      </c>
      <c r="E84">
        <v>0</v>
      </c>
      <c r="F84">
        <v>1</v>
      </c>
      <c r="G84" t="s">
        <v>338</v>
      </c>
      <c r="I84">
        <v>1</v>
      </c>
      <c r="J84" t="str">
        <f t="shared" si="4"/>
        <v>Yes</v>
      </c>
      <c r="K84">
        <v>1</v>
      </c>
      <c r="M84">
        <v>9</v>
      </c>
      <c r="N84">
        <v>83</v>
      </c>
      <c r="O84">
        <v>4850.84</v>
      </c>
      <c r="P84">
        <v>2148</v>
      </c>
      <c r="Q84">
        <v>188</v>
      </c>
      <c r="R84">
        <f t="shared" si="5"/>
        <v>28.2</v>
      </c>
      <c r="S84">
        <v>11</v>
      </c>
      <c r="T84">
        <v>533.90039999999999</v>
      </c>
      <c r="U84">
        <v>644.4</v>
      </c>
      <c r="V84">
        <v>0.44280990508860318</v>
      </c>
      <c r="W84">
        <v>0</v>
      </c>
      <c r="X84">
        <v>5523.44</v>
      </c>
      <c r="Y84">
        <v>4902825461.6700001</v>
      </c>
      <c r="Z84">
        <v>46544</v>
      </c>
      <c r="AA84">
        <v>105337.43257283431</v>
      </c>
      <c r="AB84">
        <v>0.57122200000000001</v>
      </c>
      <c r="AC84">
        <v>63828</v>
      </c>
      <c r="AD84">
        <v>0.571608</v>
      </c>
      <c r="AE84">
        <v>0.42866199999999999</v>
      </c>
      <c r="AF84">
        <f t="shared" si="6"/>
        <v>0</v>
      </c>
      <c r="AG84">
        <v>0.42866199999999999</v>
      </c>
      <c r="AH84">
        <v>0.42866199999999999</v>
      </c>
      <c r="AI84">
        <v>0</v>
      </c>
      <c r="AJ84">
        <v>0</v>
      </c>
      <c r="AK84">
        <v>0</v>
      </c>
      <c r="AL84">
        <v>0</v>
      </c>
      <c r="AM84">
        <v>27287614</v>
      </c>
      <c r="AN84">
        <v>27287614</v>
      </c>
      <c r="AO84">
        <v>19515825</v>
      </c>
      <c r="AP84">
        <v>27287614</v>
      </c>
      <c r="AQ84">
        <v>19515825</v>
      </c>
      <c r="AR84">
        <v>7771789</v>
      </c>
      <c r="AS84">
        <v>19843505.978999998</v>
      </c>
      <c r="AT84">
        <v>19418245.875</v>
      </c>
      <c r="AU84">
        <v>20671978.707400002</v>
      </c>
      <c r="AV84">
        <v>21500451.414800003</v>
      </c>
      <c r="AW84">
        <v>20671979</v>
      </c>
      <c r="AX84">
        <v>21500452</v>
      </c>
      <c r="AY84">
        <v>22328925</v>
      </c>
      <c r="AZ84">
        <v>23157398</v>
      </c>
      <c r="BA84">
        <v>23985871</v>
      </c>
      <c r="BB84">
        <v>24814344</v>
      </c>
      <c r="BC84">
        <v>25642817</v>
      </c>
      <c r="BD84">
        <v>26471290</v>
      </c>
      <c r="BE84">
        <v>27287614</v>
      </c>
      <c r="BF84">
        <v>15</v>
      </c>
      <c r="BG84">
        <v>19087.318999561212</v>
      </c>
      <c r="BH84" s="120">
        <f t="shared" si="7"/>
        <v>19862593.297999561</v>
      </c>
    </row>
    <row r="85" spans="1:60" x14ac:dyDescent="0.2">
      <c r="A85" t="s">
        <v>415</v>
      </c>
      <c r="B85">
        <v>221.42824215825448</v>
      </c>
      <c r="C85">
        <v>101</v>
      </c>
      <c r="D85">
        <v>5</v>
      </c>
      <c r="E85">
        <v>0</v>
      </c>
      <c r="F85">
        <v>0</v>
      </c>
      <c r="G85" t="s">
        <v>333</v>
      </c>
      <c r="I85">
        <v>0</v>
      </c>
      <c r="J85" t="str">
        <f t="shared" si="4"/>
        <v>No</v>
      </c>
      <c r="M85">
        <v>6</v>
      </c>
      <c r="N85">
        <v>84</v>
      </c>
      <c r="O85">
        <v>5662.46</v>
      </c>
      <c r="P85">
        <v>1334</v>
      </c>
      <c r="Q85">
        <v>164</v>
      </c>
      <c r="R85">
        <f t="shared" si="5"/>
        <v>24.599999999999998</v>
      </c>
      <c r="S85">
        <v>6.6</v>
      </c>
      <c r="T85">
        <v>384.27312000000001</v>
      </c>
      <c r="U85">
        <v>400.2</v>
      </c>
      <c r="V85">
        <v>0.23558665315075072</v>
      </c>
      <c r="W85">
        <v>0</v>
      </c>
      <c r="X85">
        <v>6087.26</v>
      </c>
      <c r="Y85">
        <v>9355131656.6700001</v>
      </c>
      <c r="Z85">
        <v>54054</v>
      </c>
      <c r="AA85">
        <v>173070.10871850373</v>
      </c>
      <c r="AB85">
        <v>0.93852199999999997</v>
      </c>
      <c r="AC85">
        <v>81844</v>
      </c>
      <c r="AD85">
        <v>0.73294999999999999</v>
      </c>
      <c r="AE85">
        <v>0.12315</v>
      </c>
      <c r="AF85">
        <f t="shared" si="6"/>
        <v>0</v>
      </c>
      <c r="AG85">
        <v>0.12315</v>
      </c>
      <c r="AH85">
        <v>0.12315</v>
      </c>
      <c r="AI85">
        <v>0</v>
      </c>
      <c r="AJ85">
        <v>0</v>
      </c>
      <c r="AK85">
        <v>0</v>
      </c>
      <c r="AL85">
        <v>0</v>
      </c>
      <c r="AM85">
        <v>8639671</v>
      </c>
      <c r="AN85">
        <v>8639671</v>
      </c>
      <c r="AO85">
        <v>10849101</v>
      </c>
      <c r="AP85">
        <v>8639671</v>
      </c>
      <c r="AQ85">
        <v>10306645.949999999</v>
      </c>
      <c r="AR85">
        <v>-2209430</v>
      </c>
      <c r="AS85">
        <v>10069108.75</v>
      </c>
      <c r="AT85">
        <v>9438717.8699999992</v>
      </c>
      <c r="AU85">
        <v>9885063.4810000006</v>
      </c>
      <c r="AV85">
        <v>9701017.9620000012</v>
      </c>
      <c r="AW85">
        <v>9885063</v>
      </c>
      <c r="AX85">
        <v>9701017</v>
      </c>
      <c r="AY85">
        <v>9516971</v>
      </c>
      <c r="AZ85">
        <v>9332925</v>
      </c>
      <c r="BA85">
        <v>9148879</v>
      </c>
      <c r="BB85">
        <v>8964833</v>
      </c>
      <c r="BC85">
        <v>8780787</v>
      </c>
      <c r="BD85">
        <v>8596741</v>
      </c>
      <c r="BE85">
        <v>8639671</v>
      </c>
      <c r="BF85">
        <v>1</v>
      </c>
      <c r="BG85">
        <v>1272.4879333040808</v>
      </c>
      <c r="BH85" s="120">
        <f t="shared" si="7"/>
        <v>10070381.237933304</v>
      </c>
    </row>
    <row r="86" spans="1:60" x14ac:dyDescent="0.2">
      <c r="A86" t="s">
        <v>416</v>
      </c>
      <c r="B86">
        <v>220.02101510663744</v>
      </c>
      <c r="C86">
        <v>107</v>
      </c>
      <c r="D86">
        <v>5</v>
      </c>
      <c r="E86">
        <v>0</v>
      </c>
      <c r="F86">
        <v>0</v>
      </c>
      <c r="G86" t="s">
        <v>329</v>
      </c>
      <c r="I86">
        <v>0</v>
      </c>
      <c r="J86" t="str">
        <f t="shared" si="4"/>
        <v>No</v>
      </c>
      <c r="M86">
        <v>3</v>
      </c>
      <c r="N86">
        <v>85</v>
      </c>
      <c r="O86">
        <v>3147</v>
      </c>
      <c r="P86">
        <v>319</v>
      </c>
      <c r="Q86">
        <v>30</v>
      </c>
      <c r="R86">
        <f t="shared" si="5"/>
        <v>4.5</v>
      </c>
      <c r="S86">
        <v>4.0999999999999996</v>
      </c>
      <c r="T86">
        <v>131.50954999999999</v>
      </c>
      <c r="U86">
        <v>95.7</v>
      </c>
      <c r="V86">
        <v>0.1013663806800127</v>
      </c>
      <c r="W86">
        <v>0</v>
      </c>
      <c r="X86">
        <v>3247.2</v>
      </c>
      <c r="Y86">
        <v>3118855237</v>
      </c>
      <c r="Z86">
        <v>19658</v>
      </c>
      <c r="AA86">
        <v>158655.77561298199</v>
      </c>
      <c r="AB86">
        <v>0.86035700000000004</v>
      </c>
      <c r="AC86">
        <v>113333</v>
      </c>
      <c r="AD86">
        <v>1.014948</v>
      </c>
      <c r="AE86">
        <v>9.3266000000000002E-2</v>
      </c>
      <c r="AF86">
        <f t="shared" si="6"/>
        <v>0</v>
      </c>
      <c r="AG86">
        <v>9.3266000000000002E-2</v>
      </c>
      <c r="AH86">
        <v>9.3266000000000002E-2</v>
      </c>
      <c r="AI86">
        <v>0</v>
      </c>
      <c r="AJ86">
        <v>0</v>
      </c>
      <c r="AK86">
        <v>0</v>
      </c>
      <c r="AL86">
        <v>0</v>
      </c>
      <c r="AM86">
        <v>3490385</v>
      </c>
      <c r="AN86">
        <v>3490385</v>
      </c>
      <c r="AO86">
        <v>6394518</v>
      </c>
      <c r="AP86">
        <v>3490385</v>
      </c>
      <c r="AQ86">
        <v>6074792.0999999996</v>
      </c>
      <c r="AR86">
        <v>-2904133</v>
      </c>
      <c r="AS86">
        <v>5690756.5</v>
      </c>
      <c r="AT86">
        <v>5563230.6600000001</v>
      </c>
      <c r="AU86">
        <v>5448841.7210999997</v>
      </c>
      <c r="AV86">
        <v>5206927.4421999995</v>
      </c>
      <c r="AW86">
        <v>5448843</v>
      </c>
      <c r="AX86">
        <v>5206929</v>
      </c>
      <c r="AY86">
        <v>4965015</v>
      </c>
      <c r="AZ86">
        <v>4723101</v>
      </c>
      <c r="BA86">
        <v>4481187</v>
      </c>
      <c r="BB86">
        <v>4239273</v>
      </c>
      <c r="BC86">
        <v>3997359</v>
      </c>
      <c r="BD86">
        <v>3755445</v>
      </c>
      <c r="BE86">
        <v>3490385</v>
      </c>
      <c r="BF86">
        <v>2</v>
      </c>
      <c r="BG86">
        <v>2544.9758666081616</v>
      </c>
      <c r="BH86" s="120">
        <f t="shared" si="7"/>
        <v>5693301.4758666083</v>
      </c>
    </row>
    <row r="87" spans="1:60" x14ac:dyDescent="0.2">
      <c r="A87" t="s">
        <v>417</v>
      </c>
      <c r="B87">
        <v>266.10336984741417</v>
      </c>
      <c r="C87">
        <v>38</v>
      </c>
      <c r="D87">
        <v>5</v>
      </c>
      <c r="E87">
        <v>0</v>
      </c>
      <c r="F87">
        <v>0</v>
      </c>
      <c r="G87" t="s">
        <v>351</v>
      </c>
      <c r="I87">
        <v>0</v>
      </c>
      <c r="J87" t="str">
        <f t="shared" si="4"/>
        <v>No</v>
      </c>
      <c r="M87">
        <v>8</v>
      </c>
      <c r="N87">
        <v>86</v>
      </c>
      <c r="O87">
        <v>2273.48</v>
      </c>
      <c r="P87">
        <v>969</v>
      </c>
      <c r="Q87">
        <v>91</v>
      </c>
      <c r="R87">
        <f t="shared" si="5"/>
        <v>13.65</v>
      </c>
      <c r="S87">
        <v>7.2</v>
      </c>
      <c r="T87">
        <v>170.92296000000002</v>
      </c>
      <c r="U87">
        <v>290.7</v>
      </c>
      <c r="V87">
        <v>0.42621883632141033</v>
      </c>
      <c r="W87">
        <v>0</v>
      </c>
      <c r="X87">
        <v>2577.83</v>
      </c>
      <c r="Y87">
        <v>1824053691.3299999</v>
      </c>
      <c r="Z87">
        <v>19231</v>
      </c>
      <c r="AA87">
        <v>94849.653753314953</v>
      </c>
      <c r="AB87">
        <v>0.51434899999999995</v>
      </c>
      <c r="AC87">
        <v>73160</v>
      </c>
      <c r="AD87">
        <v>0.65517999999999998</v>
      </c>
      <c r="AE87">
        <v>0.44340200000000002</v>
      </c>
      <c r="AF87">
        <f t="shared" si="6"/>
        <v>0</v>
      </c>
      <c r="AG87">
        <v>0.44340200000000002</v>
      </c>
      <c r="AH87">
        <v>0.44340200000000002</v>
      </c>
      <c r="AI87">
        <v>0</v>
      </c>
      <c r="AJ87">
        <v>0</v>
      </c>
      <c r="AK87">
        <v>0</v>
      </c>
      <c r="AL87">
        <v>0</v>
      </c>
      <c r="AM87">
        <v>13173248</v>
      </c>
      <c r="AN87">
        <v>13173248</v>
      </c>
      <c r="AO87">
        <v>12589621</v>
      </c>
      <c r="AP87">
        <v>13173248</v>
      </c>
      <c r="AQ87">
        <v>11960139.949999999</v>
      </c>
      <c r="AR87">
        <v>583627</v>
      </c>
      <c r="AS87">
        <v>12628738.977</v>
      </c>
      <c r="AT87">
        <v>10952970.27</v>
      </c>
      <c r="AU87">
        <v>12690953.6382</v>
      </c>
      <c r="AV87">
        <v>12753168.2764</v>
      </c>
      <c r="AW87">
        <v>12690954</v>
      </c>
      <c r="AX87">
        <v>12753169</v>
      </c>
      <c r="AY87">
        <v>12815384</v>
      </c>
      <c r="AZ87">
        <v>12877599</v>
      </c>
      <c r="BA87">
        <v>12939814</v>
      </c>
      <c r="BB87">
        <v>13002029</v>
      </c>
      <c r="BC87">
        <v>13064244</v>
      </c>
      <c r="BD87">
        <v>13126459</v>
      </c>
      <c r="BE87">
        <v>13173248</v>
      </c>
      <c r="BF87">
        <v>4</v>
      </c>
      <c r="BG87">
        <v>5089.9517332163232</v>
      </c>
      <c r="BH87" s="120">
        <f t="shared" si="7"/>
        <v>12633828.928733217</v>
      </c>
    </row>
    <row r="88" spans="1:60" x14ac:dyDescent="0.2">
      <c r="A88" t="s">
        <v>418</v>
      </c>
      <c r="B88">
        <v>214.90548223699065</v>
      </c>
      <c r="C88">
        <v>120</v>
      </c>
      <c r="D88">
        <v>5</v>
      </c>
      <c r="E88">
        <v>0</v>
      </c>
      <c r="F88">
        <v>0</v>
      </c>
      <c r="G88" t="s">
        <v>327</v>
      </c>
      <c r="I88">
        <v>0</v>
      </c>
      <c r="J88" t="str">
        <f t="shared" si="4"/>
        <v>No</v>
      </c>
      <c r="M88">
        <v>3</v>
      </c>
      <c r="N88">
        <v>87</v>
      </c>
      <c r="O88">
        <v>245.07</v>
      </c>
      <c r="P88">
        <v>39</v>
      </c>
      <c r="Q88">
        <v>4</v>
      </c>
      <c r="R88">
        <f t="shared" si="5"/>
        <v>0.6</v>
      </c>
      <c r="S88">
        <v>4</v>
      </c>
      <c r="T88">
        <v>10.458</v>
      </c>
      <c r="U88">
        <v>11.7</v>
      </c>
      <c r="V88">
        <v>0.15913820541069898</v>
      </c>
      <c r="W88">
        <v>0</v>
      </c>
      <c r="X88">
        <v>257.37</v>
      </c>
      <c r="Y88">
        <v>435910575.32999998</v>
      </c>
      <c r="Z88">
        <v>2279</v>
      </c>
      <c r="AA88">
        <v>191272.74038174638</v>
      </c>
      <c r="AB88">
        <v>1.037231</v>
      </c>
      <c r="AC88">
        <v>82031</v>
      </c>
      <c r="AD88">
        <v>0.73462400000000005</v>
      </c>
      <c r="AE88">
        <v>5.3551000000000001E-2</v>
      </c>
      <c r="AF88">
        <f t="shared" si="6"/>
        <v>0</v>
      </c>
      <c r="AG88">
        <v>5.3551000000000001E-2</v>
      </c>
      <c r="AH88">
        <v>5.3551000000000001E-2</v>
      </c>
      <c r="AI88">
        <v>249</v>
      </c>
      <c r="AJ88">
        <v>13</v>
      </c>
      <c r="AK88">
        <v>100</v>
      </c>
      <c r="AL88">
        <v>24900</v>
      </c>
      <c r="AM88">
        <v>158842</v>
      </c>
      <c r="AN88">
        <v>183742</v>
      </c>
      <c r="AO88">
        <v>102178</v>
      </c>
      <c r="AP88">
        <v>183742</v>
      </c>
      <c r="AQ88">
        <v>97069.1</v>
      </c>
      <c r="AR88">
        <v>81564</v>
      </c>
      <c r="AS88">
        <v>103296.02899999999</v>
      </c>
      <c r="AT88">
        <v>88894.86</v>
      </c>
      <c r="AU88">
        <v>111990.7224</v>
      </c>
      <c r="AV88">
        <v>120685.4448</v>
      </c>
      <c r="AW88">
        <v>111991</v>
      </c>
      <c r="AX88">
        <v>120686</v>
      </c>
      <c r="AY88">
        <v>129381</v>
      </c>
      <c r="AZ88">
        <v>138076</v>
      </c>
      <c r="BA88">
        <v>146771</v>
      </c>
      <c r="BB88">
        <v>155466</v>
      </c>
      <c r="BC88">
        <v>164161</v>
      </c>
      <c r="BD88">
        <v>172856</v>
      </c>
      <c r="BE88">
        <v>183742</v>
      </c>
      <c r="BF88">
        <v>0</v>
      </c>
      <c r="BG88">
        <v>0</v>
      </c>
      <c r="BH88" s="120">
        <f t="shared" si="7"/>
        <v>103296.02899999999</v>
      </c>
    </row>
    <row r="89" spans="1:60" x14ac:dyDescent="0.2">
      <c r="A89" t="s">
        <v>419</v>
      </c>
      <c r="B89">
        <v>319.99446529149969</v>
      </c>
      <c r="C89">
        <v>13</v>
      </c>
      <c r="D89">
        <v>3</v>
      </c>
      <c r="E89">
        <v>0</v>
      </c>
      <c r="F89">
        <v>1</v>
      </c>
      <c r="G89" t="s">
        <v>338</v>
      </c>
      <c r="I89">
        <v>1</v>
      </c>
      <c r="J89" t="str">
        <f t="shared" si="4"/>
        <v>Yes</v>
      </c>
      <c r="K89">
        <v>1</v>
      </c>
      <c r="M89">
        <v>10</v>
      </c>
      <c r="N89">
        <v>88</v>
      </c>
      <c r="O89">
        <v>4552.88</v>
      </c>
      <c r="P89">
        <v>2409</v>
      </c>
      <c r="Q89">
        <v>273</v>
      </c>
      <c r="R89">
        <f t="shared" si="5"/>
        <v>40.949999999999996</v>
      </c>
      <c r="S89">
        <v>8.8000000000000007</v>
      </c>
      <c r="T89">
        <v>396.36256000000003</v>
      </c>
      <c r="U89">
        <v>722.7</v>
      </c>
      <c r="V89">
        <v>0.52911563669589357</v>
      </c>
      <c r="W89">
        <v>0</v>
      </c>
      <c r="X89">
        <v>5316.53</v>
      </c>
      <c r="Y89">
        <v>2290575904.3299999</v>
      </c>
      <c r="Z89">
        <v>31392</v>
      </c>
      <c r="AA89">
        <v>72966.867492673293</v>
      </c>
      <c r="AB89">
        <v>0.39568399999999998</v>
      </c>
      <c r="AC89">
        <v>59522</v>
      </c>
      <c r="AD89">
        <v>0.53304600000000002</v>
      </c>
      <c r="AE89">
        <v>0.56310700000000002</v>
      </c>
      <c r="AF89">
        <f t="shared" si="6"/>
        <v>4.0000000000000036E-2</v>
      </c>
      <c r="AG89">
        <v>0.56310700000000002</v>
      </c>
      <c r="AH89">
        <v>0.60310700000000006</v>
      </c>
      <c r="AI89">
        <v>0</v>
      </c>
      <c r="AJ89">
        <v>0</v>
      </c>
      <c r="AK89">
        <v>0</v>
      </c>
      <c r="AL89">
        <v>0</v>
      </c>
      <c r="AM89">
        <v>36954180</v>
      </c>
      <c r="AN89">
        <v>36954180</v>
      </c>
      <c r="AO89">
        <v>30280380</v>
      </c>
      <c r="AP89">
        <v>36954180</v>
      </c>
      <c r="AQ89">
        <v>30280380</v>
      </c>
      <c r="AR89">
        <v>6673800</v>
      </c>
      <c r="AS89">
        <v>30516109.377</v>
      </c>
      <c r="AT89">
        <v>30128978.100000001</v>
      </c>
      <c r="AU89">
        <v>31227536.079999998</v>
      </c>
      <c r="AV89">
        <v>31938963.159999996</v>
      </c>
      <c r="AW89">
        <v>31227536</v>
      </c>
      <c r="AX89">
        <v>31938963</v>
      </c>
      <c r="AY89">
        <v>32650390</v>
      </c>
      <c r="AZ89">
        <v>33361817</v>
      </c>
      <c r="BA89">
        <v>34073244</v>
      </c>
      <c r="BB89">
        <v>34784671</v>
      </c>
      <c r="BC89">
        <v>35496098</v>
      </c>
      <c r="BD89">
        <v>36207525</v>
      </c>
      <c r="BE89">
        <v>36954180</v>
      </c>
      <c r="BF89">
        <v>5</v>
      </c>
      <c r="BG89">
        <v>6362.439666520404</v>
      </c>
      <c r="BH89" s="120">
        <f t="shared" si="7"/>
        <v>30522471.816666521</v>
      </c>
    </row>
    <row r="90" spans="1:60" x14ac:dyDescent="0.2">
      <c r="A90" t="s">
        <v>420</v>
      </c>
      <c r="B90">
        <v>416.16969353887447</v>
      </c>
      <c r="C90">
        <v>2</v>
      </c>
      <c r="D90">
        <v>1</v>
      </c>
      <c r="E90">
        <v>0</v>
      </c>
      <c r="F90">
        <v>1</v>
      </c>
      <c r="G90" t="s">
        <v>343</v>
      </c>
      <c r="H90">
        <v>1</v>
      </c>
      <c r="I90">
        <v>1</v>
      </c>
      <c r="J90" t="str">
        <f t="shared" si="4"/>
        <v>Yes</v>
      </c>
      <c r="K90">
        <v>0</v>
      </c>
      <c r="L90">
        <v>1</v>
      </c>
      <c r="M90">
        <v>10</v>
      </c>
      <c r="N90">
        <v>89</v>
      </c>
      <c r="O90">
        <v>11484.47</v>
      </c>
      <c r="P90">
        <v>8599</v>
      </c>
      <c r="Q90">
        <v>1716</v>
      </c>
      <c r="R90">
        <f t="shared" si="5"/>
        <v>257.39999999999998</v>
      </c>
      <c r="S90">
        <v>23.3</v>
      </c>
      <c r="T90">
        <v>2662.2906200000002</v>
      </c>
      <c r="U90">
        <v>2579.6999999999998</v>
      </c>
      <c r="V90">
        <v>0.74875026884131357</v>
      </c>
      <c r="W90">
        <v>0</v>
      </c>
      <c r="X90">
        <v>14321.569999999998</v>
      </c>
      <c r="Y90">
        <v>3705692648.6700001</v>
      </c>
      <c r="Z90">
        <v>72558</v>
      </c>
      <c r="AA90">
        <v>51072.144335152567</v>
      </c>
      <c r="AB90">
        <v>0.276953</v>
      </c>
      <c r="AC90">
        <v>41844</v>
      </c>
      <c r="AD90">
        <v>0.37473200000000001</v>
      </c>
      <c r="AE90">
        <v>0.69371300000000002</v>
      </c>
      <c r="AF90">
        <f t="shared" si="6"/>
        <v>6.0000000000000053E-2</v>
      </c>
      <c r="AG90">
        <v>0.69371300000000002</v>
      </c>
      <c r="AH90">
        <v>0.75371300000000008</v>
      </c>
      <c r="AI90">
        <v>0</v>
      </c>
      <c r="AJ90">
        <v>0</v>
      </c>
      <c r="AK90">
        <v>0</v>
      </c>
      <c r="AL90">
        <v>0</v>
      </c>
      <c r="AM90">
        <v>124404924</v>
      </c>
      <c r="AN90">
        <v>124404924</v>
      </c>
      <c r="AO90">
        <v>86195269</v>
      </c>
      <c r="AP90">
        <v>124404924</v>
      </c>
      <c r="AQ90">
        <v>86195269</v>
      </c>
      <c r="AR90">
        <v>38209655</v>
      </c>
      <c r="AS90">
        <v>87784759.788000003</v>
      </c>
      <c r="AT90">
        <v>85764292.655000001</v>
      </c>
      <c r="AU90">
        <v>91857909.223000005</v>
      </c>
      <c r="AV90">
        <v>95931058.44600001</v>
      </c>
      <c r="AW90">
        <v>91857909</v>
      </c>
      <c r="AX90">
        <v>95931058</v>
      </c>
      <c r="AY90">
        <v>100004207</v>
      </c>
      <c r="AZ90">
        <v>104077356</v>
      </c>
      <c r="BA90">
        <v>108150505</v>
      </c>
      <c r="BB90">
        <v>112223654</v>
      </c>
      <c r="BC90">
        <v>116296803</v>
      </c>
      <c r="BD90">
        <v>120369952</v>
      </c>
      <c r="BE90">
        <v>124404924</v>
      </c>
      <c r="BF90">
        <v>269</v>
      </c>
      <c r="BG90">
        <v>342299.25405879773</v>
      </c>
      <c r="BH90" s="120">
        <f t="shared" si="7"/>
        <v>88127059.042058796</v>
      </c>
    </row>
    <row r="91" spans="1:60" x14ac:dyDescent="0.2">
      <c r="A91" t="s">
        <v>421</v>
      </c>
      <c r="B91">
        <v>41.628211540342221</v>
      </c>
      <c r="C91">
        <v>168</v>
      </c>
      <c r="D91">
        <v>5</v>
      </c>
      <c r="E91">
        <v>0</v>
      </c>
      <c r="F91">
        <v>0</v>
      </c>
      <c r="G91" t="s">
        <v>365</v>
      </c>
      <c r="I91">
        <v>0</v>
      </c>
      <c r="J91" t="str">
        <f t="shared" si="4"/>
        <v>No</v>
      </c>
      <c r="M91">
        <v>1</v>
      </c>
      <c r="N91">
        <v>90</v>
      </c>
      <c r="O91">
        <v>4192</v>
      </c>
      <c r="P91">
        <v>10</v>
      </c>
      <c r="Q91">
        <v>46</v>
      </c>
      <c r="R91">
        <f t="shared" si="5"/>
        <v>6.8999999999999995</v>
      </c>
      <c r="S91">
        <v>2.5</v>
      </c>
      <c r="T91">
        <v>106.95175</v>
      </c>
      <c r="U91">
        <v>3</v>
      </c>
      <c r="V91">
        <v>2.3854961832061069E-3</v>
      </c>
      <c r="W91">
        <v>0</v>
      </c>
      <c r="X91">
        <v>4201.8999999999996</v>
      </c>
      <c r="Y91">
        <v>12135846072.33</v>
      </c>
      <c r="Z91">
        <v>20280</v>
      </c>
      <c r="AA91">
        <v>598414.50060798822</v>
      </c>
      <c r="AB91">
        <v>3.2450739999999998</v>
      </c>
      <c r="AC91">
        <v>176601</v>
      </c>
      <c r="AD91">
        <v>1.5815410000000001</v>
      </c>
      <c r="AE91">
        <v>-1.746014</v>
      </c>
      <c r="AF91">
        <f t="shared" si="6"/>
        <v>0</v>
      </c>
      <c r="AG91">
        <v>0.01</v>
      </c>
      <c r="AH91">
        <v>0.01</v>
      </c>
      <c r="AI91">
        <v>0</v>
      </c>
      <c r="AJ91">
        <v>0</v>
      </c>
      <c r="AK91">
        <v>0</v>
      </c>
      <c r="AL91">
        <v>0</v>
      </c>
      <c r="AM91">
        <v>484269</v>
      </c>
      <c r="AN91">
        <v>484269</v>
      </c>
      <c r="AO91">
        <v>339590</v>
      </c>
      <c r="AP91">
        <v>484269</v>
      </c>
      <c r="AQ91">
        <v>322610.5</v>
      </c>
      <c r="AR91">
        <v>144679</v>
      </c>
      <c r="AS91">
        <v>345922.163</v>
      </c>
      <c r="AT91">
        <v>295443.3</v>
      </c>
      <c r="AU91">
        <v>361344.78139999998</v>
      </c>
      <c r="AV91">
        <v>376767.56279999996</v>
      </c>
      <c r="AW91">
        <v>361345</v>
      </c>
      <c r="AX91">
        <v>376768</v>
      </c>
      <c r="AY91">
        <v>392191</v>
      </c>
      <c r="AZ91">
        <v>407614</v>
      </c>
      <c r="BA91">
        <v>423037</v>
      </c>
      <c r="BB91">
        <v>438460</v>
      </c>
      <c r="BC91">
        <v>453883</v>
      </c>
      <c r="BD91">
        <v>469306</v>
      </c>
      <c r="BE91">
        <v>484269</v>
      </c>
      <c r="BF91">
        <v>4</v>
      </c>
      <c r="BG91">
        <v>5089.9517332163232</v>
      </c>
      <c r="BH91" s="120">
        <f t="shared" si="7"/>
        <v>351012.11473321635</v>
      </c>
    </row>
    <row r="92" spans="1:60" x14ac:dyDescent="0.2">
      <c r="A92" t="s">
        <v>422</v>
      </c>
      <c r="B92">
        <v>216.45265051084482</v>
      </c>
      <c r="C92">
        <v>117</v>
      </c>
      <c r="D92">
        <v>5</v>
      </c>
      <c r="E92">
        <v>0</v>
      </c>
      <c r="F92">
        <v>0</v>
      </c>
      <c r="G92" t="s">
        <v>329</v>
      </c>
      <c r="I92">
        <v>0</v>
      </c>
      <c r="J92" t="str">
        <f t="shared" si="4"/>
        <v>No</v>
      </c>
      <c r="M92">
        <v>3</v>
      </c>
      <c r="N92">
        <v>91</v>
      </c>
      <c r="O92">
        <v>2182.33</v>
      </c>
      <c r="P92">
        <v>331</v>
      </c>
      <c r="Q92">
        <v>64</v>
      </c>
      <c r="R92">
        <f t="shared" si="5"/>
        <v>9.6</v>
      </c>
      <c r="S92">
        <v>2.9</v>
      </c>
      <c r="T92">
        <v>65.220999999999989</v>
      </c>
      <c r="U92">
        <v>99.3</v>
      </c>
      <c r="V92">
        <v>0.15167275343325712</v>
      </c>
      <c r="W92">
        <v>0</v>
      </c>
      <c r="X92">
        <v>2291.23</v>
      </c>
      <c r="Y92">
        <v>2344905612.6700001</v>
      </c>
      <c r="Z92">
        <v>14005</v>
      </c>
      <c r="AA92">
        <v>167433.46038343449</v>
      </c>
      <c r="AB92">
        <v>0.90795599999999999</v>
      </c>
      <c r="AC92">
        <v>101392</v>
      </c>
      <c r="AD92">
        <v>0.90801100000000001</v>
      </c>
      <c r="AE92">
        <v>9.2027999999999999E-2</v>
      </c>
      <c r="AF92">
        <f t="shared" si="6"/>
        <v>0</v>
      </c>
      <c r="AG92">
        <v>9.2027999999999999E-2</v>
      </c>
      <c r="AH92">
        <v>9.2027999999999999E-2</v>
      </c>
      <c r="AI92">
        <v>0</v>
      </c>
      <c r="AJ92">
        <v>0</v>
      </c>
      <c r="AK92">
        <v>0</v>
      </c>
      <c r="AL92">
        <v>0</v>
      </c>
      <c r="AM92">
        <v>2430131</v>
      </c>
      <c r="AN92">
        <v>2430131</v>
      </c>
      <c r="AO92">
        <v>4338569</v>
      </c>
      <c r="AP92">
        <v>2430131</v>
      </c>
      <c r="AQ92">
        <v>4121640.55</v>
      </c>
      <c r="AR92">
        <v>-1908438</v>
      </c>
      <c r="AS92">
        <v>3841431.25</v>
      </c>
      <c r="AT92">
        <v>3774555.03</v>
      </c>
      <c r="AU92">
        <v>3682458.1146</v>
      </c>
      <c r="AV92">
        <v>3523485.2291999999</v>
      </c>
      <c r="AW92">
        <v>3682458</v>
      </c>
      <c r="AX92">
        <v>3523485</v>
      </c>
      <c r="AY92">
        <v>3364512</v>
      </c>
      <c r="AZ92">
        <v>3205539</v>
      </c>
      <c r="BA92">
        <v>3046566</v>
      </c>
      <c r="BB92">
        <v>2887593</v>
      </c>
      <c r="BC92">
        <v>2728620</v>
      </c>
      <c r="BD92">
        <v>2569647</v>
      </c>
      <c r="BE92">
        <v>2430131</v>
      </c>
      <c r="BF92">
        <v>2</v>
      </c>
      <c r="BG92">
        <v>2544.9758666081616</v>
      </c>
      <c r="BH92" s="120">
        <f t="shared" si="7"/>
        <v>3843976.2258666083</v>
      </c>
    </row>
    <row r="93" spans="1:60" x14ac:dyDescent="0.2">
      <c r="A93" t="s">
        <v>423</v>
      </c>
      <c r="B93">
        <v>227.20606452492771</v>
      </c>
      <c r="C93">
        <v>84</v>
      </c>
      <c r="D93">
        <v>5</v>
      </c>
      <c r="E93">
        <v>0</v>
      </c>
      <c r="F93">
        <v>0</v>
      </c>
      <c r="G93" t="s">
        <v>323</v>
      </c>
      <c r="I93">
        <v>0</v>
      </c>
      <c r="J93" t="str">
        <f t="shared" si="4"/>
        <v>No</v>
      </c>
      <c r="M93">
        <v>5</v>
      </c>
      <c r="N93">
        <v>92</v>
      </c>
      <c r="O93">
        <v>939.76</v>
      </c>
      <c r="P93">
        <v>149</v>
      </c>
      <c r="Q93">
        <v>1</v>
      </c>
      <c r="R93">
        <f t="shared" si="5"/>
        <v>0.15</v>
      </c>
      <c r="S93">
        <v>3.2</v>
      </c>
      <c r="T93">
        <v>31.477119999999999</v>
      </c>
      <c r="U93">
        <v>44.7</v>
      </c>
      <c r="V93">
        <v>0.15855111943474931</v>
      </c>
      <c r="W93">
        <v>0</v>
      </c>
      <c r="X93">
        <v>984.61</v>
      </c>
      <c r="Y93">
        <v>937897553.66999996</v>
      </c>
      <c r="Z93">
        <v>6733</v>
      </c>
      <c r="AA93">
        <v>139298.61186246845</v>
      </c>
      <c r="AB93">
        <v>0.75538700000000003</v>
      </c>
      <c r="AC93">
        <v>92970</v>
      </c>
      <c r="AD93">
        <v>0.83258799999999999</v>
      </c>
      <c r="AE93">
        <v>0.22145300000000001</v>
      </c>
      <c r="AF93">
        <f t="shared" si="6"/>
        <v>0</v>
      </c>
      <c r="AG93">
        <v>0.22145300000000001</v>
      </c>
      <c r="AH93">
        <v>0.22145300000000001</v>
      </c>
      <c r="AI93">
        <v>481</v>
      </c>
      <c r="AJ93">
        <v>6</v>
      </c>
      <c r="AK93">
        <v>46.15</v>
      </c>
      <c r="AL93">
        <v>22198</v>
      </c>
      <c r="AM93">
        <v>2512967</v>
      </c>
      <c r="AN93">
        <v>2535165</v>
      </c>
      <c r="AO93">
        <v>3113169</v>
      </c>
      <c r="AP93">
        <v>2535165</v>
      </c>
      <c r="AQ93">
        <v>2957510.55</v>
      </c>
      <c r="AR93">
        <v>-578004</v>
      </c>
      <c r="AS93">
        <v>3014801.25</v>
      </c>
      <c r="AT93">
        <v>2708457.03</v>
      </c>
      <c r="AU93">
        <v>2966653.2667999999</v>
      </c>
      <c r="AV93">
        <v>2918505.5335999997</v>
      </c>
      <c r="AW93">
        <v>2966653</v>
      </c>
      <c r="AX93">
        <v>2918505</v>
      </c>
      <c r="AY93">
        <v>2870357</v>
      </c>
      <c r="AZ93">
        <v>2822209</v>
      </c>
      <c r="BA93">
        <v>2774061</v>
      </c>
      <c r="BB93">
        <v>2725913</v>
      </c>
      <c r="BC93">
        <v>2677765</v>
      </c>
      <c r="BD93">
        <v>2629617</v>
      </c>
      <c r="BE93">
        <v>2535165</v>
      </c>
      <c r="BF93">
        <v>0</v>
      </c>
      <c r="BG93">
        <v>0</v>
      </c>
      <c r="BH93" s="120">
        <f t="shared" si="7"/>
        <v>3014801.25</v>
      </c>
    </row>
    <row r="94" spans="1:60" x14ac:dyDescent="0.2">
      <c r="A94" t="s">
        <v>424</v>
      </c>
      <c r="B94">
        <v>389.18601706925409</v>
      </c>
      <c r="C94">
        <v>5</v>
      </c>
      <c r="D94">
        <v>1</v>
      </c>
      <c r="E94">
        <v>0</v>
      </c>
      <c r="F94">
        <v>1</v>
      </c>
      <c r="G94" t="s">
        <v>343</v>
      </c>
      <c r="H94">
        <v>1</v>
      </c>
      <c r="I94">
        <v>1</v>
      </c>
      <c r="J94" t="str">
        <f t="shared" si="4"/>
        <v>Yes</v>
      </c>
      <c r="K94">
        <v>0</v>
      </c>
      <c r="L94">
        <v>1</v>
      </c>
      <c r="M94">
        <v>10</v>
      </c>
      <c r="N94">
        <v>93</v>
      </c>
      <c r="O94">
        <v>18826.419999999998</v>
      </c>
      <c r="P94">
        <v>13915</v>
      </c>
      <c r="Q94">
        <v>3461</v>
      </c>
      <c r="R94">
        <f t="shared" si="5"/>
        <v>519.15</v>
      </c>
      <c r="S94">
        <v>26.6</v>
      </c>
      <c r="T94">
        <v>5044.0170200000002</v>
      </c>
      <c r="U94">
        <v>4174.5</v>
      </c>
      <c r="V94">
        <v>0.73912087375082469</v>
      </c>
      <c r="W94">
        <v>0</v>
      </c>
      <c r="X94">
        <v>23520.07</v>
      </c>
      <c r="Y94">
        <v>9793496570.6700001</v>
      </c>
      <c r="Z94">
        <v>129934</v>
      </c>
      <c r="AA94">
        <v>75372.85522395985</v>
      </c>
      <c r="AB94">
        <v>0.40873100000000001</v>
      </c>
      <c r="AC94">
        <v>38126</v>
      </c>
      <c r="AD94">
        <v>0.34143499999999999</v>
      </c>
      <c r="AE94">
        <v>0.61145799999999995</v>
      </c>
      <c r="AF94">
        <f t="shared" si="6"/>
        <v>5.9999999999999942E-2</v>
      </c>
      <c r="AG94">
        <v>0.61145799999999995</v>
      </c>
      <c r="AH94">
        <v>0.67145799999999989</v>
      </c>
      <c r="AI94">
        <v>0</v>
      </c>
      <c r="AJ94">
        <v>0</v>
      </c>
      <c r="AK94">
        <v>0</v>
      </c>
      <c r="AL94">
        <v>0</v>
      </c>
      <c r="AM94">
        <v>182011319</v>
      </c>
      <c r="AN94">
        <v>182011319</v>
      </c>
      <c r="AO94">
        <v>154301977</v>
      </c>
      <c r="AP94">
        <v>182011319</v>
      </c>
      <c r="AQ94">
        <v>154301977</v>
      </c>
      <c r="AR94">
        <v>27709342</v>
      </c>
      <c r="AS94">
        <v>155146662.69</v>
      </c>
      <c r="AT94">
        <v>153530467.11500001</v>
      </c>
      <c r="AU94">
        <v>158100478.8572</v>
      </c>
      <c r="AV94">
        <v>161054294.71439999</v>
      </c>
      <c r="AW94">
        <v>158100479</v>
      </c>
      <c r="AX94">
        <v>161054295</v>
      </c>
      <c r="AY94">
        <v>164008111</v>
      </c>
      <c r="AZ94">
        <v>166961927</v>
      </c>
      <c r="BA94">
        <v>169915743</v>
      </c>
      <c r="BB94">
        <v>172869559</v>
      </c>
      <c r="BC94">
        <v>175823375</v>
      </c>
      <c r="BD94">
        <v>178777191</v>
      </c>
      <c r="BE94">
        <v>182011319</v>
      </c>
      <c r="BF94">
        <v>211</v>
      </c>
      <c r="BG94">
        <v>268494.95392716106</v>
      </c>
      <c r="BH94" s="120">
        <f t="shared" si="7"/>
        <v>155415157.64392716</v>
      </c>
    </row>
    <row r="95" spans="1:60" x14ac:dyDescent="0.2">
      <c r="A95" t="s">
        <v>425</v>
      </c>
      <c r="B95">
        <v>249.09415480069222</v>
      </c>
      <c r="C95">
        <v>49</v>
      </c>
      <c r="D95">
        <v>5</v>
      </c>
      <c r="E95">
        <v>0</v>
      </c>
      <c r="F95">
        <v>0</v>
      </c>
      <c r="G95" t="s">
        <v>333</v>
      </c>
      <c r="I95">
        <v>0</v>
      </c>
      <c r="J95" t="str">
        <f t="shared" si="4"/>
        <v>No</v>
      </c>
      <c r="M95">
        <v>7</v>
      </c>
      <c r="N95">
        <v>94</v>
      </c>
      <c r="O95">
        <v>4195.57</v>
      </c>
      <c r="P95">
        <v>1220</v>
      </c>
      <c r="Q95">
        <v>233</v>
      </c>
      <c r="R95">
        <f t="shared" si="5"/>
        <v>34.949999999999996</v>
      </c>
      <c r="S95">
        <v>4.4000000000000004</v>
      </c>
      <c r="T95">
        <v>185.39840000000004</v>
      </c>
      <c r="U95">
        <v>366</v>
      </c>
      <c r="V95">
        <v>0.29078289719871198</v>
      </c>
      <c r="W95">
        <v>0</v>
      </c>
      <c r="X95">
        <v>4596.5199999999995</v>
      </c>
      <c r="Y95">
        <v>3836147197.6700001</v>
      </c>
      <c r="Z95">
        <v>30423</v>
      </c>
      <c r="AA95">
        <v>126093.65275186537</v>
      </c>
      <c r="AB95">
        <v>0.68377900000000003</v>
      </c>
      <c r="AC95">
        <v>80315</v>
      </c>
      <c r="AD95">
        <v>0.71925700000000004</v>
      </c>
      <c r="AE95">
        <v>0.30557800000000002</v>
      </c>
      <c r="AF95">
        <f t="shared" si="6"/>
        <v>0</v>
      </c>
      <c r="AG95">
        <v>0.30557800000000002</v>
      </c>
      <c r="AH95">
        <v>0.30557800000000002</v>
      </c>
      <c r="AI95">
        <v>0</v>
      </c>
      <c r="AJ95">
        <v>0</v>
      </c>
      <c r="AK95">
        <v>0</v>
      </c>
      <c r="AL95">
        <v>0</v>
      </c>
      <c r="AM95">
        <v>16187962</v>
      </c>
      <c r="AN95">
        <v>16187962</v>
      </c>
      <c r="AO95">
        <v>12983806</v>
      </c>
      <c r="AP95">
        <v>16187962</v>
      </c>
      <c r="AQ95">
        <v>12334615.699999999</v>
      </c>
      <c r="AR95">
        <v>3204156</v>
      </c>
      <c r="AS95">
        <v>13092669.569</v>
      </c>
      <c r="AT95">
        <v>11295911.220000001</v>
      </c>
      <c r="AU95">
        <v>13434233.0296</v>
      </c>
      <c r="AV95">
        <v>13775796.0592</v>
      </c>
      <c r="AW95">
        <v>13434233</v>
      </c>
      <c r="AX95">
        <v>13775796</v>
      </c>
      <c r="AY95">
        <v>14117359</v>
      </c>
      <c r="AZ95">
        <v>14458922</v>
      </c>
      <c r="BA95">
        <v>14800485</v>
      </c>
      <c r="BB95">
        <v>15142048</v>
      </c>
      <c r="BC95">
        <v>15483611</v>
      </c>
      <c r="BD95">
        <v>15825174</v>
      </c>
      <c r="BE95">
        <v>16187962</v>
      </c>
      <c r="BF95">
        <v>4</v>
      </c>
      <c r="BG95">
        <v>5089.9517332163232</v>
      </c>
      <c r="BH95" s="120">
        <f t="shared" si="7"/>
        <v>13097759.520733217</v>
      </c>
    </row>
    <row r="96" spans="1:60" x14ac:dyDescent="0.2">
      <c r="A96" t="s">
        <v>426</v>
      </c>
      <c r="B96">
        <v>360.60655129961924</v>
      </c>
      <c r="C96">
        <v>6</v>
      </c>
      <c r="D96">
        <v>2</v>
      </c>
      <c r="E96">
        <v>0</v>
      </c>
      <c r="F96">
        <v>1</v>
      </c>
      <c r="G96" t="s">
        <v>343</v>
      </c>
      <c r="H96">
        <v>1</v>
      </c>
      <c r="I96">
        <v>1</v>
      </c>
      <c r="J96" t="str">
        <f t="shared" si="4"/>
        <v>Yes</v>
      </c>
      <c r="K96">
        <v>0</v>
      </c>
      <c r="L96">
        <v>1</v>
      </c>
      <c r="M96">
        <v>10</v>
      </c>
      <c r="N96">
        <v>95</v>
      </c>
      <c r="O96">
        <v>3597.66</v>
      </c>
      <c r="P96">
        <v>3070</v>
      </c>
      <c r="Q96">
        <v>834</v>
      </c>
      <c r="R96">
        <f t="shared" si="5"/>
        <v>125.1</v>
      </c>
      <c r="S96">
        <v>28.6</v>
      </c>
      <c r="T96">
        <v>1054.6907800000001</v>
      </c>
      <c r="U96">
        <v>921</v>
      </c>
      <c r="V96">
        <v>0.85333244386629092</v>
      </c>
      <c r="W96">
        <v>371.75500000000017</v>
      </c>
      <c r="X96">
        <v>4662.3477499999999</v>
      </c>
      <c r="Y96">
        <v>1841807487</v>
      </c>
      <c r="Z96">
        <v>26984</v>
      </c>
      <c r="AA96">
        <v>68255.539838422774</v>
      </c>
      <c r="AB96">
        <v>0.37013499999999999</v>
      </c>
      <c r="AC96">
        <v>35357</v>
      </c>
      <c r="AD96">
        <v>0.31663799999999998</v>
      </c>
      <c r="AE96">
        <v>0.64591399999999999</v>
      </c>
      <c r="AF96">
        <f t="shared" si="6"/>
        <v>5.0000000000000044E-2</v>
      </c>
      <c r="AG96">
        <v>0.64591399999999999</v>
      </c>
      <c r="AH96">
        <v>0.69591400000000003</v>
      </c>
      <c r="AI96">
        <v>0</v>
      </c>
      <c r="AJ96">
        <v>0</v>
      </c>
      <c r="AK96">
        <v>0</v>
      </c>
      <c r="AL96">
        <v>0</v>
      </c>
      <c r="AM96">
        <v>37393935</v>
      </c>
      <c r="AN96">
        <v>37393935</v>
      </c>
      <c r="AO96">
        <v>25806077</v>
      </c>
      <c r="AP96">
        <v>37393935</v>
      </c>
      <c r="AQ96">
        <v>25806077</v>
      </c>
      <c r="AR96">
        <v>11587858</v>
      </c>
      <c r="AS96">
        <v>26298574.289000001</v>
      </c>
      <c r="AT96">
        <v>25677046.614999998</v>
      </c>
      <c r="AU96">
        <v>27533839.662799999</v>
      </c>
      <c r="AV96">
        <v>28769105.325599998</v>
      </c>
      <c r="AW96">
        <v>27533840</v>
      </c>
      <c r="AX96">
        <v>28769106</v>
      </c>
      <c r="AY96">
        <v>30004372</v>
      </c>
      <c r="AZ96">
        <v>31239638</v>
      </c>
      <c r="BA96">
        <v>32474904</v>
      </c>
      <c r="BB96">
        <v>33710170</v>
      </c>
      <c r="BC96">
        <v>34945436</v>
      </c>
      <c r="BD96">
        <v>36180702</v>
      </c>
      <c r="BE96">
        <v>37393935</v>
      </c>
      <c r="BF96">
        <v>64</v>
      </c>
      <c r="BG96">
        <v>81439.227731461171</v>
      </c>
      <c r="BH96" s="120">
        <f t="shared" si="7"/>
        <v>26380013.516731463</v>
      </c>
    </row>
    <row r="97" spans="1:60" x14ac:dyDescent="0.2">
      <c r="A97" t="s">
        <v>427</v>
      </c>
      <c r="B97">
        <v>222.63946199414619</v>
      </c>
      <c r="C97">
        <v>96</v>
      </c>
      <c r="D97">
        <v>5</v>
      </c>
      <c r="E97">
        <v>0</v>
      </c>
      <c r="F97">
        <v>0</v>
      </c>
      <c r="G97" t="s">
        <v>333</v>
      </c>
      <c r="I97">
        <v>0</v>
      </c>
      <c r="J97" t="str">
        <f t="shared" si="4"/>
        <v>No</v>
      </c>
      <c r="M97">
        <v>5</v>
      </c>
      <c r="N97">
        <v>96</v>
      </c>
      <c r="O97">
        <v>3916.95</v>
      </c>
      <c r="P97">
        <v>1292</v>
      </c>
      <c r="Q97">
        <v>155</v>
      </c>
      <c r="R97">
        <f t="shared" si="5"/>
        <v>23.25</v>
      </c>
      <c r="S97">
        <v>5.7</v>
      </c>
      <c r="T97">
        <v>230.66475</v>
      </c>
      <c r="U97">
        <v>387.6</v>
      </c>
      <c r="V97">
        <v>0.32984847904619669</v>
      </c>
      <c r="W97">
        <v>0</v>
      </c>
      <c r="X97">
        <v>4327.8</v>
      </c>
      <c r="Y97">
        <v>4145380881.6700001</v>
      </c>
      <c r="Z97">
        <v>27151</v>
      </c>
      <c r="AA97">
        <v>152678.75517181688</v>
      </c>
      <c r="AB97">
        <v>0.82794400000000001</v>
      </c>
      <c r="AC97">
        <v>81350</v>
      </c>
      <c r="AD97">
        <v>0.72852600000000001</v>
      </c>
      <c r="AE97">
        <v>0.201881</v>
      </c>
      <c r="AF97">
        <f t="shared" si="6"/>
        <v>0</v>
      </c>
      <c r="AG97">
        <v>0.201881</v>
      </c>
      <c r="AH97">
        <v>0.201881</v>
      </c>
      <c r="AI97">
        <v>0</v>
      </c>
      <c r="AJ97">
        <v>0</v>
      </c>
      <c r="AK97">
        <v>0</v>
      </c>
      <c r="AL97">
        <v>0</v>
      </c>
      <c r="AM97">
        <v>10069399</v>
      </c>
      <c r="AN97">
        <v>10069399</v>
      </c>
      <c r="AO97">
        <v>11832806</v>
      </c>
      <c r="AP97">
        <v>10069399</v>
      </c>
      <c r="AQ97">
        <v>11241165.699999999</v>
      </c>
      <c r="AR97">
        <v>-1763407</v>
      </c>
      <c r="AS97">
        <v>11425015</v>
      </c>
      <c r="AT97">
        <v>10294541.220000001</v>
      </c>
      <c r="AU97">
        <v>11278123.196900001</v>
      </c>
      <c r="AV97">
        <v>11131231.393800002</v>
      </c>
      <c r="AW97">
        <v>11278123</v>
      </c>
      <c r="AX97">
        <v>11131231</v>
      </c>
      <c r="AY97">
        <v>10984339</v>
      </c>
      <c r="AZ97">
        <v>10837447</v>
      </c>
      <c r="BA97">
        <v>10690555</v>
      </c>
      <c r="BB97">
        <v>10543663</v>
      </c>
      <c r="BC97">
        <v>10396771</v>
      </c>
      <c r="BD97">
        <v>10249879</v>
      </c>
      <c r="BE97">
        <v>10069399</v>
      </c>
      <c r="BF97">
        <v>2</v>
      </c>
      <c r="BG97">
        <v>2544.9758666081616</v>
      </c>
      <c r="BH97" s="120">
        <f t="shared" si="7"/>
        <v>11427559.975866608</v>
      </c>
    </row>
    <row r="98" spans="1:60" x14ac:dyDescent="0.2">
      <c r="A98" t="s">
        <v>428</v>
      </c>
      <c r="B98">
        <v>218.40424684914387</v>
      </c>
      <c r="C98">
        <v>111</v>
      </c>
      <c r="D98">
        <v>5</v>
      </c>
      <c r="E98">
        <v>0</v>
      </c>
      <c r="F98">
        <v>0</v>
      </c>
      <c r="G98" t="s">
        <v>329</v>
      </c>
      <c r="I98">
        <v>0</v>
      </c>
      <c r="J98" t="str">
        <f t="shared" si="4"/>
        <v>No</v>
      </c>
      <c r="M98">
        <v>3</v>
      </c>
      <c r="N98">
        <v>97</v>
      </c>
      <c r="O98">
        <v>4281.76</v>
      </c>
      <c r="P98">
        <v>535</v>
      </c>
      <c r="Q98">
        <v>24</v>
      </c>
      <c r="R98">
        <f t="shared" si="5"/>
        <v>3.5999999999999996</v>
      </c>
      <c r="S98">
        <v>3.9</v>
      </c>
      <c r="T98">
        <v>173.75747999999999</v>
      </c>
      <c r="U98">
        <v>160.5</v>
      </c>
      <c r="V98">
        <v>0.12494861925936997</v>
      </c>
      <c r="W98">
        <v>0</v>
      </c>
      <c r="X98">
        <v>4445.8600000000006</v>
      </c>
      <c r="Y98">
        <v>4553783661</v>
      </c>
      <c r="Z98">
        <v>27865</v>
      </c>
      <c r="AA98">
        <v>163423.06337699623</v>
      </c>
      <c r="AB98">
        <v>0.886208</v>
      </c>
      <c r="AC98">
        <v>110036</v>
      </c>
      <c r="AD98">
        <v>0.98542099999999999</v>
      </c>
      <c r="AE98">
        <v>8.4028000000000005E-2</v>
      </c>
      <c r="AF98">
        <f t="shared" si="6"/>
        <v>0</v>
      </c>
      <c r="AG98">
        <v>8.4028000000000005E-2</v>
      </c>
      <c r="AH98">
        <v>8.4028000000000005E-2</v>
      </c>
      <c r="AI98">
        <v>0</v>
      </c>
      <c r="AJ98">
        <v>0</v>
      </c>
      <c r="AK98">
        <v>0</v>
      </c>
      <c r="AL98">
        <v>0</v>
      </c>
      <c r="AM98">
        <v>4305472</v>
      </c>
      <c r="AN98">
        <v>4305472</v>
      </c>
      <c r="AO98">
        <v>4893944</v>
      </c>
      <c r="AP98">
        <v>4305472</v>
      </c>
      <c r="AQ98">
        <v>4649246.8</v>
      </c>
      <c r="AR98">
        <v>-588472</v>
      </c>
      <c r="AS98">
        <v>4565640.5</v>
      </c>
      <c r="AT98">
        <v>4257731.28</v>
      </c>
      <c r="AU98">
        <v>4516620.2823999999</v>
      </c>
      <c r="AV98">
        <v>4467600.5647999998</v>
      </c>
      <c r="AW98">
        <v>4516621</v>
      </c>
      <c r="AX98">
        <v>4467601</v>
      </c>
      <c r="AY98">
        <v>4418581</v>
      </c>
      <c r="AZ98">
        <v>4369561</v>
      </c>
      <c r="BA98">
        <v>4320541</v>
      </c>
      <c r="BB98">
        <v>4271521</v>
      </c>
      <c r="BC98">
        <v>4222501</v>
      </c>
      <c r="BD98">
        <v>4173481</v>
      </c>
      <c r="BE98">
        <v>4305472</v>
      </c>
      <c r="BF98">
        <v>2</v>
      </c>
      <c r="BG98">
        <v>2544.9758666081616</v>
      </c>
      <c r="BH98" s="120">
        <f t="shared" si="7"/>
        <v>4568185.4758666083</v>
      </c>
    </row>
    <row r="99" spans="1:60" x14ac:dyDescent="0.2">
      <c r="A99" t="s">
        <v>429</v>
      </c>
      <c r="B99">
        <v>210.30373638173828</v>
      </c>
      <c r="C99">
        <v>124</v>
      </c>
      <c r="D99">
        <v>5</v>
      </c>
      <c r="E99">
        <v>0</v>
      </c>
      <c r="F99">
        <v>0</v>
      </c>
      <c r="G99" t="s">
        <v>327</v>
      </c>
      <c r="I99">
        <v>0</v>
      </c>
      <c r="J99" t="str">
        <f t="shared" si="4"/>
        <v>No</v>
      </c>
      <c r="M99">
        <v>2</v>
      </c>
      <c r="N99">
        <v>98</v>
      </c>
      <c r="O99">
        <v>191.45</v>
      </c>
      <c r="P99">
        <v>58</v>
      </c>
      <c r="Q99">
        <v>2</v>
      </c>
      <c r="R99">
        <f t="shared" si="5"/>
        <v>0.3</v>
      </c>
      <c r="S99">
        <v>9.1999999999999993</v>
      </c>
      <c r="T99">
        <v>17.16076</v>
      </c>
      <c r="U99">
        <v>17.399999999999999</v>
      </c>
      <c r="V99">
        <v>0.30295116218333773</v>
      </c>
      <c r="W99">
        <v>0</v>
      </c>
      <c r="X99">
        <v>209.15</v>
      </c>
      <c r="Y99">
        <v>377553865.32999998</v>
      </c>
      <c r="Z99">
        <v>1632</v>
      </c>
      <c r="AA99">
        <v>231344.28022671567</v>
      </c>
      <c r="AB99">
        <v>1.2545310000000001</v>
      </c>
      <c r="AC99">
        <v>73804</v>
      </c>
      <c r="AD99">
        <v>0.66094799999999998</v>
      </c>
      <c r="AE99">
        <v>-7.6455999999999996E-2</v>
      </c>
      <c r="AF99">
        <f t="shared" si="6"/>
        <v>0</v>
      </c>
      <c r="AG99">
        <v>0.01</v>
      </c>
      <c r="AH99">
        <v>0.01</v>
      </c>
      <c r="AI99">
        <v>95</v>
      </c>
      <c r="AJ99">
        <v>6</v>
      </c>
      <c r="AK99">
        <v>46.15</v>
      </c>
      <c r="AL99">
        <v>4384</v>
      </c>
      <c r="AM99">
        <v>24105</v>
      </c>
      <c r="AN99">
        <v>28489</v>
      </c>
      <c r="AO99">
        <v>25815</v>
      </c>
      <c r="AP99">
        <v>28489</v>
      </c>
      <c r="AQ99">
        <v>24524.25</v>
      </c>
      <c r="AR99">
        <v>2674</v>
      </c>
      <c r="AS99">
        <v>25862.600999999999</v>
      </c>
      <c r="AT99">
        <v>22459.05</v>
      </c>
      <c r="AU99">
        <v>26148.0484</v>
      </c>
      <c r="AV99">
        <v>26433.096799999999</v>
      </c>
      <c r="AW99">
        <v>26148</v>
      </c>
      <c r="AX99">
        <v>26433</v>
      </c>
      <c r="AY99">
        <v>26718</v>
      </c>
      <c r="AZ99">
        <v>27003</v>
      </c>
      <c r="BA99">
        <v>27288</v>
      </c>
      <c r="BB99">
        <v>27573</v>
      </c>
      <c r="BC99">
        <v>27858</v>
      </c>
      <c r="BD99">
        <v>28143</v>
      </c>
      <c r="BE99">
        <v>28489</v>
      </c>
      <c r="BF99">
        <v>0</v>
      </c>
      <c r="BG99">
        <v>0</v>
      </c>
      <c r="BH99" s="120">
        <f t="shared" si="7"/>
        <v>25862.600999999999</v>
      </c>
    </row>
    <row r="100" spans="1:60" x14ac:dyDescent="0.2">
      <c r="A100" t="s">
        <v>430</v>
      </c>
      <c r="B100">
        <v>232.49086186134491</v>
      </c>
      <c r="C100">
        <v>70</v>
      </c>
      <c r="D100">
        <v>5</v>
      </c>
      <c r="E100">
        <v>0</v>
      </c>
      <c r="F100">
        <v>0</v>
      </c>
      <c r="G100" t="s">
        <v>327</v>
      </c>
      <c r="I100">
        <v>0</v>
      </c>
      <c r="J100" t="str">
        <f t="shared" si="4"/>
        <v>No</v>
      </c>
      <c r="M100">
        <v>6</v>
      </c>
      <c r="N100">
        <v>99</v>
      </c>
      <c r="O100">
        <v>1790.73</v>
      </c>
      <c r="P100">
        <v>374</v>
      </c>
      <c r="Q100">
        <v>15</v>
      </c>
      <c r="R100">
        <f t="shared" si="5"/>
        <v>2.25</v>
      </c>
      <c r="S100">
        <v>3.6</v>
      </c>
      <c r="T100">
        <v>66.034080000000003</v>
      </c>
      <c r="U100">
        <v>112.2</v>
      </c>
      <c r="V100">
        <v>0.20885337264690937</v>
      </c>
      <c r="W100">
        <v>0</v>
      </c>
      <c r="X100">
        <v>1905.18</v>
      </c>
      <c r="Y100">
        <v>1816090840.3299999</v>
      </c>
      <c r="Z100">
        <v>14198</v>
      </c>
      <c r="AA100">
        <v>127911.7368875898</v>
      </c>
      <c r="AB100">
        <v>0.69363799999999998</v>
      </c>
      <c r="AC100">
        <v>85357</v>
      </c>
      <c r="AD100">
        <v>0.76441000000000003</v>
      </c>
      <c r="AE100">
        <v>0.28512999999999999</v>
      </c>
      <c r="AF100">
        <f t="shared" si="6"/>
        <v>0</v>
      </c>
      <c r="AG100">
        <v>0.28512999999999999</v>
      </c>
      <c r="AH100">
        <v>0.28512999999999999</v>
      </c>
      <c r="AI100">
        <v>0</v>
      </c>
      <c r="AJ100">
        <v>0</v>
      </c>
      <c r="AK100">
        <v>0</v>
      </c>
      <c r="AL100">
        <v>0</v>
      </c>
      <c r="AM100">
        <v>6260656</v>
      </c>
      <c r="AN100">
        <v>6260656</v>
      </c>
      <c r="AO100">
        <v>8076776</v>
      </c>
      <c r="AP100">
        <v>6260656</v>
      </c>
      <c r="AQ100">
        <v>7672937.2000000002</v>
      </c>
      <c r="AR100">
        <v>-1816120</v>
      </c>
      <c r="AS100">
        <v>7605127</v>
      </c>
      <c r="AT100">
        <v>7026795.1200000001</v>
      </c>
      <c r="AU100">
        <v>7453844.2039999999</v>
      </c>
      <c r="AV100">
        <v>7302561.4079999998</v>
      </c>
      <c r="AW100">
        <v>7453844</v>
      </c>
      <c r="AX100">
        <v>7302561</v>
      </c>
      <c r="AY100">
        <v>7151278</v>
      </c>
      <c r="AZ100">
        <v>6999995</v>
      </c>
      <c r="BA100">
        <v>6848712</v>
      </c>
      <c r="BB100">
        <v>6697429</v>
      </c>
      <c r="BC100">
        <v>6546146</v>
      </c>
      <c r="BD100">
        <v>6394863</v>
      </c>
      <c r="BE100">
        <v>6260656</v>
      </c>
      <c r="BF100">
        <v>0</v>
      </c>
      <c r="BG100">
        <v>0</v>
      </c>
      <c r="BH100" s="120">
        <f t="shared" si="7"/>
        <v>7605127</v>
      </c>
    </row>
    <row r="101" spans="1:60" x14ac:dyDescent="0.2">
      <c r="A101" t="s">
        <v>431</v>
      </c>
      <c r="B101">
        <v>239.53318066556434</v>
      </c>
      <c r="C101">
        <v>57</v>
      </c>
      <c r="D101">
        <v>5</v>
      </c>
      <c r="E101">
        <v>0</v>
      </c>
      <c r="F101">
        <v>0</v>
      </c>
      <c r="G101" t="s">
        <v>351</v>
      </c>
      <c r="I101">
        <v>0</v>
      </c>
      <c r="J101" t="str">
        <f t="shared" si="4"/>
        <v>No</v>
      </c>
      <c r="M101">
        <v>8</v>
      </c>
      <c r="N101">
        <v>100</v>
      </c>
      <c r="O101">
        <v>361.4</v>
      </c>
      <c r="P101">
        <v>168</v>
      </c>
      <c r="Q101">
        <v>11</v>
      </c>
      <c r="R101">
        <f t="shared" si="5"/>
        <v>1.65</v>
      </c>
      <c r="S101">
        <v>8.1</v>
      </c>
      <c r="T101">
        <v>30.925800000000002</v>
      </c>
      <c r="U101">
        <v>50.4</v>
      </c>
      <c r="V101">
        <v>0.46485888212506921</v>
      </c>
      <c r="W101">
        <v>0</v>
      </c>
      <c r="X101">
        <v>413.44999999999993</v>
      </c>
      <c r="Y101">
        <v>429940518.32999998</v>
      </c>
      <c r="Z101">
        <v>3186</v>
      </c>
      <c r="AA101">
        <v>134946.80424670433</v>
      </c>
      <c r="AB101">
        <v>0.73178799999999999</v>
      </c>
      <c r="AC101">
        <v>75690</v>
      </c>
      <c r="AD101">
        <v>0.67783800000000005</v>
      </c>
      <c r="AE101">
        <v>0.28439700000000001</v>
      </c>
      <c r="AF101">
        <f t="shared" si="6"/>
        <v>0</v>
      </c>
      <c r="AG101">
        <v>0.28439700000000001</v>
      </c>
      <c r="AH101">
        <v>0.28439700000000001</v>
      </c>
      <c r="AI101">
        <v>111</v>
      </c>
      <c r="AJ101">
        <v>4</v>
      </c>
      <c r="AK101">
        <v>30.77</v>
      </c>
      <c r="AL101">
        <v>3415</v>
      </c>
      <c r="AM101">
        <v>1355155</v>
      </c>
      <c r="AN101">
        <v>1358570</v>
      </c>
      <c r="AO101">
        <v>2044243</v>
      </c>
      <c r="AP101">
        <v>1358570</v>
      </c>
      <c r="AQ101">
        <v>1942030.85</v>
      </c>
      <c r="AR101">
        <v>-685673</v>
      </c>
      <c r="AS101">
        <v>1892849.25</v>
      </c>
      <c r="AT101">
        <v>1778491.41</v>
      </c>
      <c r="AU101">
        <v>1835732.4391000001</v>
      </c>
      <c r="AV101">
        <v>1778615.8782000002</v>
      </c>
      <c r="AW101">
        <v>1835732</v>
      </c>
      <c r="AX101">
        <v>1778615</v>
      </c>
      <c r="AY101">
        <v>1721498</v>
      </c>
      <c r="AZ101">
        <v>1664381</v>
      </c>
      <c r="BA101">
        <v>1607264</v>
      </c>
      <c r="BB101">
        <v>1550147</v>
      </c>
      <c r="BC101">
        <v>1493030</v>
      </c>
      <c r="BD101">
        <v>1435913</v>
      </c>
      <c r="BE101">
        <v>1358570</v>
      </c>
      <c r="BF101">
        <v>0</v>
      </c>
      <c r="BG101">
        <v>0</v>
      </c>
      <c r="BH101" s="120">
        <f t="shared" si="7"/>
        <v>1892849.25</v>
      </c>
    </row>
    <row r="102" spans="1:60" x14ac:dyDescent="0.2">
      <c r="A102" t="s">
        <v>432</v>
      </c>
      <c r="B102">
        <v>231.76041677914839</v>
      </c>
      <c r="C102">
        <v>73</v>
      </c>
      <c r="D102">
        <v>5</v>
      </c>
      <c r="E102">
        <v>0</v>
      </c>
      <c r="F102">
        <v>0</v>
      </c>
      <c r="G102" t="s">
        <v>333</v>
      </c>
      <c r="I102">
        <v>0</v>
      </c>
      <c r="J102" t="str">
        <f t="shared" si="4"/>
        <v>No</v>
      </c>
      <c r="M102">
        <v>4</v>
      </c>
      <c r="N102">
        <v>101</v>
      </c>
      <c r="O102">
        <v>3195.03</v>
      </c>
      <c r="P102">
        <v>611</v>
      </c>
      <c r="Q102">
        <v>77</v>
      </c>
      <c r="R102">
        <f t="shared" si="5"/>
        <v>11.549999999999999</v>
      </c>
      <c r="S102">
        <v>3.9</v>
      </c>
      <c r="T102">
        <v>124.77932999999999</v>
      </c>
      <c r="U102">
        <v>183.3</v>
      </c>
      <c r="V102">
        <v>0.19123451110005227</v>
      </c>
      <c r="W102">
        <v>0</v>
      </c>
      <c r="X102">
        <v>3389.8800000000006</v>
      </c>
      <c r="Y102">
        <v>4073801547</v>
      </c>
      <c r="Z102">
        <v>23709</v>
      </c>
      <c r="AA102">
        <v>171825.11059091485</v>
      </c>
      <c r="AB102">
        <v>0.93177100000000002</v>
      </c>
      <c r="AC102">
        <v>93696</v>
      </c>
      <c r="AD102">
        <v>0.83908899999999997</v>
      </c>
      <c r="AE102">
        <v>9.6033999999999994E-2</v>
      </c>
      <c r="AF102">
        <f t="shared" si="6"/>
        <v>0</v>
      </c>
      <c r="AG102">
        <v>9.6033999999999994E-2</v>
      </c>
      <c r="AH102">
        <v>9.6033999999999994E-2</v>
      </c>
      <c r="AI102">
        <v>0</v>
      </c>
      <c r="AJ102">
        <v>0</v>
      </c>
      <c r="AK102">
        <v>0</v>
      </c>
      <c r="AL102">
        <v>0</v>
      </c>
      <c r="AM102">
        <v>3751892</v>
      </c>
      <c r="AN102">
        <v>3751892</v>
      </c>
      <c r="AO102">
        <v>3842088</v>
      </c>
      <c r="AP102">
        <v>3751892</v>
      </c>
      <c r="AQ102">
        <v>3649983.6</v>
      </c>
      <c r="AR102">
        <v>-90196</v>
      </c>
      <c r="AS102">
        <v>3868905.1159999999</v>
      </c>
      <c r="AT102">
        <v>3342616.56</v>
      </c>
      <c r="AU102">
        <v>3861391.6732000001</v>
      </c>
      <c r="AV102">
        <v>3853878.3464000002</v>
      </c>
      <c r="AW102">
        <v>3861392</v>
      </c>
      <c r="AX102">
        <v>3853879</v>
      </c>
      <c r="AY102">
        <v>3846366</v>
      </c>
      <c r="AZ102">
        <v>3838853</v>
      </c>
      <c r="BA102">
        <v>3831340</v>
      </c>
      <c r="BB102">
        <v>3823827</v>
      </c>
      <c r="BC102">
        <v>3816314</v>
      </c>
      <c r="BD102">
        <v>3808801</v>
      </c>
      <c r="BE102">
        <v>3751892</v>
      </c>
      <c r="BF102">
        <v>2</v>
      </c>
      <c r="BG102">
        <v>2544.9758666081616</v>
      </c>
      <c r="BH102" s="120">
        <f t="shared" si="7"/>
        <v>3871450.0918666082</v>
      </c>
    </row>
    <row r="103" spans="1:60" x14ac:dyDescent="0.2">
      <c r="A103" t="s">
        <v>433</v>
      </c>
      <c r="B103">
        <v>220.32526207757792</v>
      </c>
      <c r="C103">
        <v>106</v>
      </c>
      <c r="D103">
        <v>5</v>
      </c>
      <c r="E103">
        <v>0</v>
      </c>
      <c r="F103">
        <v>0</v>
      </c>
      <c r="G103" t="s">
        <v>327</v>
      </c>
      <c r="I103">
        <v>0</v>
      </c>
      <c r="J103" t="str">
        <f t="shared" si="4"/>
        <v>No</v>
      </c>
      <c r="M103">
        <v>4</v>
      </c>
      <c r="N103">
        <v>102</v>
      </c>
      <c r="O103">
        <v>752.04</v>
      </c>
      <c r="P103">
        <v>95</v>
      </c>
      <c r="Q103">
        <v>0</v>
      </c>
      <c r="R103">
        <f t="shared" si="5"/>
        <v>0</v>
      </c>
      <c r="S103">
        <v>6.5</v>
      </c>
      <c r="T103">
        <v>50.598600000000005</v>
      </c>
      <c r="U103">
        <v>28.5</v>
      </c>
      <c r="V103">
        <v>0.12632306792191905</v>
      </c>
      <c r="W103">
        <v>0</v>
      </c>
      <c r="X103">
        <v>780.54</v>
      </c>
      <c r="Y103">
        <v>765097970.66999996</v>
      </c>
      <c r="Z103">
        <v>5271</v>
      </c>
      <c r="AA103">
        <v>145152.33744450766</v>
      </c>
      <c r="AB103">
        <v>0.78713</v>
      </c>
      <c r="AC103">
        <v>75091</v>
      </c>
      <c r="AD103">
        <v>0.67247299999999999</v>
      </c>
      <c r="AE103">
        <v>0.24726699999999999</v>
      </c>
      <c r="AF103">
        <f t="shared" si="6"/>
        <v>0</v>
      </c>
      <c r="AG103">
        <v>0.24726699999999999</v>
      </c>
      <c r="AH103">
        <v>0.24726699999999999</v>
      </c>
      <c r="AI103">
        <v>0</v>
      </c>
      <c r="AJ103">
        <v>0</v>
      </c>
      <c r="AK103">
        <v>0</v>
      </c>
      <c r="AL103">
        <v>0</v>
      </c>
      <c r="AM103">
        <v>2224346</v>
      </c>
      <c r="AN103">
        <v>2224346</v>
      </c>
      <c r="AO103">
        <v>2834470</v>
      </c>
      <c r="AP103">
        <v>2224346</v>
      </c>
      <c r="AQ103">
        <v>2692746.5</v>
      </c>
      <c r="AR103">
        <v>-610124</v>
      </c>
      <c r="AS103">
        <v>2708663.5</v>
      </c>
      <c r="AT103">
        <v>2465988.9</v>
      </c>
      <c r="AU103">
        <v>2657839.6708</v>
      </c>
      <c r="AV103">
        <v>2607016.3415999999</v>
      </c>
      <c r="AW103">
        <v>2657841</v>
      </c>
      <c r="AX103">
        <v>2607018</v>
      </c>
      <c r="AY103">
        <v>2556195</v>
      </c>
      <c r="AZ103">
        <v>2505372</v>
      </c>
      <c r="BA103">
        <v>2454549</v>
      </c>
      <c r="BB103">
        <v>2403726</v>
      </c>
      <c r="BC103">
        <v>2352903</v>
      </c>
      <c r="BD103">
        <v>2302080</v>
      </c>
      <c r="BE103">
        <v>2224346</v>
      </c>
      <c r="BF103">
        <v>0</v>
      </c>
      <c r="BG103">
        <v>0</v>
      </c>
      <c r="BH103" s="120">
        <f t="shared" si="7"/>
        <v>2708663.5</v>
      </c>
    </row>
    <row r="104" spans="1:60" x14ac:dyDescent="0.2">
      <c r="A104" t="s">
        <v>434</v>
      </c>
      <c r="B104">
        <v>216.86953070095581</v>
      </c>
      <c r="C104">
        <v>115</v>
      </c>
      <c r="D104">
        <v>5</v>
      </c>
      <c r="E104">
        <v>0</v>
      </c>
      <c r="F104">
        <v>1</v>
      </c>
      <c r="G104" t="s">
        <v>325</v>
      </c>
      <c r="H104">
        <v>1</v>
      </c>
      <c r="I104">
        <v>1</v>
      </c>
      <c r="J104" t="str">
        <f t="shared" si="4"/>
        <v>Yes</v>
      </c>
      <c r="K104">
        <v>1</v>
      </c>
      <c r="M104">
        <v>3</v>
      </c>
      <c r="N104">
        <v>103</v>
      </c>
      <c r="O104">
        <v>11865.99</v>
      </c>
      <c r="P104">
        <v>6802</v>
      </c>
      <c r="Q104">
        <v>1801</v>
      </c>
      <c r="R104">
        <f t="shared" si="5"/>
        <v>270.14999999999998</v>
      </c>
      <c r="S104">
        <v>8.4</v>
      </c>
      <c r="T104">
        <v>995.19504000000006</v>
      </c>
      <c r="U104">
        <v>2040.6</v>
      </c>
      <c r="V104">
        <v>0.57323493446395957</v>
      </c>
      <c r="W104">
        <v>0</v>
      </c>
      <c r="X104">
        <v>14176.74</v>
      </c>
      <c r="Y104">
        <v>18827807617.669998</v>
      </c>
      <c r="Z104">
        <v>88438</v>
      </c>
      <c r="AA104">
        <v>212892.73409247154</v>
      </c>
      <c r="AB104">
        <v>1.1544719999999999</v>
      </c>
      <c r="AC104">
        <v>80896</v>
      </c>
      <c r="AD104">
        <v>0.72445999999999999</v>
      </c>
      <c r="AE104">
        <v>-2.5468000000000001E-2</v>
      </c>
      <c r="AF104">
        <f t="shared" si="6"/>
        <v>0</v>
      </c>
      <c r="AG104">
        <v>0.1</v>
      </c>
      <c r="AH104">
        <v>0.1</v>
      </c>
      <c r="AI104">
        <v>0</v>
      </c>
      <c r="AJ104">
        <v>0</v>
      </c>
      <c r="AK104">
        <v>0</v>
      </c>
      <c r="AL104">
        <v>0</v>
      </c>
      <c r="AM104">
        <v>16338693</v>
      </c>
      <c r="AN104">
        <v>16338693</v>
      </c>
      <c r="AO104">
        <v>11243340</v>
      </c>
      <c r="AP104">
        <v>16338693</v>
      </c>
      <c r="AQ104">
        <v>11243340</v>
      </c>
      <c r="AR104">
        <v>5095353</v>
      </c>
      <c r="AS104">
        <v>11439364.649</v>
      </c>
      <c r="AT104">
        <v>11187123.300000001</v>
      </c>
      <c r="AU104">
        <v>11982529.629799999</v>
      </c>
      <c r="AV104">
        <v>12525694.259599999</v>
      </c>
      <c r="AW104">
        <v>11982530</v>
      </c>
      <c r="AX104">
        <v>12525695</v>
      </c>
      <c r="AY104">
        <v>13068860</v>
      </c>
      <c r="AZ104">
        <v>13612025</v>
      </c>
      <c r="BA104">
        <v>14155190</v>
      </c>
      <c r="BB104">
        <v>14698355</v>
      </c>
      <c r="BC104">
        <v>15241520</v>
      </c>
      <c r="BD104">
        <v>15784685</v>
      </c>
      <c r="BE104">
        <v>16338693</v>
      </c>
      <c r="BF104">
        <v>11</v>
      </c>
      <c r="BG104">
        <v>13997.367266344889</v>
      </c>
      <c r="BH104" s="120">
        <f t="shared" si="7"/>
        <v>11453362.016266346</v>
      </c>
    </row>
    <row r="105" spans="1:60" x14ac:dyDescent="0.2">
      <c r="A105" t="s">
        <v>435</v>
      </c>
      <c r="B105">
        <v>326.89782761852621</v>
      </c>
      <c r="C105">
        <v>11</v>
      </c>
      <c r="D105">
        <v>3</v>
      </c>
      <c r="E105">
        <v>0</v>
      </c>
      <c r="F105">
        <v>1</v>
      </c>
      <c r="G105" t="s">
        <v>325</v>
      </c>
      <c r="H105">
        <v>1</v>
      </c>
      <c r="I105">
        <v>1</v>
      </c>
      <c r="J105" t="str">
        <f t="shared" si="4"/>
        <v>Yes</v>
      </c>
      <c r="K105">
        <v>0</v>
      </c>
      <c r="L105">
        <v>1</v>
      </c>
      <c r="M105">
        <v>10</v>
      </c>
      <c r="N105">
        <v>104</v>
      </c>
      <c r="O105">
        <v>5289.9</v>
      </c>
      <c r="P105">
        <v>3610</v>
      </c>
      <c r="Q105">
        <v>812</v>
      </c>
      <c r="R105">
        <f t="shared" si="5"/>
        <v>121.8</v>
      </c>
      <c r="S105">
        <v>15.7</v>
      </c>
      <c r="T105">
        <v>831.46885999999995</v>
      </c>
      <c r="U105">
        <v>1083</v>
      </c>
      <c r="V105">
        <v>0.68243256016181786</v>
      </c>
      <c r="W105">
        <v>0</v>
      </c>
      <c r="X105">
        <v>6494.7</v>
      </c>
      <c r="Y105">
        <v>2696226190.6700001</v>
      </c>
      <c r="Z105">
        <v>39556</v>
      </c>
      <c r="AA105">
        <v>68162.255806198809</v>
      </c>
      <c r="AB105">
        <v>0.36962899999999999</v>
      </c>
      <c r="AC105">
        <v>51758</v>
      </c>
      <c r="AD105">
        <v>0.46351599999999998</v>
      </c>
      <c r="AE105">
        <v>0.60220499999999999</v>
      </c>
      <c r="AF105">
        <f t="shared" si="6"/>
        <v>4.0000000000000036E-2</v>
      </c>
      <c r="AG105">
        <v>0.60220499999999999</v>
      </c>
      <c r="AH105">
        <v>0.64220500000000003</v>
      </c>
      <c r="AI105">
        <v>0</v>
      </c>
      <c r="AJ105">
        <v>0</v>
      </c>
      <c r="AK105">
        <v>0</v>
      </c>
      <c r="AL105">
        <v>0</v>
      </c>
      <c r="AM105">
        <v>48069955</v>
      </c>
      <c r="AN105">
        <v>48069955</v>
      </c>
      <c r="AO105">
        <v>36209664</v>
      </c>
      <c r="AP105">
        <v>48069955</v>
      </c>
      <c r="AQ105">
        <v>36209664</v>
      </c>
      <c r="AR105">
        <v>11860291</v>
      </c>
      <c r="AS105">
        <v>36719420.608000003</v>
      </c>
      <c r="AT105">
        <v>36028615.68</v>
      </c>
      <c r="AU105">
        <v>37983728.020599999</v>
      </c>
      <c r="AV105">
        <v>39248035.041199997</v>
      </c>
      <c r="AW105">
        <v>37983728</v>
      </c>
      <c r="AX105">
        <v>39248035</v>
      </c>
      <c r="AY105">
        <v>40512342</v>
      </c>
      <c r="AZ105">
        <v>41776649</v>
      </c>
      <c r="BA105">
        <v>43040956</v>
      </c>
      <c r="BB105">
        <v>44305263</v>
      </c>
      <c r="BC105">
        <v>45569570</v>
      </c>
      <c r="BD105">
        <v>46833877</v>
      </c>
      <c r="BE105">
        <v>48069955</v>
      </c>
      <c r="BF105">
        <v>46</v>
      </c>
      <c r="BG105">
        <v>58534.444931987717</v>
      </c>
      <c r="BH105" s="120">
        <f t="shared" si="7"/>
        <v>36777955.052931994</v>
      </c>
    </row>
    <row r="106" spans="1:60" x14ac:dyDescent="0.2">
      <c r="A106" t="s">
        <v>436</v>
      </c>
      <c r="B106">
        <v>175.62480793298397</v>
      </c>
      <c r="C106">
        <v>149</v>
      </c>
      <c r="D106">
        <v>5</v>
      </c>
      <c r="E106">
        <v>0</v>
      </c>
      <c r="F106">
        <v>0</v>
      </c>
      <c r="G106" t="s">
        <v>323</v>
      </c>
      <c r="I106">
        <v>0</v>
      </c>
      <c r="J106" t="str">
        <f t="shared" si="4"/>
        <v>No</v>
      </c>
      <c r="M106">
        <v>2</v>
      </c>
      <c r="N106">
        <v>105</v>
      </c>
      <c r="O106">
        <v>1030.7</v>
      </c>
      <c r="P106">
        <v>185</v>
      </c>
      <c r="Q106">
        <v>19</v>
      </c>
      <c r="R106">
        <f t="shared" si="5"/>
        <v>2.85</v>
      </c>
      <c r="S106">
        <v>1.5</v>
      </c>
      <c r="T106">
        <v>15.457949999999999</v>
      </c>
      <c r="U106">
        <v>55.5</v>
      </c>
      <c r="V106">
        <v>0.17948966721645482</v>
      </c>
      <c r="W106">
        <v>0</v>
      </c>
      <c r="X106">
        <v>1089.05</v>
      </c>
      <c r="Y106">
        <v>2258369856.3299999</v>
      </c>
      <c r="Z106">
        <v>7469</v>
      </c>
      <c r="AA106">
        <v>302365.7593158388</v>
      </c>
      <c r="AB106">
        <v>1.6396649999999999</v>
      </c>
      <c r="AC106">
        <v>87971</v>
      </c>
      <c r="AD106">
        <v>0.78781999999999996</v>
      </c>
      <c r="AE106">
        <v>-0.38411200000000001</v>
      </c>
      <c r="AF106">
        <f t="shared" si="6"/>
        <v>0</v>
      </c>
      <c r="AG106">
        <v>0.01</v>
      </c>
      <c r="AH106">
        <v>0.01</v>
      </c>
      <c r="AI106">
        <v>1024</v>
      </c>
      <c r="AJ106">
        <v>13</v>
      </c>
      <c r="AK106">
        <v>100</v>
      </c>
      <c r="AL106">
        <v>102400</v>
      </c>
      <c r="AM106">
        <v>125513</v>
      </c>
      <c r="AN106">
        <v>227913</v>
      </c>
      <c r="AO106">
        <v>247462</v>
      </c>
      <c r="AP106">
        <v>227913</v>
      </c>
      <c r="AQ106">
        <v>235088.9</v>
      </c>
      <c r="AR106">
        <v>-19549</v>
      </c>
      <c r="AS106">
        <v>241512</v>
      </c>
      <c r="AT106">
        <v>215291.94</v>
      </c>
      <c r="AU106">
        <v>239883.56830000001</v>
      </c>
      <c r="AV106">
        <v>238255.13660000003</v>
      </c>
      <c r="AW106">
        <v>239884</v>
      </c>
      <c r="AX106">
        <v>238256</v>
      </c>
      <c r="AY106">
        <v>236628</v>
      </c>
      <c r="AZ106">
        <v>235000</v>
      </c>
      <c r="BA106">
        <v>233372</v>
      </c>
      <c r="BB106">
        <v>231744</v>
      </c>
      <c r="BC106">
        <v>230116</v>
      </c>
      <c r="BD106">
        <v>228488</v>
      </c>
      <c r="BE106">
        <v>227913</v>
      </c>
      <c r="BF106">
        <v>1</v>
      </c>
      <c r="BG106">
        <v>1272.4879333040808</v>
      </c>
      <c r="BH106" s="120">
        <f t="shared" si="7"/>
        <v>242784.48793330407</v>
      </c>
    </row>
    <row r="107" spans="1:60" x14ac:dyDescent="0.2">
      <c r="A107" t="s">
        <v>437</v>
      </c>
      <c r="B107">
        <v>187.09752729331314</v>
      </c>
      <c r="C107">
        <v>144</v>
      </c>
      <c r="D107">
        <v>5</v>
      </c>
      <c r="E107">
        <v>0</v>
      </c>
      <c r="F107">
        <v>0</v>
      </c>
      <c r="G107" t="s">
        <v>333</v>
      </c>
      <c r="I107">
        <v>0</v>
      </c>
      <c r="J107" t="str">
        <f t="shared" si="4"/>
        <v>No</v>
      </c>
      <c r="M107">
        <v>2</v>
      </c>
      <c r="N107">
        <v>106</v>
      </c>
      <c r="O107">
        <v>1201</v>
      </c>
      <c r="P107">
        <v>340</v>
      </c>
      <c r="Q107">
        <v>59</v>
      </c>
      <c r="R107">
        <f t="shared" si="5"/>
        <v>8.85</v>
      </c>
      <c r="S107">
        <v>5.7</v>
      </c>
      <c r="T107">
        <v>71.265389999999996</v>
      </c>
      <c r="U107">
        <v>102</v>
      </c>
      <c r="V107">
        <v>0.28309741881765194</v>
      </c>
      <c r="W107">
        <v>0</v>
      </c>
      <c r="X107">
        <v>1311.85</v>
      </c>
      <c r="Y107">
        <v>3235236659.3299999</v>
      </c>
      <c r="Z107">
        <v>10093</v>
      </c>
      <c r="AA107">
        <v>320542.6195709898</v>
      </c>
      <c r="AB107">
        <v>1.7382340000000001</v>
      </c>
      <c r="AC107">
        <v>75237</v>
      </c>
      <c r="AD107">
        <v>0.67378099999999996</v>
      </c>
      <c r="AE107">
        <v>-0.41889799999999999</v>
      </c>
      <c r="AF107">
        <f t="shared" si="6"/>
        <v>0</v>
      </c>
      <c r="AG107">
        <v>0.01</v>
      </c>
      <c r="AH107">
        <v>0.01</v>
      </c>
      <c r="AI107">
        <v>0</v>
      </c>
      <c r="AJ107">
        <v>0</v>
      </c>
      <c r="AK107">
        <v>0</v>
      </c>
      <c r="AL107">
        <v>0</v>
      </c>
      <c r="AM107">
        <v>151191</v>
      </c>
      <c r="AN107">
        <v>151191</v>
      </c>
      <c r="AO107">
        <v>122907</v>
      </c>
      <c r="AP107">
        <v>151191</v>
      </c>
      <c r="AQ107">
        <v>116761.65</v>
      </c>
      <c r="AR107">
        <v>28284</v>
      </c>
      <c r="AS107">
        <v>124074.065</v>
      </c>
      <c r="AT107">
        <v>106929.09</v>
      </c>
      <c r="AU107">
        <v>127089.0744</v>
      </c>
      <c r="AV107">
        <v>130104.1488</v>
      </c>
      <c r="AW107">
        <v>127089</v>
      </c>
      <c r="AX107">
        <v>130104</v>
      </c>
      <c r="AY107">
        <v>133119</v>
      </c>
      <c r="AZ107">
        <v>136134</v>
      </c>
      <c r="BA107">
        <v>139149</v>
      </c>
      <c r="BB107">
        <v>142164</v>
      </c>
      <c r="BC107">
        <v>145179</v>
      </c>
      <c r="BD107">
        <v>148194</v>
      </c>
      <c r="BE107">
        <v>151191</v>
      </c>
      <c r="BF107">
        <v>1</v>
      </c>
      <c r="BG107">
        <v>1272.4879333040808</v>
      </c>
      <c r="BH107" s="120">
        <f t="shared" si="7"/>
        <v>125346.55293330408</v>
      </c>
    </row>
    <row r="108" spans="1:60" x14ac:dyDescent="0.2">
      <c r="A108" t="s">
        <v>438</v>
      </c>
      <c r="B108">
        <v>209.56575932676759</v>
      </c>
      <c r="C108">
        <v>126</v>
      </c>
      <c r="D108">
        <v>5</v>
      </c>
      <c r="E108">
        <v>0</v>
      </c>
      <c r="F108">
        <v>0</v>
      </c>
      <c r="G108" t="s">
        <v>329</v>
      </c>
      <c r="I108">
        <v>0</v>
      </c>
      <c r="J108" t="str">
        <f t="shared" si="4"/>
        <v>No</v>
      </c>
      <c r="M108">
        <v>3</v>
      </c>
      <c r="N108">
        <v>107</v>
      </c>
      <c r="O108">
        <v>2291.2199999999998</v>
      </c>
      <c r="P108">
        <v>256</v>
      </c>
      <c r="Q108">
        <v>69</v>
      </c>
      <c r="R108">
        <f t="shared" si="5"/>
        <v>10.35</v>
      </c>
      <c r="S108">
        <v>3.8</v>
      </c>
      <c r="T108">
        <v>87.024180000000001</v>
      </c>
      <c r="U108">
        <v>76.8</v>
      </c>
      <c r="V108">
        <v>0.11173086827105211</v>
      </c>
      <c r="W108">
        <v>0</v>
      </c>
      <c r="X108">
        <v>2378.37</v>
      </c>
      <c r="Y108">
        <v>2904398181.6700001</v>
      </c>
      <c r="Z108">
        <v>13912</v>
      </c>
      <c r="AA108">
        <v>208769.27700330652</v>
      </c>
      <c r="AB108">
        <v>1.1321110000000001</v>
      </c>
      <c r="AC108">
        <v>106475</v>
      </c>
      <c r="AD108">
        <v>0.95353100000000002</v>
      </c>
      <c r="AE108">
        <v>-7.8536999999999996E-2</v>
      </c>
      <c r="AF108">
        <f t="shared" si="6"/>
        <v>0</v>
      </c>
      <c r="AG108">
        <v>0.01</v>
      </c>
      <c r="AH108">
        <v>0.01</v>
      </c>
      <c r="AI108">
        <v>1116</v>
      </c>
      <c r="AJ108">
        <v>6</v>
      </c>
      <c r="AK108">
        <v>46.15</v>
      </c>
      <c r="AL108">
        <v>51503</v>
      </c>
      <c r="AM108">
        <v>274107</v>
      </c>
      <c r="AN108">
        <v>325610</v>
      </c>
      <c r="AO108">
        <v>1509226</v>
      </c>
      <c r="AP108">
        <v>325610</v>
      </c>
      <c r="AQ108">
        <v>1433764.7</v>
      </c>
      <c r="AR108">
        <v>-1183616</v>
      </c>
      <c r="AS108">
        <v>1212214</v>
      </c>
      <c r="AT108">
        <v>1313026.6199999999</v>
      </c>
      <c r="AU108">
        <v>1113619.7871999999</v>
      </c>
      <c r="AV108">
        <v>1015024.5743999999</v>
      </c>
      <c r="AW108">
        <v>1113619</v>
      </c>
      <c r="AX108">
        <v>1015024</v>
      </c>
      <c r="AY108">
        <v>916429</v>
      </c>
      <c r="AZ108">
        <v>817834</v>
      </c>
      <c r="BA108">
        <v>719239</v>
      </c>
      <c r="BB108">
        <v>620644</v>
      </c>
      <c r="BC108">
        <v>522049</v>
      </c>
      <c r="BD108">
        <v>423454</v>
      </c>
      <c r="BE108">
        <v>325610</v>
      </c>
      <c r="BF108">
        <v>1</v>
      </c>
      <c r="BG108">
        <v>1272.4879333040808</v>
      </c>
      <c r="BH108" s="120">
        <f t="shared" si="7"/>
        <v>1213486.4879333042</v>
      </c>
    </row>
    <row r="109" spans="1:60" x14ac:dyDescent="0.2">
      <c r="A109" t="s">
        <v>439</v>
      </c>
      <c r="B109">
        <v>214.2460462924617</v>
      </c>
      <c r="C109">
        <v>121</v>
      </c>
      <c r="D109">
        <v>5</v>
      </c>
      <c r="E109">
        <v>0</v>
      </c>
      <c r="F109">
        <v>0</v>
      </c>
      <c r="G109" t="s">
        <v>323</v>
      </c>
      <c r="I109">
        <v>0</v>
      </c>
      <c r="J109" t="str">
        <f t="shared" si="4"/>
        <v>No</v>
      </c>
      <c r="M109">
        <v>3</v>
      </c>
      <c r="N109">
        <v>108</v>
      </c>
      <c r="O109">
        <v>1853.69</v>
      </c>
      <c r="P109">
        <v>256</v>
      </c>
      <c r="Q109">
        <v>35</v>
      </c>
      <c r="R109">
        <f t="shared" si="5"/>
        <v>5.25</v>
      </c>
      <c r="S109">
        <v>3.6</v>
      </c>
      <c r="T109">
        <v>69.294960000000003</v>
      </c>
      <c r="U109">
        <v>76.8</v>
      </c>
      <c r="V109">
        <v>0.13810291904255836</v>
      </c>
      <c r="W109">
        <v>0</v>
      </c>
      <c r="X109">
        <v>1935.74</v>
      </c>
      <c r="Y109">
        <v>2135964130</v>
      </c>
      <c r="Z109">
        <v>12984</v>
      </c>
      <c r="AA109">
        <v>164507.40372766482</v>
      </c>
      <c r="AB109">
        <v>0.89208900000000002</v>
      </c>
      <c r="AC109">
        <v>99311</v>
      </c>
      <c r="AD109">
        <v>0.889374</v>
      </c>
      <c r="AE109">
        <v>0.108726</v>
      </c>
      <c r="AF109">
        <f t="shared" si="6"/>
        <v>0</v>
      </c>
      <c r="AG109">
        <v>0.108726</v>
      </c>
      <c r="AH109">
        <v>0.108726</v>
      </c>
      <c r="AI109">
        <v>0</v>
      </c>
      <c r="AJ109">
        <v>0</v>
      </c>
      <c r="AK109">
        <v>0</v>
      </c>
      <c r="AL109">
        <v>0</v>
      </c>
      <c r="AM109">
        <v>2425612</v>
      </c>
      <c r="AN109">
        <v>2425612</v>
      </c>
      <c r="AO109">
        <v>4528763</v>
      </c>
      <c r="AP109">
        <v>2425612</v>
      </c>
      <c r="AQ109">
        <v>4302324.8499999996</v>
      </c>
      <c r="AR109">
        <v>-2103151</v>
      </c>
      <c r="AS109">
        <v>4049342.25</v>
      </c>
      <c r="AT109">
        <v>3940023.81</v>
      </c>
      <c r="AU109">
        <v>3874149.5216999999</v>
      </c>
      <c r="AV109">
        <v>3698957.0433999998</v>
      </c>
      <c r="AW109">
        <v>3874150</v>
      </c>
      <c r="AX109">
        <v>3698958</v>
      </c>
      <c r="AY109">
        <v>3523766</v>
      </c>
      <c r="AZ109">
        <v>3348574</v>
      </c>
      <c r="BA109">
        <v>3173382</v>
      </c>
      <c r="BB109">
        <v>2998190</v>
      </c>
      <c r="BC109">
        <v>2822998</v>
      </c>
      <c r="BD109">
        <v>2647806</v>
      </c>
      <c r="BE109">
        <v>2425612</v>
      </c>
      <c r="BF109">
        <v>0</v>
      </c>
      <c r="BG109">
        <v>0</v>
      </c>
      <c r="BH109" s="120">
        <f t="shared" si="7"/>
        <v>4049342.25</v>
      </c>
    </row>
    <row r="110" spans="1:60" x14ac:dyDescent="0.2">
      <c r="A110" t="s">
        <v>440</v>
      </c>
      <c r="B110">
        <v>297.07958910896031</v>
      </c>
      <c r="C110">
        <v>20</v>
      </c>
      <c r="D110">
        <v>5</v>
      </c>
      <c r="E110">
        <v>0</v>
      </c>
      <c r="F110">
        <v>0</v>
      </c>
      <c r="G110" t="s">
        <v>338</v>
      </c>
      <c r="I110">
        <v>0</v>
      </c>
      <c r="J110" t="str">
        <f t="shared" si="4"/>
        <v>No</v>
      </c>
      <c r="M110">
        <v>9</v>
      </c>
      <c r="N110">
        <v>109</v>
      </c>
      <c r="O110">
        <v>2164.94</v>
      </c>
      <c r="P110">
        <v>1210</v>
      </c>
      <c r="Q110">
        <v>42</v>
      </c>
      <c r="R110">
        <f t="shared" si="5"/>
        <v>6.3</v>
      </c>
      <c r="S110">
        <v>7.6</v>
      </c>
      <c r="T110">
        <v>170.62912</v>
      </c>
      <c r="U110">
        <v>363</v>
      </c>
      <c r="V110">
        <v>0.55890694430330634</v>
      </c>
      <c r="W110">
        <v>0</v>
      </c>
      <c r="X110">
        <v>2534.2400000000002</v>
      </c>
      <c r="Y110">
        <v>1371592366.3299999</v>
      </c>
      <c r="Z110">
        <v>15067</v>
      </c>
      <c r="AA110">
        <v>91032.877568859098</v>
      </c>
      <c r="AB110">
        <v>0.49365199999999998</v>
      </c>
      <c r="AC110">
        <v>65254</v>
      </c>
      <c r="AD110">
        <v>0.58437899999999998</v>
      </c>
      <c r="AE110">
        <v>0.47913</v>
      </c>
      <c r="AF110">
        <f t="shared" si="6"/>
        <v>0</v>
      </c>
      <c r="AG110">
        <v>0.47913</v>
      </c>
      <c r="AH110">
        <v>0.47913</v>
      </c>
      <c r="AI110">
        <v>0</v>
      </c>
      <c r="AJ110">
        <v>0</v>
      </c>
      <c r="AK110">
        <v>0</v>
      </c>
      <c r="AL110">
        <v>0</v>
      </c>
      <c r="AM110">
        <v>13994005</v>
      </c>
      <c r="AN110">
        <v>13994005</v>
      </c>
      <c r="AO110">
        <v>15364444</v>
      </c>
      <c r="AP110">
        <v>13994005</v>
      </c>
      <c r="AQ110">
        <v>14596221.800000001</v>
      </c>
      <c r="AR110">
        <v>-1370439</v>
      </c>
      <c r="AS110">
        <v>15163177</v>
      </c>
      <c r="AT110">
        <v>13367066.279999999</v>
      </c>
      <c r="AU110">
        <v>15049019.431299999</v>
      </c>
      <c r="AV110">
        <v>14934861.862599999</v>
      </c>
      <c r="AW110">
        <v>15049019</v>
      </c>
      <c r="AX110">
        <v>14934861</v>
      </c>
      <c r="AY110">
        <v>14820703</v>
      </c>
      <c r="AZ110">
        <v>14706545</v>
      </c>
      <c r="BA110">
        <v>14592387</v>
      </c>
      <c r="BB110">
        <v>14478229</v>
      </c>
      <c r="BC110">
        <v>14364071</v>
      </c>
      <c r="BD110">
        <v>14249913</v>
      </c>
      <c r="BE110">
        <v>13994005</v>
      </c>
      <c r="BF110">
        <v>0</v>
      </c>
      <c r="BG110">
        <v>0</v>
      </c>
      <c r="BH110" s="120">
        <f t="shared" si="7"/>
        <v>15163177</v>
      </c>
    </row>
    <row r="111" spans="1:60" x14ac:dyDescent="0.2">
      <c r="A111" t="s">
        <v>441</v>
      </c>
      <c r="B111">
        <v>263.26100444554379</v>
      </c>
      <c r="C111">
        <v>40</v>
      </c>
      <c r="D111">
        <v>5</v>
      </c>
      <c r="E111">
        <v>0</v>
      </c>
      <c r="F111">
        <v>0</v>
      </c>
      <c r="G111" t="s">
        <v>351</v>
      </c>
      <c r="I111">
        <v>0</v>
      </c>
      <c r="J111" t="str">
        <f t="shared" si="4"/>
        <v>No</v>
      </c>
      <c r="M111">
        <v>8</v>
      </c>
      <c r="N111">
        <v>110</v>
      </c>
      <c r="O111">
        <v>2296.2800000000002</v>
      </c>
      <c r="P111">
        <v>793</v>
      </c>
      <c r="Q111">
        <v>159</v>
      </c>
      <c r="R111">
        <f t="shared" si="5"/>
        <v>23.849999999999998</v>
      </c>
      <c r="S111">
        <v>9</v>
      </c>
      <c r="T111">
        <v>215.74709999999999</v>
      </c>
      <c r="U111">
        <v>237.9</v>
      </c>
      <c r="V111">
        <v>0.34534116048565505</v>
      </c>
      <c r="W111">
        <v>0</v>
      </c>
      <c r="X111">
        <v>2558.0300000000002</v>
      </c>
      <c r="Y111">
        <v>1936805534</v>
      </c>
      <c r="Z111">
        <v>17677</v>
      </c>
      <c r="AA111">
        <v>109566.41590767664</v>
      </c>
      <c r="AB111">
        <v>0.59415499999999999</v>
      </c>
      <c r="AC111">
        <v>61907</v>
      </c>
      <c r="AD111">
        <v>0.55440500000000004</v>
      </c>
      <c r="AE111">
        <v>0.41776999999999997</v>
      </c>
      <c r="AF111">
        <f t="shared" si="6"/>
        <v>0</v>
      </c>
      <c r="AG111">
        <v>0.41776999999999997</v>
      </c>
      <c r="AH111">
        <v>0.41776999999999997</v>
      </c>
      <c r="AI111">
        <v>0</v>
      </c>
      <c r="AJ111">
        <v>0</v>
      </c>
      <c r="AK111">
        <v>0</v>
      </c>
      <c r="AL111">
        <v>0</v>
      </c>
      <c r="AM111">
        <v>12316401</v>
      </c>
      <c r="AN111">
        <v>12316401</v>
      </c>
      <c r="AO111">
        <v>10272197</v>
      </c>
      <c r="AP111">
        <v>12316401</v>
      </c>
      <c r="AQ111">
        <v>9758587.1500000004</v>
      </c>
      <c r="AR111">
        <v>2044204</v>
      </c>
      <c r="AS111">
        <v>10359330.856000001</v>
      </c>
      <c r="AT111">
        <v>8936811.3900000006</v>
      </c>
      <c r="AU111">
        <v>10577242.146400001</v>
      </c>
      <c r="AV111">
        <v>10795154.292800002</v>
      </c>
      <c r="AW111">
        <v>10577243</v>
      </c>
      <c r="AX111">
        <v>10795155</v>
      </c>
      <c r="AY111">
        <v>11013067</v>
      </c>
      <c r="AZ111">
        <v>11230979</v>
      </c>
      <c r="BA111">
        <v>11448891</v>
      </c>
      <c r="BB111">
        <v>11666803</v>
      </c>
      <c r="BC111">
        <v>11884715</v>
      </c>
      <c r="BD111">
        <v>12102627</v>
      </c>
      <c r="BE111">
        <v>12316401</v>
      </c>
      <c r="BF111">
        <v>6</v>
      </c>
      <c r="BG111">
        <v>7634.9275998244848</v>
      </c>
      <c r="BH111" s="120">
        <f t="shared" si="7"/>
        <v>10366965.783599826</v>
      </c>
    </row>
    <row r="112" spans="1:60" x14ac:dyDescent="0.2">
      <c r="A112" t="s">
        <v>442</v>
      </c>
      <c r="B112">
        <v>300.85895325392619</v>
      </c>
      <c r="C112">
        <v>19</v>
      </c>
      <c r="D112">
        <v>4</v>
      </c>
      <c r="E112">
        <v>0</v>
      </c>
      <c r="F112">
        <v>0</v>
      </c>
      <c r="G112" t="s">
        <v>351</v>
      </c>
      <c r="I112">
        <v>0</v>
      </c>
      <c r="J112" t="str">
        <f t="shared" si="4"/>
        <v>No</v>
      </c>
      <c r="M112">
        <v>8</v>
      </c>
      <c r="N112">
        <v>111</v>
      </c>
      <c r="O112">
        <v>1577.19</v>
      </c>
      <c r="P112">
        <v>654</v>
      </c>
      <c r="Q112">
        <v>24</v>
      </c>
      <c r="R112">
        <f t="shared" si="5"/>
        <v>3.5999999999999996</v>
      </c>
      <c r="S112">
        <v>6.5</v>
      </c>
      <c r="T112">
        <v>104.69420000000001</v>
      </c>
      <c r="U112">
        <v>196.2</v>
      </c>
      <c r="V112">
        <v>0.41466151826983433</v>
      </c>
      <c r="W112">
        <v>0</v>
      </c>
      <c r="X112">
        <v>1776.99</v>
      </c>
      <c r="Y112">
        <v>1053102265.33</v>
      </c>
      <c r="Z112">
        <v>11749</v>
      </c>
      <c r="AA112">
        <v>89633.353079411012</v>
      </c>
      <c r="AB112">
        <v>0.48606300000000002</v>
      </c>
      <c r="AC112">
        <v>70635</v>
      </c>
      <c r="AD112">
        <v>0.63256800000000002</v>
      </c>
      <c r="AE112">
        <v>0.46998600000000001</v>
      </c>
      <c r="AF112">
        <f t="shared" si="6"/>
        <v>3.0000000000000027E-2</v>
      </c>
      <c r="AG112">
        <v>0.46998600000000001</v>
      </c>
      <c r="AH112">
        <v>0.49998600000000004</v>
      </c>
      <c r="AI112">
        <v>0</v>
      </c>
      <c r="AJ112">
        <v>0</v>
      </c>
      <c r="AK112">
        <v>0</v>
      </c>
      <c r="AL112">
        <v>0</v>
      </c>
      <c r="AM112">
        <v>10239618</v>
      </c>
      <c r="AN112">
        <v>10239618</v>
      </c>
      <c r="AO112">
        <v>9761632</v>
      </c>
      <c r="AP112">
        <v>10239618</v>
      </c>
      <c r="AQ112">
        <v>9273550.4000000004</v>
      </c>
      <c r="AR112">
        <v>477986</v>
      </c>
      <c r="AS112">
        <v>9778620.7190000005</v>
      </c>
      <c r="AT112">
        <v>8492619.8399999999</v>
      </c>
      <c r="AU112">
        <v>9829574.3076000009</v>
      </c>
      <c r="AV112">
        <v>9880527.6152000017</v>
      </c>
      <c r="AW112">
        <v>9829574</v>
      </c>
      <c r="AX112">
        <v>9880527</v>
      </c>
      <c r="AY112">
        <v>9931480</v>
      </c>
      <c r="AZ112">
        <v>9982433</v>
      </c>
      <c r="BA112">
        <v>10033386</v>
      </c>
      <c r="BB112">
        <v>10084339</v>
      </c>
      <c r="BC112">
        <v>10135292</v>
      </c>
      <c r="BD112">
        <v>10186245</v>
      </c>
      <c r="BE112">
        <v>10239618</v>
      </c>
      <c r="BF112">
        <v>0</v>
      </c>
      <c r="BG112">
        <v>0</v>
      </c>
      <c r="BH112" s="120">
        <f t="shared" si="7"/>
        <v>9778620.7190000005</v>
      </c>
    </row>
    <row r="113" spans="1:60" x14ac:dyDescent="0.2">
      <c r="A113" t="s">
        <v>443</v>
      </c>
      <c r="B113">
        <v>223.77517142104676</v>
      </c>
      <c r="C113">
        <v>91</v>
      </c>
      <c r="D113">
        <v>5</v>
      </c>
      <c r="E113">
        <v>0</v>
      </c>
      <c r="F113">
        <v>0</v>
      </c>
      <c r="G113" t="s">
        <v>323</v>
      </c>
      <c r="I113">
        <v>0</v>
      </c>
      <c r="J113" t="str">
        <f t="shared" si="4"/>
        <v>No</v>
      </c>
      <c r="M113">
        <v>8</v>
      </c>
      <c r="N113">
        <v>112</v>
      </c>
      <c r="O113">
        <v>567.67999999999995</v>
      </c>
      <c r="P113">
        <v>102</v>
      </c>
      <c r="Q113">
        <v>2</v>
      </c>
      <c r="R113">
        <f t="shared" si="5"/>
        <v>0.3</v>
      </c>
      <c r="S113">
        <v>2.2000000000000002</v>
      </c>
      <c r="T113">
        <v>12.869120000000002</v>
      </c>
      <c r="U113">
        <v>30.6</v>
      </c>
      <c r="V113">
        <v>0.17967869222096958</v>
      </c>
      <c r="W113">
        <v>0</v>
      </c>
      <c r="X113">
        <v>598.57999999999993</v>
      </c>
      <c r="Y113">
        <v>499354964.32999998</v>
      </c>
      <c r="Z113">
        <v>4149</v>
      </c>
      <c r="AA113">
        <v>120355.4987539166</v>
      </c>
      <c r="AB113">
        <v>0.65266199999999996</v>
      </c>
      <c r="AC113">
        <v>88906</v>
      </c>
      <c r="AD113">
        <v>0.79619300000000004</v>
      </c>
      <c r="AE113">
        <v>0.30427900000000002</v>
      </c>
      <c r="AF113">
        <f t="shared" si="6"/>
        <v>0</v>
      </c>
      <c r="AG113">
        <v>0.30427900000000002</v>
      </c>
      <c r="AH113">
        <v>0.30427900000000002</v>
      </c>
      <c r="AI113">
        <v>0</v>
      </c>
      <c r="AJ113">
        <v>0</v>
      </c>
      <c r="AK113">
        <v>0</v>
      </c>
      <c r="AL113">
        <v>0</v>
      </c>
      <c r="AM113">
        <v>2099110</v>
      </c>
      <c r="AN113">
        <v>2099110</v>
      </c>
      <c r="AO113">
        <v>3073015</v>
      </c>
      <c r="AP113">
        <v>2099110</v>
      </c>
      <c r="AQ113">
        <v>2919364.25</v>
      </c>
      <c r="AR113">
        <v>-973905</v>
      </c>
      <c r="AS113">
        <v>2826684.5</v>
      </c>
      <c r="AT113">
        <v>2673523.0499999998</v>
      </c>
      <c r="AU113">
        <v>2745557.7135000001</v>
      </c>
      <c r="AV113">
        <v>2664431.4270000001</v>
      </c>
      <c r="AW113">
        <v>2745559</v>
      </c>
      <c r="AX113">
        <v>2664433</v>
      </c>
      <c r="AY113">
        <v>2583307</v>
      </c>
      <c r="AZ113">
        <v>2502181</v>
      </c>
      <c r="BA113">
        <v>2421055</v>
      </c>
      <c r="BB113">
        <v>2339929</v>
      </c>
      <c r="BC113">
        <v>2258803</v>
      </c>
      <c r="BD113">
        <v>2177677</v>
      </c>
      <c r="BE113">
        <v>2099110</v>
      </c>
      <c r="BF113">
        <v>0</v>
      </c>
      <c r="BG113">
        <v>0</v>
      </c>
      <c r="BH113" s="120">
        <f t="shared" si="7"/>
        <v>2826684.5</v>
      </c>
    </row>
    <row r="114" spans="1:60" x14ac:dyDescent="0.2">
      <c r="A114" t="s">
        <v>444</v>
      </c>
      <c r="B114">
        <v>238.45026313562315</v>
      </c>
      <c r="C114">
        <v>58</v>
      </c>
      <c r="D114">
        <v>5</v>
      </c>
      <c r="E114">
        <v>0</v>
      </c>
      <c r="F114">
        <v>0</v>
      </c>
      <c r="G114" t="s">
        <v>327</v>
      </c>
      <c r="I114">
        <v>0</v>
      </c>
      <c r="J114" t="str">
        <f t="shared" si="4"/>
        <v>No</v>
      </c>
      <c r="M114">
        <v>6</v>
      </c>
      <c r="N114">
        <v>113</v>
      </c>
      <c r="O114">
        <v>1360.72</v>
      </c>
      <c r="P114">
        <v>309</v>
      </c>
      <c r="Q114">
        <v>22</v>
      </c>
      <c r="R114">
        <f t="shared" si="5"/>
        <v>3.3</v>
      </c>
      <c r="S114">
        <v>6.2</v>
      </c>
      <c r="T114">
        <v>84.809180000000012</v>
      </c>
      <c r="U114">
        <v>92.7</v>
      </c>
      <c r="V114">
        <v>0.22708566053265919</v>
      </c>
      <c r="W114">
        <v>0</v>
      </c>
      <c r="X114">
        <v>1456.72</v>
      </c>
      <c r="Y114">
        <v>1168349342.6700001</v>
      </c>
      <c r="Z114">
        <v>9349</v>
      </c>
      <c r="AA114">
        <v>124970.51477912077</v>
      </c>
      <c r="AB114">
        <v>0.67768799999999996</v>
      </c>
      <c r="AC114">
        <v>81589</v>
      </c>
      <c r="AD114">
        <v>0.73066600000000004</v>
      </c>
      <c r="AE114">
        <v>0.306419</v>
      </c>
      <c r="AF114">
        <f t="shared" si="6"/>
        <v>0</v>
      </c>
      <c r="AG114">
        <v>0.306419</v>
      </c>
      <c r="AH114">
        <v>0.306419</v>
      </c>
      <c r="AI114">
        <v>0</v>
      </c>
      <c r="AJ114">
        <v>0</v>
      </c>
      <c r="AK114">
        <v>0</v>
      </c>
      <c r="AL114">
        <v>0</v>
      </c>
      <c r="AM114">
        <v>5144376</v>
      </c>
      <c r="AN114">
        <v>5144376</v>
      </c>
      <c r="AO114">
        <v>4363751</v>
      </c>
      <c r="AP114">
        <v>5144376</v>
      </c>
      <c r="AQ114">
        <v>4145563.45</v>
      </c>
      <c r="AR114">
        <v>780625</v>
      </c>
      <c r="AS114">
        <v>4373412.2810000004</v>
      </c>
      <c r="AT114">
        <v>3796463.37</v>
      </c>
      <c r="AU114">
        <v>4456626.625</v>
      </c>
      <c r="AV114">
        <v>4539841.25</v>
      </c>
      <c r="AW114">
        <v>4456627</v>
      </c>
      <c r="AX114">
        <v>4539842</v>
      </c>
      <c r="AY114">
        <v>4623057</v>
      </c>
      <c r="AZ114">
        <v>4706272</v>
      </c>
      <c r="BA114">
        <v>4789487</v>
      </c>
      <c r="BB114">
        <v>4872702</v>
      </c>
      <c r="BC114">
        <v>4955917</v>
      </c>
      <c r="BD114">
        <v>5039132</v>
      </c>
      <c r="BE114">
        <v>5144376</v>
      </c>
      <c r="BF114">
        <v>3</v>
      </c>
      <c r="BG114">
        <v>3817.4637999122424</v>
      </c>
      <c r="BH114" s="120">
        <f t="shared" si="7"/>
        <v>4377229.7447999129</v>
      </c>
    </row>
    <row r="115" spans="1:60" x14ac:dyDescent="0.2">
      <c r="A115" t="s">
        <v>445</v>
      </c>
      <c r="B115">
        <v>240.78008560722361</v>
      </c>
      <c r="C115">
        <v>56</v>
      </c>
      <c r="D115">
        <v>5</v>
      </c>
      <c r="E115">
        <v>0</v>
      </c>
      <c r="F115">
        <v>0</v>
      </c>
      <c r="G115" t="s">
        <v>327</v>
      </c>
      <c r="I115">
        <v>0</v>
      </c>
      <c r="J115" t="str">
        <f t="shared" si="4"/>
        <v>No</v>
      </c>
      <c r="M115">
        <v>7</v>
      </c>
      <c r="N115">
        <v>114</v>
      </c>
      <c r="O115">
        <v>648.16</v>
      </c>
      <c r="P115">
        <v>196</v>
      </c>
      <c r="Q115">
        <v>10</v>
      </c>
      <c r="R115">
        <f t="shared" si="5"/>
        <v>1.5</v>
      </c>
      <c r="S115">
        <v>5</v>
      </c>
      <c r="T115">
        <v>33.784500000000001</v>
      </c>
      <c r="U115">
        <v>58.8</v>
      </c>
      <c r="V115">
        <v>0.30239447050111085</v>
      </c>
      <c r="W115">
        <v>0</v>
      </c>
      <c r="X115">
        <v>708.45999999999992</v>
      </c>
      <c r="Y115">
        <v>584693152</v>
      </c>
      <c r="Z115">
        <v>4685</v>
      </c>
      <c r="AA115">
        <v>124801.09967982925</v>
      </c>
      <c r="AB115">
        <v>0.67676999999999998</v>
      </c>
      <c r="AC115">
        <v>69439</v>
      </c>
      <c r="AD115">
        <v>0.62185699999999999</v>
      </c>
      <c r="AE115">
        <v>0.33970400000000001</v>
      </c>
      <c r="AF115">
        <f t="shared" si="6"/>
        <v>0</v>
      </c>
      <c r="AG115">
        <v>0.33970400000000001</v>
      </c>
      <c r="AH115">
        <v>0.33970400000000001</v>
      </c>
      <c r="AI115">
        <v>0</v>
      </c>
      <c r="AJ115">
        <v>0</v>
      </c>
      <c r="AK115">
        <v>0</v>
      </c>
      <c r="AL115">
        <v>0</v>
      </c>
      <c r="AM115">
        <v>2773684</v>
      </c>
      <c r="AN115">
        <v>2773684</v>
      </c>
      <c r="AO115">
        <v>3012017</v>
      </c>
      <c r="AP115">
        <v>2773684</v>
      </c>
      <c r="AQ115">
        <v>2861416.15</v>
      </c>
      <c r="AR115">
        <v>-238333</v>
      </c>
      <c r="AS115">
        <v>3008874</v>
      </c>
      <c r="AT115">
        <v>2620454.79</v>
      </c>
      <c r="AU115">
        <v>2989020.8610999999</v>
      </c>
      <c r="AV115">
        <v>2969167.7221999997</v>
      </c>
      <c r="AW115">
        <v>2989021</v>
      </c>
      <c r="AX115">
        <v>2969168</v>
      </c>
      <c r="AY115">
        <v>2949315</v>
      </c>
      <c r="AZ115">
        <v>2929462</v>
      </c>
      <c r="BA115">
        <v>2909609</v>
      </c>
      <c r="BB115">
        <v>2889756</v>
      </c>
      <c r="BC115">
        <v>2869903</v>
      </c>
      <c r="BD115">
        <v>2850050</v>
      </c>
      <c r="BE115">
        <v>2773684</v>
      </c>
      <c r="BF115">
        <v>2</v>
      </c>
      <c r="BG115">
        <v>2544.9758666081616</v>
      </c>
      <c r="BH115" s="120">
        <f t="shared" si="7"/>
        <v>3011418.9758666083</v>
      </c>
    </row>
    <row r="116" spans="1:60" x14ac:dyDescent="0.2">
      <c r="A116" t="s">
        <v>446</v>
      </c>
      <c r="B116">
        <v>231.02815271819742</v>
      </c>
      <c r="C116">
        <v>76</v>
      </c>
      <c r="D116">
        <v>5</v>
      </c>
      <c r="E116">
        <v>0</v>
      </c>
      <c r="F116">
        <v>0</v>
      </c>
      <c r="G116" t="s">
        <v>327</v>
      </c>
      <c r="I116">
        <v>0</v>
      </c>
      <c r="J116" t="str">
        <f t="shared" si="4"/>
        <v>No</v>
      </c>
      <c r="M116">
        <v>6</v>
      </c>
      <c r="N116">
        <v>115</v>
      </c>
      <c r="O116">
        <v>1344.61</v>
      </c>
      <c r="P116">
        <v>252</v>
      </c>
      <c r="Q116">
        <v>20</v>
      </c>
      <c r="R116">
        <f t="shared" si="5"/>
        <v>3</v>
      </c>
      <c r="S116">
        <v>3.8</v>
      </c>
      <c r="T116">
        <v>52.123840000000001</v>
      </c>
      <c r="U116">
        <v>75.599999999999994</v>
      </c>
      <c r="V116">
        <v>0.18741493816050753</v>
      </c>
      <c r="W116">
        <v>0</v>
      </c>
      <c r="X116">
        <v>1423.2099999999998</v>
      </c>
      <c r="Y116">
        <v>1216207125</v>
      </c>
      <c r="Z116">
        <v>9755</v>
      </c>
      <c r="AA116">
        <v>124675.25627883137</v>
      </c>
      <c r="AB116">
        <v>0.67608699999999999</v>
      </c>
      <c r="AC116">
        <v>103659</v>
      </c>
      <c r="AD116">
        <v>0.92831300000000005</v>
      </c>
      <c r="AE116">
        <v>0.24824499999999999</v>
      </c>
      <c r="AF116">
        <f t="shared" si="6"/>
        <v>0</v>
      </c>
      <c r="AG116">
        <v>0.24824499999999999</v>
      </c>
      <c r="AH116">
        <v>0.24824499999999999</v>
      </c>
      <c r="AI116">
        <v>1345</v>
      </c>
      <c r="AJ116">
        <v>13</v>
      </c>
      <c r="AK116">
        <v>100</v>
      </c>
      <c r="AL116">
        <v>134500</v>
      </c>
      <c r="AM116">
        <v>4071837</v>
      </c>
      <c r="AN116">
        <v>4206337</v>
      </c>
      <c r="AO116">
        <v>5297609</v>
      </c>
      <c r="AP116">
        <v>4206337</v>
      </c>
      <c r="AQ116">
        <v>5032728.55</v>
      </c>
      <c r="AR116">
        <v>-1091272</v>
      </c>
      <c r="AS116">
        <v>5024784.25</v>
      </c>
      <c r="AT116">
        <v>4608919.83</v>
      </c>
      <c r="AU116">
        <v>4933881.0423999997</v>
      </c>
      <c r="AV116">
        <v>4842978.0847999994</v>
      </c>
      <c r="AW116">
        <v>4933881</v>
      </c>
      <c r="AX116">
        <v>4842978</v>
      </c>
      <c r="AY116">
        <v>4752075</v>
      </c>
      <c r="AZ116">
        <v>4661172</v>
      </c>
      <c r="BA116">
        <v>4570269</v>
      </c>
      <c r="BB116">
        <v>4479366</v>
      </c>
      <c r="BC116">
        <v>4388463</v>
      </c>
      <c r="BD116">
        <v>4297560</v>
      </c>
      <c r="BE116">
        <v>4206337</v>
      </c>
      <c r="BF116">
        <v>1</v>
      </c>
      <c r="BG116">
        <v>1272.4879333040808</v>
      </c>
      <c r="BH116" s="120">
        <f t="shared" si="7"/>
        <v>5026056.7379333042</v>
      </c>
    </row>
    <row r="117" spans="1:60" x14ac:dyDescent="0.2">
      <c r="A117" t="s">
        <v>447</v>
      </c>
      <c r="B117">
        <v>275.20354355693041</v>
      </c>
      <c r="C117">
        <v>33</v>
      </c>
      <c r="D117">
        <v>5</v>
      </c>
      <c r="E117">
        <v>0</v>
      </c>
      <c r="F117">
        <v>1</v>
      </c>
      <c r="G117" t="s">
        <v>338</v>
      </c>
      <c r="I117">
        <v>1</v>
      </c>
      <c r="J117" t="str">
        <f t="shared" si="4"/>
        <v>Yes</v>
      </c>
      <c r="K117">
        <v>1</v>
      </c>
      <c r="M117">
        <v>10</v>
      </c>
      <c r="N117">
        <v>116</v>
      </c>
      <c r="O117">
        <v>1170.81</v>
      </c>
      <c r="P117">
        <v>735</v>
      </c>
      <c r="Q117">
        <v>44</v>
      </c>
      <c r="R117">
        <f t="shared" si="5"/>
        <v>6.6</v>
      </c>
      <c r="S117">
        <v>10.1</v>
      </c>
      <c r="T117">
        <v>115.49652999999999</v>
      </c>
      <c r="U117">
        <v>220.5</v>
      </c>
      <c r="V117">
        <v>0.62777051784661908</v>
      </c>
      <c r="W117">
        <v>0</v>
      </c>
      <c r="X117">
        <v>1397.9099999999999</v>
      </c>
      <c r="Y117">
        <v>916992548.33000004</v>
      </c>
      <c r="Z117">
        <v>9333</v>
      </c>
      <c r="AA117">
        <v>98252.710632165443</v>
      </c>
      <c r="AB117">
        <v>0.53280400000000006</v>
      </c>
      <c r="AC117">
        <v>52224</v>
      </c>
      <c r="AD117">
        <v>0.46768900000000002</v>
      </c>
      <c r="AE117">
        <v>0.48673100000000002</v>
      </c>
      <c r="AF117">
        <f t="shared" si="6"/>
        <v>0</v>
      </c>
      <c r="AG117">
        <v>0.48673100000000002</v>
      </c>
      <c r="AH117">
        <v>0.48673100000000002</v>
      </c>
      <c r="AI117">
        <v>0</v>
      </c>
      <c r="AJ117">
        <v>0</v>
      </c>
      <c r="AK117">
        <v>0</v>
      </c>
      <c r="AL117">
        <v>0</v>
      </c>
      <c r="AM117">
        <v>7841681</v>
      </c>
      <c r="AN117">
        <v>7841681</v>
      </c>
      <c r="AO117">
        <v>8340282</v>
      </c>
      <c r="AP117">
        <v>8340282</v>
      </c>
      <c r="AQ117">
        <v>8340282</v>
      </c>
      <c r="AR117">
        <v>0</v>
      </c>
      <c r="AS117">
        <v>8340282</v>
      </c>
      <c r="AT117">
        <v>8298580.5899999999</v>
      </c>
      <c r="AU117">
        <v>8340282</v>
      </c>
      <c r="AV117">
        <v>8340282</v>
      </c>
      <c r="AW117">
        <v>8340282</v>
      </c>
      <c r="AX117">
        <v>8340282</v>
      </c>
      <c r="AY117">
        <v>8340282</v>
      </c>
      <c r="AZ117">
        <v>8340282</v>
      </c>
      <c r="BA117">
        <v>8340282</v>
      </c>
      <c r="BB117">
        <v>8340282</v>
      </c>
      <c r="BC117">
        <v>8340282</v>
      </c>
      <c r="BD117">
        <v>8340282</v>
      </c>
      <c r="BE117">
        <v>8340282</v>
      </c>
      <c r="BF117">
        <v>0</v>
      </c>
      <c r="BG117">
        <v>0</v>
      </c>
      <c r="BH117" s="120">
        <f t="shared" si="7"/>
        <v>8340282</v>
      </c>
    </row>
    <row r="118" spans="1:60" x14ac:dyDescent="0.2">
      <c r="A118" t="s">
        <v>448</v>
      </c>
      <c r="B118">
        <v>176.5803100797288</v>
      </c>
      <c r="C118">
        <v>148</v>
      </c>
      <c r="D118">
        <v>5</v>
      </c>
      <c r="E118">
        <v>0</v>
      </c>
      <c r="F118">
        <v>0</v>
      </c>
      <c r="G118" t="s">
        <v>365</v>
      </c>
      <c r="I118">
        <v>0</v>
      </c>
      <c r="J118" t="str">
        <f t="shared" si="4"/>
        <v>No</v>
      </c>
      <c r="M118">
        <v>1</v>
      </c>
      <c r="N118">
        <v>117</v>
      </c>
      <c r="O118">
        <v>1345.93</v>
      </c>
      <c r="P118">
        <v>99</v>
      </c>
      <c r="Q118">
        <v>10</v>
      </c>
      <c r="R118">
        <f t="shared" si="5"/>
        <v>1.5</v>
      </c>
      <c r="S118">
        <v>3.8</v>
      </c>
      <c r="T118">
        <v>52.948440000000005</v>
      </c>
      <c r="U118">
        <v>29.7</v>
      </c>
      <c r="V118">
        <v>7.3555088303254995E-2</v>
      </c>
      <c r="W118">
        <v>0</v>
      </c>
      <c r="X118">
        <v>1377.13</v>
      </c>
      <c r="Y118">
        <v>2364810279.6700001</v>
      </c>
      <c r="Z118">
        <v>9216</v>
      </c>
      <c r="AA118">
        <v>256598.33763780384</v>
      </c>
      <c r="AB118">
        <v>1.391478</v>
      </c>
      <c r="AC118">
        <v>129643</v>
      </c>
      <c r="AD118">
        <v>1.161011</v>
      </c>
      <c r="AE118">
        <v>-0.32233800000000001</v>
      </c>
      <c r="AF118">
        <f t="shared" si="6"/>
        <v>0</v>
      </c>
      <c r="AG118">
        <v>0.01</v>
      </c>
      <c r="AH118">
        <v>0.01</v>
      </c>
      <c r="AI118">
        <v>513</v>
      </c>
      <c r="AJ118">
        <v>4</v>
      </c>
      <c r="AK118">
        <v>30.77</v>
      </c>
      <c r="AL118">
        <v>15785</v>
      </c>
      <c r="AM118">
        <v>158714</v>
      </c>
      <c r="AN118">
        <v>174499</v>
      </c>
      <c r="AO118">
        <v>180135</v>
      </c>
      <c r="AP118">
        <v>174499</v>
      </c>
      <c r="AQ118">
        <v>171128.25</v>
      </c>
      <c r="AR118">
        <v>-5636</v>
      </c>
      <c r="AS118">
        <v>179601.75</v>
      </c>
      <c r="AT118">
        <v>156717.45000000001</v>
      </c>
      <c r="AU118">
        <v>179133.52119999999</v>
      </c>
      <c r="AV118">
        <v>178664.04239999998</v>
      </c>
      <c r="AW118">
        <v>179133</v>
      </c>
      <c r="AX118">
        <v>178664</v>
      </c>
      <c r="AY118">
        <v>178195</v>
      </c>
      <c r="AZ118">
        <v>177726</v>
      </c>
      <c r="BA118">
        <v>177257</v>
      </c>
      <c r="BB118">
        <v>176788</v>
      </c>
      <c r="BC118">
        <v>176319</v>
      </c>
      <c r="BD118">
        <v>175850</v>
      </c>
      <c r="BE118">
        <v>174499</v>
      </c>
      <c r="BF118">
        <v>0</v>
      </c>
      <c r="BG118">
        <v>0</v>
      </c>
      <c r="BH118" s="120">
        <f t="shared" si="7"/>
        <v>179601.75</v>
      </c>
    </row>
    <row r="119" spans="1:60" x14ac:dyDescent="0.2">
      <c r="A119" t="s">
        <v>449</v>
      </c>
      <c r="B119">
        <v>136.35786730849145</v>
      </c>
      <c r="C119">
        <v>160</v>
      </c>
      <c r="D119">
        <v>5</v>
      </c>
      <c r="E119">
        <v>0</v>
      </c>
      <c r="F119">
        <v>0</v>
      </c>
      <c r="G119" t="s">
        <v>365</v>
      </c>
      <c r="I119">
        <v>0</v>
      </c>
      <c r="J119" t="str">
        <f t="shared" si="4"/>
        <v>No</v>
      </c>
      <c r="M119">
        <v>1</v>
      </c>
      <c r="N119">
        <v>118</v>
      </c>
      <c r="O119">
        <v>4827.3599999999997</v>
      </c>
      <c r="P119">
        <v>229</v>
      </c>
      <c r="Q119">
        <v>66</v>
      </c>
      <c r="R119">
        <f t="shared" si="5"/>
        <v>9.9</v>
      </c>
      <c r="S119">
        <v>2.8</v>
      </c>
      <c r="T119">
        <v>137.22323999999998</v>
      </c>
      <c r="U119">
        <v>68.7</v>
      </c>
      <c r="V119">
        <v>4.7437937091909452E-2</v>
      </c>
      <c r="W119">
        <v>0</v>
      </c>
      <c r="X119">
        <v>4905.9599999999991</v>
      </c>
      <c r="Y119">
        <v>7203061373.3299999</v>
      </c>
      <c r="Z119">
        <v>25063</v>
      </c>
      <c r="AA119">
        <v>287398.21144037024</v>
      </c>
      <c r="AB119">
        <v>1.5584990000000001</v>
      </c>
      <c r="AC119">
        <v>145014</v>
      </c>
      <c r="AD119">
        <v>1.298665</v>
      </c>
      <c r="AE119">
        <v>-0.480549</v>
      </c>
      <c r="AF119">
        <f t="shared" si="6"/>
        <v>0</v>
      </c>
      <c r="AG119">
        <v>0.01</v>
      </c>
      <c r="AH119">
        <v>0.01</v>
      </c>
      <c r="AI119">
        <v>0</v>
      </c>
      <c r="AJ119">
        <v>0</v>
      </c>
      <c r="AK119">
        <v>0</v>
      </c>
      <c r="AL119">
        <v>0</v>
      </c>
      <c r="AM119">
        <v>565412</v>
      </c>
      <c r="AN119">
        <v>565412</v>
      </c>
      <c r="AO119">
        <v>571648</v>
      </c>
      <c r="AP119">
        <v>565412</v>
      </c>
      <c r="AQ119">
        <v>543065.59999999998</v>
      </c>
      <c r="AR119">
        <v>-6236</v>
      </c>
      <c r="AS119">
        <v>570905</v>
      </c>
      <c r="AT119">
        <v>497333.76000000001</v>
      </c>
      <c r="AU119">
        <v>570385.54119999998</v>
      </c>
      <c r="AV119">
        <v>569866.08239999996</v>
      </c>
      <c r="AW119">
        <v>570386</v>
      </c>
      <c r="AX119">
        <v>569867</v>
      </c>
      <c r="AY119">
        <v>569348</v>
      </c>
      <c r="AZ119">
        <v>568829</v>
      </c>
      <c r="BA119">
        <v>568310</v>
      </c>
      <c r="BB119">
        <v>567791</v>
      </c>
      <c r="BC119">
        <v>567272</v>
      </c>
      <c r="BD119">
        <v>566753</v>
      </c>
      <c r="BE119">
        <v>565412</v>
      </c>
      <c r="BF119">
        <v>4</v>
      </c>
      <c r="BG119">
        <v>5089.9517332163232</v>
      </c>
      <c r="BH119" s="120">
        <f t="shared" si="7"/>
        <v>575994.95173321629</v>
      </c>
    </row>
    <row r="120" spans="1:60" x14ac:dyDescent="0.2">
      <c r="A120" t="s">
        <v>450</v>
      </c>
      <c r="B120">
        <v>221.44986690755781</v>
      </c>
      <c r="C120">
        <v>100</v>
      </c>
      <c r="D120">
        <v>5</v>
      </c>
      <c r="E120">
        <v>0</v>
      </c>
      <c r="F120">
        <v>0</v>
      </c>
      <c r="G120" t="s">
        <v>333</v>
      </c>
      <c r="I120">
        <v>0</v>
      </c>
      <c r="J120" t="str">
        <f t="shared" si="4"/>
        <v>No</v>
      </c>
      <c r="M120">
        <v>6</v>
      </c>
      <c r="N120">
        <v>119</v>
      </c>
      <c r="O120">
        <v>2876.87</v>
      </c>
      <c r="P120">
        <v>599</v>
      </c>
      <c r="Q120">
        <v>250</v>
      </c>
      <c r="R120">
        <f t="shared" si="5"/>
        <v>37.5</v>
      </c>
      <c r="S120">
        <v>8.1999999999999993</v>
      </c>
      <c r="T120">
        <v>232.77503999999996</v>
      </c>
      <c r="U120">
        <v>179.7</v>
      </c>
      <c r="V120">
        <v>0.20821239750145124</v>
      </c>
      <c r="W120">
        <v>0</v>
      </c>
      <c r="X120">
        <v>3094.0699999999997</v>
      </c>
      <c r="Y120">
        <v>3095388776.3299999</v>
      </c>
      <c r="Z120">
        <v>20119</v>
      </c>
      <c r="AA120">
        <v>153854.00747204135</v>
      </c>
      <c r="AB120">
        <v>0.834318</v>
      </c>
      <c r="AC120">
        <v>81988</v>
      </c>
      <c r="AD120">
        <v>0.73423899999999998</v>
      </c>
      <c r="AE120">
        <v>0.19570599999999999</v>
      </c>
      <c r="AF120">
        <f t="shared" si="6"/>
        <v>0</v>
      </c>
      <c r="AG120">
        <v>0.19570599999999999</v>
      </c>
      <c r="AH120">
        <v>0.19570599999999999</v>
      </c>
      <c r="AI120">
        <v>0</v>
      </c>
      <c r="AJ120">
        <v>0</v>
      </c>
      <c r="AK120">
        <v>0</v>
      </c>
      <c r="AL120">
        <v>0</v>
      </c>
      <c r="AM120">
        <v>6978711</v>
      </c>
      <c r="AN120">
        <v>6978711</v>
      </c>
      <c r="AO120">
        <v>4250230</v>
      </c>
      <c r="AP120">
        <v>6978711</v>
      </c>
      <c r="AQ120">
        <v>4037718.5</v>
      </c>
      <c r="AR120">
        <v>2728481</v>
      </c>
      <c r="AS120">
        <v>4347629.0669999998</v>
      </c>
      <c r="AT120">
        <v>3697700.1</v>
      </c>
      <c r="AU120">
        <v>4638485.0745999999</v>
      </c>
      <c r="AV120">
        <v>4929341.1491999999</v>
      </c>
      <c r="AW120">
        <v>4638485</v>
      </c>
      <c r="AX120">
        <v>4929341</v>
      </c>
      <c r="AY120">
        <v>5220197</v>
      </c>
      <c r="AZ120">
        <v>5511053</v>
      </c>
      <c r="BA120">
        <v>5801909</v>
      </c>
      <c r="BB120">
        <v>6092765</v>
      </c>
      <c r="BC120">
        <v>6383621</v>
      </c>
      <c r="BD120">
        <v>6674477</v>
      </c>
      <c r="BE120">
        <v>6978711</v>
      </c>
      <c r="BF120">
        <v>0</v>
      </c>
      <c r="BG120">
        <v>0</v>
      </c>
      <c r="BH120" s="120">
        <f t="shared" si="7"/>
        <v>4347629.0669999998</v>
      </c>
    </row>
    <row r="121" spans="1:60" x14ac:dyDescent="0.2">
      <c r="A121" t="s">
        <v>451</v>
      </c>
      <c r="B121">
        <v>110.72820744082085</v>
      </c>
      <c r="C121">
        <v>164</v>
      </c>
      <c r="D121">
        <v>5</v>
      </c>
      <c r="E121">
        <v>0</v>
      </c>
      <c r="F121">
        <v>0</v>
      </c>
      <c r="G121" t="s">
        <v>323</v>
      </c>
      <c r="I121">
        <v>0</v>
      </c>
      <c r="J121" t="str">
        <f t="shared" si="4"/>
        <v>No</v>
      </c>
      <c r="M121">
        <v>1</v>
      </c>
      <c r="N121">
        <v>120</v>
      </c>
      <c r="O121">
        <v>204.11</v>
      </c>
      <c r="P121">
        <v>25</v>
      </c>
      <c r="Q121">
        <v>2</v>
      </c>
      <c r="R121">
        <f t="shared" si="5"/>
        <v>0.3</v>
      </c>
      <c r="S121">
        <v>3.1</v>
      </c>
      <c r="T121">
        <v>6.7948899999999997</v>
      </c>
      <c r="U121">
        <v>7.5</v>
      </c>
      <c r="V121">
        <v>0.12248297486649355</v>
      </c>
      <c r="W121">
        <v>0</v>
      </c>
      <c r="X121">
        <v>211.91000000000003</v>
      </c>
      <c r="Y121">
        <v>964512774</v>
      </c>
      <c r="Z121">
        <v>2176</v>
      </c>
      <c r="AA121">
        <v>443250.3556985294</v>
      </c>
      <c r="AB121">
        <v>2.4036520000000001</v>
      </c>
      <c r="AC121">
        <v>110625</v>
      </c>
      <c r="AD121">
        <v>0.99069600000000002</v>
      </c>
      <c r="AE121">
        <v>-0.979765</v>
      </c>
      <c r="AF121">
        <f t="shared" si="6"/>
        <v>0</v>
      </c>
      <c r="AG121">
        <v>0.01</v>
      </c>
      <c r="AH121">
        <v>0.01</v>
      </c>
      <c r="AI121">
        <v>203</v>
      </c>
      <c r="AJ121">
        <v>13</v>
      </c>
      <c r="AK121">
        <v>100</v>
      </c>
      <c r="AL121">
        <v>20300</v>
      </c>
      <c r="AM121">
        <v>24423</v>
      </c>
      <c r="AN121">
        <v>44723</v>
      </c>
      <c r="AO121">
        <v>33612</v>
      </c>
      <c r="AP121">
        <v>44723</v>
      </c>
      <c r="AQ121">
        <v>31931.4</v>
      </c>
      <c r="AR121">
        <v>11111</v>
      </c>
      <c r="AS121">
        <v>34177.226000000002</v>
      </c>
      <c r="AT121">
        <v>29242.44</v>
      </c>
      <c r="AU121">
        <v>35361.4326</v>
      </c>
      <c r="AV121">
        <v>36545.8652</v>
      </c>
      <c r="AW121">
        <v>35361</v>
      </c>
      <c r="AX121">
        <v>36545</v>
      </c>
      <c r="AY121">
        <v>37729</v>
      </c>
      <c r="AZ121">
        <v>38913</v>
      </c>
      <c r="BA121">
        <v>40097</v>
      </c>
      <c r="BB121">
        <v>41281</v>
      </c>
      <c r="BC121">
        <v>42465</v>
      </c>
      <c r="BD121">
        <v>43649</v>
      </c>
      <c r="BE121">
        <v>44723</v>
      </c>
      <c r="BF121">
        <v>0</v>
      </c>
      <c r="BG121">
        <v>0</v>
      </c>
      <c r="BH121" s="120">
        <f t="shared" si="7"/>
        <v>34177.226000000002</v>
      </c>
    </row>
    <row r="122" spans="1:60" x14ac:dyDescent="0.2">
      <c r="A122" t="s">
        <v>452</v>
      </c>
      <c r="B122">
        <v>241.67807459054256</v>
      </c>
      <c r="C122">
        <v>54</v>
      </c>
      <c r="D122">
        <v>5</v>
      </c>
      <c r="E122">
        <v>0</v>
      </c>
      <c r="F122">
        <v>0</v>
      </c>
      <c r="G122" t="s">
        <v>323</v>
      </c>
      <c r="I122">
        <v>0</v>
      </c>
      <c r="J122" t="str">
        <f t="shared" si="4"/>
        <v>No</v>
      </c>
      <c r="M122">
        <v>5</v>
      </c>
      <c r="N122">
        <v>121</v>
      </c>
      <c r="O122">
        <v>605.34</v>
      </c>
      <c r="P122">
        <v>103</v>
      </c>
      <c r="Q122">
        <v>2</v>
      </c>
      <c r="R122">
        <f t="shared" si="5"/>
        <v>0.3</v>
      </c>
      <c r="S122">
        <v>4.5</v>
      </c>
      <c r="T122">
        <v>27.54495</v>
      </c>
      <c r="U122">
        <v>30.9</v>
      </c>
      <c r="V122">
        <v>0.17015231109789539</v>
      </c>
      <c r="W122">
        <v>0</v>
      </c>
      <c r="X122">
        <v>636.54</v>
      </c>
      <c r="Y122">
        <v>516843285.32999998</v>
      </c>
      <c r="Z122">
        <v>4167</v>
      </c>
      <c r="AA122">
        <v>124032.46588192944</v>
      </c>
      <c r="AB122">
        <v>0.67260200000000003</v>
      </c>
      <c r="AC122">
        <v>104732</v>
      </c>
      <c r="AD122">
        <v>0.93792200000000003</v>
      </c>
      <c r="AE122">
        <v>0.24780199999999999</v>
      </c>
      <c r="AF122">
        <f t="shared" si="6"/>
        <v>0</v>
      </c>
      <c r="AG122">
        <v>0.24780199999999999</v>
      </c>
      <c r="AH122">
        <v>0.24780199999999999</v>
      </c>
      <c r="AI122">
        <v>0</v>
      </c>
      <c r="AJ122">
        <v>0</v>
      </c>
      <c r="AK122">
        <v>0</v>
      </c>
      <c r="AL122">
        <v>0</v>
      </c>
      <c r="AM122">
        <v>1817906</v>
      </c>
      <c r="AN122">
        <v>1817906</v>
      </c>
      <c r="AO122">
        <v>3049314</v>
      </c>
      <c r="AP122">
        <v>1817906</v>
      </c>
      <c r="AQ122">
        <v>2896848.3</v>
      </c>
      <c r="AR122">
        <v>-1231408</v>
      </c>
      <c r="AS122">
        <v>2728827</v>
      </c>
      <c r="AT122">
        <v>2652903.1800000002</v>
      </c>
      <c r="AU122">
        <v>2626250.7135999999</v>
      </c>
      <c r="AV122">
        <v>2523674.4271999998</v>
      </c>
      <c r="AW122">
        <v>2626251</v>
      </c>
      <c r="AX122">
        <v>2523675</v>
      </c>
      <c r="AY122">
        <v>2421099</v>
      </c>
      <c r="AZ122">
        <v>2318523</v>
      </c>
      <c r="BA122">
        <v>2215947</v>
      </c>
      <c r="BB122">
        <v>2113371</v>
      </c>
      <c r="BC122">
        <v>2010795</v>
      </c>
      <c r="BD122">
        <v>1908219</v>
      </c>
      <c r="BE122">
        <v>1817906</v>
      </c>
      <c r="BF122">
        <v>0</v>
      </c>
      <c r="BG122">
        <v>0</v>
      </c>
      <c r="BH122" s="120">
        <f t="shared" si="7"/>
        <v>2728827</v>
      </c>
    </row>
    <row r="123" spans="1:60" x14ac:dyDescent="0.2">
      <c r="A123" t="s">
        <v>453</v>
      </c>
      <c r="B123">
        <v>129.0615270536816</v>
      </c>
      <c r="C123">
        <v>163</v>
      </c>
      <c r="D123">
        <v>5</v>
      </c>
      <c r="E123">
        <v>0</v>
      </c>
      <c r="F123">
        <v>0</v>
      </c>
      <c r="G123" t="s">
        <v>327</v>
      </c>
      <c r="I123">
        <v>0</v>
      </c>
      <c r="J123" t="str">
        <f t="shared" si="4"/>
        <v>No</v>
      </c>
      <c r="M123">
        <v>1</v>
      </c>
      <c r="N123">
        <v>122</v>
      </c>
      <c r="O123">
        <v>343.73</v>
      </c>
      <c r="P123">
        <v>98</v>
      </c>
      <c r="Q123">
        <v>9</v>
      </c>
      <c r="R123">
        <f t="shared" si="5"/>
        <v>1.3499999999999999</v>
      </c>
      <c r="S123">
        <v>2.4</v>
      </c>
      <c r="T123">
        <v>8.4619199999999992</v>
      </c>
      <c r="U123">
        <v>29.4</v>
      </c>
      <c r="V123">
        <v>0.28510749716347134</v>
      </c>
      <c r="W123">
        <v>0</v>
      </c>
      <c r="X123">
        <v>374.48</v>
      </c>
      <c r="Y123">
        <v>1722196684.6700001</v>
      </c>
      <c r="Z123">
        <v>3618</v>
      </c>
      <c r="AA123">
        <v>476007.9283222775</v>
      </c>
      <c r="AB123">
        <v>2.5812900000000001</v>
      </c>
      <c r="AC123">
        <v>74853</v>
      </c>
      <c r="AD123">
        <v>0.67034199999999999</v>
      </c>
      <c r="AE123">
        <v>-1.008006</v>
      </c>
      <c r="AF123">
        <f t="shared" si="6"/>
        <v>0</v>
      </c>
      <c r="AG123">
        <v>0.01</v>
      </c>
      <c r="AH123">
        <v>0.01</v>
      </c>
      <c r="AI123">
        <v>74</v>
      </c>
      <c r="AJ123">
        <v>4</v>
      </c>
      <c r="AK123">
        <v>30.77</v>
      </c>
      <c r="AL123">
        <v>2277</v>
      </c>
      <c r="AM123">
        <v>43159</v>
      </c>
      <c r="AN123">
        <v>45436</v>
      </c>
      <c r="AO123">
        <v>10871</v>
      </c>
      <c r="AP123">
        <v>45436</v>
      </c>
      <c r="AQ123">
        <v>10327.450000000001</v>
      </c>
      <c r="AR123">
        <v>34565</v>
      </c>
      <c r="AS123">
        <v>12272.626</v>
      </c>
      <c r="AT123">
        <v>9457.77</v>
      </c>
      <c r="AU123">
        <v>15957.629000000001</v>
      </c>
      <c r="AV123">
        <v>19642.258000000002</v>
      </c>
      <c r="AW123">
        <v>15958</v>
      </c>
      <c r="AX123">
        <v>19643</v>
      </c>
      <c r="AY123">
        <v>23328</v>
      </c>
      <c r="AZ123">
        <v>27013</v>
      </c>
      <c r="BA123">
        <v>30698</v>
      </c>
      <c r="BB123">
        <v>34383</v>
      </c>
      <c r="BC123">
        <v>38068</v>
      </c>
      <c r="BD123">
        <v>41753</v>
      </c>
      <c r="BE123">
        <v>45436</v>
      </c>
      <c r="BF123">
        <v>0</v>
      </c>
      <c r="BG123">
        <v>0</v>
      </c>
      <c r="BH123" s="120">
        <f t="shared" si="7"/>
        <v>12272.626</v>
      </c>
    </row>
    <row r="124" spans="1:60" x14ac:dyDescent="0.2">
      <c r="A124" t="s">
        <v>454</v>
      </c>
      <c r="B124">
        <v>267.47072589801644</v>
      </c>
      <c r="C124">
        <v>36</v>
      </c>
      <c r="D124">
        <v>5</v>
      </c>
      <c r="E124">
        <v>0</v>
      </c>
      <c r="F124">
        <v>0</v>
      </c>
      <c r="G124" t="s">
        <v>327</v>
      </c>
      <c r="I124">
        <v>0</v>
      </c>
      <c r="J124" t="str">
        <f t="shared" si="4"/>
        <v>No</v>
      </c>
      <c r="M124">
        <v>8</v>
      </c>
      <c r="N124">
        <v>123</v>
      </c>
      <c r="O124">
        <v>205.61</v>
      </c>
      <c r="P124">
        <v>61</v>
      </c>
      <c r="Q124">
        <v>1</v>
      </c>
      <c r="R124">
        <f t="shared" si="5"/>
        <v>0.15</v>
      </c>
      <c r="S124">
        <v>3.8</v>
      </c>
      <c r="T124">
        <v>7.7888599999999997</v>
      </c>
      <c r="U124">
        <v>18.3</v>
      </c>
      <c r="V124">
        <v>0.29667817713146244</v>
      </c>
      <c r="W124">
        <v>0</v>
      </c>
      <c r="X124">
        <v>224.06000000000003</v>
      </c>
      <c r="Y124">
        <v>155596237</v>
      </c>
      <c r="Z124">
        <v>1678</v>
      </c>
      <c r="AA124">
        <v>92727.197258641245</v>
      </c>
      <c r="AB124">
        <v>0.50283999999999995</v>
      </c>
      <c r="AC124">
        <v>86397</v>
      </c>
      <c r="AD124">
        <v>0.77372399999999997</v>
      </c>
      <c r="AE124">
        <v>0.41589500000000001</v>
      </c>
      <c r="AF124">
        <f t="shared" si="6"/>
        <v>0</v>
      </c>
      <c r="AG124">
        <v>0.41589500000000001</v>
      </c>
      <c r="AH124">
        <v>0.41589500000000001</v>
      </c>
      <c r="AI124">
        <v>100</v>
      </c>
      <c r="AJ124">
        <v>6</v>
      </c>
      <c r="AK124">
        <v>46.15</v>
      </c>
      <c r="AL124">
        <v>4615</v>
      </c>
      <c r="AM124">
        <v>1073962</v>
      </c>
      <c r="AN124">
        <v>1078577</v>
      </c>
      <c r="AO124">
        <v>1423001</v>
      </c>
      <c r="AP124">
        <v>1078577</v>
      </c>
      <c r="AQ124">
        <v>1351850.95</v>
      </c>
      <c r="AR124">
        <v>-344424</v>
      </c>
      <c r="AS124">
        <v>1340348.75</v>
      </c>
      <c r="AT124">
        <v>1238010.8699999999</v>
      </c>
      <c r="AU124">
        <v>1311658.4808</v>
      </c>
      <c r="AV124">
        <v>1282967.9616</v>
      </c>
      <c r="AW124">
        <v>1311658</v>
      </c>
      <c r="AX124">
        <v>1282967</v>
      </c>
      <c r="AY124">
        <v>1254276</v>
      </c>
      <c r="AZ124">
        <v>1225585</v>
      </c>
      <c r="BA124">
        <v>1196894</v>
      </c>
      <c r="BB124">
        <v>1168203</v>
      </c>
      <c r="BC124">
        <v>1139512</v>
      </c>
      <c r="BD124">
        <v>1110821</v>
      </c>
      <c r="BE124">
        <v>1078577</v>
      </c>
      <c r="BF124">
        <v>0</v>
      </c>
      <c r="BG124">
        <v>0</v>
      </c>
      <c r="BH124" s="120">
        <f t="shared" si="7"/>
        <v>1340348.75</v>
      </c>
    </row>
    <row r="125" spans="1:60" x14ac:dyDescent="0.2">
      <c r="A125" t="s">
        <v>455</v>
      </c>
      <c r="B125">
        <v>272.26198821762478</v>
      </c>
      <c r="C125">
        <v>34</v>
      </c>
      <c r="D125">
        <v>5</v>
      </c>
      <c r="E125">
        <v>0</v>
      </c>
      <c r="F125">
        <v>0</v>
      </c>
      <c r="G125" t="s">
        <v>351</v>
      </c>
      <c r="I125">
        <v>0</v>
      </c>
      <c r="J125" t="str">
        <f t="shared" si="4"/>
        <v>No</v>
      </c>
      <c r="M125">
        <v>8</v>
      </c>
      <c r="N125">
        <v>124</v>
      </c>
      <c r="O125">
        <v>2255.7199999999998</v>
      </c>
      <c r="P125">
        <v>822</v>
      </c>
      <c r="Q125">
        <v>67</v>
      </c>
      <c r="R125">
        <f t="shared" si="5"/>
        <v>10.049999999999999</v>
      </c>
      <c r="S125">
        <v>6.3</v>
      </c>
      <c r="T125">
        <v>143.41698</v>
      </c>
      <c r="U125">
        <v>246.6</v>
      </c>
      <c r="V125">
        <v>0.36440692993811291</v>
      </c>
      <c r="W125">
        <v>0</v>
      </c>
      <c r="X125">
        <v>2512.37</v>
      </c>
      <c r="Y125">
        <v>1727991287.3299999</v>
      </c>
      <c r="Z125">
        <v>16553</v>
      </c>
      <c r="AA125">
        <v>104391.42677037395</v>
      </c>
      <c r="AB125">
        <v>0.56609200000000004</v>
      </c>
      <c r="AC125">
        <v>79734</v>
      </c>
      <c r="AD125">
        <v>0.71405399999999997</v>
      </c>
      <c r="AE125">
        <v>0.389519</v>
      </c>
      <c r="AF125">
        <f t="shared" si="6"/>
        <v>0</v>
      </c>
      <c r="AG125">
        <v>0.389519</v>
      </c>
      <c r="AH125">
        <v>0.389519</v>
      </c>
      <c r="AI125">
        <v>0</v>
      </c>
      <c r="AJ125">
        <v>0</v>
      </c>
      <c r="AK125">
        <v>0</v>
      </c>
      <c r="AL125">
        <v>0</v>
      </c>
      <c r="AM125">
        <v>11278548</v>
      </c>
      <c r="AN125">
        <v>11278548</v>
      </c>
      <c r="AO125">
        <v>10040987</v>
      </c>
      <c r="AP125">
        <v>11278548</v>
      </c>
      <c r="AQ125">
        <v>9538937.6500000004</v>
      </c>
      <c r="AR125">
        <v>1237561</v>
      </c>
      <c r="AS125">
        <v>10086934.839</v>
      </c>
      <c r="AT125">
        <v>8735658.6899999995</v>
      </c>
      <c r="AU125">
        <v>10218859.002599999</v>
      </c>
      <c r="AV125">
        <v>10350783.005199999</v>
      </c>
      <c r="AW125">
        <v>10218859</v>
      </c>
      <c r="AX125">
        <v>10350783</v>
      </c>
      <c r="AY125">
        <v>10482707</v>
      </c>
      <c r="AZ125">
        <v>10614631</v>
      </c>
      <c r="BA125">
        <v>10746555</v>
      </c>
      <c r="BB125">
        <v>10878479</v>
      </c>
      <c r="BC125">
        <v>11010403</v>
      </c>
      <c r="BD125">
        <v>11142327</v>
      </c>
      <c r="BE125">
        <v>11278548</v>
      </c>
      <c r="BF125">
        <v>1</v>
      </c>
      <c r="BG125">
        <v>1272.4879333040808</v>
      </c>
      <c r="BH125" s="120">
        <f t="shared" si="7"/>
        <v>10088207.326933304</v>
      </c>
    </row>
    <row r="126" spans="1:60" x14ac:dyDescent="0.2">
      <c r="A126" t="s">
        <v>14</v>
      </c>
      <c r="B126">
        <v>140.98939719058859</v>
      </c>
      <c r="C126">
        <v>159</v>
      </c>
      <c r="D126">
        <v>5</v>
      </c>
      <c r="E126">
        <v>0</v>
      </c>
      <c r="F126">
        <v>0</v>
      </c>
      <c r="G126" t="s">
        <v>327</v>
      </c>
      <c r="I126">
        <v>0</v>
      </c>
      <c r="J126" t="str">
        <f t="shared" si="4"/>
        <v>No</v>
      </c>
      <c r="M126">
        <v>1</v>
      </c>
      <c r="N126">
        <v>125</v>
      </c>
      <c r="O126">
        <v>177.4</v>
      </c>
      <c r="P126">
        <v>65</v>
      </c>
      <c r="Q126">
        <v>1</v>
      </c>
      <c r="R126">
        <f t="shared" si="5"/>
        <v>0.15</v>
      </c>
      <c r="S126">
        <v>9.6</v>
      </c>
      <c r="T126">
        <v>18.911999999999999</v>
      </c>
      <c r="U126">
        <v>19.5</v>
      </c>
      <c r="V126">
        <v>0.36640360766629088</v>
      </c>
      <c r="W126">
        <v>0</v>
      </c>
      <c r="X126">
        <v>197.05</v>
      </c>
      <c r="Y126">
        <v>978825348.66999996</v>
      </c>
      <c r="Z126">
        <v>2714</v>
      </c>
      <c r="AA126">
        <v>360657.82928150328</v>
      </c>
      <c r="AB126">
        <v>1.9557709999999999</v>
      </c>
      <c r="AC126">
        <v>82714</v>
      </c>
      <c r="AD126">
        <v>0.74074099999999998</v>
      </c>
      <c r="AE126">
        <v>-0.59126199999999995</v>
      </c>
      <c r="AF126">
        <f t="shared" si="6"/>
        <v>0</v>
      </c>
      <c r="AG126">
        <v>0.01</v>
      </c>
      <c r="AH126">
        <v>0.01</v>
      </c>
      <c r="AI126">
        <v>60</v>
      </c>
      <c r="AJ126">
        <v>4</v>
      </c>
      <c r="AK126">
        <v>30.77</v>
      </c>
      <c r="AL126">
        <v>1846</v>
      </c>
      <c r="AM126">
        <v>22710</v>
      </c>
      <c r="AN126">
        <v>24556</v>
      </c>
      <c r="AO126">
        <v>9960</v>
      </c>
      <c r="AP126">
        <v>24556</v>
      </c>
      <c r="AQ126">
        <v>9462</v>
      </c>
      <c r="AR126">
        <v>14596</v>
      </c>
      <c r="AS126">
        <v>10643.511</v>
      </c>
      <c r="AT126">
        <v>8665.2000000000007</v>
      </c>
      <c r="AU126">
        <v>12199.9336</v>
      </c>
      <c r="AV126">
        <v>13755.867200000001</v>
      </c>
      <c r="AW126">
        <v>12200</v>
      </c>
      <c r="AX126">
        <v>13756</v>
      </c>
      <c r="AY126">
        <v>15312</v>
      </c>
      <c r="AZ126">
        <v>16868</v>
      </c>
      <c r="BA126">
        <v>18424</v>
      </c>
      <c r="BB126">
        <v>19980</v>
      </c>
      <c r="BC126">
        <v>21536</v>
      </c>
      <c r="BD126">
        <v>23092</v>
      </c>
      <c r="BE126">
        <v>24556</v>
      </c>
      <c r="BF126">
        <v>0</v>
      </c>
      <c r="BG126">
        <v>0</v>
      </c>
      <c r="BH126" s="120">
        <f t="shared" si="7"/>
        <v>10643.511</v>
      </c>
    </row>
    <row r="127" spans="1:60" x14ac:dyDescent="0.2">
      <c r="A127" t="s">
        <v>456</v>
      </c>
      <c r="B127">
        <v>220.58054534883843</v>
      </c>
      <c r="C127">
        <v>105</v>
      </c>
      <c r="D127">
        <v>5</v>
      </c>
      <c r="E127">
        <v>0</v>
      </c>
      <c r="F127">
        <v>0</v>
      </c>
      <c r="G127" t="s">
        <v>333</v>
      </c>
      <c r="I127">
        <v>0</v>
      </c>
      <c r="J127" t="str">
        <f t="shared" si="4"/>
        <v>No</v>
      </c>
      <c r="M127">
        <v>4</v>
      </c>
      <c r="N127">
        <v>126</v>
      </c>
      <c r="O127">
        <v>4906.21</v>
      </c>
      <c r="P127">
        <v>1426</v>
      </c>
      <c r="Q127">
        <v>235</v>
      </c>
      <c r="R127">
        <f t="shared" si="5"/>
        <v>35.25</v>
      </c>
      <c r="S127">
        <v>5.0999999999999996</v>
      </c>
      <c r="T127">
        <v>251.96447999999995</v>
      </c>
      <c r="U127">
        <v>427.8</v>
      </c>
      <c r="V127">
        <v>0.2906520511759586</v>
      </c>
      <c r="W127">
        <v>0</v>
      </c>
      <c r="X127">
        <v>5369.26</v>
      </c>
      <c r="Y127">
        <v>6714868602.6700001</v>
      </c>
      <c r="Z127">
        <v>41334</v>
      </c>
      <c r="AA127">
        <v>162453.87822785118</v>
      </c>
      <c r="AB127">
        <v>0.88095299999999999</v>
      </c>
      <c r="AC127">
        <v>87277</v>
      </c>
      <c r="AD127">
        <v>0.78160399999999997</v>
      </c>
      <c r="AE127">
        <v>0.14885200000000001</v>
      </c>
      <c r="AF127">
        <f t="shared" si="6"/>
        <v>0</v>
      </c>
      <c r="AG127">
        <v>0.14885200000000001</v>
      </c>
      <c r="AH127">
        <v>0.14885200000000001</v>
      </c>
      <c r="AI127">
        <v>0</v>
      </c>
      <c r="AJ127">
        <v>0</v>
      </c>
      <c r="AK127">
        <v>0</v>
      </c>
      <c r="AL127">
        <v>0</v>
      </c>
      <c r="AM127">
        <v>9211069</v>
      </c>
      <c r="AN127">
        <v>9211069</v>
      </c>
      <c r="AO127">
        <v>5893771</v>
      </c>
      <c r="AP127">
        <v>9211069</v>
      </c>
      <c r="AQ127">
        <v>5599082.4500000002</v>
      </c>
      <c r="AR127">
        <v>3317298</v>
      </c>
      <c r="AS127">
        <v>5987323.1600000001</v>
      </c>
      <c r="AT127">
        <v>5127580.7699999996</v>
      </c>
      <c r="AU127">
        <v>6340944.9667999996</v>
      </c>
      <c r="AV127">
        <v>6694568.9335999992</v>
      </c>
      <c r="AW127">
        <v>6340947</v>
      </c>
      <c r="AX127">
        <v>6694571</v>
      </c>
      <c r="AY127">
        <v>7048195</v>
      </c>
      <c r="AZ127">
        <v>7401819</v>
      </c>
      <c r="BA127">
        <v>7755443</v>
      </c>
      <c r="BB127">
        <v>8109067</v>
      </c>
      <c r="BC127">
        <v>8462691</v>
      </c>
      <c r="BD127">
        <v>8816315</v>
      </c>
      <c r="BE127">
        <v>9211069</v>
      </c>
      <c r="BF127">
        <v>5</v>
      </c>
      <c r="BG127">
        <v>6362.439666520404</v>
      </c>
      <c r="BH127" s="120">
        <f t="shared" si="7"/>
        <v>5993685.599666521</v>
      </c>
    </row>
    <row r="128" spans="1:60" x14ac:dyDescent="0.2">
      <c r="A128" t="s">
        <v>457</v>
      </c>
      <c r="B128">
        <v>158.97830407235233</v>
      </c>
      <c r="C128">
        <v>155</v>
      </c>
      <c r="D128">
        <v>5</v>
      </c>
      <c r="E128">
        <v>0</v>
      </c>
      <c r="F128">
        <v>0</v>
      </c>
      <c r="G128" t="s">
        <v>323</v>
      </c>
      <c r="I128">
        <v>0</v>
      </c>
      <c r="J128" t="str">
        <f t="shared" si="4"/>
        <v>No</v>
      </c>
      <c r="M128">
        <v>2</v>
      </c>
      <c r="N128">
        <v>127</v>
      </c>
      <c r="O128">
        <v>411.78</v>
      </c>
      <c r="P128">
        <v>27</v>
      </c>
      <c r="Q128">
        <v>6</v>
      </c>
      <c r="R128">
        <f t="shared" si="5"/>
        <v>0.89999999999999991</v>
      </c>
      <c r="S128">
        <v>1.5</v>
      </c>
      <c r="T128">
        <v>6.62235</v>
      </c>
      <c r="U128">
        <v>8.1</v>
      </c>
      <c r="V128">
        <v>6.5568993151682936E-2</v>
      </c>
      <c r="W128">
        <v>0</v>
      </c>
      <c r="X128">
        <v>420.78</v>
      </c>
      <c r="Y128">
        <v>1006019374.67</v>
      </c>
      <c r="Z128">
        <v>3641</v>
      </c>
      <c r="AA128">
        <v>276303.04165613843</v>
      </c>
      <c r="AB128">
        <v>1.4983329999999999</v>
      </c>
      <c r="AC128">
        <v>111667</v>
      </c>
      <c r="AD128">
        <v>1.0000279999999999</v>
      </c>
      <c r="AE128">
        <v>-0.34884199999999999</v>
      </c>
      <c r="AF128">
        <f t="shared" si="6"/>
        <v>0</v>
      </c>
      <c r="AG128">
        <v>0.01</v>
      </c>
      <c r="AH128">
        <v>0.01</v>
      </c>
      <c r="AI128">
        <v>0</v>
      </c>
      <c r="AJ128">
        <v>0</v>
      </c>
      <c r="AK128">
        <v>0</v>
      </c>
      <c r="AL128">
        <v>0</v>
      </c>
      <c r="AM128">
        <v>48495</v>
      </c>
      <c r="AN128">
        <v>48495</v>
      </c>
      <c r="AO128">
        <v>46611</v>
      </c>
      <c r="AP128">
        <v>48495</v>
      </c>
      <c r="AQ128">
        <v>44280.45</v>
      </c>
      <c r="AR128">
        <v>1884</v>
      </c>
      <c r="AS128">
        <v>46839.985000000001</v>
      </c>
      <c r="AT128">
        <v>40551.57</v>
      </c>
      <c r="AU128">
        <v>47040.8344</v>
      </c>
      <c r="AV128">
        <v>47241.668799999999</v>
      </c>
      <c r="AW128">
        <v>47041</v>
      </c>
      <c r="AX128">
        <v>47242</v>
      </c>
      <c r="AY128">
        <v>47443</v>
      </c>
      <c r="AZ128">
        <v>47644</v>
      </c>
      <c r="BA128">
        <v>47845</v>
      </c>
      <c r="BB128">
        <v>48046</v>
      </c>
      <c r="BC128">
        <v>48247</v>
      </c>
      <c r="BD128">
        <v>48448</v>
      </c>
      <c r="BE128">
        <v>48495</v>
      </c>
      <c r="BF128">
        <v>0</v>
      </c>
      <c r="BG128">
        <v>0</v>
      </c>
      <c r="BH128" s="120">
        <f t="shared" si="7"/>
        <v>46839.985000000001</v>
      </c>
    </row>
    <row r="129" spans="1:60" x14ac:dyDescent="0.2">
      <c r="A129" t="s">
        <v>458</v>
      </c>
      <c r="B129">
        <v>206.78128828824597</v>
      </c>
      <c r="C129">
        <v>133</v>
      </c>
      <c r="D129">
        <v>5</v>
      </c>
      <c r="E129">
        <v>0</v>
      </c>
      <c r="F129">
        <v>0</v>
      </c>
      <c r="G129" t="s">
        <v>329</v>
      </c>
      <c r="I129">
        <v>0</v>
      </c>
      <c r="J129" t="str">
        <f t="shared" si="4"/>
        <v>No</v>
      </c>
      <c r="M129">
        <v>3</v>
      </c>
      <c r="N129">
        <v>128</v>
      </c>
      <c r="O129">
        <v>4110.13</v>
      </c>
      <c r="P129">
        <v>454</v>
      </c>
      <c r="Q129">
        <v>65</v>
      </c>
      <c r="R129">
        <f t="shared" si="5"/>
        <v>9.75</v>
      </c>
      <c r="S129">
        <v>3.4</v>
      </c>
      <c r="T129">
        <v>139.90218000000002</v>
      </c>
      <c r="U129">
        <v>136.19999999999999</v>
      </c>
      <c r="V129">
        <v>0.11045879327417868</v>
      </c>
      <c r="W129">
        <v>0</v>
      </c>
      <c r="X129">
        <v>4256.08</v>
      </c>
      <c r="Y129">
        <v>3618749332</v>
      </c>
      <c r="Z129">
        <v>24407</v>
      </c>
      <c r="AA129">
        <v>148266.86327692875</v>
      </c>
      <c r="AB129">
        <v>0.80401999999999996</v>
      </c>
      <c r="AC129">
        <v>110099</v>
      </c>
      <c r="AD129">
        <v>0.98598600000000003</v>
      </c>
      <c r="AE129">
        <v>0.14138999999999999</v>
      </c>
      <c r="AF129">
        <f t="shared" si="6"/>
        <v>0</v>
      </c>
      <c r="AG129">
        <v>0.14138999999999999</v>
      </c>
      <c r="AH129">
        <v>0.14138999999999999</v>
      </c>
      <c r="AI129">
        <v>0</v>
      </c>
      <c r="AJ129">
        <v>0</v>
      </c>
      <c r="AK129">
        <v>0</v>
      </c>
      <c r="AL129">
        <v>0</v>
      </c>
      <c r="AM129">
        <v>6935366</v>
      </c>
      <c r="AN129">
        <v>6935366</v>
      </c>
      <c r="AO129">
        <v>6087799</v>
      </c>
      <c r="AP129">
        <v>6935366</v>
      </c>
      <c r="AQ129">
        <v>5783409.0499999998</v>
      </c>
      <c r="AR129">
        <v>847567</v>
      </c>
      <c r="AS129">
        <v>6039516.25</v>
      </c>
      <c r="AT129">
        <v>5296385.13</v>
      </c>
      <c r="AU129">
        <v>6129866.6421999997</v>
      </c>
      <c r="AV129">
        <v>6220217.2843999993</v>
      </c>
      <c r="AW129">
        <v>6129867</v>
      </c>
      <c r="AX129">
        <v>6220218</v>
      </c>
      <c r="AY129">
        <v>6310569</v>
      </c>
      <c r="AZ129">
        <v>6400920</v>
      </c>
      <c r="BA129">
        <v>6491271</v>
      </c>
      <c r="BB129">
        <v>6581622</v>
      </c>
      <c r="BC129">
        <v>6671973</v>
      </c>
      <c r="BD129">
        <v>6762324</v>
      </c>
      <c r="BE129">
        <v>6935366</v>
      </c>
      <c r="BF129">
        <v>0</v>
      </c>
      <c r="BG129">
        <v>0</v>
      </c>
      <c r="BH129" s="120">
        <f t="shared" si="7"/>
        <v>6039516.25</v>
      </c>
    </row>
    <row r="130" spans="1:60" x14ac:dyDescent="0.2">
      <c r="A130" t="s">
        <v>459</v>
      </c>
      <c r="B130">
        <v>230.24780279240755</v>
      </c>
      <c r="C130">
        <v>77</v>
      </c>
      <c r="D130">
        <v>5</v>
      </c>
      <c r="E130">
        <v>0</v>
      </c>
      <c r="F130">
        <v>0</v>
      </c>
      <c r="G130" t="s">
        <v>323</v>
      </c>
      <c r="I130">
        <v>0</v>
      </c>
      <c r="J130" t="str">
        <f t="shared" si="4"/>
        <v>No</v>
      </c>
      <c r="M130">
        <v>6</v>
      </c>
      <c r="N130">
        <v>129</v>
      </c>
      <c r="O130">
        <v>1377.06</v>
      </c>
      <c r="P130">
        <v>122</v>
      </c>
      <c r="Q130">
        <v>7</v>
      </c>
      <c r="R130">
        <f t="shared" si="5"/>
        <v>1.05</v>
      </c>
      <c r="S130">
        <v>4.5</v>
      </c>
      <c r="T130">
        <v>64.79325</v>
      </c>
      <c r="U130">
        <v>36.6</v>
      </c>
      <c r="V130">
        <v>8.8594541995265286E-2</v>
      </c>
      <c r="W130">
        <v>0</v>
      </c>
      <c r="X130">
        <v>1414.7099999999998</v>
      </c>
      <c r="Y130">
        <v>1244750313.3299999</v>
      </c>
      <c r="Z130">
        <v>11092</v>
      </c>
      <c r="AA130">
        <v>112220.54754147133</v>
      </c>
      <c r="AB130">
        <v>0.60854799999999998</v>
      </c>
      <c r="AC130">
        <v>94765</v>
      </c>
      <c r="AD130">
        <v>0.84866299999999995</v>
      </c>
      <c r="AE130">
        <v>0.31941799999999998</v>
      </c>
      <c r="AF130">
        <f t="shared" si="6"/>
        <v>0</v>
      </c>
      <c r="AG130">
        <v>0.31941799999999998</v>
      </c>
      <c r="AH130">
        <v>0.31941799999999998</v>
      </c>
      <c r="AI130">
        <v>0</v>
      </c>
      <c r="AJ130">
        <v>0</v>
      </c>
      <c r="AK130">
        <v>0</v>
      </c>
      <c r="AL130">
        <v>0</v>
      </c>
      <c r="AM130">
        <v>5207961</v>
      </c>
      <c r="AN130">
        <v>5207961</v>
      </c>
      <c r="AO130">
        <v>5929453</v>
      </c>
      <c r="AP130">
        <v>5207961</v>
      </c>
      <c r="AQ130">
        <v>5632980.3499999996</v>
      </c>
      <c r="AR130">
        <v>-721492</v>
      </c>
      <c r="AS130">
        <v>5839613</v>
      </c>
      <c r="AT130">
        <v>5158624.1100000003</v>
      </c>
      <c r="AU130">
        <v>5779508.7164000003</v>
      </c>
      <c r="AV130">
        <v>5719408.4328000005</v>
      </c>
      <c r="AW130">
        <v>5779513</v>
      </c>
      <c r="AX130">
        <v>5719413</v>
      </c>
      <c r="AY130">
        <v>5659313</v>
      </c>
      <c r="AZ130">
        <v>5599213</v>
      </c>
      <c r="BA130">
        <v>5539113</v>
      </c>
      <c r="BB130">
        <v>5479013</v>
      </c>
      <c r="BC130">
        <v>5418913</v>
      </c>
      <c r="BD130">
        <v>5358813</v>
      </c>
      <c r="BE130">
        <v>5207961</v>
      </c>
      <c r="BF130">
        <v>0</v>
      </c>
      <c r="BG130">
        <v>0</v>
      </c>
      <c r="BH130" s="120">
        <f t="shared" si="7"/>
        <v>5839613</v>
      </c>
    </row>
    <row r="131" spans="1:60" x14ac:dyDescent="0.2">
      <c r="A131" t="s">
        <v>460</v>
      </c>
      <c r="B131">
        <v>222.18954250479533</v>
      </c>
      <c r="C131">
        <v>98</v>
      </c>
      <c r="D131">
        <v>5</v>
      </c>
      <c r="E131">
        <v>0</v>
      </c>
      <c r="F131">
        <v>0</v>
      </c>
      <c r="G131" t="s">
        <v>329</v>
      </c>
      <c r="I131">
        <v>0</v>
      </c>
      <c r="J131" t="str">
        <f t="shared" ref="J131:J170" si="8">IF(I131=1,"Yes","No")</f>
        <v>No</v>
      </c>
      <c r="M131">
        <v>5</v>
      </c>
      <c r="N131">
        <v>130</v>
      </c>
      <c r="O131">
        <v>2445.7199999999998</v>
      </c>
      <c r="P131">
        <v>299</v>
      </c>
      <c r="Q131">
        <v>20</v>
      </c>
      <c r="R131">
        <f t="shared" ref="R131:R170" si="9">Q131*0.15</f>
        <v>3</v>
      </c>
      <c r="S131">
        <v>8.4</v>
      </c>
      <c r="T131">
        <v>205.98564000000002</v>
      </c>
      <c r="U131">
        <v>89.7</v>
      </c>
      <c r="V131">
        <v>0.12225438725610455</v>
      </c>
      <c r="W131">
        <v>0</v>
      </c>
      <c r="X131">
        <v>2538.4199999999996</v>
      </c>
      <c r="Y131">
        <v>3201274969</v>
      </c>
      <c r="Z131">
        <v>19572</v>
      </c>
      <c r="AA131">
        <v>163564.01844471693</v>
      </c>
      <c r="AB131">
        <v>0.88697300000000001</v>
      </c>
      <c r="AC131">
        <v>85068</v>
      </c>
      <c r="AD131">
        <v>0.761822</v>
      </c>
      <c r="AE131">
        <v>0.15057200000000001</v>
      </c>
      <c r="AF131">
        <f t="shared" ref="AF131:AF170" si="10">AH131-AG131</f>
        <v>0</v>
      </c>
      <c r="AG131">
        <v>0.15057200000000001</v>
      </c>
      <c r="AH131">
        <v>0.15057200000000001</v>
      </c>
      <c r="AI131">
        <v>2448</v>
      </c>
      <c r="AJ131">
        <v>13</v>
      </c>
      <c r="AK131">
        <v>100</v>
      </c>
      <c r="AL131">
        <v>244800</v>
      </c>
      <c r="AM131">
        <v>4405028</v>
      </c>
      <c r="AN131">
        <v>4649828</v>
      </c>
      <c r="AO131">
        <v>3458266</v>
      </c>
      <c r="AP131">
        <v>4649828</v>
      </c>
      <c r="AQ131">
        <v>3285352.7</v>
      </c>
      <c r="AR131">
        <v>1191562</v>
      </c>
      <c r="AS131">
        <v>3501461.304</v>
      </c>
      <c r="AT131">
        <v>3008691.42</v>
      </c>
      <c r="AU131">
        <v>3628481.5092000002</v>
      </c>
      <c r="AV131">
        <v>3755502.0184000004</v>
      </c>
      <c r="AW131">
        <v>3628482</v>
      </c>
      <c r="AX131">
        <v>3755503</v>
      </c>
      <c r="AY131">
        <v>3882524</v>
      </c>
      <c r="AZ131">
        <v>4009545</v>
      </c>
      <c r="BA131">
        <v>4136566</v>
      </c>
      <c r="BB131">
        <v>4263587</v>
      </c>
      <c r="BC131">
        <v>4390608</v>
      </c>
      <c r="BD131">
        <v>4517629</v>
      </c>
      <c r="BE131">
        <v>4649828</v>
      </c>
      <c r="BF131">
        <v>1</v>
      </c>
      <c r="BG131">
        <v>1272.4879333040808</v>
      </c>
      <c r="BH131" s="120">
        <f t="shared" ref="BH131:BH170" si="11">AS131+BG131</f>
        <v>3502733.7919333042</v>
      </c>
    </row>
    <row r="132" spans="1:60" x14ac:dyDescent="0.2">
      <c r="A132" t="s">
        <v>461</v>
      </c>
      <c r="B132">
        <v>229.86539993654605</v>
      </c>
      <c r="C132">
        <v>78</v>
      </c>
      <c r="D132">
        <v>5</v>
      </c>
      <c r="E132">
        <v>0</v>
      </c>
      <c r="F132">
        <v>0</v>
      </c>
      <c r="G132" t="s">
        <v>333</v>
      </c>
      <c r="I132">
        <v>0</v>
      </c>
      <c r="J132" t="str">
        <f t="shared" si="8"/>
        <v>No</v>
      </c>
      <c r="M132">
        <v>6</v>
      </c>
      <c r="N132">
        <v>131</v>
      </c>
      <c r="O132">
        <v>6396.01</v>
      </c>
      <c r="P132">
        <v>1364</v>
      </c>
      <c r="Q132">
        <v>114</v>
      </c>
      <c r="R132">
        <f t="shared" si="9"/>
        <v>17.099999999999998</v>
      </c>
      <c r="S132">
        <v>3.7</v>
      </c>
      <c r="T132">
        <v>241.48753000000002</v>
      </c>
      <c r="U132">
        <v>409.2</v>
      </c>
      <c r="V132">
        <v>0.21325795300507661</v>
      </c>
      <c r="W132">
        <v>0</v>
      </c>
      <c r="X132">
        <v>6822.31</v>
      </c>
      <c r="Y132">
        <v>5701962460.6700001</v>
      </c>
      <c r="Z132">
        <v>43685</v>
      </c>
      <c r="AA132">
        <v>130524.49263294037</v>
      </c>
      <c r="AB132">
        <v>0.70780699999999996</v>
      </c>
      <c r="AC132">
        <v>88214</v>
      </c>
      <c r="AD132">
        <v>0.78999600000000003</v>
      </c>
      <c r="AE132">
        <v>0.267536</v>
      </c>
      <c r="AF132">
        <f t="shared" si="10"/>
        <v>0</v>
      </c>
      <c r="AG132">
        <v>0.267536</v>
      </c>
      <c r="AH132">
        <v>0.267536</v>
      </c>
      <c r="AI132">
        <v>0</v>
      </c>
      <c r="AJ132">
        <v>0</v>
      </c>
      <c r="AK132">
        <v>0</v>
      </c>
      <c r="AL132">
        <v>0</v>
      </c>
      <c r="AM132">
        <v>21035586</v>
      </c>
      <c r="AN132">
        <v>21035586</v>
      </c>
      <c r="AO132">
        <v>20268059</v>
      </c>
      <c r="AP132">
        <v>21035586</v>
      </c>
      <c r="AQ132">
        <v>19254656.050000001</v>
      </c>
      <c r="AR132">
        <v>767527</v>
      </c>
      <c r="AS132">
        <v>20348425.068</v>
      </c>
      <c r="AT132">
        <v>17633211.329999998</v>
      </c>
      <c r="AU132">
        <v>20430243.378199998</v>
      </c>
      <c r="AV132">
        <v>20512061.756399997</v>
      </c>
      <c r="AW132">
        <v>20430243</v>
      </c>
      <c r="AX132">
        <v>20512061</v>
      </c>
      <c r="AY132">
        <v>20593879</v>
      </c>
      <c r="AZ132">
        <v>20675697</v>
      </c>
      <c r="BA132">
        <v>20757515</v>
      </c>
      <c r="BB132">
        <v>20839333</v>
      </c>
      <c r="BC132">
        <v>20921151</v>
      </c>
      <c r="BD132">
        <v>21002969</v>
      </c>
      <c r="BE132">
        <v>21035586</v>
      </c>
      <c r="BF132">
        <v>4</v>
      </c>
      <c r="BG132">
        <v>5089.9517332163232</v>
      </c>
      <c r="BH132" s="120">
        <f t="shared" si="11"/>
        <v>20353515.019733217</v>
      </c>
    </row>
    <row r="133" spans="1:60" x14ac:dyDescent="0.2">
      <c r="A133" t="s">
        <v>462</v>
      </c>
      <c r="B133">
        <v>234.46400371758025</v>
      </c>
      <c r="C133">
        <v>65</v>
      </c>
      <c r="D133">
        <v>5</v>
      </c>
      <c r="E133">
        <v>0</v>
      </c>
      <c r="F133">
        <v>0</v>
      </c>
      <c r="G133" t="s">
        <v>329</v>
      </c>
      <c r="I133">
        <v>0</v>
      </c>
      <c r="J133" t="str">
        <f t="shared" si="8"/>
        <v>No</v>
      </c>
      <c r="M133">
        <v>5</v>
      </c>
      <c r="N133">
        <v>132</v>
      </c>
      <c r="O133">
        <v>4480.71</v>
      </c>
      <c r="P133">
        <v>694</v>
      </c>
      <c r="Q133">
        <v>262</v>
      </c>
      <c r="R133">
        <f t="shared" si="9"/>
        <v>39.299999999999997</v>
      </c>
      <c r="S133">
        <v>4.3</v>
      </c>
      <c r="T133">
        <v>188.61863999999997</v>
      </c>
      <c r="U133">
        <v>208.2</v>
      </c>
      <c r="V133">
        <v>0.15488616759397505</v>
      </c>
      <c r="W133">
        <v>0</v>
      </c>
      <c r="X133">
        <v>4728.21</v>
      </c>
      <c r="Y133">
        <v>3776568935</v>
      </c>
      <c r="Z133">
        <v>25737</v>
      </c>
      <c r="AA133">
        <v>146736.95205346387</v>
      </c>
      <c r="AB133">
        <v>0.79572299999999996</v>
      </c>
      <c r="AC133">
        <v>100122</v>
      </c>
      <c r="AD133">
        <v>0.89663700000000002</v>
      </c>
      <c r="AE133">
        <v>0.17400299999999999</v>
      </c>
      <c r="AF133">
        <f t="shared" si="10"/>
        <v>0</v>
      </c>
      <c r="AG133">
        <v>0.17400299999999999</v>
      </c>
      <c r="AH133">
        <v>0.17400299999999999</v>
      </c>
      <c r="AI133">
        <v>0</v>
      </c>
      <c r="AJ133">
        <v>0</v>
      </c>
      <c r="AK133">
        <v>0</v>
      </c>
      <c r="AL133">
        <v>0</v>
      </c>
      <c r="AM133">
        <v>9481879</v>
      </c>
      <c r="AN133">
        <v>9481879</v>
      </c>
      <c r="AO133">
        <v>12826469</v>
      </c>
      <c r="AP133">
        <v>9481879</v>
      </c>
      <c r="AQ133">
        <v>12185145.550000001</v>
      </c>
      <c r="AR133">
        <v>-3344590</v>
      </c>
      <c r="AS133">
        <v>11976417.5</v>
      </c>
      <c r="AT133">
        <v>11159028.029999999</v>
      </c>
      <c r="AU133">
        <v>11697812.653000001</v>
      </c>
      <c r="AV133">
        <v>11419208.306000002</v>
      </c>
      <c r="AW133">
        <v>11697814</v>
      </c>
      <c r="AX133">
        <v>11419210</v>
      </c>
      <c r="AY133">
        <v>11140606</v>
      </c>
      <c r="AZ133">
        <v>10862002</v>
      </c>
      <c r="BA133">
        <v>10583398</v>
      </c>
      <c r="BB133">
        <v>10304794</v>
      </c>
      <c r="BC133">
        <v>10026190</v>
      </c>
      <c r="BD133">
        <v>9747586</v>
      </c>
      <c r="BE133">
        <v>9481879</v>
      </c>
      <c r="BF133">
        <v>0</v>
      </c>
      <c r="BG133">
        <v>0</v>
      </c>
      <c r="BH133" s="120">
        <f t="shared" si="11"/>
        <v>11976417.5</v>
      </c>
    </row>
    <row r="134" spans="1:60" x14ac:dyDescent="0.2">
      <c r="A134" t="s">
        <v>463</v>
      </c>
      <c r="B134">
        <v>311.46528590230724</v>
      </c>
      <c r="C134">
        <v>14</v>
      </c>
      <c r="D134">
        <v>3</v>
      </c>
      <c r="E134">
        <v>0</v>
      </c>
      <c r="F134">
        <v>0</v>
      </c>
      <c r="G134" t="s">
        <v>351</v>
      </c>
      <c r="I134">
        <v>0</v>
      </c>
      <c r="J134" t="str">
        <f t="shared" si="8"/>
        <v>No</v>
      </c>
      <c r="M134">
        <v>9</v>
      </c>
      <c r="N134">
        <v>133</v>
      </c>
      <c r="O134">
        <v>434.36</v>
      </c>
      <c r="P134">
        <v>238</v>
      </c>
      <c r="Q134">
        <v>3</v>
      </c>
      <c r="R134">
        <f t="shared" si="9"/>
        <v>0.44999999999999996</v>
      </c>
      <c r="S134">
        <v>8.4</v>
      </c>
      <c r="T134">
        <v>38.7072</v>
      </c>
      <c r="U134">
        <v>71.400000000000006</v>
      </c>
      <c r="V134">
        <v>0.54793259047794451</v>
      </c>
      <c r="W134">
        <v>0</v>
      </c>
      <c r="X134">
        <v>506.21</v>
      </c>
      <c r="Y134">
        <v>258614852</v>
      </c>
      <c r="Z134">
        <v>2921</v>
      </c>
      <c r="AA134">
        <v>88536.4094488189</v>
      </c>
      <c r="AB134">
        <v>0.48011399999999999</v>
      </c>
      <c r="AC134">
        <v>65861</v>
      </c>
      <c r="AD134">
        <v>0.58981499999999998</v>
      </c>
      <c r="AE134">
        <v>0.48697600000000002</v>
      </c>
      <c r="AF134">
        <f t="shared" si="10"/>
        <v>3.999999999999998E-2</v>
      </c>
      <c r="AG134">
        <v>0.48697600000000002</v>
      </c>
      <c r="AH134">
        <v>0.526976</v>
      </c>
      <c r="AI134">
        <v>0</v>
      </c>
      <c r="AJ134">
        <v>0</v>
      </c>
      <c r="AK134">
        <v>0</v>
      </c>
      <c r="AL134">
        <v>0</v>
      </c>
      <c r="AM134">
        <v>3074415</v>
      </c>
      <c r="AN134">
        <v>3074415</v>
      </c>
      <c r="AO134">
        <v>2612273</v>
      </c>
      <c r="AP134">
        <v>3074415</v>
      </c>
      <c r="AQ134">
        <v>2481659.35</v>
      </c>
      <c r="AR134">
        <v>462142</v>
      </c>
      <c r="AS134">
        <v>2640814.33</v>
      </c>
      <c r="AT134">
        <v>2272677.5099999998</v>
      </c>
      <c r="AU134">
        <v>2690078.3372</v>
      </c>
      <c r="AV134">
        <v>2739342.6743999999</v>
      </c>
      <c r="AW134">
        <v>2690078</v>
      </c>
      <c r="AX134">
        <v>2739342</v>
      </c>
      <c r="AY134">
        <v>2788606</v>
      </c>
      <c r="AZ134">
        <v>2837870</v>
      </c>
      <c r="BA134">
        <v>2887134</v>
      </c>
      <c r="BB134">
        <v>2936398</v>
      </c>
      <c r="BC134">
        <v>2985662</v>
      </c>
      <c r="BD134">
        <v>3034926</v>
      </c>
      <c r="BE134">
        <v>3074415</v>
      </c>
      <c r="BF134">
        <v>0</v>
      </c>
      <c r="BG134">
        <v>0</v>
      </c>
      <c r="BH134" s="120">
        <f t="shared" si="11"/>
        <v>2640814.33</v>
      </c>
    </row>
    <row r="135" spans="1:60" x14ac:dyDescent="0.2">
      <c r="A135" t="s">
        <v>464</v>
      </c>
      <c r="B135">
        <v>285.94277919372996</v>
      </c>
      <c r="C135">
        <v>26</v>
      </c>
      <c r="D135">
        <v>5</v>
      </c>
      <c r="E135">
        <v>0</v>
      </c>
      <c r="F135">
        <v>0</v>
      </c>
      <c r="G135" t="s">
        <v>351</v>
      </c>
      <c r="I135">
        <v>0</v>
      </c>
      <c r="J135" t="str">
        <f t="shared" si="8"/>
        <v>No</v>
      </c>
      <c r="M135">
        <v>9</v>
      </c>
      <c r="N135">
        <v>134</v>
      </c>
      <c r="O135">
        <v>1536.91</v>
      </c>
      <c r="P135">
        <v>617</v>
      </c>
      <c r="Q135">
        <v>3</v>
      </c>
      <c r="R135">
        <f t="shared" si="9"/>
        <v>0.44999999999999996</v>
      </c>
      <c r="S135">
        <v>11.4</v>
      </c>
      <c r="T135">
        <v>177.46038000000001</v>
      </c>
      <c r="U135">
        <v>185.1</v>
      </c>
      <c r="V135">
        <v>0.40145486723360507</v>
      </c>
      <c r="W135">
        <v>0</v>
      </c>
      <c r="X135">
        <v>1722.46</v>
      </c>
      <c r="Y135">
        <v>1130528635</v>
      </c>
      <c r="Z135">
        <v>11758</v>
      </c>
      <c r="AA135">
        <v>96149.739326416064</v>
      </c>
      <c r="AB135">
        <v>0.52139999999999997</v>
      </c>
      <c r="AC135">
        <v>63681</v>
      </c>
      <c r="AD135">
        <v>0.57029200000000002</v>
      </c>
      <c r="AE135">
        <v>0.46393200000000001</v>
      </c>
      <c r="AF135">
        <f t="shared" si="10"/>
        <v>0</v>
      </c>
      <c r="AG135">
        <v>0.46393200000000001</v>
      </c>
      <c r="AH135">
        <v>0.46393200000000001</v>
      </c>
      <c r="AI135">
        <v>0</v>
      </c>
      <c r="AJ135">
        <v>0</v>
      </c>
      <c r="AK135">
        <v>0</v>
      </c>
      <c r="AL135">
        <v>0</v>
      </c>
      <c r="AM135">
        <v>9209677</v>
      </c>
      <c r="AN135">
        <v>9209677</v>
      </c>
      <c r="AO135">
        <v>9790490</v>
      </c>
      <c r="AP135">
        <v>9209677</v>
      </c>
      <c r="AQ135">
        <v>9300965.5</v>
      </c>
      <c r="AR135">
        <v>-580813</v>
      </c>
      <c r="AS135">
        <v>9675670.25</v>
      </c>
      <c r="AT135">
        <v>8517726.3000000007</v>
      </c>
      <c r="AU135">
        <v>9627288.2771000005</v>
      </c>
      <c r="AV135">
        <v>9578906.5542000011</v>
      </c>
      <c r="AW135">
        <v>9627288</v>
      </c>
      <c r="AX135">
        <v>9578906</v>
      </c>
      <c r="AY135">
        <v>9530524</v>
      </c>
      <c r="AZ135">
        <v>9482142</v>
      </c>
      <c r="BA135">
        <v>9433760</v>
      </c>
      <c r="BB135">
        <v>9385378</v>
      </c>
      <c r="BC135">
        <v>9336996</v>
      </c>
      <c r="BD135">
        <v>9288614</v>
      </c>
      <c r="BE135">
        <v>9209677</v>
      </c>
      <c r="BF135">
        <v>0</v>
      </c>
      <c r="BG135">
        <v>0</v>
      </c>
      <c r="BH135" s="120">
        <f t="shared" si="11"/>
        <v>9675670.25</v>
      </c>
    </row>
    <row r="136" spans="1:60" x14ac:dyDescent="0.2">
      <c r="A136" t="s">
        <v>465</v>
      </c>
      <c r="B136">
        <v>218.14536878126304</v>
      </c>
      <c r="C136">
        <v>113</v>
      </c>
      <c r="D136">
        <v>5</v>
      </c>
      <c r="E136">
        <v>0</v>
      </c>
      <c r="F136">
        <v>1</v>
      </c>
      <c r="G136" t="s">
        <v>325</v>
      </c>
      <c r="H136">
        <v>1</v>
      </c>
      <c r="I136">
        <v>1</v>
      </c>
      <c r="J136" t="str">
        <f t="shared" si="8"/>
        <v>Yes</v>
      </c>
      <c r="K136">
        <v>1</v>
      </c>
      <c r="M136">
        <v>2</v>
      </c>
      <c r="N136">
        <v>135</v>
      </c>
      <c r="O136">
        <v>15584.99</v>
      </c>
      <c r="P136">
        <v>9056</v>
      </c>
      <c r="Q136">
        <v>2050</v>
      </c>
      <c r="R136">
        <f t="shared" si="9"/>
        <v>307.5</v>
      </c>
      <c r="S136">
        <v>9.4</v>
      </c>
      <c r="T136">
        <v>1465.2569599999999</v>
      </c>
      <c r="U136">
        <v>2716.8</v>
      </c>
      <c r="V136">
        <v>0.58107191599096308</v>
      </c>
      <c r="W136">
        <v>0</v>
      </c>
      <c r="X136">
        <v>18609.29</v>
      </c>
      <c r="Y136">
        <v>32636212719</v>
      </c>
      <c r="Z136">
        <v>129113</v>
      </c>
      <c r="AA136">
        <v>252772.47619527081</v>
      </c>
      <c r="AB136">
        <v>1.3707309999999999</v>
      </c>
      <c r="AC136">
        <v>81634</v>
      </c>
      <c r="AD136">
        <v>0.73106899999999997</v>
      </c>
      <c r="AE136">
        <v>-0.17883199999999999</v>
      </c>
      <c r="AF136">
        <f t="shared" si="10"/>
        <v>0</v>
      </c>
      <c r="AG136">
        <v>0.1</v>
      </c>
      <c r="AH136">
        <v>0.1</v>
      </c>
      <c r="AI136">
        <v>0</v>
      </c>
      <c r="AJ136">
        <v>0</v>
      </c>
      <c r="AK136">
        <v>0</v>
      </c>
      <c r="AL136">
        <v>0</v>
      </c>
      <c r="AM136">
        <v>21447207</v>
      </c>
      <c r="AN136">
        <v>21447207</v>
      </c>
      <c r="AO136">
        <v>10803759</v>
      </c>
      <c r="AP136">
        <v>21447207</v>
      </c>
      <c r="AQ136">
        <v>10803759</v>
      </c>
      <c r="AR136">
        <v>10643448</v>
      </c>
      <c r="AS136">
        <v>11228324.865</v>
      </c>
      <c r="AT136">
        <v>10749740.205</v>
      </c>
      <c r="AU136">
        <v>12362916.5568</v>
      </c>
      <c r="AV136">
        <v>13497508.113600001</v>
      </c>
      <c r="AW136">
        <v>12362917</v>
      </c>
      <c r="AX136">
        <v>13497509</v>
      </c>
      <c r="AY136">
        <v>14632101</v>
      </c>
      <c r="AZ136">
        <v>15766693</v>
      </c>
      <c r="BA136">
        <v>16901285</v>
      </c>
      <c r="BB136">
        <v>18035877</v>
      </c>
      <c r="BC136">
        <v>19170469</v>
      </c>
      <c r="BD136">
        <v>20305061</v>
      </c>
      <c r="BE136">
        <v>21447207</v>
      </c>
      <c r="BF136">
        <v>19</v>
      </c>
      <c r="BG136">
        <v>24177.270732777535</v>
      </c>
      <c r="BH136" s="120">
        <f t="shared" si="11"/>
        <v>11252502.135732777</v>
      </c>
    </row>
    <row r="137" spans="1:60" x14ac:dyDescent="0.2">
      <c r="A137" t="s">
        <v>466</v>
      </c>
      <c r="B137">
        <v>303.31011438393699</v>
      </c>
      <c r="C137">
        <v>17</v>
      </c>
      <c r="D137">
        <v>4</v>
      </c>
      <c r="E137">
        <v>0</v>
      </c>
      <c r="F137">
        <v>0</v>
      </c>
      <c r="G137" t="s">
        <v>351</v>
      </c>
      <c r="I137">
        <v>0</v>
      </c>
      <c r="J137" t="str">
        <f t="shared" si="8"/>
        <v>No</v>
      </c>
      <c r="M137">
        <v>9</v>
      </c>
      <c r="N137">
        <v>136</v>
      </c>
      <c r="O137">
        <v>500.36</v>
      </c>
      <c r="P137">
        <v>199</v>
      </c>
      <c r="Q137">
        <v>0</v>
      </c>
      <c r="R137">
        <f t="shared" si="9"/>
        <v>0</v>
      </c>
      <c r="S137">
        <v>10.4</v>
      </c>
      <c r="T137">
        <v>55.254159999999999</v>
      </c>
      <c r="U137">
        <v>59.7</v>
      </c>
      <c r="V137">
        <v>0.39771364617475419</v>
      </c>
      <c r="W137">
        <v>0</v>
      </c>
      <c r="X137">
        <v>560.06000000000006</v>
      </c>
      <c r="Y137">
        <v>334144084</v>
      </c>
      <c r="Z137">
        <v>3741</v>
      </c>
      <c r="AA137">
        <v>89319.455760491852</v>
      </c>
      <c r="AB137">
        <v>0.48436000000000001</v>
      </c>
      <c r="AC137">
        <v>68776</v>
      </c>
      <c r="AD137">
        <v>0.61592000000000002</v>
      </c>
      <c r="AE137">
        <v>0.47617199999999998</v>
      </c>
      <c r="AF137">
        <f t="shared" si="10"/>
        <v>2.9999999999999971E-2</v>
      </c>
      <c r="AG137">
        <v>0.47617199999999998</v>
      </c>
      <c r="AH137">
        <v>0.50617199999999996</v>
      </c>
      <c r="AI137">
        <v>0</v>
      </c>
      <c r="AJ137">
        <v>0</v>
      </c>
      <c r="AK137">
        <v>0</v>
      </c>
      <c r="AL137">
        <v>0</v>
      </c>
      <c r="AM137">
        <v>3267184</v>
      </c>
      <c r="AN137">
        <v>3267184</v>
      </c>
      <c r="AO137">
        <v>3196216</v>
      </c>
      <c r="AP137">
        <v>3267184</v>
      </c>
      <c r="AQ137">
        <v>3036405.2</v>
      </c>
      <c r="AR137">
        <v>70968</v>
      </c>
      <c r="AS137">
        <v>3200473.44</v>
      </c>
      <c r="AT137">
        <v>2780707.92</v>
      </c>
      <c r="AU137">
        <v>3208038.1888000001</v>
      </c>
      <c r="AV137">
        <v>3215603.3776000002</v>
      </c>
      <c r="AW137">
        <v>3208038</v>
      </c>
      <c r="AX137">
        <v>3215603</v>
      </c>
      <c r="AY137">
        <v>3223168</v>
      </c>
      <c r="AZ137">
        <v>3230733</v>
      </c>
      <c r="BA137">
        <v>3238298</v>
      </c>
      <c r="BB137">
        <v>3245863</v>
      </c>
      <c r="BC137">
        <v>3253428</v>
      </c>
      <c r="BD137">
        <v>3260993</v>
      </c>
      <c r="BE137">
        <v>3267184</v>
      </c>
      <c r="BF137">
        <v>0</v>
      </c>
      <c r="BG137">
        <v>0</v>
      </c>
      <c r="BH137" s="120">
        <f t="shared" si="11"/>
        <v>3200473.44</v>
      </c>
    </row>
    <row r="138" spans="1:60" x14ac:dyDescent="0.2">
      <c r="A138" t="s">
        <v>467</v>
      </c>
      <c r="B138">
        <v>209.03615075568842</v>
      </c>
      <c r="C138">
        <v>128</v>
      </c>
      <c r="D138">
        <v>5</v>
      </c>
      <c r="E138">
        <v>0</v>
      </c>
      <c r="F138">
        <v>0</v>
      </c>
      <c r="G138" t="s">
        <v>333</v>
      </c>
      <c r="I138">
        <v>0</v>
      </c>
      <c r="J138" t="str">
        <f t="shared" si="8"/>
        <v>No</v>
      </c>
      <c r="M138">
        <v>3</v>
      </c>
      <c r="N138">
        <v>137</v>
      </c>
      <c r="O138">
        <v>2131.27</v>
      </c>
      <c r="P138">
        <v>574</v>
      </c>
      <c r="Q138">
        <v>17</v>
      </c>
      <c r="R138">
        <f t="shared" si="9"/>
        <v>2.5499999999999998</v>
      </c>
      <c r="S138">
        <v>7.8</v>
      </c>
      <c r="T138">
        <v>171.45024000000001</v>
      </c>
      <c r="U138">
        <v>172.2</v>
      </c>
      <c r="V138">
        <v>0.26932298582535297</v>
      </c>
      <c r="W138">
        <v>0</v>
      </c>
      <c r="X138">
        <v>2306.02</v>
      </c>
      <c r="Y138">
        <v>3974566946</v>
      </c>
      <c r="Z138">
        <v>18647</v>
      </c>
      <c r="AA138">
        <v>213147.79567758887</v>
      </c>
      <c r="AB138">
        <v>1.1558550000000001</v>
      </c>
      <c r="AC138">
        <v>78274</v>
      </c>
      <c r="AD138">
        <v>0.70097900000000002</v>
      </c>
      <c r="AE138">
        <v>-1.9392E-2</v>
      </c>
      <c r="AF138">
        <f t="shared" si="10"/>
        <v>0</v>
      </c>
      <c r="AG138">
        <v>0.01</v>
      </c>
      <c r="AH138">
        <v>0.01</v>
      </c>
      <c r="AI138">
        <v>0</v>
      </c>
      <c r="AJ138">
        <v>0</v>
      </c>
      <c r="AK138">
        <v>0</v>
      </c>
      <c r="AL138">
        <v>0</v>
      </c>
      <c r="AM138">
        <v>265769</v>
      </c>
      <c r="AN138">
        <v>265769</v>
      </c>
      <c r="AO138">
        <v>1649159</v>
      </c>
      <c r="AP138">
        <v>265769</v>
      </c>
      <c r="AQ138">
        <v>1566701.05</v>
      </c>
      <c r="AR138">
        <v>-1383390</v>
      </c>
      <c r="AS138">
        <v>1304052.25</v>
      </c>
      <c r="AT138">
        <v>1434768.33</v>
      </c>
      <c r="AU138">
        <v>1188815.6129999999</v>
      </c>
      <c r="AV138">
        <v>1073579.2259999998</v>
      </c>
      <c r="AW138">
        <v>1188816</v>
      </c>
      <c r="AX138">
        <v>1073580</v>
      </c>
      <c r="AY138">
        <v>958344</v>
      </c>
      <c r="AZ138">
        <v>843108</v>
      </c>
      <c r="BA138">
        <v>727872</v>
      </c>
      <c r="BB138">
        <v>612636</v>
      </c>
      <c r="BC138">
        <v>497400</v>
      </c>
      <c r="BD138">
        <v>382164</v>
      </c>
      <c r="BE138">
        <v>265769</v>
      </c>
      <c r="BF138">
        <v>4</v>
      </c>
      <c r="BG138">
        <v>5089.9517332163232</v>
      </c>
      <c r="BH138" s="120">
        <f t="shared" si="11"/>
        <v>1309142.2017332164</v>
      </c>
    </row>
    <row r="139" spans="1:60" x14ac:dyDescent="0.2">
      <c r="A139" t="s">
        <v>468</v>
      </c>
      <c r="B139">
        <v>279.70853543103243</v>
      </c>
      <c r="C139">
        <v>30</v>
      </c>
      <c r="D139">
        <v>5</v>
      </c>
      <c r="E139">
        <v>0</v>
      </c>
      <c r="F139">
        <v>0</v>
      </c>
      <c r="G139" t="s">
        <v>338</v>
      </c>
      <c r="I139">
        <v>0</v>
      </c>
      <c r="J139" t="str">
        <f t="shared" si="8"/>
        <v>No</v>
      </c>
      <c r="M139">
        <v>8</v>
      </c>
      <c r="N139">
        <v>138</v>
      </c>
      <c r="O139">
        <v>7080.08</v>
      </c>
      <c r="P139">
        <v>3688</v>
      </c>
      <c r="Q139">
        <v>406</v>
      </c>
      <c r="R139">
        <f t="shared" si="9"/>
        <v>60.9</v>
      </c>
      <c r="S139">
        <v>7.9</v>
      </c>
      <c r="T139">
        <v>562.94688999999994</v>
      </c>
      <c r="U139">
        <v>1106.4000000000001</v>
      </c>
      <c r="V139">
        <v>0.52089806894837343</v>
      </c>
      <c r="W139">
        <v>0</v>
      </c>
      <c r="X139">
        <v>8247.3799999999992</v>
      </c>
      <c r="Y139">
        <v>6535035030.3299999</v>
      </c>
      <c r="Z139">
        <v>52148</v>
      </c>
      <c r="AA139">
        <v>125317.07889717726</v>
      </c>
      <c r="AB139">
        <v>0.67956799999999995</v>
      </c>
      <c r="AC139">
        <v>69336</v>
      </c>
      <c r="AD139">
        <v>0.62093500000000001</v>
      </c>
      <c r="AE139">
        <v>0.33802199999999999</v>
      </c>
      <c r="AF139">
        <f t="shared" si="10"/>
        <v>0</v>
      </c>
      <c r="AG139">
        <v>0.33802199999999999</v>
      </c>
      <c r="AH139">
        <v>0.33802199999999999</v>
      </c>
      <c r="AI139">
        <v>0</v>
      </c>
      <c r="AJ139">
        <v>0</v>
      </c>
      <c r="AK139">
        <v>0</v>
      </c>
      <c r="AL139">
        <v>0</v>
      </c>
      <c r="AM139">
        <v>32129348</v>
      </c>
      <c r="AN139">
        <v>32129348</v>
      </c>
      <c r="AO139">
        <v>21461782</v>
      </c>
      <c r="AP139">
        <v>32129348</v>
      </c>
      <c r="AQ139">
        <v>20388692.899999999</v>
      </c>
      <c r="AR139">
        <v>10667566</v>
      </c>
      <c r="AS139">
        <v>21887269.995999999</v>
      </c>
      <c r="AT139">
        <v>18671750.34</v>
      </c>
      <c r="AU139">
        <v>23024428.535599999</v>
      </c>
      <c r="AV139">
        <v>24161591.071199998</v>
      </c>
      <c r="AW139">
        <v>23024433</v>
      </c>
      <c r="AX139">
        <v>24161596</v>
      </c>
      <c r="AY139">
        <v>25298759</v>
      </c>
      <c r="AZ139">
        <v>26435922</v>
      </c>
      <c r="BA139">
        <v>27573085</v>
      </c>
      <c r="BB139">
        <v>28710248</v>
      </c>
      <c r="BC139">
        <v>29847411</v>
      </c>
      <c r="BD139">
        <v>30984574</v>
      </c>
      <c r="BE139">
        <v>32129348</v>
      </c>
      <c r="BF139">
        <v>5</v>
      </c>
      <c r="BG139">
        <v>6362.439666520404</v>
      </c>
      <c r="BH139" s="120">
        <f t="shared" si="11"/>
        <v>21893632.43566652</v>
      </c>
    </row>
    <row r="140" spans="1:60" x14ac:dyDescent="0.2">
      <c r="A140" t="s">
        <v>469</v>
      </c>
      <c r="B140">
        <v>224.84158030695627</v>
      </c>
      <c r="C140">
        <v>87</v>
      </c>
      <c r="D140">
        <v>5</v>
      </c>
      <c r="E140">
        <v>0</v>
      </c>
      <c r="F140">
        <v>0</v>
      </c>
      <c r="G140" t="s">
        <v>323</v>
      </c>
      <c r="I140">
        <v>0</v>
      </c>
      <c r="J140" t="str">
        <f t="shared" si="8"/>
        <v>No</v>
      </c>
      <c r="M140">
        <v>5</v>
      </c>
      <c r="N140">
        <v>139</v>
      </c>
      <c r="O140">
        <v>2075.2399999999998</v>
      </c>
      <c r="P140">
        <v>264</v>
      </c>
      <c r="Q140">
        <v>26</v>
      </c>
      <c r="R140">
        <f t="shared" si="9"/>
        <v>3.9</v>
      </c>
      <c r="S140">
        <v>5.3</v>
      </c>
      <c r="T140">
        <v>113.78622999999999</v>
      </c>
      <c r="U140">
        <v>79.2</v>
      </c>
      <c r="V140">
        <v>0.12721420173088416</v>
      </c>
      <c r="W140">
        <v>0</v>
      </c>
      <c r="X140">
        <v>2158.3399999999997</v>
      </c>
      <c r="Y140">
        <v>2019809915</v>
      </c>
      <c r="Z140">
        <v>15625</v>
      </c>
      <c r="AA140">
        <v>129267.83456</v>
      </c>
      <c r="AB140">
        <v>0.70099199999999995</v>
      </c>
      <c r="AC140">
        <v>99098</v>
      </c>
      <c r="AD140">
        <v>0.88746700000000001</v>
      </c>
      <c r="AE140">
        <v>0.243066</v>
      </c>
      <c r="AF140">
        <f t="shared" si="10"/>
        <v>0</v>
      </c>
      <c r="AG140">
        <v>0.243066</v>
      </c>
      <c r="AH140">
        <v>0.243066</v>
      </c>
      <c r="AI140">
        <v>0</v>
      </c>
      <c r="AJ140">
        <v>0</v>
      </c>
      <c r="AK140">
        <v>0</v>
      </c>
      <c r="AL140">
        <v>0</v>
      </c>
      <c r="AM140">
        <v>6046235</v>
      </c>
      <c r="AN140">
        <v>6046235</v>
      </c>
      <c r="AO140">
        <v>6221145</v>
      </c>
      <c r="AP140">
        <v>6046235</v>
      </c>
      <c r="AQ140">
        <v>5910087.75</v>
      </c>
      <c r="AR140">
        <v>-174910</v>
      </c>
      <c r="AS140">
        <v>6196188.25</v>
      </c>
      <c r="AT140">
        <v>5412396.1500000004</v>
      </c>
      <c r="AU140">
        <v>6181617.9970000004</v>
      </c>
      <c r="AV140">
        <v>6167047.9940000009</v>
      </c>
      <c r="AW140">
        <v>6181618</v>
      </c>
      <c r="AX140">
        <v>6167048</v>
      </c>
      <c r="AY140">
        <v>6152478</v>
      </c>
      <c r="AZ140">
        <v>6137908</v>
      </c>
      <c r="BA140">
        <v>6123338</v>
      </c>
      <c r="BB140">
        <v>6108768</v>
      </c>
      <c r="BC140">
        <v>6094198</v>
      </c>
      <c r="BD140">
        <v>6079628</v>
      </c>
      <c r="BE140">
        <v>6046235</v>
      </c>
      <c r="BF140">
        <v>1</v>
      </c>
      <c r="BG140">
        <v>1272.4879333040808</v>
      </c>
      <c r="BH140" s="120">
        <f t="shared" si="11"/>
        <v>6197460.7379333042</v>
      </c>
    </row>
    <row r="141" spans="1:60" x14ac:dyDescent="0.2">
      <c r="A141" t="s">
        <v>470</v>
      </c>
      <c r="B141">
        <v>255.13456865561227</v>
      </c>
      <c r="C141">
        <v>44</v>
      </c>
      <c r="D141">
        <v>5</v>
      </c>
      <c r="E141">
        <v>0</v>
      </c>
      <c r="F141">
        <v>0</v>
      </c>
      <c r="G141" t="s">
        <v>327</v>
      </c>
      <c r="I141">
        <v>0</v>
      </c>
      <c r="J141" t="str">
        <f t="shared" si="8"/>
        <v>No</v>
      </c>
      <c r="M141">
        <v>9</v>
      </c>
      <c r="N141">
        <v>140</v>
      </c>
      <c r="O141">
        <v>969.29</v>
      </c>
      <c r="P141">
        <v>286</v>
      </c>
      <c r="Q141">
        <v>14</v>
      </c>
      <c r="R141">
        <f t="shared" si="9"/>
        <v>2.1</v>
      </c>
      <c r="S141">
        <v>5.4</v>
      </c>
      <c r="T141">
        <v>53.114940000000004</v>
      </c>
      <c r="U141">
        <v>85.8</v>
      </c>
      <c r="V141">
        <v>0.29506133355342573</v>
      </c>
      <c r="W141">
        <v>0</v>
      </c>
      <c r="X141">
        <v>1057.1899999999998</v>
      </c>
      <c r="Y141">
        <v>773591657.33000004</v>
      </c>
      <c r="Z141">
        <v>7595</v>
      </c>
      <c r="AA141">
        <v>101855.38608689928</v>
      </c>
      <c r="AB141">
        <v>0.55234000000000005</v>
      </c>
      <c r="AC141">
        <v>65901</v>
      </c>
      <c r="AD141">
        <v>0.59017299999999995</v>
      </c>
      <c r="AE141">
        <v>0.43630999999999998</v>
      </c>
      <c r="AF141">
        <f t="shared" si="10"/>
        <v>0</v>
      </c>
      <c r="AG141">
        <v>0.43630999999999998</v>
      </c>
      <c r="AH141">
        <v>0.43630999999999998</v>
      </c>
      <c r="AI141">
        <v>0</v>
      </c>
      <c r="AJ141">
        <v>0</v>
      </c>
      <c r="AK141">
        <v>0</v>
      </c>
      <c r="AL141">
        <v>0</v>
      </c>
      <c r="AM141">
        <v>5316051</v>
      </c>
      <c r="AN141">
        <v>5316051</v>
      </c>
      <c r="AO141">
        <v>5624815</v>
      </c>
      <c r="AP141">
        <v>5316051</v>
      </c>
      <c r="AQ141">
        <v>5343574.25</v>
      </c>
      <c r="AR141">
        <v>-308764</v>
      </c>
      <c r="AS141">
        <v>5525825</v>
      </c>
      <c r="AT141">
        <v>4893589.05</v>
      </c>
      <c r="AU141">
        <v>5500104.9588000001</v>
      </c>
      <c r="AV141">
        <v>5474384.9176000003</v>
      </c>
      <c r="AW141">
        <v>5500105</v>
      </c>
      <c r="AX141">
        <v>5474385</v>
      </c>
      <c r="AY141">
        <v>5448665</v>
      </c>
      <c r="AZ141">
        <v>5422945</v>
      </c>
      <c r="BA141">
        <v>5397225</v>
      </c>
      <c r="BB141">
        <v>5371505</v>
      </c>
      <c r="BC141">
        <v>5345785</v>
      </c>
      <c r="BD141">
        <v>5320065</v>
      </c>
      <c r="BE141">
        <v>5316051</v>
      </c>
      <c r="BF141">
        <v>0</v>
      </c>
      <c r="BG141">
        <v>0</v>
      </c>
      <c r="BH141" s="120">
        <f t="shared" si="11"/>
        <v>5525825</v>
      </c>
    </row>
    <row r="142" spans="1:60" x14ac:dyDescent="0.2">
      <c r="A142" t="s">
        <v>471</v>
      </c>
      <c r="B142">
        <v>250.7764350117676</v>
      </c>
      <c r="C142">
        <v>47</v>
      </c>
      <c r="D142">
        <v>5</v>
      </c>
      <c r="E142">
        <v>0</v>
      </c>
      <c r="F142">
        <v>1</v>
      </c>
      <c r="G142" t="s">
        <v>351</v>
      </c>
      <c r="I142">
        <v>1</v>
      </c>
      <c r="J142" t="str">
        <f t="shared" si="8"/>
        <v>Yes</v>
      </c>
      <c r="M142">
        <v>9</v>
      </c>
      <c r="N142">
        <v>141</v>
      </c>
      <c r="O142">
        <v>1015.91</v>
      </c>
      <c r="P142">
        <v>460</v>
      </c>
      <c r="Q142">
        <v>3</v>
      </c>
      <c r="R142">
        <f t="shared" si="9"/>
        <v>0.44999999999999996</v>
      </c>
      <c r="S142">
        <v>5.2</v>
      </c>
      <c r="T142">
        <v>54.236000000000004</v>
      </c>
      <c r="U142">
        <v>138</v>
      </c>
      <c r="V142">
        <v>0.45279601539506453</v>
      </c>
      <c r="W142">
        <v>0</v>
      </c>
      <c r="X142">
        <v>1154.3599999999999</v>
      </c>
      <c r="Y142">
        <v>918875056</v>
      </c>
      <c r="Z142">
        <v>9266</v>
      </c>
      <c r="AA142">
        <v>99166.312972156273</v>
      </c>
      <c r="AB142">
        <v>0.53775799999999996</v>
      </c>
      <c r="AC142">
        <v>68869</v>
      </c>
      <c r="AD142">
        <v>0.616753</v>
      </c>
      <c r="AE142">
        <v>0.43854399999999999</v>
      </c>
      <c r="AF142">
        <f t="shared" si="10"/>
        <v>0</v>
      </c>
      <c r="AG142">
        <v>0.43854399999999999</v>
      </c>
      <c r="AH142">
        <v>0.43854399999999999</v>
      </c>
      <c r="AI142">
        <v>0</v>
      </c>
      <c r="AJ142">
        <v>0</v>
      </c>
      <c r="AK142">
        <v>0</v>
      </c>
      <c r="AL142">
        <v>0</v>
      </c>
      <c r="AM142">
        <v>5834389</v>
      </c>
      <c r="AN142">
        <v>5834389</v>
      </c>
      <c r="AO142">
        <v>7534704</v>
      </c>
      <c r="AP142">
        <v>7534704</v>
      </c>
      <c r="AQ142">
        <v>7534704</v>
      </c>
      <c r="AR142">
        <v>0</v>
      </c>
      <c r="AS142">
        <v>7534704</v>
      </c>
      <c r="AT142">
        <v>7497030.4799999995</v>
      </c>
      <c r="AU142">
        <v>7534704</v>
      </c>
      <c r="AV142">
        <v>7534704</v>
      </c>
      <c r="AW142">
        <v>7534704</v>
      </c>
      <c r="AX142">
        <v>7534704</v>
      </c>
      <c r="AY142">
        <v>7534704</v>
      </c>
      <c r="AZ142">
        <v>7534704</v>
      </c>
      <c r="BA142">
        <v>7534704</v>
      </c>
      <c r="BB142">
        <v>7534704</v>
      </c>
      <c r="BC142">
        <v>7534704</v>
      </c>
      <c r="BD142">
        <v>7534704</v>
      </c>
      <c r="BE142">
        <v>7534704</v>
      </c>
      <c r="BF142">
        <v>2</v>
      </c>
      <c r="BG142">
        <v>2544.9758666081616</v>
      </c>
      <c r="BH142" s="120">
        <f t="shared" si="11"/>
        <v>7537248.9758666083</v>
      </c>
    </row>
    <row r="143" spans="1:60" x14ac:dyDescent="0.2">
      <c r="A143" t="s">
        <v>472</v>
      </c>
      <c r="B143">
        <v>216.23936178687032</v>
      </c>
      <c r="C143">
        <v>118</v>
      </c>
      <c r="D143">
        <v>5</v>
      </c>
      <c r="E143">
        <v>0</v>
      </c>
      <c r="F143">
        <v>0</v>
      </c>
      <c r="G143" t="s">
        <v>323</v>
      </c>
      <c r="I143">
        <v>0</v>
      </c>
      <c r="J143" t="str">
        <f t="shared" si="8"/>
        <v>No</v>
      </c>
      <c r="M143">
        <v>5</v>
      </c>
      <c r="N143">
        <v>142</v>
      </c>
      <c r="O143">
        <v>2476.09</v>
      </c>
      <c r="P143">
        <v>317</v>
      </c>
      <c r="Q143">
        <v>16</v>
      </c>
      <c r="R143">
        <f t="shared" si="9"/>
        <v>2.4</v>
      </c>
      <c r="S143">
        <v>2.8</v>
      </c>
      <c r="T143">
        <v>71.473079999999996</v>
      </c>
      <c r="U143">
        <v>95.1</v>
      </c>
      <c r="V143">
        <v>0.12802442560650057</v>
      </c>
      <c r="W143">
        <v>0</v>
      </c>
      <c r="X143">
        <v>2573.59</v>
      </c>
      <c r="Y143">
        <v>1820592524</v>
      </c>
      <c r="Z143">
        <v>14791</v>
      </c>
      <c r="AA143">
        <v>123087.85910350889</v>
      </c>
      <c r="AB143">
        <v>0.66747900000000004</v>
      </c>
      <c r="AC143">
        <v>109382</v>
      </c>
      <c r="AD143">
        <v>0.97956500000000002</v>
      </c>
      <c r="AE143">
        <v>0.238895</v>
      </c>
      <c r="AF143">
        <f t="shared" si="10"/>
        <v>0</v>
      </c>
      <c r="AG143">
        <v>0.238895</v>
      </c>
      <c r="AH143">
        <v>0.238895</v>
      </c>
      <c r="AI143">
        <v>0</v>
      </c>
      <c r="AJ143">
        <v>0</v>
      </c>
      <c r="AK143">
        <v>0</v>
      </c>
      <c r="AL143">
        <v>0</v>
      </c>
      <c r="AM143">
        <v>7085775</v>
      </c>
      <c r="AN143">
        <v>7085775</v>
      </c>
      <c r="AO143">
        <v>10699177</v>
      </c>
      <c r="AP143">
        <v>7085775</v>
      </c>
      <c r="AQ143">
        <v>10164218.15</v>
      </c>
      <c r="AR143">
        <v>-3613402</v>
      </c>
      <c r="AS143">
        <v>9736833</v>
      </c>
      <c r="AT143">
        <v>9308283.9900000002</v>
      </c>
      <c r="AU143">
        <v>9435836.6133999992</v>
      </c>
      <c r="AV143">
        <v>9134840.2267999984</v>
      </c>
      <c r="AW143">
        <v>9435837</v>
      </c>
      <c r="AX143">
        <v>9134841</v>
      </c>
      <c r="AY143">
        <v>8833845</v>
      </c>
      <c r="AZ143">
        <v>8532849</v>
      </c>
      <c r="BA143">
        <v>8231853</v>
      </c>
      <c r="BB143">
        <v>7930857</v>
      </c>
      <c r="BC143">
        <v>7629861</v>
      </c>
      <c r="BD143">
        <v>7328865</v>
      </c>
      <c r="BE143">
        <v>7085775</v>
      </c>
      <c r="BF143">
        <v>0</v>
      </c>
      <c r="BG143">
        <v>0</v>
      </c>
      <c r="BH143" s="120">
        <f t="shared" si="11"/>
        <v>9736833</v>
      </c>
    </row>
    <row r="144" spans="1:60" x14ac:dyDescent="0.2">
      <c r="A144" t="s">
        <v>473</v>
      </c>
      <c r="B144">
        <v>302.81153524981949</v>
      </c>
      <c r="C144">
        <v>18</v>
      </c>
      <c r="D144">
        <v>4</v>
      </c>
      <c r="E144">
        <v>0</v>
      </c>
      <c r="F144">
        <v>1</v>
      </c>
      <c r="G144" t="s">
        <v>338</v>
      </c>
      <c r="I144">
        <v>1</v>
      </c>
      <c r="J144" t="str">
        <f t="shared" si="8"/>
        <v>Yes</v>
      </c>
      <c r="M144">
        <v>10</v>
      </c>
      <c r="N144">
        <v>143</v>
      </c>
      <c r="O144">
        <v>4322.24</v>
      </c>
      <c r="P144">
        <v>2733</v>
      </c>
      <c r="Q144">
        <v>373</v>
      </c>
      <c r="R144">
        <f t="shared" si="9"/>
        <v>55.949999999999996</v>
      </c>
      <c r="S144">
        <v>10.7</v>
      </c>
      <c r="T144">
        <v>465.60514999999998</v>
      </c>
      <c r="U144">
        <v>819.9</v>
      </c>
      <c r="V144">
        <v>0.63231102391352634</v>
      </c>
      <c r="W144">
        <v>0</v>
      </c>
      <c r="X144">
        <v>5198.0899999999992</v>
      </c>
      <c r="Y144">
        <v>2771303566.3299999</v>
      </c>
      <c r="Z144">
        <v>34646</v>
      </c>
      <c r="AA144">
        <v>79989.134859146798</v>
      </c>
      <c r="AB144">
        <v>0.43376399999999998</v>
      </c>
      <c r="AC144">
        <v>58717</v>
      </c>
      <c r="AD144">
        <v>0.525837</v>
      </c>
      <c r="AE144">
        <v>0.53861400000000004</v>
      </c>
      <c r="AF144">
        <f t="shared" si="10"/>
        <v>3.0000000000000027E-2</v>
      </c>
      <c r="AG144">
        <v>0.53861400000000004</v>
      </c>
      <c r="AH144">
        <v>0.56861400000000006</v>
      </c>
      <c r="AI144">
        <v>0</v>
      </c>
      <c r="AJ144">
        <v>0</v>
      </c>
      <c r="AK144">
        <v>0</v>
      </c>
      <c r="AL144">
        <v>0</v>
      </c>
      <c r="AM144">
        <v>34064520</v>
      </c>
      <c r="AN144">
        <v>34064520</v>
      </c>
      <c r="AO144">
        <v>24482865</v>
      </c>
      <c r="AP144">
        <v>34064520</v>
      </c>
      <c r="AQ144">
        <v>24482865</v>
      </c>
      <c r="AR144">
        <v>9581655</v>
      </c>
      <c r="AS144">
        <v>24837719.015999999</v>
      </c>
      <c r="AT144">
        <v>24360450.675000001</v>
      </c>
      <c r="AU144">
        <v>25859123.423</v>
      </c>
      <c r="AV144">
        <v>26880527.846000001</v>
      </c>
      <c r="AW144">
        <v>25859123</v>
      </c>
      <c r="AX144">
        <v>26880527</v>
      </c>
      <c r="AY144">
        <v>27901931</v>
      </c>
      <c r="AZ144">
        <v>28923335</v>
      </c>
      <c r="BA144">
        <v>29944739</v>
      </c>
      <c r="BB144">
        <v>30966143</v>
      </c>
      <c r="BC144">
        <v>31987547</v>
      </c>
      <c r="BD144">
        <v>33008951</v>
      </c>
      <c r="BE144">
        <v>34064520</v>
      </c>
      <c r="BF144">
        <v>2</v>
      </c>
      <c r="BG144">
        <v>2544.9758666081616</v>
      </c>
      <c r="BH144" s="120">
        <f t="shared" si="11"/>
        <v>24840263.991866607</v>
      </c>
    </row>
    <row r="145" spans="1:60" x14ac:dyDescent="0.2">
      <c r="A145" t="s">
        <v>474</v>
      </c>
      <c r="B145">
        <v>217.6285489845896</v>
      </c>
      <c r="C145">
        <v>114</v>
      </c>
      <c r="D145">
        <v>5</v>
      </c>
      <c r="E145">
        <v>0</v>
      </c>
      <c r="F145">
        <v>0</v>
      </c>
      <c r="G145" t="s">
        <v>329</v>
      </c>
      <c r="I145">
        <v>0</v>
      </c>
      <c r="J145" t="str">
        <f t="shared" si="8"/>
        <v>No</v>
      </c>
      <c r="M145">
        <v>3</v>
      </c>
      <c r="N145">
        <v>144</v>
      </c>
      <c r="O145">
        <v>6550.04</v>
      </c>
      <c r="P145">
        <v>1091</v>
      </c>
      <c r="Q145">
        <v>191</v>
      </c>
      <c r="R145">
        <f t="shared" si="9"/>
        <v>28.65</v>
      </c>
      <c r="S145">
        <v>2.2000000000000002</v>
      </c>
      <c r="T145">
        <v>144.67772000000002</v>
      </c>
      <c r="U145">
        <v>327.3</v>
      </c>
      <c r="V145">
        <v>0.16656386831225459</v>
      </c>
      <c r="W145">
        <v>0</v>
      </c>
      <c r="X145">
        <v>6905.99</v>
      </c>
      <c r="Y145">
        <v>6786691832.6700001</v>
      </c>
      <c r="Z145">
        <v>36237</v>
      </c>
      <c r="AA145">
        <v>187286.24976322544</v>
      </c>
      <c r="AB145">
        <v>1.0156130000000001</v>
      </c>
      <c r="AC145">
        <v>112674</v>
      </c>
      <c r="AD145">
        <v>1.0090460000000001</v>
      </c>
      <c r="AE145">
        <v>-1.3643000000000001E-2</v>
      </c>
      <c r="AF145">
        <f t="shared" si="10"/>
        <v>0</v>
      </c>
      <c r="AG145">
        <v>0.01</v>
      </c>
      <c r="AH145">
        <v>0.01</v>
      </c>
      <c r="AI145">
        <v>0</v>
      </c>
      <c r="AJ145">
        <v>0</v>
      </c>
      <c r="AK145">
        <v>0</v>
      </c>
      <c r="AL145">
        <v>0</v>
      </c>
      <c r="AM145">
        <v>795915</v>
      </c>
      <c r="AN145">
        <v>795915</v>
      </c>
      <c r="AO145">
        <v>3418401</v>
      </c>
      <c r="AP145">
        <v>795915</v>
      </c>
      <c r="AQ145">
        <v>3247480.95</v>
      </c>
      <c r="AR145">
        <v>-2622486</v>
      </c>
      <c r="AS145">
        <v>2759291</v>
      </c>
      <c r="AT145">
        <v>2974008.87</v>
      </c>
      <c r="AU145">
        <v>2540837.9161999999</v>
      </c>
      <c r="AV145">
        <v>2322384.8323999997</v>
      </c>
      <c r="AW145">
        <v>2540838</v>
      </c>
      <c r="AX145">
        <v>2322385</v>
      </c>
      <c r="AY145">
        <v>2103932</v>
      </c>
      <c r="AZ145">
        <v>1885479</v>
      </c>
      <c r="BA145">
        <v>1667026</v>
      </c>
      <c r="BB145">
        <v>1448573</v>
      </c>
      <c r="BC145">
        <v>1230120</v>
      </c>
      <c r="BD145">
        <v>1011667</v>
      </c>
      <c r="BE145">
        <v>795915</v>
      </c>
      <c r="BF145">
        <v>1</v>
      </c>
      <c r="BG145">
        <v>1272.4879333040808</v>
      </c>
      <c r="BH145" s="120">
        <f t="shared" si="11"/>
        <v>2760563.4879333042</v>
      </c>
    </row>
    <row r="146" spans="1:60" x14ac:dyDescent="0.2">
      <c r="A146" t="s">
        <v>475</v>
      </c>
      <c r="B146">
        <v>227.71497425918034</v>
      </c>
      <c r="C146">
        <v>82</v>
      </c>
      <c r="D146">
        <v>5</v>
      </c>
      <c r="E146">
        <v>0</v>
      </c>
      <c r="F146">
        <v>0</v>
      </c>
      <c r="G146" t="s">
        <v>327</v>
      </c>
      <c r="I146">
        <v>0</v>
      </c>
      <c r="J146" t="str">
        <f t="shared" si="8"/>
        <v>No</v>
      </c>
      <c r="M146">
        <v>4</v>
      </c>
      <c r="N146">
        <v>145</v>
      </c>
      <c r="O146">
        <v>91</v>
      </c>
      <c r="P146">
        <v>6</v>
      </c>
      <c r="Q146">
        <v>0</v>
      </c>
      <c r="R146">
        <f t="shared" si="9"/>
        <v>0</v>
      </c>
      <c r="S146">
        <v>1</v>
      </c>
      <c r="T146">
        <v>0.9</v>
      </c>
      <c r="U146">
        <v>1.8</v>
      </c>
      <c r="V146">
        <v>6.5934065934065936E-2</v>
      </c>
      <c r="W146">
        <v>0</v>
      </c>
      <c r="X146">
        <v>92.8</v>
      </c>
      <c r="Y146">
        <v>126598180.33</v>
      </c>
      <c r="Z146">
        <v>840</v>
      </c>
      <c r="AA146">
        <v>150712.11944047618</v>
      </c>
      <c r="AB146">
        <v>0.81728000000000001</v>
      </c>
      <c r="AC146">
        <v>88125</v>
      </c>
      <c r="AD146">
        <v>0.78919899999999998</v>
      </c>
      <c r="AE146">
        <v>0.19114400000000001</v>
      </c>
      <c r="AF146">
        <f t="shared" si="10"/>
        <v>0</v>
      </c>
      <c r="AG146">
        <v>0.19114400000000001</v>
      </c>
      <c r="AH146">
        <v>0.19114400000000001</v>
      </c>
      <c r="AI146">
        <v>0</v>
      </c>
      <c r="AJ146">
        <v>0</v>
      </c>
      <c r="AK146">
        <v>0</v>
      </c>
      <c r="AL146">
        <v>0</v>
      </c>
      <c r="AM146">
        <v>204432</v>
      </c>
      <c r="AN146">
        <v>204432</v>
      </c>
      <c r="AO146">
        <v>237166</v>
      </c>
      <c r="AP146">
        <v>204432</v>
      </c>
      <c r="AQ146">
        <v>225307.7</v>
      </c>
      <c r="AR146">
        <v>-32734</v>
      </c>
      <c r="AS146">
        <v>220822</v>
      </c>
      <c r="AT146">
        <v>206334.42</v>
      </c>
      <c r="AU146">
        <v>218095.25779999999</v>
      </c>
      <c r="AV146">
        <v>215368.51559999998</v>
      </c>
      <c r="AW146">
        <v>218095</v>
      </c>
      <c r="AX146">
        <v>215368</v>
      </c>
      <c r="AY146">
        <v>212641</v>
      </c>
      <c r="AZ146">
        <v>209914</v>
      </c>
      <c r="BA146">
        <v>207187</v>
      </c>
      <c r="BB146">
        <v>204460</v>
      </c>
      <c r="BC146">
        <v>201733</v>
      </c>
      <c r="BD146">
        <v>199006</v>
      </c>
      <c r="BE146">
        <v>204432</v>
      </c>
      <c r="BF146">
        <v>0</v>
      </c>
      <c r="BG146">
        <v>0</v>
      </c>
      <c r="BH146" s="120">
        <f t="shared" si="11"/>
        <v>220822</v>
      </c>
    </row>
    <row r="147" spans="1:60" x14ac:dyDescent="0.2">
      <c r="A147" t="s">
        <v>476</v>
      </c>
      <c r="B147">
        <v>283.13078146263609</v>
      </c>
      <c r="C147">
        <v>28</v>
      </c>
      <c r="D147">
        <v>5</v>
      </c>
      <c r="E147">
        <v>0</v>
      </c>
      <c r="F147">
        <v>1</v>
      </c>
      <c r="G147" t="s">
        <v>338</v>
      </c>
      <c r="I147">
        <v>1</v>
      </c>
      <c r="J147" t="str">
        <f t="shared" si="8"/>
        <v>Yes</v>
      </c>
      <c r="K147">
        <v>1</v>
      </c>
      <c r="M147">
        <v>9</v>
      </c>
      <c r="N147">
        <v>146</v>
      </c>
      <c r="O147">
        <v>3425.33</v>
      </c>
      <c r="P147">
        <v>1755</v>
      </c>
      <c r="Q147">
        <v>110</v>
      </c>
      <c r="R147">
        <f t="shared" si="9"/>
        <v>16.5</v>
      </c>
      <c r="S147">
        <v>9.8000000000000007</v>
      </c>
      <c r="T147">
        <v>334.31034</v>
      </c>
      <c r="U147">
        <v>526.5</v>
      </c>
      <c r="V147">
        <v>0.51235939310956902</v>
      </c>
      <c r="W147">
        <v>0</v>
      </c>
      <c r="X147">
        <v>3968.33</v>
      </c>
      <c r="Y147">
        <v>2542254033</v>
      </c>
      <c r="Z147">
        <v>29148</v>
      </c>
      <c r="AA147">
        <v>87218.815459036647</v>
      </c>
      <c r="AB147">
        <v>0.47296899999999997</v>
      </c>
      <c r="AC147">
        <v>61099</v>
      </c>
      <c r="AD147">
        <v>0.54716900000000002</v>
      </c>
      <c r="AE147">
        <v>0.50477099999999997</v>
      </c>
      <c r="AF147">
        <f t="shared" si="10"/>
        <v>0</v>
      </c>
      <c r="AG147">
        <v>0.50477099999999997</v>
      </c>
      <c r="AH147">
        <v>0.50477099999999997</v>
      </c>
      <c r="AI147">
        <v>0</v>
      </c>
      <c r="AJ147">
        <v>0</v>
      </c>
      <c r="AK147">
        <v>0</v>
      </c>
      <c r="AL147">
        <v>0</v>
      </c>
      <c r="AM147">
        <v>23085703</v>
      </c>
      <c r="AN147">
        <v>23085703</v>
      </c>
      <c r="AO147">
        <v>19250233</v>
      </c>
      <c r="AP147">
        <v>23085703</v>
      </c>
      <c r="AQ147">
        <v>19250233</v>
      </c>
      <c r="AR147">
        <v>3835470</v>
      </c>
      <c r="AS147">
        <v>19374119.460999999</v>
      </c>
      <c r="AT147">
        <v>19153981.835000001</v>
      </c>
      <c r="AU147">
        <v>19782980.102000002</v>
      </c>
      <c r="AV147">
        <v>20191841.204000004</v>
      </c>
      <c r="AW147">
        <v>19782980</v>
      </c>
      <c r="AX147">
        <v>20191841</v>
      </c>
      <c r="AY147">
        <v>20600702</v>
      </c>
      <c r="AZ147">
        <v>21009563</v>
      </c>
      <c r="BA147">
        <v>21418424</v>
      </c>
      <c r="BB147">
        <v>21827285</v>
      </c>
      <c r="BC147">
        <v>22236146</v>
      </c>
      <c r="BD147">
        <v>22645007</v>
      </c>
      <c r="BE147">
        <v>23085703</v>
      </c>
      <c r="BF147">
        <v>7</v>
      </c>
      <c r="BG147">
        <v>8907.4155331285656</v>
      </c>
      <c r="BH147" s="120">
        <f t="shared" si="11"/>
        <v>19383026.876533128</v>
      </c>
    </row>
    <row r="148" spans="1:60" x14ac:dyDescent="0.2">
      <c r="A148" t="s">
        <v>477</v>
      </c>
      <c r="B148">
        <v>259.85952291865129</v>
      </c>
      <c r="C148">
        <v>42</v>
      </c>
      <c r="D148">
        <v>5</v>
      </c>
      <c r="E148">
        <v>0</v>
      </c>
      <c r="F148">
        <v>0</v>
      </c>
      <c r="G148" t="s">
        <v>351</v>
      </c>
      <c r="I148">
        <v>0</v>
      </c>
      <c r="J148" t="str">
        <f t="shared" si="8"/>
        <v>No</v>
      </c>
      <c r="M148">
        <v>8</v>
      </c>
      <c r="N148">
        <v>147</v>
      </c>
      <c r="O148">
        <v>323.27</v>
      </c>
      <c r="P148">
        <v>81</v>
      </c>
      <c r="Q148">
        <v>0</v>
      </c>
      <c r="R148">
        <f t="shared" si="9"/>
        <v>0</v>
      </c>
      <c r="S148">
        <v>5.2</v>
      </c>
      <c r="T148">
        <v>19.168240000000001</v>
      </c>
      <c r="U148">
        <v>24.3</v>
      </c>
      <c r="V148">
        <v>0.2505645435703901</v>
      </c>
      <c r="W148">
        <v>0</v>
      </c>
      <c r="X148">
        <v>347.57</v>
      </c>
      <c r="Y148">
        <v>280719655.32999998</v>
      </c>
      <c r="Z148">
        <v>2565</v>
      </c>
      <c r="AA148">
        <v>109442.36075243664</v>
      </c>
      <c r="AB148">
        <v>0.59348299999999998</v>
      </c>
      <c r="AC148">
        <v>81023</v>
      </c>
      <c r="AD148">
        <v>0.72559700000000005</v>
      </c>
      <c r="AE148">
        <v>0.36688300000000001</v>
      </c>
      <c r="AF148">
        <f t="shared" si="10"/>
        <v>0</v>
      </c>
      <c r="AG148">
        <v>0.36688300000000001</v>
      </c>
      <c r="AH148">
        <v>0.36688300000000001</v>
      </c>
      <c r="AI148">
        <v>0</v>
      </c>
      <c r="AJ148">
        <v>0</v>
      </c>
      <c r="AK148">
        <v>0</v>
      </c>
      <c r="AL148">
        <v>0</v>
      </c>
      <c r="AM148">
        <v>1469639</v>
      </c>
      <c r="AN148">
        <v>1469639</v>
      </c>
      <c r="AO148">
        <v>2502621</v>
      </c>
      <c r="AP148">
        <v>1469639</v>
      </c>
      <c r="AQ148">
        <v>2377489.9500000002</v>
      </c>
      <c r="AR148">
        <v>-1032982</v>
      </c>
      <c r="AS148">
        <v>2292636</v>
      </c>
      <c r="AT148">
        <v>2177280.27</v>
      </c>
      <c r="AU148">
        <v>2206588.5994000002</v>
      </c>
      <c r="AV148">
        <v>2120541.1988000004</v>
      </c>
      <c r="AW148">
        <v>2206589</v>
      </c>
      <c r="AX148">
        <v>2120542</v>
      </c>
      <c r="AY148">
        <v>2034495</v>
      </c>
      <c r="AZ148">
        <v>1948448</v>
      </c>
      <c r="BA148">
        <v>1862401</v>
      </c>
      <c r="BB148">
        <v>1776354</v>
      </c>
      <c r="BC148">
        <v>1690307</v>
      </c>
      <c r="BD148">
        <v>1604260</v>
      </c>
      <c r="BE148">
        <v>1469639</v>
      </c>
      <c r="BF148">
        <v>0</v>
      </c>
      <c r="BG148">
        <v>0</v>
      </c>
      <c r="BH148" s="120">
        <f t="shared" si="11"/>
        <v>2292636</v>
      </c>
    </row>
    <row r="149" spans="1:60" x14ac:dyDescent="0.2">
      <c r="A149" t="s">
        <v>478</v>
      </c>
      <c r="B149">
        <v>231.67023831954708</v>
      </c>
      <c r="C149">
        <v>74</v>
      </c>
      <c r="D149">
        <v>5</v>
      </c>
      <c r="E149">
        <v>0</v>
      </c>
      <c r="F149">
        <v>0</v>
      </c>
      <c r="G149" t="s">
        <v>333</v>
      </c>
      <c r="I149">
        <v>0</v>
      </c>
      <c r="J149" t="str">
        <f t="shared" si="8"/>
        <v>No</v>
      </c>
      <c r="M149">
        <v>6</v>
      </c>
      <c r="N149">
        <v>148</v>
      </c>
      <c r="O149">
        <v>5728.12</v>
      </c>
      <c r="P149">
        <v>1758</v>
      </c>
      <c r="Q149">
        <v>328</v>
      </c>
      <c r="R149">
        <f t="shared" si="9"/>
        <v>49.199999999999996</v>
      </c>
      <c r="S149">
        <v>4.7</v>
      </c>
      <c r="T149">
        <v>279.13299999999998</v>
      </c>
      <c r="U149">
        <v>527.4</v>
      </c>
      <c r="V149">
        <v>0.30690697820576385</v>
      </c>
      <c r="W149">
        <v>0</v>
      </c>
      <c r="X149">
        <v>6304.7199999999993</v>
      </c>
      <c r="Y149">
        <v>6138126252.3299999</v>
      </c>
      <c r="Z149">
        <v>44660</v>
      </c>
      <c r="AA149">
        <v>137441.25061195702</v>
      </c>
      <c r="AB149">
        <v>0.74531499999999995</v>
      </c>
      <c r="AC149">
        <v>75942</v>
      </c>
      <c r="AD149">
        <v>0.68009399999999998</v>
      </c>
      <c r="AE149">
        <v>0.27425100000000002</v>
      </c>
      <c r="AF149">
        <f t="shared" si="10"/>
        <v>0</v>
      </c>
      <c r="AG149">
        <v>0.27425100000000002</v>
      </c>
      <c r="AH149">
        <v>0.27425100000000002</v>
      </c>
      <c r="AI149">
        <v>0</v>
      </c>
      <c r="AJ149">
        <v>0</v>
      </c>
      <c r="AK149">
        <v>0</v>
      </c>
      <c r="AL149">
        <v>0</v>
      </c>
      <c r="AM149">
        <v>19927598</v>
      </c>
      <c r="AN149">
        <v>19927598</v>
      </c>
      <c r="AO149">
        <v>21301522</v>
      </c>
      <c r="AP149">
        <v>19927598</v>
      </c>
      <c r="AQ149">
        <v>20236445.899999999</v>
      </c>
      <c r="AR149">
        <v>-1373924</v>
      </c>
      <c r="AS149">
        <v>21036360.5</v>
      </c>
      <c r="AT149">
        <v>18532324.140000001</v>
      </c>
      <c r="AU149">
        <v>20921912.130800001</v>
      </c>
      <c r="AV149">
        <v>20807464.261600003</v>
      </c>
      <c r="AW149">
        <v>20921913</v>
      </c>
      <c r="AX149">
        <v>20807465</v>
      </c>
      <c r="AY149">
        <v>20693017</v>
      </c>
      <c r="AZ149">
        <v>20578569</v>
      </c>
      <c r="BA149">
        <v>20464121</v>
      </c>
      <c r="BB149">
        <v>20349673</v>
      </c>
      <c r="BC149">
        <v>20235225</v>
      </c>
      <c r="BD149">
        <v>20120777</v>
      </c>
      <c r="BE149">
        <v>19927598</v>
      </c>
      <c r="BF149">
        <v>11</v>
      </c>
      <c r="BG149">
        <v>13997.367266344889</v>
      </c>
      <c r="BH149" s="120">
        <f t="shared" si="11"/>
        <v>21050357.867266346</v>
      </c>
    </row>
    <row r="150" spans="1:60" x14ac:dyDescent="0.2">
      <c r="A150" t="s">
        <v>479</v>
      </c>
      <c r="B150">
        <v>158.60610497706691</v>
      </c>
      <c r="C150">
        <v>156</v>
      </c>
      <c r="D150">
        <v>5</v>
      </c>
      <c r="E150">
        <v>0</v>
      </c>
      <c r="F150">
        <v>0</v>
      </c>
      <c r="G150" t="s">
        <v>327</v>
      </c>
      <c r="I150">
        <v>0</v>
      </c>
      <c r="J150" t="str">
        <f t="shared" si="8"/>
        <v>No</v>
      </c>
      <c r="M150">
        <v>1</v>
      </c>
      <c r="N150">
        <v>149</v>
      </c>
      <c r="O150">
        <v>139.22</v>
      </c>
      <c r="P150">
        <v>24</v>
      </c>
      <c r="Q150">
        <v>0</v>
      </c>
      <c r="R150">
        <f t="shared" si="9"/>
        <v>0</v>
      </c>
      <c r="S150">
        <v>10.3</v>
      </c>
      <c r="T150">
        <v>14.25623</v>
      </c>
      <c r="U150">
        <v>7.2</v>
      </c>
      <c r="V150">
        <v>0.17238902456543601</v>
      </c>
      <c r="W150">
        <v>0</v>
      </c>
      <c r="X150">
        <v>146.41999999999999</v>
      </c>
      <c r="Y150">
        <v>522004904.67000002</v>
      </c>
      <c r="Z150">
        <v>1408</v>
      </c>
      <c r="AA150">
        <v>370742.11979403411</v>
      </c>
      <c r="AB150">
        <v>2.010456</v>
      </c>
      <c r="AC150">
        <v>92083</v>
      </c>
      <c r="AD150">
        <v>0.82464400000000004</v>
      </c>
      <c r="AE150">
        <v>-0.65471199999999996</v>
      </c>
      <c r="AF150">
        <f t="shared" si="10"/>
        <v>0</v>
      </c>
      <c r="AG150">
        <v>0.01</v>
      </c>
      <c r="AH150">
        <v>0.01</v>
      </c>
      <c r="AI150">
        <v>140</v>
      </c>
      <c r="AJ150">
        <v>13</v>
      </c>
      <c r="AK150">
        <v>100</v>
      </c>
      <c r="AL150">
        <v>14000</v>
      </c>
      <c r="AM150">
        <v>16875</v>
      </c>
      <c r="AN150">
        <v>30875</v>
      </c>
      <c r="AO150">
        <v>33205</v>
      </c>
      <c r="AP150">
        <v>30875</v>
      </c>
      <c r="AQ150">
        <v>31544.75</v>
      </c>
      <c r="AR150">
        <v>-2330</v>
      </c>
      <c r="AS150">
        <v>32510.75</v>
      </c>
      <c r="AT150">
        <v>28888.35</v>
      </c>
      <c r="AU150">
        <v>32316.911</v>
      </c>
      <c r="AV150">
        <v>32122.822</v>
      </c>
      <c r="AW150">
        <v>32317</v>
      </c>
      <c r="AX150">
        <v>32123</v>
      </c>
      <c r="AY150">
        <v>31929</v>
      </c>
      <c r="AZ150">
        <v>31735</v>
      </c>
      <c r="BA150">
        <v>31541</v>
      </c>
      <c r="BB150">
        <v>31347</v>
      </c>
      <c r="BC150">
        <v>31153</v>
      </c>
      <c r="BD150">
        <v>30959</v>
      </c>
      <c r="BE150">
        <v>30875</v>
      </c>
      <c r="BF150">
        <v>0</v>
      </c>
      <c r="BG150">
        <v>0</v>
      </c>
      <c r="BH150" s="120">
        <f t="shared" si="11"/>
        <v>32510.75</v>
      </c>
    </row>
    <row r="151" spans="1:60" x14ac:dyDescent="0.2">
      <c r="A151" t="s">
        <v>480</v>
      </c>
      <c r="B151">
        <v>129.98329043510034</v>
      </c>
      <c r="C151">
        <v>162</v>
      </c>
      <c r="D151">
        <v>5</v>
      </c>
      <c r="E151">
        <v>0</v>
      </c>
      <c r="F151">
        <v>0</v>
      </c>
      <c r="G151" t="s">
        <v>323</v>
      </c>
      <c r="I151">
        <v>0</v>
      </c>
      <c r="J151" t="str">
        <f t="shared" si="8"/>
        <v>No</v>
      </c>
      <c r="M151">
        <v>1</v>
      </c>
      <c r="N151">
        <v>150</v>
      </c>
      <c r="O151">
        <v>266.33999999999997</v>
      </c>
      <c r="P151">
        <v>63</v>
      </c>
      <c r="Q151">
        <v>4</v>
      </c>
      <c r="R151">
        <f t="shared" si="9"/>
        <v>0.6</v>
      </c>
      <c r="S151">
        <v>4.5999999999999996</v>
      </c>
      <c r="T151">
        <v>12.685879999999999</v>
      </c>
      <c r="U151">
        <v>18.899999999999999</v>
      </c>
      <c r="V151">
        <v>0.23653976120747919</v>
      </c>
      <c r="W151">
        <v>0</v>
      </c>
      <c r="X151">
        <v>285.83999999999997</v>
      </c>
      <c r="Y151">
        <v>1723856826.3299999</v>
      </c>
      <c r="Z151">
        <v>3452</v>
      </c>
      <c r="AA151">
        <v>499379.15015353414</v>
      </c>
      <c r="AB151">
        <v>2.708027</v>
      </c>
      <c r="AC151">
        <v>82418</v>
      </c>
      <c r="AD151">
        <v>0.73809000000000002</v>
      </c>
      <c r="AE151">
        <v>-1.117046</v>
      </c>
      <c r="AF151">
        <f t="shared" si="10"/>
        <v>0</v>
      </c>
      <c r="AG151">
        <v>0.01</v>
      </c>
      <c r="AH151">
        <v>0.01</v>
      </c>
      <c r="AI151">
        <v>265</v>
      </c>
      <c r="AJ151">
        <v>13</v>
      </c>
      <c r="AK151">
        <v>100</v>
      </c>
      <c r="AL151">
        <v>26500</v>
      </c>
      <c r="AM151">
        <v>32943</v>
      </c>
      <c r="AN151">
        <v>59443</v>
      </c>
      <c r="AO151">
        <v>50646</v>
      </c>
      <c r="AP151">
        <v>59443</v>
      </c>
      <c r="AQ151">
        <v>48113.7</v>
      </c>
      <c r="AR151">
        <v>8797</v>
      </c>
      <c r="AS151">
        <v>51052.351000000002</v>
      </c>
      <c r="AT151">
        <v>44062.02</v>
      </c>
      <c r="AU151">
        <v>51989.760199999997</v>
      </c>
      <c r="AV151">
        <v>52927.520399999994</v>
      </c>
      <c r="AW151">
        <v>51990</v>
      </c>
      <c r="AX151">
        <v>52928</v>
      </c>
      <c r="AY151">
        <v>53866</v>
      </c>
      <c r="AZ151">
        <v>54804</v>
      </c>
      <c r="BA151">
        <v>55742</v>
      </c>
      <c r="BB151">
        <v>56680</v>
      </c>
      <c r="BC151">
        <v>57618</v>
      </c>
      <c r="BD151">
        <v>58556</v>
      </c>
      <c r="BE151">
        <v>59443</v>
      </c>
      <c r="BF151">
        <v>0</v>
      </c>
      <c r="BG151">
        <v>0</v>
      </c>
      <c r="BH151" s="120">
        <f t="shared" si="11"/>
        <v>51052.351000000002</v>
      </c>
    </row>
    <row r="152" spans="1:60" x14ac:dyDescent="0.2">
      <c r="A152" t="s">
        <v>481</v>
      </c>
      <c r="B152">
        <v>402.68181951801034</v>
      </c>
      <c r="C152">
        <v>3</v>
      </c>
      <c r="D152">
        <v>1</v>
      </c>
      <c r="E152">
        <v>0</v>
      </c>
      <c r="F152">
        <v>1</v>
      </c>
      <c r="G152" t="s">
        <v>343</v>
      </c>
      <c r="H152">
        <v>1</v>
      </c>
      <c r="I152">
        <v>1</v>
      </c>
      <c r="J152" t="str">
        <f t="shared" si="8"/>
        <v>Yes</v>
      </c>
      <c r="K152">
        <v>0</v>
      </c>
      <c r="L152">
        <v>1</v>
      </c>
      <c r="M152">
        <v>10</v>
      </c>
      <c r="N152">
        <v>151</v>
      </c>
      <c r="O152">
        <v>18316.990000000002</v>
      </c>
      <c r="P152">
        <v>13594</v>
      </c>
      <c r="Q152">
        <v>2810</v>
      </c>
      <c r="R152">
        <f t="shared" si="9"/>
        <v>421.5</v>
      </c>
      <c r="S152">
        <v>25.1</v>
      </c>
      <c r="T152">
        <v>4625.14437</v>
      </c>
      <c r="U152">
        <v>4078.2</v>
      </c>
      <c r="V152">
        <v>0.74215250431430047</v>
      </c>
      <c r="W152">
        <v>0</v>
      </c>
      <c r="X152">
        <v>22816.690000000002</v>
      </c>
      <c r="Y152">
        <v>5762715976.6700001</v>
      </c>
      <c r="Z152">
        <v>108272</v>
      </c>
      <c r="AA152">
        <v>53224.434541432689</v>
      </c>
      <c r="AB152">
        <v>0.28862500000000002</v>
      </c>
      <c r="AC152">
        <v>39681</v>
      </c>
      <c r="AD152">
        <v>0.35536099999999998</v>
      </c>
      <c r="AE152">
        <v>0.69135400000000002</v>
      </c>
      <c r="AF152">
        <f t="shared" si="10"/>
        <v>6.0000000000000053E-2</v>
      </c>
      <c r="AG152">
        <v>0.69135400000000002</v>
      </c>
      <c r="AH152">
        <v>0.75135400000000008</v>
      </c>
      <c r="AI152">
        <v>0</v>
      </c>
      <c r="AJ152">
        <v>0</v>
      </c>
      <c r="AK152">
        <v>0</v>
      </c>
      <c r="AL152">
        <v>0</v>
      </c>
      <c r="AM152">
        <v>197577815</v>
      </c>
      <c r="AN152">
        <v>197577815</v>
      </c>
      <c r="AO152">
        <v>133606066</v>
      </c>
      <c r="AP152">
        <v>197577815</v>
      </c>
      <c r="AQ152">
        <v>133606066</v>
      </c>
      <c r="AR152">
        <v>63971749</v>
      </c>
      <c r="AS152">
        <v>136201264.11500001</v>
      </c>
      <c r="AT152">
        <v>132938035.67</v>
      </c>
      <c r="AU152">
        <v>143020652.4434</v>
      </c>
      <c r="AV152">
        <v>149840040.88679999</v>
      </c>
      <c r="AW152">
        <v>143020652</v>
      </c>
      <c r="AX152">
        <v>149840040</v>
      </c>
      <c r="AY152">
        <v>156659428</v>
      </c>
      <c r="AZ152">
        <v>163478816</v>
      </c>
      <c r="BA152">
        <v>170298204</v>
      </c>
      <c r="BB152">
        <v>177117592</v>
      </c>
      <c r="BC152">
        <v>183936980</v>
      </c>
      <c r="BD152">
        <v>190756368</v>
      </c>
      <c r="BE152">
        <v>197577815</v>
      </c>
      <c r="BF152">
        <v>325</v>
      </c>
      <c r="BG152">
        <v>413558.57832382625</v>
      </c>
      <c r="BH152" s="120">
        <f t="shared" si="11"/>
        <v>136614822.69332385</v>
      </c>
    </row>
    <row r="153" spans="1:60" x14ac:dyDescent="0.2">
      <c r="A153" t="s">
        <v>482</v>
      </c>
      <c r="B153">
        <v>220.94062236969006</v>
      </c>
      <c r="C153">
        <v>104</v>
      </c>
      <c r="D153">
        <v>5</v>
      </c>
      <c r="E153">
        <v>0</v>
      </c>
      <c r="F153">
        <v>0</v>
      </c>
      <c r="G153" t="s">
        <v>333</v>
      </c>
      <c r="I153">
        <v>0</v>
      </c>
      <c r="J153" t="str">
        <f t="shared" si="8"/>
        <v>No</v>
      </c>
      <c r="M153">
        <v>2</v>
      </c>
      <c r="N153">
        <v>152</v>
      </c>
      <c r="O153">
        <v>2726.41</v>
      </c>
      <c r="P153">
        <v>825</v>
      </c>
      <c r="Q153">
        <v>72</v>
      </c>
      <c r="R153">
        <f t="shared" si="9"/>
        <v>10.799999999999999</v>
      </c>
      <c r="S153">
        <v>6.2</v>
      </c>
      <c r="T153">
        <v>173.61488</v>
      </c>
      <c r="U153">
        <v>247.5</v>
      </c>
      <c r="V153">
        <v>0.30259572111311211</v>
      </c>
      <c r="W153">
        <v>0</v>
      </c>
      <c r="X153">
        <v>2984.71</v>
      </c>
      <c r="Y153">
        <v>4671243740.6700001</v>
      </c>
      <c r="Z153">
        <v>19101</v>
      </c>
      <c r="AA153">
        <v>244554.9311905136</v>
      </c>
      <c r="AB153">
        <v>1.3261689999999999</v>
      </c>
      <c r="AC153">
        <v>78382</v>
      </c>
      <c r="AD153">
        <v>0.70194599999999996</v>
      </c>
      <c r="AE153">
        <v>-0.138902</v>
      </c>
      <c r="AF153">
        <f t="shared" si="10"/>
        <v>0</v>
      </c>
      <c r="AG153">
        <v>0.01</v>
      </c>
      <c r="AH153">
        <v>0.01</v>
      </c>
      <c r="AI153">
        <v>0</v>
      </c>
      <c r="AJ153">
        <v>0</v>
      </c>
      <c r="AK153">
        <v>0</v>
      </c>
      <c r="AL153">
        <v>0</v>
      </c>
      <c r="AM153">
        <v>343988</v>
      </c>
      <c r="AN153">
        <v>343988</v>
      </c>
      <c r="AO153">
        <v>321279</v>
      </c>
      <c r="AP153">
        <v>343988</v>
      </c>
      <c r="AQ153">
        <v>305215.05</v>
      </c>
      <c r="AR153">
        <v>22709</v>
      </c>
      <c r="AS153">
        <v>322222.94300000003</v>
      </c>
      <c r="AT153">
        <v>279512.73</v>
      </c>
      <c r="AU153">
        <v>324643.7794</v>
      </c>
      <c r="AV153">
        <v>327064.5588</v>
      </c>
      <c r="AW153">
        <v>324644</v>
      </c>
      <c r="AX153">
        <v>327065</v>
      </c>
      <c r="AY153">
        <v>329486</v>
      </c>
      <c r="AZ153">
        <v>331907</v>
      </c>
      <c r="BA153">
        <v>334328</v>
      </c>
      <c r="BB153">
        <v>336749</v>
      </c>
      <c r="BC153">
        <v>339170</v>
      </c>
      <c r="BD153">
        <v>341591</v>
      </c>
      <c r="BE153">
        <v>343988</v>
      </c>
      <c r="BF153">
        <v>7</v>
      </c>
      <c r="BG153">
        <v>8907.4155331285656</v>
      </c>
      <c r="BH153" s="120">
        <f t="shared" si="11"/>
        <v>331130.35853312857</v>
      </c>
    </row>
    <row r="154" spans="1:60" x14ac:dyDescent="0.2">
      <c r="A154" t="s">
        <v>483</v>
      </c>
      <c r="B154">
        <v>236.48455696059608</v>
      </c>
      <c r="C154">
        <v>64</v>
      </c>
      <c r="D154">
        <v>5</v>
      </c>
      <c r="E154">
        <v>0</v>
      </c>
      <c r="F154">
        <v>0</v>
      </c>
      <c r="G154" t="s">
        <v>333</v>
      </c>
      <c r="I154">
        <v>0</v>
      </c>
      <c r="J154" t="str">
        <f t="shared" si="8"/>
        <v>No</v>
      </c>
      <c r="M154">
        <v>7</v>
      </c>
      <c r="N154">
        <v>153</v>
      </c>
      <c r="O154">
        <v>2789.99</v>
      </c>
      <c r="P154">
        <v>952</v>
      </c>
      <c r="Q154">
        <v>121</v>
      </c>
      <c r="R154">
        <f t="shared" si="9"/>
        <v>18.149999999999999</v>
      </c>
      <c r="S154">
        <v>4.5999999999999996</v>
      </c>
      <c r="T154">
        <v>129.03827999999999</v>
      </c>
      <c r="U154">
        <v>285.60000000000002</v>
      </c>
      <c r="V154">
        <v>0.34121986100308604</v>
      </c>
      <c r="W154">
        <v>0</v>
      </c>
      <c r="X154">
        <v>3093.74</v>
      </c>
      <c r="Y154">
        <v>2653600905.3299999</v>
      </c>
      <c r="Z154">
        <v>21790</v>
      </c>
      <c r="AA154">
        <v>121780.67486599357</v>
      </c>
      <c r="AB154">
        <v>0.66039099999999995</v>
      </c>
      <c r="AC154">
        <v>76175</v>
      </c>
      <c r="AD154">
        <v>0.68218100000000004</v>
      </c>
      <c r="AE154">
        <v>0.33307199999999998</v>
      </c>
      <c r="AF154">
        <f t="shared" si="10"/>
        <v>0</v>
      </c>
      <c r="AG154">
        <v>0.33307199999999998</v>
      </c>
      <c r="AH154">
        <v>0.33307199999999998</v>
      </c>
      <c r="AI154">
        <v>0</v>
      </c>
      <c r="AJ154">
        <v>0</v>
      </c>
      <c r="AK154">
        <v>0</v>
      </c>
      <c r="AL154">
        <v>0</v>
      </c>
      <c r="AM154">
        <v>11875800</v>
      </c>
      <c r="AN154">
        <v>11875800</v>
      </c>
      <c r="AO154">
        <v>11753175</v>
      </c>
      <c r="AP154">
        <v>11875800</v>
      </c>
      <c r="AQ154">
        <v>11165516.25</v>
      </c>
      <c r="AR154">
        <v>122625</v>
      </c>
      <c r="AS154">
        <v>11735322</v>
      </c>
      <c r="AT154">
        <v>10225262.25</v>
      </c>
      <c r="AU154">
        <v>11748393.824999999</v>
      </c>
      <c r="AV154">
        <v>11761465.649999999</v>
      </c>
      <c r="AW154">
        <v>11748394</v>
      </c>
      <c r="AX154">
        <v>11761466</v>
      </c>
      <c r="AY154">
        <v>11774538</v>
      </c>
      <c r="AZ154">
        <v>11787610</v>
      </c>
      <c r="BA154">
        <v>11800682</v>
      </c>
      <c r="BB154">
        <v>11813754</v>
      </c>
      <c r="BC154">
        <v>11826826</v>
      </c>
      <c r="BD154">
        <v>11839898</v>
      </c>
      <c r="BE154">
        <v>11875800</v>
      </c>
      <c r="BF154">
        <v>0</v>
      </c>
      <c r="BG154">
        <v>0</v>
      </c>
      <c r="BH154" s="120">
        <f t="shared" si="11"/>
        <v>11735322</v>
      </c>
    </row>
    <row r="155" spans="1:60" x14ac:dyDescent="0.2">
      <c r="A155" t="s">
        <v>484</v>
      </c>
      <c r="B155">
        <v>204.48422680006027</v>
      </c>
      <c r="C155">
        <v>135</v>
      </c>
      <c r="D155">
        <v>5</v>
      </c>
      <c r="E155">
        <v>0</v>
      </c>
      <c r="F155">
        <v>0</v>
      </c>
      <c r="G155" t="s">
        <v>327</v>
      </c>
      <c r="I155">
        <v>0</v>
      </c>
      <c r="J155" t="str">
        <f t="shared" si="8"/>
        <v>No</v>
      </c>
      <c r="M155">
        <v>2</v>
      </c>
      <c r="N155">
        <v>154</v>
      </c>
      <c r="O155">
        <v>683.63</v>
      </c>
      <c r="P155">
        <v>200</v>
      </c>
      <c r="Q155">
        <v>81</v>
      </c>
      <c r="R155">
        <f t="shared" si="9"/>
        <v>12.15</v>
      </c>
      <c r="S155">
        <v>8.1999999999999993</v>
      </c>
      <c r="T155">
        <v>60.86531999999999</v>
      </c>
      <c r="U155">
        <v>60</v>
      </c>
      <c r="V155">
        <v>0.29255591474920645</v>
      </c>
      <c r="W155">
        <v>0</v>
      </c>
      <c r="X155">
        <v>755.78</v>
      </c>
      <c r="Y155">
        <v>1711887306.6700001</v>
      </c>
      <c r="Z155">
        <v>6933</v>
      </c>
      <c r="AA155">
        <v>246918.69416846964</v>
      </c>
      <c r="AB155">
        <v>1.3389869999999999</v>
      </c>
      <c r="AC155">
        <v>92721</v>
      </c>
      <c r="AD155">
        <v>0.83035800000000004</v>
      </c>
      <c r="AE155">
        <v>-0.18639800000000001</v>
      </c>
      <c r="AF155">
        <f t="shared" si="10"/>
        <v>0</v>
      </c>
      <c r="AG155">
        <v>0.01</v>
      </c>
      <c r="AH155">
        <v>0.01</v>
      </c>
      <c r="AI155">
        <v>0</v>
      </c>
      <c r="AJ155">
        <v>0</v>
      </c>
      <c r="AK155">
        <v>0</v>
      </c>
      <c r="AL155">
        <v>0</v>
      </c>
      <c r="AM155">
        <v>87104</v>
      </c>
      <c r="AN155">
        <v>87104</v>
      </c>
      <c r="AO155">
        <v>70393</v>
      </c>
      <c r="AP155">
        <v>87104</v>
      </c>
      <c r="AQ155">
        <v>66873.350000000006</v>
      </c>
      <c r="AR155">
        <v>16711</v>
      </c>
      <c r="AS155">
        <v>71257.361999999994</v>
      </c>
      <c r="AT155">
        <v>61241.909999999996</v>
      </c>
      <c r="AU155">
        <v>73038.392600000006</v>
      </c>
      <c r="AV155">
        <v>74819.785200000013</v>
      </c>
      <c r="AW155">
        <v>73038</v>
      </c>
      <c r="AX155">
        <v>74819</v>
      </c>
      <c r="AY155">
        <v>76600</v>
      </c>
      <c r="AZ155">
        <v>78381</v>
      </c>
      <c r="BA155">
        <v>80162</v>
      </c>
      <c r="BB155">
        <v>81943</v>
      </c>
      <c r="BC155">
        <v>83724</v>
      </c>
      <c r="BD155">
        <v>85505</v>
      </c>
      <c r="BE155">
        <v>87104</v>
      </c>
      <c r="BF155">
        <v>1</v>
      </c>
      <c r="BG155">
        <v>1272.4879333040808</v>
      </c>
      <c r="BH155" s="120">
        <f t="shared" si="11"/>
        <v>72529.849933304067</v>
      </c>
    </row>
    <row r="156" spans="1:60" x14ac:dyDescent="0.2">
      <c r="A156" t="s">
        <v>485</v>
      </c>
      <c r="B156">
        <v>222.4127320726532</v>
      </c>
      <c r="C156">
        <v>97</v>
      </c>
      <c r="D156">
        <v>5</v>
      </c>
      <c r="E156">
        <v>0</v>
      </c>
      <c r="F156">
        <v>0</v>
      </c>
      <c r="G156" t="s">
        <v>329</v>
      </c>
      <c r="I156">
        <v>0</v>
      </c>
      <c r="J156" t="str">
        <f t="shared" si="8"/>
        <v>No</v>
      </c>
      <c r="M156">
        <v>7</v>
      </c>
      <c r="N156">
        <v>155</v>
      </c>
      <c r="O156">
        <v>9838.1</v>
      </c>
      <c r="P156">
        <v>2415</v>
      </c>
      <c r="Q156">
        <v>600</v>
      </c>
      <c r="R156">
        <f t="shared" si="9"/>
        <v>90</v>
      </c>
      <c r="S156">
        <v>8</v>
      </c>
      <c r="T156">
        <v>800.62800000000004</v>
      </c>
      <c r="U156">
        <v>724.5</v>
      </c>
      <c r="V156">
        <v>0.2454742277472276</v>
      </c>
      <c r="W156">
        <v>0</v>
      </c>
      <c r="X156">
        <v>10652.6</v>
      </c>
      <c r="Y156">
        <v>9161120967.6700001</v>
      </c>
      <c r="Z156">
        <v>62903</v>
      </c>
      <c r="AA156">
        <v>145638.85613833999</v>
      </c>
      <c r="AB156">
        <v>0.78976900000000005</v>
      </c>
      <c r="AC156">
        <v>91875</v>
      </c>
      <c r="AD156">
        <v>0.82278200000000001</v>
      </c>
      <c r="AE156">
        <v>0.20032700000000001</v>
      </c>
      <c r="AF156">
        <f t="shared" si="10"/>
        <v>0</v>
      </c>
      <c r="AG156">
        <v>0.20032700000000001</v>
      </c>
      <c r="AH156">
        <v>0.20032700000000001</v>
      </c>
      <c r="AI156">
        <v>0</v>
      </c>
      <c r="AJ156">
        <v>0</v>
      </c>
      <c r="AK156">
        <v>0</v>
      </c>
      <c r="AL156">
        <v>0</v>
      </c>
      <c r="AM156">
        <v>24594389</v>
      </c>
      <c r="AN156">
        <v>24594389</v>
      </c>
      <c r="AO156">
        <v>20961352</v>
      </c>
      <c r="AP156">
        <v>24594389</v>
      </c>
      <c r="AQ156">
        <v>19913284.399999999</v>
      </c>
      <c r="AR156">
        <v>3633037</v>
      </c>
      <c r="AS156">
        <v>21099035.083999999</v>
      </c>
      <c r="AT156">
        <v>18236376.239999998</v>
      </c>
      <c r="AU156">
        <v>21486316.744199999</v>
      </c>
      <c r="AV156">
        <v>21873598.488399997</v>
      </c>
      <c r="AW156">
        <v>21486317</v>
      </c>
      <c r="AX156">
        <v>21873599</v>
      </c>
      <c r="AY156">
        <v>22260881</v>
      </c>
      <c r="AZ156">
        <v>22648163</v>
      </c>
      <c r="BA156">
        <v>23035445</v>
      </c>
      <c r="BB156">
        <v>23422727</v>
      </c>
      <c r="BC156">
        <v>23810009</v>
      </c>
      <c r="BD156">
        <v>24197291</v>
      </c>
      <c r="BE156">
        <v>24594389</v>
      </c>
      <c r="BF156">
        <v>14</v>
      </c>
      <c r="BG156">
        <v>17814.831066257131</v>
      </c>
      <c r="BH156" s="120">
        <f t="shared" si="11"/>
        <v>21116849.915066257</v>
      </c>
    </row>
    <row r="157" spans="1:60" x14ac:dyDescent="0.2">
      <c r="A157" t="s">
        <v>486</v>
      </c>
      <c r="B157">
        <v>311.06056394251897</v>
      </c>
      <c r="C157">
        <v>15</v>
      </c>
      <c r="D157">
        <v>3</v>
      </c>
      <c r="E157">
        <v>0</v>
      </c>
      <c r="F157">
        <v>1</v>
      </c>
      <c r="G157" t="s">
        <v>325</v>
      </c>
      <c r="I157">
        <v>1</v>
      </c>
      <c r="J157" t="str">
        <f t="shared" si="8"/>
        <v>Yes</v>
      </c>
      <c r="K157">
        <v>1</v>
      </c>
      <c r="M157">
        <v>10</v>
      </c>
      <c r="N157">
        <v>156</v>
      </c>
      <c r="O157">
        <v>6980.38</v>
      </c>
      <c r="P157">
        <v>3813</v>
      </c>
      <c r="Q157">
        <v>913</v>
      </c>
      <c r="R157">
        <f t="shared" si="9"/>
        <v>136.94999999999999</v>
      </c>
      <c r="S157">
        <v>14.4</v>
      </c>
      <c r="T157">
        <v>1001.0894400000002</v>
      </c>
      <c r="U157">
        <v>1143.9000000000001</v>
      </c>
      <c r="V157">
        <v>0.54624533334861425</v>
      </c>
      <c r="W157">
        <v>0</v>
      </c>
      <c r="X157">
        <v>8261.2300000000014</v>
      </c>
      <c r="Y157">
        <v>3884891784.6700001</v>
      </c>
      <c r="Z157">
        <v>54516</v>
      </c>
      <c r="AA157">
        <v>71261.497260804172</v>
      </c>
      <c r="AB157">
        <v>0.386436</v>
      </c>
      <c r="AC157">
        <v>50831</v>
      </c>
      <c r="AD157">
        <v>0.45521400000000001</v>
      </c>
      <c r="AE157">
        <v>0.59293099999999999</v>
      </c>
      <c r="AF157">
        <f t="shared" si="10"/>
        <v>4.0000000000000036E-2</v>
      </c>
      <c r="AG157">
        <v>0.59293099999999999</v>
      </c>
      <c r="AH157">
        <v>0.63293100000000002</v>
      </c>
      <c r="AI157">
        <v>0</v>
      </c>
      <c r="AJ157">
        <v>0</v>
      </c>
      <c r="AK157">
        <v>0</v>
      </c>
      <c r="AL157">
        <v>0</v>
      </c>
      <c r="AM157">
        <v>60261788</v>
      </c>
      <c r="AN157">
        <v>60261788</v>
      </c>
      <c r="AO157">
        <v>45140487</v>
      </c>
      <c r="AP157">
        <v>60261788</v>
      </c>
      <c r="AQ157">
        <v>45140487</v>
      </c>
      <c r="AR157">
        <v>15121301</v>
      </c>
      <c r="AS157">
        <v>45788444.767999999</v>
      </c>
      <c r="AT157">
        <v>44914784.564999998</v>
      </c>
      <c r="AU157">
        <v>47400375.6866</v>
      </c>
      <c r="AV157">
        <v>49012306.373199999</v>
      </c>
      <c r="AW157">
        <v>47400376</v>
      </c>
      <c r="AX157">
        <v>49012307</v>
      </c>
      <c r="AY157">
        <v>50624238</v>
      </c>
      <c r="AZ157">
        <v>52236169</v>
      </c>
      <c r="BA157">
        <v>53848100</v>
      </c>
      <c r="BB157">
        <v>55460031</v>
      </c>
      <c r="BC157">
        <v>57071962</v>
      </c>
      <c r="BD157">
        <v>58683893</v>
      </c>
      <c r="BE157">
        <v>60261788</v>
      </c>
      <c r="BF157">
        <v>12</v>
      </c>
      <c r="BG157">
        <v>15269.85519964897</v>
      </c>
      <c r="BH157" s="120">
        <f t="shared" si="11"/>
        <v>45803714.623199649</v>
      </c>
    </row>
    <row r="158" spans="1:60" x14ac:dyDescent="0.2">
      <c r="A158" t="s">
        <v>487</v>
      </c>
      <c r="B158">
        <v>110.49630038351826</v>
      </c>
      <c r="C158">
        <v>165</v>
      </c>
      <c r="D158">
        <v>5</v>
      </c>
      <c r="E158">
        <v>0</v>
      </c>
      <c r="F158">
        <v>0</v>
      </c>
      <c r="G158" t="s">
        <v>365</v>
      </c>
      <c r="I158">
        <v>0</v>
      </c>
      <c r="J158" t="str">
        <f t="shared" si="8"/>
        <v>No</v>
      </c>
      <c r="M158">
        <v>1</v>
      </c>
      <c r="N158">
        <v>157</v>
      </c>
      <c r="O158">
        <v>2293.14</v>
      </c>
      <c r="P158">
        <v>38</v>
      </c>
      <c r="Q158">
        <v>14</v>
      </c>
      <c r="R158">
        <f t="shared" si="9"/>
        <v>2.1</v>
      </c>
      <c r="S158">
        <v>1.6</v>
      </c>
      <c r="T158">
        <v>36.973760000000006</v>
      </c>
      <c r="U158">
        <v>11.4</v>
      </c>
      <c r="V158">
        <v>1.6571164429559471E-2</v>
      </c>
      <c r="W158">
        <v>0</v>
      </c>
      <c r="X158">
        <v>2306.64</v>
      </c>
      <c r="Y158">
        <v>3509018738.6700001</v>
      </c>
      <c r="Z158">
        <v>10302</v>
      </c>
      <c r="AA158">
        <v>340615.29204717529</v>
      </c>
      <c r="AB158">
        <v>1.8470839999999999</v>
      </c>
      <c r="AC158">
        <v>218152</v>
      </c>
      <c r="AD158">
        <v>1.9536480000000001</v>
      </c>
      <c r="AE158">
        <v>-0.87905299999999997</v>
      </c>
      <c r="AF158">
        <f t="shared" si="10"/>
        <v>0</v>
      </c>
      <c r="AG158">
        <v>0.01</v>
      </c>
      <c r="AH158">
        <v>0.01</v>
      </c>
      <c r="AI158">
        <v>0</v>
      </c>
      <c r="AJ158">
        <v>0</v>
      </c>
      <c r="AK158">
        <v>0</v>
      </c>
      <c r="AL158">
        <v>0</v>
      </c>
      <c r="AM158">
        <v>265840</v>
      </c>
      <c r="AN158">
        <v>265840</v>
      </c>
      <c r="AO158">
        <v>263431</v>
      </c>
      <c r="AP158">
        <v>265840</v>
      </c>
      <c r="AQ158">
        <v>250259.45</v>
      </c>
      <c r="AR158">
        <v>2409</v>
      </c>
      <c r="AS158">
        <v>263631.94099999999</v>
      </c>
      <c r="AT158">
        <v>229184.97</v>
      </c>
      <c r="AU158">
        <v>263888.79940000002</v>
      </c>
      <c r="AV158">
        <v>264145.59880000004</v>
      </c>
      <c r="AW158">
        <v>263889</v>
      </c>
      <c r="AX158">
        <v>264146</v>
      </c>
      <c r="AY158">
        <v>264403</v>
      </c>
      <c r="AZ158">
        <v>264660</v>
      </c>
      <c r="BA158">
        <v>264917</v>
      </c>
      <c r="BB158">
        <v>265174</v>
      </c>
      <c r="BC158">
        <v>265431</v>
      </c>
      <c r="BD158">
        <v>265688</v>
      </c>
      <c r="BE158">
        <v>265840</v>
      </c>
      <c r="BF158">
        <v>0</v>
      </c>
      <c r="BG158">
        <v>0</v>
      </c>
      <c r="BH158" s="120">
        <f t="shared" si="11"/>
        <v>263631.94099999999</v>
      </c>
    </row>
    <row r="159" spans="1:60" x14ac:dyDescent="0.2">
      <c r="A159" t="s">
        <v>488</v>
      </c>
      <c r="B159">
        <v>60.355788058475099</v>
      </c>
      <c r="C159">
        <v>166</v>
      </c>
      <c r="D159">
        <v>5</v>
      </c>
      <c r="E159">
        <v>0</v>
      </c>
      <c r="F159">
        <v>0</v>
      </c>
      <c r="G159" t="s">
        <v>365</v>
      </c>
      <c r="I159">
        <v>0</v>
      </c>
      <c r="J159" t="str">
        <f t="shared" si="8"/>
        <v>No</v>
      </c>
      <c r="M159">
        <v>1</v>
      </c>
      <c r="N159">
        <v>158</v>
      </c>
      <c r="O159">
        <v>5462.45</v>
      </c>
      <c r="P159">
        <v>166</v>
      </c>
      <c r="Q159">
        <v>58</v>
      </c>
      <c r="R159">
        <f t="shared" si="9"/>
        <v>8.6999999999999993</v>
      </c>
      <c r="S159">
        <v>4.7</v>
      </c>
      <c r="T159">
        <v>262.65620999999999</v>
      </c>
      <c r="U159">
        <v>49.8</v>
      </c>
      <c r="V159">
        <v>3.0389294181182438E-2</v>
      </c>
      <c r="W159">
        <v>0</v>
      </c>
      <c r="X159">
        <v>5520.95</v>
      </c>
      <c r="Y159">
        <v>16071162018.67</v>
      </c>
      <c r="Z159">
        <v>27840</v>
      </c>
      <c r="AA159">
        <v>577268.7506706178</v>
      </c>
      <c r="AB159">
        <v>3.1304059999999998</v>
      </c>
      <c r="AC159">
        <v>166307</v>
      </c>
      <c r="AD159">
        <v>1.4893529999999999</v>
      </c>
      <c r="AE159">
        <v>-1.63809</v>
      </c>
      <c r="AF159">
        <f t="shared" si="10"/>
        <v>0</v>
      </c>
      <c r="AG159">
        <v>0.01</v>
      </c>
      <c r="AH159">
        <v>0.01</v>
      </c>
      <c r="AI159">
        <v>0</v>
      </c>
      <c r="AJ159">
        <v>0</v>
      </c>
      <c r="AK159">
        <v>0</v>
      </c>
      <c r="AL159">
        <v>0</v>
      </c>
      <c r="AM159">
        <v>636289</v>
      </c>
      <c r="AN159">
        <v>636289</v>
      </c>
      <c r="AO159">
        <v>465334</v>
      </c>
      <c r="AP159">
        <v>636289</v>
      </c>
      <c r="AQ159">
        <v>442067.3</v>
      </c>
      <c r="AR159">
        <v>170955</v>
      </c>
      <c r="AS159">
        <v>472954.05499999999</v>
      </c>
      <c r="AT159">
        <v>404840.58</v>
      </c>
      <c r="AU159">
        <v>491177.80300000001</v>
      </c>
      <c r="AV159">
        <v>509401.60600000003</v>
      </c>
      <c r="AW159">
        <v>491178</v>
      </c>
      <c r="AX159">
        <v>509402</v>
      </c>
      <c r="AY159">
        <v>527626</v>
      </c>
      <c r="AZ159">
        <v>545850</v>
      </c>
      <c r="BA159">
        <v>564074</v>
      </c>
      <c r="BB159">
        <v>582298</v>
      </c>
      <c r="BC159">
        <v>600522</v>
      </c>
      <c r="BD159">
        <v>618746</v>
      </c>
      <c r="BE159">
        <v>636289</v>
      </c>
      <c r="BF159">
        <v>0</v>
      </c>
      <c r="BG159">
        <v>0</v>
      </c>
      <c r="BH159" s="120">
        <f t="shared" si="11"/>
        <v>472954.05499999999</v>
      </c>
    </row>
    <row r="160" spans="1:60" x14ac:dyDescent="0.2">
      <c r="A160" t="s">
        <v>489</v>
      </c>
      <c r="B160">
        <v>247.57193211911547</v>
      </c>
      <c r="C160">
        <v>51</v>
      </c>
      <c r="D160">
        <v>5</v>
      </c>
      <c r="E160">
        <v>0</v>
      </c>
      <c r="F160">
        <v>0</v>
      </c>
      <c r="G160" t="s">
        <v>333</v>
      </c>
      <c r="I160">
        <v>0</v>
      </c>
      <c r="J160" t="str">
        <f t="shared" si="8"/>
        <v>No</v>
      </c>
      <c r="M160">
        <v>8</v>
      </c>
      <c r="N160">
        <v>159</v>
      </c>
      <c r="O160">
        <v>3859.04</v>
      </c>
      <c r="P160">
        <v>980</v>
      </c>
      <c r="Q160">
        <v>331</v>
      </c>
      <c r="R160">
        <f t="shared" si="9"/>
        <v>49.65</v>
      </c>
      <c r="S160">
        <v>4.7</v>
      </c>
      <c r="T160">
        <v>181.8759</v>
      </c>
      <c r="U160">
        <v>294</v>
      </c>
      <c r="V160">
        <v>0.2539491687051702</v>
      </c>
      <c r="W160">
        <v>0</v>
      </c>
      <c r="X160">
        <v>4202.6899999999996</v>
      </c>
      <c r="Y160">
        <v>3223989339</v>
      </c>
      <c r="Z160">
        <v>26195</v>
      </c>
      <c r="AA160">
        <v>123076.51609085704</v>
      </c>
      <c r="AB160">
        <v>0.66741799999999996</v>
      </c>
      <c r="AC160">
        <v>78371</v>
      </c>
      <c r="AD160">
        <v>0.701847</v>
      </c>
      <c r="AE160">
        <v>0.32225300000000001</v>
      </c>
      <c r="AF160">
        <f t="shared" si="10"/>
        <v>0</v>
      </c>
      <c r="AG160">
        <v>0.32225300000000001</v>
      </c>
      <c r="AH160">
        <v>0.32225300000000001</v>
      </c>
      <c r="AI160">
        <v>0</v>
      </c>
      <c r="AJ160">
        <v>0</v>
      </c>
      <c r="AK160">
        <v>0</v>
      </c>
      <c r="AL160">
        <v>0</v>
      </c>
      <c r="AM160">
        <v>15608647</v>
      </c>
      <c r="AN160">
        <v>15608647</v>
      </c>
      <c r="AO160">
        <v>9348852</v>
      </c>
      <c r="AP160">
        <v>15608647</v>
      </c>
      <c r="AQ160">
        <v>8881409.4000000004</v>
      </c>
      <c r="AR160">
        <v>6259795</v>
      </c>
      <c r="AS160">
        <v>9607576.0629999992</v>
      </c>
      <c r="AT160">
        <v>8133501.2400000002</v>
      </c>
      <c r="AU160">
        <v>10274870.147</v>
      </c>
      <c r="AV160">
        <v>10942164.294</v>
      </c>
      <c r="AW160">
        <v>10274870</v>
      </c>
      <c r="AX160">
        <v>10942164</v>
      </c>
      <c r="AY160">
        <v>11609458</v>
      </c>
      <c r="AZ160">
        <v>12276752</v>
      </c>
      <c r="BA160">
        <v>12944046</v>
      </c>
      <c r="BB160">
        <v>13611340</v>
      </c>
      <c r="BC160">
        <v>14278634</v>
      </c>
      <c r="BD160">
        <v>14945928</v>
      </c>
      <c r="BE160">
        <v>15608647</v>
      </c>
      <c r="BF160">
        <v>0</v>
      </c>
      <c r="BG160">
        <v>0</v>
      </c>
      <c r="BH160" s="120">
        <f t="shared" si="11"/>
        <v>9607576.0629999992</v>
      </c>
    </row>
    <row r="161" spans="1:60" x14ac:dyDescent="0.2">
      <c r="A161" t="s">
        <v>490</v>
      </c>
      <c r="B161">
        <v>227.93069935403838</v>
      </c>
      <c r="C161">
        <v>81</v>
      </c>
      <c r="D161">
        <v>5</v>
      </c>
      <c r="E161">
        <v>0</v>
      </c>
      <c r="F161">
        <v>0</v>
      </c>
      <c r="G161" t="s">
        <v>327</v>
      </c>
      <c r="I161">
        <v>0</v>
      </c>
      <c r="J161" t="str">
        <f t="shared" si="8"/>
        <v>No</v>
      </c>
      <c r="M161">
        <v>8</v>
      </c>
      <c r="N161">
        <v>160</v>
      </c>
      <c r="O161">
        <v>628.49</v>
      </c>
      <c r="P161">
        <v>169</v>
      </c>
      <c r="Q161">
        <v>4</v>
      </c>
      <c r="R161">
        <f t="shared" si="9"/>
        <v>0.6</v>
      </c>
      <c r="S161">
        <v>14</v>
      </c>
      <c r="T161">
        <v>92.695400000000006</v>
      </c>
      <c r="U161">
        <v>50.7</v>
      </c>
      <c r="V161">
        <v>0.26889847093828062</v>
      </c>
      <c r="W161">
        <v>0</v>
      </c>
      <c r="X161">
        <v>679.79000000000008</v>
      </c>
      <c r="Y161">
        <v>623317259.33000004</v>
      </c>
      <c r="Z161">
        <v>5872</v>
      </c>
      <c r="AA161">
        <v>106150.75942268393</v>
      </c>
      <c r="AB161">
        <v>0.57563299999999995</v>
      </c>
      <c r="AC161">
        <v>72237</v>
      </c>
      <c r="AD161">
        <v>0.64691500000000002</v>
      </c>
      <c r="AE161">
        <v>0.40298200000000001</v>
      </c>
      <c r="AF161">
        <f t="shared" si="10"/>
        <v>0</v>
      </c>
      <c r="AG161">
        <v>0.40298200000000001</v>
      </c>
      <c r="AH161">
        <v>0.40298200000000001</v>
      </c>
      <c r="AI161">
        <v>199</v>
      </c>
      <c r="AJ161">
        <v>4</v>
      </c>
      <c r="AK161">
        <v>30.77</v>
      </c>
      <c r="AL161">
        <v>6123</v>
      </c>
      <c r="AM161">
        <v>3157195</v>
      </c>
      <c r="AN161">
        <v>3163318</v>
      </c>
      <c r="AO161">
        <v>3637161</v>
      </c>
      <c r="AP161">
        <v>3163318</v>
      </c>
      <c r="AQ161">
        <v>3455302.95</v>
      </c>
      <c r="AR161">
        <v>-473843</v>
      </c>
      <c r="AS161">
        <v>3534743.75</v>
      </c>
      <c r="AT161">
        <v>3164330.07</v>
      </c>
      <c r="AU161">
        <v>3495272.8780999999</v>
      </c>
      <c r="AV161">
        <v>3455801.7561999997</v>
      </c>
      <c r="AW161">
        <v>3495273</v>
      </c>
      <c r="AX161">
        <v>3455802</v>
      </c>
      <c r="AY161">
        <v>3416331</v>
      </c>
      <c r="AZ161">
        <v>3376860</v>
      </c>
      <c r="BA161">
        <v>3337389</v>
      </c>
      <c r="BB161">
        <v>3297918</v>
      </c>
      <c r="BC161">
        <v>3258447</v>
      </c>
      <c r="BD161">
        <v>3218976</v>
      </c>
      <c r="BE161">
        <v>3163318</v>
      </c>
      <c r="BF161">
        <v>0</v>
      </c>
      <c r="BG161">
        <v>0</v>
      </c>
      <c r="BH161" s="120">
        <f t="shared" si="11"/>
        <v>3534743.75</v>
      </c>
    </row>
    <row r="162" spans="1:60" x14ac:dyDescent="0.2">
      <c r="A162" t="s">
        <v>491</v>
      </c>
      <c r="B162">
        <v>134.00307949956596</v>
      </c>
      <c r="C162">
        <v>161</v>
      </c>
      <c r="D162">
        <v>5</v>
      </c>
      <c r="E162">
        <v>0</v>
      </c>
      <c r="F162">
        <v>0</v>
      </c>
      <c r="G162" t="s">
        <v>365</v>
      </c>
      <c r="I162">
        <v>0</v>
      </c>
      <c r="J162" t="str">
        <f t="shared" si="8"/>
        <v>No</v>
      </c>
      <c r="M162">
        <v>1</v>
      </c>
      <c r="N162">
        <v>161</v>
      </c>
      <c r="O162">
        <v>3913.67</v>
      </c>
      <c r="P162">
        <v>235</v>
      </c>
      <c r="Q162">
        <v>22</v>
      </c>
      <c r="R162">
        <f t="shared" si="9"/>
        <v>3.3</v>
      </c>
      <c r="S162">
        <v>3.1</v>
      </c>
      <c r="T162">
        <v>125.10515000000001</v>
      </c>
      <c r="U162">
        <v>70.5</v>
      </c>
      <c r="V162">
        <v>6.0045941533138969E-2</v>
      </c>
      <c r="W162">
        <v>0</v>
      </c>
      <c r="X162">
        <v>3987.4700000000003</v>
      </c>
      <c r="Y162">
        <v>6398587714</v>
      </c>
      <c r="Z162">
        <v>18560</v>
      </c>
      <c r="AA162">
        <v>344751.49321120692</v>
      </c>
      <c r="AB162">
        <v>1.8695139999999999</v>
      </c>
      <c r="AC162">
        <v>179844</v>
      </c>
      <c r="AD162">
        <v>1.6105830000000001</v>
      </c>
      <c r="AE162">
        <v>-0.79183499999999996</v>
      </c>
      <c r="AF162">
        <f t="shared" si="10"/>
        <v>0</v>
      </c>
      <c r="AG162">
        <v>0.01</v>
      </c>
      <c r="AH162">
        <v>0.01</v>
      </c>
      <c r="AI162">
        <v>0</v>
      </c>
      <c r="AJ162">
        <v>0</v>
      </c>
      <c r="AK162">
        <v>0</v>
      </c>
      <c r="AL162">
        <v>0</v>
      </c>
      <c r="AM162">
        <v>459556</v>
      </c>
      <c r="AN162">
        <v>459556</v>
      </c>
      <c r="AO162">
        <v>462941</v>
      </c>
      <c r="AP162">
        <v>459556</v>
      </c>
      <c r="AQ162">
        <v>439793.95</v>
      </c>
      <c r="AR162">
        <v>-3385</v>
      </c>
      <c r="AS162">
        <v>463179.41499999998</v>
      </c>
      <c r="AT162">
        <v>402758.67</v>
      </c>
      <c r="AU162">
        <v>462897.0295</v>
      </c>
      <c r="AV162">
        <v>462615.05900000001</v>
      </c>
      <c r="AW162">
        <v>462897</v>
      </c>
      <c r="AX162">
        <v>462615</v>
      </c>
      <c r="AY162">
        <v>462333</v>
      </c>
      <c r="AZ162">
        <v>462051</v>
      </c>
      <c r="BA162">
        <v>461769</v>
      </c>
      <c r="BB162">
        <v>461487</v>
      </c>
      <c r="BC162">
        <v>461205</v>
      </c>
      <c r="BD162">
        <v>460923</v>
      </c>
      <c r="BE162">
        <v>459556</v>
      </c>
      <c r="BF162">
        <v>0</v>
      </c>
      <c r="BG162">
        <v>0</v>
      </c>
      <c r="BH162" s="120">
        <f t="shared" si="11"/>
        <v>463179.41499999998</v>
      </c>
    </row>
    <row r="163" spans="1:60" x14ac:dyDescent="0.2">
      <c r="A163" t="s">
        <v>492</v>
      </c>
      <c r="B163">
        <v>287.36778847916821</v>
      </c>
      <c r="C163">
        <v>25</v>
      </c>
      <c r="D163">
        <v>5</v>
      </c>
      <c r="E163">
        <v>1</v>
      </c>
      <c r="F163">
        <v>0</v>
      </c>
      <c r="G163" t="s">
        <v>338</v>
      </c>
      <c r="I163">
        <v>1</v>
      </c>
      <c r="J163" t="str">
        <f t="shared" si="8"/>
        <v>Yes</v>
      </c>
      <c r="K163">
        <v>1</v>
      </c>
      <c r="M163">
        <v>9</v>
      </c>
      <c r="N163">
        <v>162</v>
      </c>
      <c r="O163">
        <v>1118.5899999999999</v>
      </c>
      <c r="P163">
        <v>653</v>
      </c>
      <c r="Q163">
        <v>57</v>
      </c>
      <c r="R163">
        <f t="shared" si="9"/>
        <v>8.5499999999999989</v>
      </c>
      <c r="S163">
        <v>12.1</v>
      </c>
      <c r="T163">
        <v>137.6859</v>
      </c>
      <c r="U163">
        <v>195.9</v>
      </c>
      <c r="V163">
        <v>0.58377063982334909</v>
      </c>
      <c r="W163">
        <v>0</v>
      </c>
      <c r="X163">
        <v>1323.04</v>
      </c>
      <c r="Y163">
        <v>993439953.33000004</v>
      </c>
      <c r="Z163">
        <v>10754</v>
      </c>
      <c r="AA163">
        <v>92378.645464943285</v>
      </c>
      <c r="AB163">
        <v>0.50095000000000001</v>
      </c>
      <c r="AC163">
        <v>57429</v>
      </c>
      <c r="AD163">
        <v>0.51430200000000004</v>
      </c>
      <c r="AE163">
        <v>0.49504399999999998</v>
      </c>
      <c r="AF163">
        <f t="shared" si="10"/>
        <v>0</v>
      </c>
      <c r="AG163">
        <v>0.49504399999999998</v>
      </c>
      <c r="AH163">
        <v>0.49504399999999998</v>
      </c>
      <c r="AI163">
        <v>0</v>
      </c>
      <c r="AJ163">
        <v>0</v>
      </c>
      <c r="AK163">
        <v>0</v>
      </c>
      <c r="AL163">
        <v>0</v>
      </c>
      <c r="AM163">
        <v>7548449</v>
      </c>
      <c r="AN163">
        <v>7548449</v>
      </c>
      <c r="AO163">
        <v>8024957</v>
      </c>
      <c r="AP163">
        <v>8024957</v>
      </c>
      <c r="AQ163">
        <v>8024957</v>
      </c>
      <c r="AR163">
        <v>0</v>
      </c>
      <c r="AS163">
        <v>8024957</v>
      </c>
      <c r="AT163">
        <v>7984832.2149999999</v>
      </c>
      <c r="AU163">
        <v>8024957</v>
      </c>
      <c r="AV163">
        <v>8024957</v>
      </c>
      <c r="AW163">
        <v>8024957</v>
      </c>
      <c r="AX163">
        <v>8024957</v>
      </c>
      <c r="AY163">
        <v>8024957</v>
      </c>
      <c r="AZ163">
        <v>8024957</v>
      </c>
      <c r="BA163">
        <v>8024957</v>
      </c>
      <c r="BB163">
        <v>8024957</v>
      </c>
      <c r="BC163">
        <v>8024957</v>
      </c>
      <c r="BD163">
        <v>8024957</v>
      </c>
      <c r="BE163">
        <v>8024957</v>
      </c>
      <c r="BF163">
        <v>2</v>
      </c>
      <c r="BG163">
        <v>2544.9758666081616</v>
      </c>
      <c r="BH163" s="120">
        <f t="shared" si="11"/>
        <v>8027501.9758666083</v>
      </c>
    </row>
    <row r="164" spans="1:60" x14ac:dyDescent="0.2">
      <c r="A164" t="s">
        <v>493</v>
      </c>
      <c r="B164">
        <v>355.2474776648902</v>
      </c>
      <c r="C164">
        <v>7</v>
      </c>
      <c r="D164">
        <v>2</v>
      </c>
      <c r="E164">
        <v>0</v>
      </c>
      <c r="F164">
        <v>1</v>
      </c>
      <c r="G164" t="s">
        <v>343</v>
      </c>
      <c r="H164">
        <v>1</v>
      </c>
      <c r="I164">
        <v>1</v>
      </c>
      <c r="J164" t="str">
        <f t="shared" si="8"/>
        <v>Yes</v>
      </c>
      <c r="K164">
        <v>0</v>
      </c>
      <c r="L164">
        <v>1</v>
      </c>
      <c r="M164">
        <v>10</v>
      </c>
      <c r="N164">
        <v>163</v>
      </c>
      <c r="O164">
        <v>3329.75</v>
      </c>
      <c r="P164">
        <v>2477</v>
      </c>
      <c r="Q164">
        <v>929</v>
      </c>
      <c r="R164">
        <f t="shared" si="9"/>
        <v>139.35</v>
      </c>
      <c r="S164">
        <v>24.3</v>
      </c>
      <c r="T164">
        <v>804.85487999999998</v>
      </c>
      <c r="U164">
        <v>743.1</v>
      </c>
      <c r="V164">
        <v>0.74389969216908181</v>
      </c>
      <c r="W164">
        <v>0</v>
      </c>
      <c r="X164">
        <v>4212.2</v>
      </c>
      <c r="Y164">
        <v>1291923472</v>
      </c>
      <c r="Z164">
        <v>24727</v>
      </c>
      <c r="AA164">
        <v>52247.48137663283</v>
      </c>
      <c r="AB164">
        <v>0.283327</v>
      </c>
      <c r="AC164">
        <v>40603</v>
      </c>
      <c r="AD164">
        <v>0.363618</v>
      </c>
      <c r="AE164">
        <v>0.69258600000000003</v>
      </c>
      <c r="AF164">
        <f t="shared" si="10"/>
        <v>5.0000000000000044E-2</v>
      </c>
      <c r="AG164">
        <v>0.69258600000000003</v>
      </c>
      <c r="AH164">
        <v>0.74258600000000008</v>
      </c>
      <c r="AI164">
        <v>0</v>
      </c>
      <c r="AJ164">
        <v>0</v>
      </c>
      <c r="AK164">
        <v>0</v>
      </c>
      <c r="AL164">
        <v>0</v>
      </c>
      <c r="AM164">
        <v>36049287</v>
      </c>
      <c r="AN164">
        <v>36049287</v>
      </c>
      <c r="AO164">
        <v>26582071</v>
      </c>
      <c r="AP164">
        <v>36049287</v>
      </c>
      <c r="AQ164">
        <v>26582071</v>
      </c>
      <c r="AR164">
        <v>9467216</v>
      </c>
      <c r="AS164">
        <v>26989804.561000001</v>
      </c>
      <c r="AT164">
        <v>26449160.645</v>
      </c>
      <c r="AU164">
        <v>27999008.2256</v>
      </c>
      <c r="AV164">
        <v>29008213.451200001</v>
      </c>
      <c r="AW164">
        <v>27999010</v>
      </c>
      <c r="AX164">
        <v>29008215</v>
      </c>
      <c r="AY164">
        <v>30017420</v>
      </c>
      <c r="AZ164">
        <v>31026625</v>
      </c>
      <c r="BA164">
        <v>32035830</v>
      </c>
      <c r="BB164">
        <v>33045035</v>
      </c>
      <c r="BC164">
        <v>34054240</v>
      </c>
      <c r="BD164">
        <v>35063445</v>
      </c>
      <c r="BE164">
        <v>36049287</v>
      </c>
      <c r="BF164">
        <v>109</v>
      </c>
      <c r="BG164">
        <v>138701.1847301448</v>
      </c>
      <c r="BH164" s="120">
        <f t="shared" si="11"/>
        <v>27128505.745730147</v>
      </c>
    </row>
    <row r="165" spans="1:60" x14ac:dyDescent="0.2">
      <c r="A165" t="s">
        <v>494</v>
      </c>
      <c r="B165">
        <v>256.56342788476485</v>
      </c>
      <c r="C165">
        <v>43</v>
      </c>
      <c r="D165">
        <v>5</v>
      </c>
      <c r="E165">
        <v>0</v>
      </c>
      <c r="F165">
        <v>1</v>
      </c>
      <c r="G165" t="s">
        <v>333</v>
      </c>
      <c r="I165">
        <v>1</v>
      </c>
      <c r="J165" t="str">
        <f t="shared" si="8"/>
        <v>Yes</v>
      </c>
      <c r="K165">
        <v>1</v>
      </c>
      <c r="M165">
        <v>6</v>
      </c>
      <c r="N165">
        <v>164</v>
      </c>
      <c r="O165">
        <v>3902.8</v>
      </c>
      <c r="P165">
        <v>1514</v>
      </c>
      <c r="Q165">
        <v>98</v>
      </c>
      <c r="R165">
        <f t="shared" si="9"/>
        <v>14.7</v>
      </c>
      <c r="S165">
        <v>6.1</v>
      </c>
      <c r="T165">
        <v>241.21718000000001</v>
      </c>
      <c r="U165">
        <v>454.2</v>
      </c>
      <c r="V165">
        <v>0.3879266167879471</v>
      </c>
      <c r="W165">
        <v>0</v>
      </c>
      <c r="X165">
        <v>4371.7</v>
      </c>
      <c r="Y165">
        <v>4313868337</v>
      </c>
      <c r="Z165">
        <v>28875</v>
      </c>
      <c r="AA165">
        <v>149398.03764502166</v>
      </c>
      <c r="AB165">
        <v>0.81015400000000004</v>
      </c>
      <c r="AC165">
        <v>82707</v>
      </c>
      <c r="AD165">
        <v>0.74067799999999995</v>
      </c>
      <c r="AE165">
        <v>0.21068899999999999</v>
      </c>
      <c r="AF165">
        <f t="shared" si="10"/>
        <v>0</v>
      </c>
      <c r="AG165">
        <v>0.21068899999999999</v>
      </c>
      <c r="AH165">
        <v>0.21068899999999999</v>
      </c>
      <c r="AI165">
        <v>0</v>
      </c>
      <c r="AJ165">
        <v>0</v>
      </c>
      <c r="AK165">
        <v>0</v>
      </c>
      <c r="AL165">
        <v>0</v>
      </c>
      <c r="AM165">
        <v>10615321</v>
      </c>
      <c r="AN165">
        <v>10615321</v>
      </c>
      <c r="AO165">
        <v>12130392</v>
      </c>
      <c r="AP165">
        <v>12130392</v>
      </c>
      <c r="AQ165">
        <v>12130392</v>
      </c>
      <c r="AR165">
        <v>0</v>
      </c>
      <c r="AS165">
        <v>12130392</v>
      </c>
      <c r="AT165">
        <v>12069740.039999999</v>
      </c>
      <c r="AU165">
        <v>12130392</v>
      </c>
      <c r="AV165">
        <v>12130392</v>
      </c>
      <c r="AW165">
        <v>12130392</v>
      </c>
      <c r="AX165">
        <v>12130392</v>
      </c>
      <c r="AY165">
        <v>12130392</v>
      </c>
      <c r="AZ165">
        <v>12130392</v>
      </c>
      <c r="BA165">
        <v>12130392</v>
      </c>
      <c r="BB165">
        <v>12130392</v>
      </c>
      <c r="BC165">
        <v>12130392</v>
      </c>
      <c r="BD165">
        <v>12130392</v>
      </c>
      <c r="BE165">
        <v>12130392</v>
      </c>
      <c r="BF165">
        <v>13</v>
      </c>
      <c r="BG165">
        <v>16542.34313295305</v>
      </c>
      <c r="BH165" s="120">
        <f t="shared" si="11"/>
        <v>12146934.343132952</v>
      </c>
    </row>
    <row r="166" spans="1:60" x14ac:dyDescent="0.2">
      <c r="A166" t="s">
        <v>495</v>
      </c>
      <c r="B166">
        <v>246.90997703725645</v>
      </c>
      <c r="C166">
        <v>52</v>
      </c>
      <c r="D166">
        <v>5</v>
      </c>
      <c r="E166">
        <v>1</v>
      </c>
      <c r="F166">
        <v>0</v>
      </c>
      <c r="G166" t="s">
        <v>351</v>
      </c>
      <c r="I166">
        <v>1</v>
      </c>
      <c r="J166" t="str">
        <f t="shared" si="8"/>
        <v>Yes</v>
      </c>
      <c r="K166">
        <v>1</v>
      </c>
      <c r="M166">
        <v>7</v>
      </c>
      <c r="N166">
        <v>165</v>
      </c>
      <c r="O166">
        <v>1626.11</v>
      </c>
      <c r="P166">
        <v>723</v>
      </c>
      <c r="Q166">
        <v>83</v>
      </c>
      <c r="R166">
        <f t="shared" si="9"/>
        <v>12.45</v>
      </c>
      <c r="S166">
        <v>5.7</v>
      </c>
      <c r="T166">
        <v>91.897680000000008</v>
      </c>
      <c r="U166">
        <v>216.9</v>
      </c>
      <c r="V166">
        <v>0.44461936769345251</v>
      </c>
      <c r="W166">
        <v>0</v>
      </c>
      <c r="X166">
        <v>1855.46</v>
      </c>
      <c r="Y166">
        <v>1834416996.3299999</v>
      </c>
      <c r="Z166">
        <v>12512</v>
      </c>
      <c r="AA166">
        <v>146612.6115992647</v>
      </c>
      <c r="AB166">
        <v>0.79504900000000001</v>
      </c>
      <c r="AC166">
        <v>66494</v>
      </c>
      <c r="AD166">
        <v>0.59548299999999998</v>
      </c>
      <c r="AE166">
        <v>0.26482099999999997</v>
      </c>
      <c r="AF166">
        <f t="shared" si="10"/>
        <v>0</v>
      </c>
      <c r="AG166">
        <v>0.26482099999999997</v>
      </c>
      <c r="AH166">
        <v>0.26482099999999997</v>
      </c>
      <c r="AI166">
        <v>0</v>
      </c>
      <c r="AJ166">
        <v>0</v>
      </c>
      <c r="AK166">
        <v>0</v>
      </c>
      <c r="AL166">
        <v>0</v>
      </c>
      <c r="AM166">
        <v>5662979</v>
      </c>
      <c r="AN166">
        <v>5662979</v>
      </c>
      <c r="AO166">
        <v>5167806</v>
      </c>
      <c r="AP166">
        <v>5662979</v>
      </c>
      <c r="AQ166">
        <v>5167806</v>
      </c>
      <c r="AR166">
        <v>495173</v>
      </c>
      <c r="AS166">
        <v>5179535.6900000004</v>
      </c>
      <c r="AT166">
        <v>5141966.97</v>
      </c>
      <c r="AU166">
        <v>5232321.4418000001</v>
      </c>
      <c r="AV166">
        <v>5285106.8836000003</v>
      </c>
      <c r="AW166">
        <v>5232321</v>
      </c>
      <c r="AX166">
        <v>5285106</v>
      </c>
      <c r="AY166">
        <v>5337891</v>
      </c>
      <c r="AZ166">
        <v>5390676</v>
      </c>
      <c r="BA166">
        <v>5443461</v>
      </c>
      <c r="BB166">
        <v>5496246</v>
      </c>
      <c r="BC166">
        <v>5549031</v>
      </c>
      <c r="BD166">
        <v>5601816</v>
      </c>
      <c r="BE166">
        <v>5662979</v>
      </c>
      <c r="BF166">
        <v>0</v>
      </c>
      <c r="BG166">
        <v>0</v>
      </c>
      <c r="BH166" s="120">
        <f t="shared" si="11"/>
        <v>5179535.6900000004</v>
      </c>
    </row>
    <row r="167" spans="1:60" x14ac:dyDescent="0.2">
      <c r="A167" t="s">
        <v>496</v>
      </c>
      <c r="B167">
        <v>227.18784407300831</v>
      </c>
      <c r="C167">
        <v>85</v>
      </c>
      <c r="D167">
        <v>5</v>
      </c>
      <c r="E167">
        <v>0</v>
      </c>
      <c r="F167">
        <v>0</v>
      </c>
      <c r="G167" t="s">
        <v>351</v>
      </c>
      <c r="I167">
        <v>0</v>
      </c>
      <c r="J167" t="str">
        <f t="shared" si="8"/>
        <v>No</v>
      </c>
      <c r="M167">
        <v>7</v>
      </c>
      <c r="N167">
        <v>166</v>
      </c>
      <c r="O167">
        <v>2454.2800000000002</v>
      </c>
      <c r="P167">
        <v>673</v>
      </c>
      <c r="Q167">
        <v>64</v>
      </c>
      <c r="R167">
        <f t="shared" si="9"/>
        <v>9.6</v>
      </c>
      <c r="S167">
        <v>4.3</v>
      </c>
      <c r="T167">
        <v>106.20870999999998</v>
      </c>
      <c r="U167">
        <v>201.9</v>
      </c>
      <c r="V167">
        <v>0.27421484101243537</v>
      </c>
      <c r="W167">
        <v>0</v>
      </c>
      <c r="X167">
        <v>2665.78</v>
      </c>
      <c r="Y167">
        <v>1814085299.6700001</v>
      </c>
      <c r="Z167">
        <v>16643</v>
      </c>
      <c r="AA167">
        <v>108999.89783512588</v>
      </c>
      <c r="AB167">
        <v>0.59108300000000003</v>
      </c>
      <c r="AC167">
        <v>83828</v>
      </c>
      <c r="AD167">
        <v>0.75071699999999997</v>
      </c>
      <c r="AE167">
        <v>0.36102699999999999</v>
      </c>
      <c r="AF167">
        <f t="shared" si="10"/>
        <v>0</v>
      </c>
      <c r="AG167">
        <v>0.36102699999999999</v>
      </c>
      <c r="AH167">
        <v>0.36102699999999999</v>
      </c>
      <c r="AI167">
        <v>0</v>
      </c>
      <c r="AJ167">
        <v>0</v>
      </c>
      <c r="AK167">
        <v>0</v>
      </c>
      <c r="AL167">
        <v>0</v>
      </c>
      <c r="AM167">
        <v>11091874</v>
      </c>
      <c r="AN167">
        <v>11091874</v>
      </c>
      <c r="AO167">
        <v>13423576</v>
      </c>
      <c r="AP167">
        <v>11091874</v>
      </c>
      <c r="AQ167">
        <v>12752397.199999999</v>
      </c>
      <c r="AR167">
        <v>-2331702</v>
      </c>
      <c r="AS167">
        <v>12783924.5</v>
      </c>
      <c r="AT167">
        <v>11678511.119999999</v>
      </c>
      <c r="AU167">
        <v>12589693.2234</v>
      </c>
      <c r="AV167">
        <v>12395462.446800001</v>
      </c>
      <c r="AW167">
        <v>12589694</v>
      </c>
      <c r="AX167">
        <v>12395463</v>
      </c>
      <c r="AY167">
        <v>12201232</v>
      </c>
      <c r="AZ167">
        <v>12007001</v>
      </c>
      <c r="BA167">
        <v>11812770</v>
      </c>
      <c r="BB167">
        <v>11618539</v>
      </c>
      <c r="BC167">
        <v>11424308</v>
      </c>
      <c r="BD167">
        <v>11230077</v>
      </c>
      <c r="BE167">
        <v>11091874</v>
      </c>
      <c r="BF167">
        <v>1</v>
      </c>
      <c r="BG167">
        <v>1272.4879333040808</v>
      </c>
      <c r="BH167" s="120">
        <f t="shared" si="11"/>
        <v>12785196.987933304</v>
      </c>
    </row>
    <row r="168" spans="1:60" x14ac:dyDescent="0.2">
      <c r="A168" t="s">
        <v>497</v>
      </c>
      <c r="B168">
        <v>189.90648789552557</v>
      </c>
      <c r="C168">
        <v>141</v>
      </c>
      <c r="D168">
        <v>5</v>
      </c>
      <c r="E168">
        <v>0</v>
      </c>
      <c r="F168">
        <v>0</v>
      </c>
      <c r="G168" t="s">
        <v>329</v>
      </c>
      <c r="I168">
        <v>0</v>
      </c>
      <c r="J168" t="str">
        <f t="shared" si="8"/>
        <v>No</v>
      </c>
      <c r="M168">
        <v>2</v>
      </c>
      <c r="N168">
        <v>167</v>
      </c>
      <c r="O168">
        <v>1547.56</v>
      </c>
      <c r="P168">
        <v>180</v>
      </c>
      <c r="Q168">
        <v>26</v>
      </c>
      <c r="R168">
        <f t="shared" si="9"/>
        <v>3.9</v>
      </c>
      <c r="S168">
        <v>3.3</v>
      </c>
      <c r="T168">
        <v>50.22072</v>
      </c>
      <c r="U168">
        <v>54</v>
      </c>
      <c r="V168">
        <v>0.11631213006280855</v>
      </c>
      <c r="W168">
        <v>0</v>
      </c>
      <c r="X168">
        <v>1605.46</v>
      </c>
      <c r="Y168">
        <v>1646901571</v>
      </c>
      <c r="Z168">
        <v>8842</v>
      </c>
      <c r="AA168">
        <v>186258.94266003167</v>
      </c>
      <c r="AB168">
        <v>1.010043</v>
      </c>
      <c r="AC168">
        <v>136786</v>
      </c>
      <c r="AD168">
        <v>1.22498</v>
      </c>
      <c r="AE168">
        <v>-7.4524000000000007E-2</v>
      </c>
      <c r="AF168">
        <f t="shared" si="10"/>
        <v>0</v>
      </c>
      <c r="AG168">
        <v>0.01</v>
      </c>
      <c r="AH168">
        <v>0.01</v>
      </c>
      <c r="AI168">
        <v>680</v>
      </c>
      <c r="AJ168">
        <v>6</v>
      </c>
      <c r="AK168">
        <v>46.15</v>
      </c>
      <c r="AL168">
        <v>31382</v>
      </c>
      <c r="AM168">
        <v>185029</v>
      </c>
      <c r="AN168">
        <v>216411</v>
      </c>
      <c r="AO168">
        <v>656185</v>
      </c>
      <c r="AP168">
        <v>216411</v>
      </c>
      <c r="AQ168">
        <v>623375.75</v>
      </c>
      <c r="AR168">
        <v>-439774</v>
      </c>
      <c r="AS168">
        <v>544689.5</v>
      </c>
      <c r="AT168">
        <v>570880.94999999995</v>
      </c>
      <c r="AU168">
        <v>508055.82579999999</v>
      </c>
      <c r="AV168">
        <v>471422.65159999998</v>
      </c>
      <c r="AW168">
        <v>508057</v>
      </c>
      <c r="AX168">
        <v>471424</v>
      </c>
      <c r="AY168">
        <v>434791</v>
      </c>
      <c r="AZ168">
        <v>398158</v>
      </c>
      <c r="BA168">
        <v>361525</v>
      </c>
      <c r="BB168">
        <v>324892</v>
      </c>
      <c r="BC168">
        <v>288259</v>
      </c>
      <c r="BD168">
        <v>251626</v>
      </c>
      <c r="BE168">
        <v>216411</v>
      </c>
      <c r="BF168">
        <v>1</v>
      </c>
      <c r="BG168">
        <v>1272.4879333040808</v>
      </c>
      <c r="BH168" s="120">
        <f t="shared" si="11"/>
        <v>545961.98793330404</v>
      </c>
    </row>
    <row r="169" spans="1:60" x14ac:dyDescent="0.2">
      <c r="A169" t="s">
        <v>498</v>
      </c>
      <c r="B169">
        <v>210.79962088787397</v>
      </c>
      <c r="C169">
        <v>123</v>
      </c>
      <c r="D169">
        <v>5</v>
      </c>
      <c r="E169">
        <v>0</v>
      </c>
      <c r="F169">
        <v>0</v>
      </c>
      <c r="G169" t="s">
        <v>323</v>
      </c>
      <c r="I169">
        <v>0</v>
      </c>
      <c r="J169" t="str">
        <f t="shared" si="8"/>
        <v>No</v>
      </c>
      <c r="M169">
        <v>4</v>
      </c>
      <c r="N169">
        <v>168</v>
      </c>
      <c r="O169">
        <v>1061.54</v>
      </c>
      <c r="P169">
        <v>193</v>
      </c>
      <c r="Q169">
        <v>17</v>
      </c>
      <c r="R169">
        <f t="shared" si="9"/>
        <v>2.5499999999999998</v>
      </c>
      <c r="S169">
        <v>5.2</v>
      </c>
      <c r="T169">
        <v>59.073040000000006</v>
      </c>
      <c r="U169">
        <v>57.9</v>
      </c>
      <c r="V169">
        <v>0.18181133070821637</v>
      </c>
      <c r="W169">
        <v>0</v>
      </c>
      <c r="X169">
        <v>1121.99</v>
      </c>
      <c r="Y169">
        <v>1546529862</v>
      </c>
      <c r="Z169">
        <v>9591</v>
      </c>
      <c r="AA169">
        <v>161248.03065373789</v>
      </c>
      <c r="AB169">
        <v>0.87441400000000002</v>
      </c>
      <c r="AC169">
        <v>79387</v>
      </c>
      <c r="AD169">
        <v>0.71094599999999997</v>
      </c>
      <c r="AE169">
        <v>0.174626</v>
      </c>
      <c r="AF169">
        <f t="shared" si="10"/>
        <v>0</v>
      </c>
      <c r="AG169">
        <v>0.174626</v>
      </c>
      <c r="AH169">
        <v>0.174626</v>
      </c>
      <c r="AI169">
        <v>1061</v>
      </c>
      <c r="AJ169">
        <v>13</v>
      </c>
      <c r="AK169">
        <v>100</v>
      </c>
      <c r="AL169">
        <v>106100</v>
      </c>
      <c r="AM169">
        <v>2258077</v>
      </c>
      <c r="AN169">
        <v>2364177</v>
      </c>
      <c r="AO169">
        <v>1276811</v>
      </c>
      <c r="AP169">
        <v>2364177</v>
      </c>
      <c r="AQ169">
        <v>1212970.45</v>
      </c>
      <c r="AR169">
        <v>1087366</v>
      </c>
      <c r="AS169">
        <v>1312789.976</v>
      </c>
      <c r="AT169">
        <v>1110825.57</v>
      </c>
      <c r="AU169">
        <v>1428703.2156</v>
      </c>
      <c r="AV169">
        <v>1544616.4312</v>
      </c>
      <c r="AW169">
        <v>1428703</v>
      </c>
      <c r="AX169">
        <v>1544616</v>
      </c>
      <c r="AY169">
        <v>1660529</v>
      </c>
      <c r="AZ169">
        <v>1776442</v>
      </c>
      <c r="BA169">
        <v>1892355</v>
      </c>
      <c r="BB169">
        <v>2008268</v>
      </c>
      <c r="BC169">
        <v>2124181</v>
      </c>
      <c r="BD169">
        <v>2240094</v>
      </c>
      <c r="BE169">
        <v>2364177</v>
      </c>
      <c r="BF169">
        <v>0</v>
      </c>
      <c r="BG169">
        <v>0</v>
      </c>
      <c r="BH169" s="120">
        <f t="shared" si="11"/>
        <v>1312789.976</v>
      </c>
    </row>
    <row r="170" spans="1:60" x14ac:dyDescent="0.2">
      <c r="A170" t="s">
        <v>499</v>
      </c>
      <c r="B170">
        <v>219.7269293629617</v>
      </c>
      <c r="C170">
        <v>108</v>
      </c>
      <c r="D170">
        <v>5</v>
      </c>
      <c r="E170">
        <v>0</v>
      </c>
      <c r="F170">
        <v>0</v>
      </c>
      <c r="G170" t="s">
        <v>327</v>
      </c>
      <c r="I170">
        <v>0</v>
      </c>
      <c r="J170" t="str">
        <f t="shared" si="8"/>
        <v>No</v>
      </c>
      <c r="M170">
        <v>7</v>
      </c>
      <c r="N170">
        <v>169</v>
      </c>
      <c r="O170">
        <v>1300.1600000000001</v>
      </c>
      <c r="P170">
        <v>182</v>
      </c>
      <c r="Q170">
        <v>3</v>
      </c>
      <c r="R170">
        <f t="shared" si="9"/>
        <v>0.44999999999999996</v>
      </c>
      <c r="S170">
        <v>3.3</v>
      </c>
      <c r="T170">
        <v>43.334940000000003</v>
      </c>
      <c r="U170">
        <v>54.6</v>
      </c>
      <c r="V170">
        <v>0.13998277135121831</v>
      </c>
      <c r="W170">
        <v>0</v>
      </c>
      <c r="X170">
        <v>1355.21</v>
      </c>
      <c r="Y170">
        <v>1005169360.33</v>
      </c>
      <c r="Z170">
        <v>7823</v>
      </c>
      <c r="AA170">
        <v>128488.98892113</v>
      </c>
      <c r="AB170">
        <v>0.69676800000000005</v>
      </c>
      <c r="AC170">
        <v>84700</v>
      </c>
      <c r="AD170">
        <v>0.75852600000000003</v>
      </c>
      <c r="AE170">
        <v>0.28470499999999999</v>
      </c>
      <c r="AF170">
        <f t="shared" si="10"/>
        <v>0</v>
      </c>
      <c r="AG170">
        <v>0.28470499999999999</v>
      </c>
      <c r="AH170">
        <v>0.28470499999999999</v>
      </c>
      <c r="AI170">
        <v>0</v>
      </c>
      <c r="AJ170">
        <v>0</v>
      </c>
      <c r="AK170">
        <v>0</v>
      </c>
      <c r="AL170">
        <v>0</v>
      </c>
      <c r="AM170">
        <v>4446749</v>
      </c>
      <c r="AN170">
        <v>4446749</v>
      </c>
      <c r="AO170">
        <v>5356542</v>
      </c>
      <c r="AP170">
        <v>4446749</v>
      </c>
      <c r="AQ170">
        <v>5088714.9000000004</v>
      </c>
      <c r="AR170">
        <v>-909793</v>
      </c>
      <c r="AS170">
        <v>5151841.75</v>
      </c>
      <c r="AT170">
        <v>4660191.54</v>
      </c>
      <c r="AU170">
        <v>5076056.2430999996</v>
      </c>
      <c r="AV170">
        <v>5000270.4861999992</v>
      </c>
      <c r="AW170">
        <v>5076056</v>
      </c>
      <c r="AX170">
        <v>5000270</v>
      </c>
      <c r="AY170">
        <v>4924484</v>
      </c>
      <c r="AZ170">
        <v>4848698</v>
      </c>
      <c r="BA170">
        <v>4772912</v>
      </c>
      <c r="BB170">
        <v>4697126</v>
      </c>
      <c r="BC170">
        <v>4621340</v>
      </c>
      <c r="BD170">
        <v>4545554</v>
      </c>
      <c r="BE170">
        <v>4446749</v>
      </c>
      <c r="BF170">
        <v>0</v>
      </c>
      <c r="BG170">
        <v>0</v>
      </c>
      <c r="BH170" s="120">
        <f t="shared" si="11"/>
        <v>5151841.75</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6</vt:i4>
      </vt:variant>
    </vt:vector>
  </HeadingPairs>
  <TitlesOfParts>
    <vt:vector size="21" baseType="lpstr">
      <vt:lpstr>Introduction</vt:lpstr>
      <vt:lpstr>Need Student Count</vt:lpstr>
      <vt:lpstr>Base Aid Ratio</vt:lpstr>
      <vt:lpstr>Regional School District Bonus</vt:lpstr>
      <vt:lpstr>Grant Phase-in</vt:lpstr>
      <vt:lpstr>ECS Projections</vt:lpstr>
      <vt:lpstr>FY 27</vt:lpstr>
      <vt:lpstr>FY 26 CL</vt:lpstr>
      <vt:lpstr>FY 24 Adopted</vt:lpstr>
      <vt:lpstr>PIC Index FY 26</vt:lpstr>
      <vt:lpstr>PIC Index FY 23</vt:lpstr>
      <vt:lpstr>FY 22 OFA Shell</vt:lpstr>
      <vt:lpstr>FY 23 OFA Shell</vt:lpstr>
      <vt:lpstr>PIC Index FY 21</vt:lpstr>
      <vt:lpstr>FY 21 OFA Shell</vt:lpstr>
      <vt:lpstr>'PIC Index FY 20'!Print_Area</vt:lpstr>
      <vt:lpstr>'PIC Index FY 21'!Print_Area</vt:lpstr>
      <vt:lpstr>'PIC Index FY 23'!Print_Area</vt:lpstr>
      <vt:lpstr>'PIC Index FY 20'!Print_Titles</vt:lpstr>
      <vt:lpstr>'PIC Index FY 21'!Print_Titles</vt:lpstr>
      <vt:lpstr>'PIC Index FY 23'!Print_Titles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Morgan Considine</dc:creator>
  <cp:keywords/>
  <dc:description/>
  <cp:lastModifiedBy>George Sinclair</cp:lastModifiedBy>
  <cp:revision/>
  <dcterms:created xsi:type="dcterms:W3CDTF">2018-03-22T18:23:29Z</dcterms:created>
  <dcterms:modified xsi:type="dcterms:W3CDTF">2026-09-10T15:50:55Z</dcterms:modified>
  <cp:category/>
  <cp:contentStatus/>
</cp:coreProperties>
</file>