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B2751113-8BD7-4B5F-8BE3-1DEA7E910A17}" xr6:coauthVersionLast="47" xr6:coauthVersionMax="47" xr10:uidLastSave="{00000000-0000-0000-0000-000000000000}"/>
  <bookViews>
    <workbookView xWindow="-120" yWindow="-16320" windowWidth="29040" windowHeight="15840" activeTab="2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DO!$A$3:$J$299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" i="9"/>
  <c r="T2" i="11"/>
  <c r="T1" i="11"/>
  <c r="L2" i="10"/>
  <c r="L1" i="10"/>
  <c r="M2" i="8"/>
  <c r="M1" i="8"/>
  <c r="L2" i="7"/>
  <c r="L2" i="2"/>
  <c r="L1" i="2"/>
  <c r="M2" i="2"/>
  <c r="M1" i="2"/>
  <c r="N4" i="2"/>
  <c r="N5" i="2" s="1"/>
  <c r="M4" i="2"/>
  <c r="M5" i="2" s="1"/>
  <c r="I4" i="9"/>
  <c r="H4" i="9"/>
  <c r="G4" i="9"/>
  <c r="A4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1" i="7" l="1"/>
  <c r="K2" i="6"/>
  <c r="K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E7" i="1" s="1" a="1"/>
  <c r="E7" i="1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E6" i="1" s="1" a="1"/>
  <c r="E6" i="1" s="1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<sst xmlns="http://schemas.openxmlformats.org/spreadsheetml/2006/main" count="1188" uniqueCount="415">
  <si>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</si>
  <si>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</si>
  <si>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</si>
  <si>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</si>
  <si>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</si>
  <si>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</si>
  <si>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</si>
  <si>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</si>
  <si>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</si>
  <si>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</si>
  <si>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</si>
  <si>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</si>
  <si>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</si>
  <si>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</si>
  <si>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</si>
  <si>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</si>
  <si>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</si>
  <si>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</si>
  <si>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</si>
  <si>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</si>
  <si>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</si>
  <si>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</si>
  <si>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</si>
  <si>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</si>
  <si>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</si>
  <si>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</si>
  <si>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</si>
  <si>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</si>
  <si>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</si>
  <si>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</si>
  <si>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</si>
  <si>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</si>
  <si>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</si>
  <si>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</si>
  <si>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</si>
  <si>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</si>
  <si>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</si>
  <si>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</si>
  <si>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</si>
  <si>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</si>
  <si>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</si>
  <si>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</si>
  <si>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</si>
  <si>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</si>
  <si>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</si>
  <si>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</si>
  <si>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</si>
  <si>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</si>
  <si>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</si>
  <si>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</si>
  <si>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</si>
  <si>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</si>
  <si>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</si>
  <si>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</si>
  <si>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</si>
  <si>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</si>
  <si>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</si>
  <si>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</si>
  <si>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</si>
  <si>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</si>
  <si>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</si>
  <si>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</si>
  <si>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</si>
  <si>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</si>
  <si>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</si>
  <si>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</si>
  <si>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</si>
  <si>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</si>
  <si>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</si>
  <si>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</si>
  <si>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</si>
  <si>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</si>
  <si>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</si>
  <si>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</si>
  <si>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</si>
  <si>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</si>
  <si>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</si>
  <si>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</si>
  <si>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</si>
  <si>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</si>
  <si>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</si>
  <si>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</si>
  <si>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</si>
  <si>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</si>
  <si>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</si>
  <si>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</si>
  <si>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</si>
  <si>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</si>
  <si>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</si>
  <si>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</si>
  <si>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</si>
  <si>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</si>
  <si>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</si>
  <si>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</si>
  <si>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</si>
  <si>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</si>
  <si>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</si>
  <si>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</si>
  <si>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</si>
  <si>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</si>
  <si>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</si>
  <si>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</si>
  <si>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</si>
  <si>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</si>
  <si>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</si>
  <si>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</si>
  <si>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</si>
  <si>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</si>
  <si>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</si>
  <si>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</si>
  <si>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</si>
  <si>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</si>
  <si>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</si>
  <si>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</si>
  <si>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</si>
  <si>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</si>
  <si>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</si>
  <si>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</si>
  <si>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</si>
  <si>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</si>
  <si>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</si>
  <si>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</si>
  <si>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</si>
  <si>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</si>
  <si>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</si>
  <si>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</si>
  <si>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</si>
  <si>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</si>
  <si>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</si>
  <si>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</si>
  <si>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</si>
  <si>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</si>
  <si>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</si>
  <si>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</si>
  <si>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</si>
  <si>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</si>
  <si>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</si>
  <si>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</si>
  <si>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</si>
  <si>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</si>
  <si>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</si>
  <si>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</si>
  <si>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</si>
  <si>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</si>
  <si>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</si>
  <si>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</si>
  <si>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</si>
  <si>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</si>
  <si>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</si>
  <si>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</si>
  <si>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</si>
  <si>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</si>
  <si>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</si>
  <si>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</si>
  <si>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</si>
  <si>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</si>
  <si>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</si>
  <si>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</si>
  <si>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</si>
  <si>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</si>
  <si>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</si>
  <si>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</si>
  <si>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</si>
  <si>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</si>
  <si>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</si>
  <si>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</si>
  <si>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</si>
  <si>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</si>
  <si>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</si>
  <si>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</si>
  <si>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</si>
  <si>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</si>
  <si>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</si>
  <si>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</si>
  <si>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</si>
  <si>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</si>
  <si>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</si>
  <si>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</si>
  <si>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</si>
  <si>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</si>
  <si>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</si>
  <si>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</si>
  <si>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</si>
  <si>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</si>
  <si>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</si>
  <si>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</si>
  <si>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</si>
  <si>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</si>
  <si>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</si>
  <si>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</si>
  <si>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</si>
  <si>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</si>
  <si>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</si>
  <si>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</si>
  <si>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</si>
  <si>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</si>
  <si>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</si>
  <si>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</si>
  <si>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</si>
  <si>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</si>
  <si>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</si>
  <si>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</si>
  <si>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</si>
  <si>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</si>
  <si>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</si>
  <si>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</si>
  <si>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</si>
  <si>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</si>
  <si>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</si>
  <si>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</si>
  <si>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</si>
  <si>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</si>
  <si>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</si>
  <si>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</si>
  <si>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</si>
  <si>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</si>
  <si>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</si>
  <si>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</si>
  <si>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</si>
  <si>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</si>
  <si>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</si>
  <si>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</si>
  <si>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</si>
  <si>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</si>
  <si>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</si>
  <si>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</si>
  <si>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</si>
  <si>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</si>
  <si>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</si>
  <si>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</si>
  <si>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</si>
  <si>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</si>
  <si>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</si>
  <si>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</si>
  <si>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</si>
  <si>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</si>
  <si>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</si>
  <si>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</si>
  <si>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</si>
  <si>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</si>
  <si>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</si>
  <si>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</si>
  <si>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</si>
  <si>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</si>
  <si>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</si>
  <si>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</si>
  <si>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</si>
  <si>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</si>
  <si>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</si>
  <si>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</si>
  <si>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</si>
  <si>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</si>
  <si>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</si>
  <si>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</si>
  <si>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</si>
  <si>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</si>
  <si>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</si>
  <si>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</si>
  <si>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</si>
  <si>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</si>
  <si>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</si>
  <si>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</si>
  <si>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</si>
  <si>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</si>
  <si>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</si>
  <si>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</si>
  <si>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</si>
  <si>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</si>
  <si>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</si>
  <si>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</si>
  <si>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</si>
  <si>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</si>
  <si>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</si>
  <si>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</si>
  <si>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</si>
  <si>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</si>
  <si>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</si>
  <si>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</si>
  <si>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</si>
  <si>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</si>
  <si>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</si>
  <si>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</si>
  <si>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</si>
  <si>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</si>
  <si>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</si>
  <si>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</si>
  <si>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</si>
  <si>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</si>
  <si>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</si>
  <si>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</si>
  <si>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</si>
  <si>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</si>
  <si>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</si>
  <si>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</si>
  <si>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</si>
  <si>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</si>
  <si>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</si>
  <si>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</si>
  <si>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</si>
  <si>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</si>
  <si>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</si>
  <si>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</si>
  <si>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</si>
  <si>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</si>
  <si>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</si>
  <si>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</si>
  <si>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</si>
  <si>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</si>
  <si>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</si>
  <si>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</si>
  <si>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</si>
  <si>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</si>
  <si>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</si>
  <si>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</si>
  <si>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</si>
  <si>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</si>
  <si>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</si>
  <si>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</si>
  <si>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</si>
  <si>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</si>
  <si>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</si>
  <si>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</si>
  <si>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</si>
  <si>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</si>
  <si>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</si>
  <si>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</si>
  <si>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</si>
  <si>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</si>
  <si>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</si>
  <si>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</si>
  <si>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</si>
  <si>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</si>
  <si>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</si>
  <si>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</si>
  <si>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</si>
  <si>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</si>
  <si>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</si>
  <si>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</si>
  <si>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</si>
  <si>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</si>
  <si>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</si>
  <si>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</si>
  <si>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</si>
  <si>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</si>
  <si>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</si>
  <si>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</si>
  <si>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</si>
  <si>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</si>
  <si>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</si>
  <si>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</si>
  <si>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</si>
  <si>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</si>
  <si>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</si>
  <si>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</si>
  <si>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</si>
  <si>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</si>
  <si>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</si>
  <si>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</si>
  <si>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</si>
  <si>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</si>
  <si>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</si>
  <si>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</si>
  <si>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</si>
  <si>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</si>
  <si>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</si>
  <si>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</si>
  <si>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</si>
  <si>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</si>
  <si>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</si>
  <si>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</si>
  <si>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</si>
  <si>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</si>
  <si>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</si>
  <si>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</si>
  <si>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</si>
  <si>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</si>
  <si>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</si>
  <si>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</si>
  <si>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</si>
  <si>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</si>
  <si>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</si>
  <si>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</si>
  <si>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</si>
  <si>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</si>
  <si>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</si>
  <si>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</si>
  <si>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</si>
  <si>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</si>
  <si>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</si>
  <si>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</si>
  <si>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</si>
  <si>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</si>
  <si>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V1.72</t>
  </si>
  <si>
    <t>• Add conditional formatting to on Units_Phases sheet to format also n/a and N/A cell values to green</t>
  </si>
  <si>
    <t>Example signal</t>
  </si>
  <si>
    <t>CIPObjOk1</t>
  </si>
  <si>
    <t>CIPObjOk2</t>
  </si>
  <si>
    <t>ExampleSignal_0</t>
  </si>
  <si>
    <t>ExampleSignal_1</t>
  </si>
  <si>
    <t>ExampleSignal_2</t>
  </si>
  <si>
    <t>ExampleSignal_3</t>
  </si>
  <si>
    <t>Example</t>
  </si>
  <si>
    <t>ExampleSignal_4</t>
  </si>
  <si>
    <t>ExampleSignal_5</t>
  </si>
  <si>
    <t>ExampleSignal_6</t>
  </si>
  <si>
    <t>ExampleSignal_7</t>
  </si>
  <si>
    <t>ExampleSignal_8</t>
  </si>
  <si>
    <t>ExampleSignal_9</t>
  </si>
  <si>
    <t>ExampleSignal_10</t>
  </si>
  <si>
    <t>ExampleSignal_11</t>
  </si>
  <si>
    <t>ExampleSignal_12</t>
  </si>
  <si>
    <t>ExampleSignal_13</t>
  </si>
  <si>
    <t>ExampleSignal_14</t>
  </si>
  <si>
    <t>V1.73</t>
  </si>
  <si>
    <t>• Fix motor config word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</si>
</sst>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20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9" xfId="8" applyBorder="1"/>
    <xf numFmtId="0" fontId="31" fillId="3" borderId="0" xfId="0" applyFont="1" applyFill="1"/>
    <xf numFmtId="0" fontId="31" fillId="3" borderId="22" xfId="0" applyFont="1" applyFill="1" applyBorder="1"/>
    <xf numFmtId="0" fontId="33" fillId="4" borderId="9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4" fillId="0" borderId="34" xfId="2" applyBorder="1" applyAlignment="1">
      <alignment horizontal="center" vertical="center"/>
    </xf>
    <xf numFmtId="0" fontId="10" fillId="3" borderId="24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37" xfId="1" applyFont="1" applyFill="1" applyBorder="1" applyAlignment="1" applyProtection="1">
      <alignment horizontal="left" vertical="center"/>
    </xf>
    <xf numFmtId="0" fontId="34" fillId="0" borderId="37" xfId="0" applyFont="1" applyBorder="1"/>
    <xf numFmtId="0" fontId="34" fillId="0" borderId="36" xfId="0" applyFont="1" applyBorder="1"/>
    <xf numFmtId="0" fontId="34" fillId="0" borderId="35" xfId="0" applyFont="1" applyBorder="1"/>
    <xf numFmtId="0" fontId="34" fillId="0" borderId="38" xfId="0" applyFont="1" applyBorder="1"/>
    <xf numFmtId="0" fontId="10" fillId="3" borderId="11" xfId="2" applyFont="1" applyFill="1" applyBorder="1" applyAlignment="1">
      <alignment vertical="center"/>
    </xf>
    <xf numFmtId="0" fontId="13" fillId="4" borderId="40" xfId="1" applyFont="1" applyFill="1" applyBorder="1" applyAlignment="1" applyProtection="1">
      <alignment horizontal="center" vertical="center"/>
    </xf>
    <xf numFmtId="0" fontId="13" fillId="4" borderId="41" xfId="1" applyFont="1" applyFill="1" applyBorder="1" applyAlignment="1" applyProtection="1">
      <alignment horizontal="left" vertical="center"/>
    </xf>
    <xf numFmtId="0" fontId="34" fillId="0" borderId="41" xfId="0" applyFont="1" applyBorder="1"/>
    <xf numFmtId="0" fontId="34" fillId="0" borderId="39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2" xfId="5" applyFont="1" applyFill="1" applyBorder="1" applyAlignment="1">
      <alignment horizont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8" fillId="3" borderId="12" xfId="2" applyFont="1" applyFill="1" applyBorder="1" applyAlignment="1">
      <alignment horizontal="left" vertical="center"/>
    </xf>
    <xf numFmtId="0" fontId="8" fillId="3" borderId="13" xfId="2" applyFont="1" applyFill="1" applyBorder="1" applyAlignment="1">
      <alignment horizontal="left" vertical="center"/>
    </xf>
    <xf numFmtId="0" fontId="10" fillId="3" borderId="43" xfId="2" applyFont="1" applyFill="1" applyBorder="1" applyAlignment="1">
      <alignment vertical="center"/>
    </xf>
    <xf numFmtId="164" fontId="12" fillId="0" borderId="14" xfId="2" applyNumberFormat="1" applyFont="1" applyBorder="1" applyAlignment="1">
      <alignment horizontal="left" vertical="top" wrapText="1"/>
    </xf>
    <xf numFmtId="164" fontId="12" fillId="0" borderId="15" xfId="2" applyNumberFormat="1" applyFont="1" applyBorder="1" applyAlignment="1">
      <alignment horizontal="left" vertical="top" wrapText="1"/>
    </xf>
    <xf numFmtId="164" fontId="12" fillId="0" borderId="21" xfId="2" applyNumberFormat="1" applyFont="1" applyBorder="1" applyAlignment="1">
      <alignment horizontal="left" vertical="top" wrapText="1"/>
    </xf>
    <xf numFmtId="0" fontId="36" fillId="7" borderId="33" xfId="6" applyFont="1" applyFill="1" applyBorder="1" applyAlignment="1">
      <alignment horizontal="center" vertical="center"/>
    </xf>
    <xf numFmtId="0" fontId="36" fillId="7" borderId="44" xfId="6" applyFont="1" applyFill="1" applyBorder="1" applyAlignment="1">
      <alignment horizontal="center" vertical="center"/>
    </xf>
    <xf numFmtId="0" fontId="36" fillId="7" borderId="45" xfId="6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17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33"/>
      <color rgb="FF66FF66"/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0" headerRowBorderDxfId="169" tableBorderDxfId="168" headerRowCellStyle="Normal 2">
  <autoFilter ref="B3:C14" xr:uid="{FE4667D9-ACA3-4782-A460-2796D1278DB5}"/>
  <tableColumns count="2">
    <tableColumn id="1" xr3:uid="{D2B99697-6C22-4A65-9A1B-E36D1780E905}" name="Description" dataDxfId="167"/>
    <tableColumn id="2" xr3:uid="{0C7255C4-22B6-457A-870A-411B65308579}" name="Value" dataDxfId="16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65" dataDxfId="163" headerRowBorderDxfId="164" tableBorderDxfId="162" headerRowCellStyle="Normal 2">
  <autoFilter ref="E3:F9" xr:uid="{CBF749F0-70C7-416D-BC61-9BB1660F2FE0}"/>
  <tableColumns count="2">
    <tableColumn id="1" xr3:uid="{3566CC7F-11CE-4C21-9EB5-FA275F790C03}" name="Description" dataDxfId="161"/>
    <tableColumn id="2" xr3:uid="{7BD42503-42BD-4F3C-A5DC-32DAB0E6CD55}" name="Value" dataDxfId="16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159" tableBorderDxfId="158">
  <autoFilter ref="H3:I7" xr:uid="{CFAD691F-B503-4ED4-8D8B-83FE92D1647F}"/>
  <tableColumns count="2">
    <tableColumn id="1" xr3:uid="{708D6350-80FE-46FF-B9B2-EC74246F1C57}" name="Description" dataDxfId="157"/>
    <tableColumn id="2" xr3:uid="{94C6C4A0-B062-49D6-9CCC-0CD2BD3F95A4}" name="Value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155" tableBorderDxfId="154">
  <autoFilter ref="K3:K7" xr:uid="{87CC4E56-03D3-40F1-AEAA-382187738863}"/>
  <tableColumns count="1">
    <tableColumn id="1" xr3:uid="{F7F9DF1F-D2AD-4AD1-A84E-14353F41BEDC}" name="Description" dataDxfId="15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6"/>
  <sheetViews>
    <sheetView zoomScaleNormal="100" workbookViewId="0">
      <selection activeCell="G9" sqref="G9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5" t="s">
        <v>308</v>
      </c>
      <c r="F1" s="101" t="s">
        <v>309</v>
      </c>
    </row>
    <row r="2" spans="1:6" s="9" customFormat="1" ht="32.25" customHeight="1" thickBot="1">
      <c r="A2" s="10"/>
      <c r="B2" s="11"/>
      <c r="C2" s="12"/>
      <c r="D2" s="13"/>
      <c r="E2" s="11" t="s">
        <v>307</v>
      </c>
      <c r="F2" s="102" t="s">
        <v>310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324</v>
      </c>
      <c r="F3" s="15" t="s">
        <v>5</v>
      </c>
    </row>
    <row r="4" spans="1:6" s="16" customFormat="1" ht="25.35" customHeight="1">
      <c r="A4" s="17" t="s">
        <v>316</v>
      </c>
      <c r="B4" s="60">
        <f>valve_implc_plc_perc</f>
        <v>0</v>
      </c>
      <c r="C4" s="60">
        <f>valve_implc_hmi_perc</f>
        <v>0</v>
      </c>
      <c r="D4" s="60">
        <f>valve_activation_perc</f>
        <v>0</v>
      </c>
      <c r="E4" s="60" cm="1">
        <f t="array" ref="E4">valve_hmi_test_perc</f>
        <v>0</v>
      </c>
      <c r="F4" s="60">
        <f>valve_iocheck_perc</f>
        <v>0</v>
      </c>
    </row>
    <row r="5" spans="1:6" s="16" customFormat="1" ht="25.35" customHeight="1">
      <c r="A5" s="19" t="s">
        <v>315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317</v>
      </c>
      <c r="B11" s="60">
        <f>sum_implc_plc_perc</f>
        <v>0</v>
      </c>
      <c r="C11" s="60">
        <f>sum_implc_hmi_perc</f>
        <v>0</v>
      </c>
      <c r="D11" s="20"/>
      <c r="E11" s="60" cm="1">
        <f t="array" ref="E11">sum_hmi_test_perc</f>
        <v>0</v>
      </c>
      <c r="F11" s="60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60" cm="1">
        <f t="array" ref="E12">alarm_hmi_test_perc</f>
        <v>0</v>
      </c>
      <c r="F12" s="20"/>
    </row>
    <row r="31" spans="1:6" ht="15.75" thickBot="1">
      <c r="A31" s="107" t="s">
        <v>325</v>
      </c>
      <c r="B31" s="108"/>
      <c r="C31" s="108"/>
      <c r="D31" s="108"/>
      <c r="E31" s="108"/>
      <c r="F31" s="109"/>
    </row>
    <row r="32" spans="1:6" ht="97.5" customHeight="1">
      <c r="A32" s="80" t="s">
        <v>322</v>
      </c>
      <c r="B32" s="104" t="s">
        <v>354</v>
      </c>
      <c r="C32" s="105"/>
      <c r="D32" s="105"/>
      <c r="E32" s="105"/>
      <c r="F32" s="106"/>
    </row>
    <row r="33" spans="1:6" ht="32.25" customHeight="1">
      <c r="A33" s="80" t="s">
        <v>370</v>
      </c>
      <c r="B33" s="104" t="s">
        <v>371</v>
      </c>
      <c r="C33" s="105"/>
      <c r="D33" s="105"/>
      <c r="E33" s="105"/>
      <c r="F33" s="106"/>
    </row>
    <row r="34" spans="1:6">
      <c r="A34" s="80" t="s">
        <v>390</v>
      </c>
      <c r="B34" s="104" t="s">
        <v>391</v>
      </c>
      <c r="C34" s="105"/>
      <c r="D34" s="105"/>
      <c r="E34" s="105"/>
      <c r="F34" s="106"/>
    </row>
    <row r="35" spans="1:6">
      <c r="A35" s="80" t="s">
        <v>392</v>
      </c>
      <c r="B35" s="104" t="s">
        <v>393</v>
      </c>
      <c r="C35" s="105"/>
      <c r="D35" s="105"/>
      <c r="E35" s="105"/>
      <c r="F35" s="106"/>
    </row>
    <row r="36" spans="1:6">
      <c r="A36" s="80" t="s">
        <v>413</v>
      </c>
      <c r="B36" s="104" t="s">
        <v>414</v>
      </c>
      <c r="C36" s="105"/>
      <c r="D36" s="105"/>
      <c r="E36" s="105"/>
      <c r="F36" s="106"/>
    </row>
  </sheetData>
  <autoFilter ref="A3:A12" xr:uid="{00000000-0009-0000-0000-000000000000}"/>
  <mergeCells count="6">
    <mergeCell ref="B36:F36"/>
    <mergeCell ref="A31:F31"/>
    <mergeCell ref="B32:F32"/>
    <mergeCell ref="B33:F33"/>
    <mergeCell ref="B34:F34"/>
    <mergeCell ref="B35:F35"/>
  </mergeCells>
  <conditionalFormatting sqref="B32:B36">
    <cfRule type="cellIs" dxfId="152" priority="3" stopIfTrue="1" operator="greaterThan">
      <formula>0.001</formula>
    </cfRule>
  </conditionalFormatting>
  <conditionalFormatting sqref="B4:F12">
    <cfRule type="cellIs" dxfId="151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opLeftCell="A21" zoomScaleNormal="100" workbookViewId="0">
      <selection activeCell="D41" sqref="D41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79"/>
      <c r="K1" s="92"/>
      <c r="L1" s="5" t="str">
        <f>proj_nr_descr</f>
        <v>Projectnumber:</v>
      </c>
      <c r="M1" s="101" t="str">
        <f>proj_nr</f>
        <v>[Enter proj nr]</v>
      </c>
      <c r="N1" s="8"/>
    </row>
    <row r="2" spans="1:999" ht="18" customHeight="1" thickBot="1">
      <c r="A2" s="38"/>
      <c r="B2" s="38"/>
      <c r="C2" s="38"/>
      <c r="D2" s="39"/>
      <c r="E2" s="39"/>
      <c r="F2" s="39"/>
      <c r="G2" s="38"/>
      <c r="H2" s="38"/>
      <c r="I2" s="38"/>
      <c r="J2" s="62"/>
      <c r="K2" s="78"/>
      <c r="L2" s="11" t="str">
        <f>proj_name_descr</f>
        <v>Projectname:</v>
      </c>
      <c r="M2" s="102" t="str">
        <f>proj_name</f>
        <v>[Enter proj name]</v>
      </c>
      <c r="N2" s="14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M3" s="23" t="s">
        <v>366</v>
      </c>
      <c r="N3" s="23" t="s">
        <v>367</v>
      </c>
      <c r="ALI3"/>
      <c r="ALJ3"/>
      <c r="ALK3"/>
    </row>
    <row r="4" spans="1:999" s="24" customFormat="1" ht="15.75" thickBot="1">
      <c r="A4" s="25"/>
      <c r="B4" s="110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10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217</v>
      </c>
      <c r="G6" s="33"/>
      <c r="H6" s="33"/>
      <c r="I6" s="33"/>
      <c r="J6" s="33"/>
      <c r="K6" s="33"/>
      <c r="L6" s="59">
        <f>IF(ISBLANK(F6),"",VLOOKUP(F6,valve_configs_table[],2,))</f>
        <v>57</v>
      </c>
      <c r="M6" s="33"/>
      <c r="N6" s="33"/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217</v>
      </c>
      <c r="G7" s="33"/>
      <c r="H7" s="33"/>
      <c r="I7" s="33"/>
      <c r="J7" s="33"/>
      <c r="K7" s="33"/>
      <c r="L7" s="59">
        <f>IF(ISBLANK(F7),"",VLOOKUP(F7,valve_configs_table[],2,))</f>
        <v>57</v>
      </c>
      <c r="M7" s="33"/>
      <c r="N7" s="33"/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217</v>
      </c>
      <c r="G8" s="33"/>
      <c r="H8" s="33"/>
      <c r="I8" s="33"/>
      <c r="J8" s="33"/>
      <c r="K8" s="33"/>
      <c r="L8" s="59">
        <f>IF(ISBLANK(F8),"",VLOOKUP(F8,valve_configs_table[],2,))</f>
        <v>57</v>
      </c>
      <c r="M8" s="33"/>
      <c r="N8" s="33"/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217</v>
      </c>
      <c r="G9" s="33"/>
      <c r="H9" s="33"/>
      <c r="I9" s="33"/>
      <c r="J9" s="33"/>
      <c r="K9" s="33"/>
      <c r="L9" s="59">
        <f>IF(ISBLANK(F9),"",VLOOKUP(F9,valve_configs_table[],2,))</f>
        <v>57</v>
      </c>
      <c r="M9" s="33"/>
      <c r="N9" s="33"/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217</v>
      </c>
      <c r="G10" s="33"/>
      <c r="H10" s="33"/>
      <c r="I10" s="33"/>
      <c r="J10" s="33"/>
      <c r="K10" s="33"/>
      <c r="L10" s="59">
        <f>IF(ISBLANK(F10),"",VLOOKUP(F10,valve_configs_table[],2,))</f>
        <v>57</v>
      </c>
      <c r="M10" s="33"/>
      <c r="N10" s="33"/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217</v>
      </c>
      <c r="G11" s="33"/>
      <c r="H11" s="33"/>
      <c r="I11" s="33"/>
      <c r="J11" s="33"/>
      <c r="K11" s="33"/>
      <c r="L11" s="59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218</v>
      </c>
      <c r="G12" s="33"/>
      <c r="H12" s="33"/>
      <c r="I12" s="33"/>
      <c r="J12" s="33"/>
      <c r="K12" s="33"/>
      <c r="L12" s="59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218</v>
      </c>
      <c r="G13" s="33"/>
      <c r="H13" s="33"/>
      <c r="I13" s="33"/>
      <c r="J13" s="33"/>
      <c r="K13" s="33"/>
      <c r="L13" s="59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217</v>
      </c>
      <c r="G14" s="33"/>
      <c r="H14" s="33"/>
      <c r="I14" s="33"/>
      <c r="J14" s="33"/>
      <c r="K14" s="33"/>
      <c r="L14" s="59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217</v>
      </c>
      <c r="G15" s="33"/>
      <c r="H15" s="33"/>
      <c r="I15" s="33"/>
      <c r="J15" s="33"/>
      <c r="K15" s="33"/>
      <c r="L15" s="59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217</v>
      </c>
      <c r="G16" s="33"/>
      <c r="H16" s="33"/>
      <c r="I16" s="33"/>
      <c r="J16" s="33"/>
      <c r="K16" s="33"/>
      <c r="L16" s="59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217</v>
      </c>
      <c r="G17" s="33"/>
      <c r="H17" s="33"/>
      <c r="I17" s="33"/>
      <c r="J17" s="33"/>
      <c r="K17" s="33"/>
      <c r="L17" s="59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217</v>
      </c>
      <c r="G18" s="33"/>
      <c r="H18" s="33"/>
      <c r="I18" s="33"/>
      <c r="J18" s="33"/>
      <c r="K18" s="33"/>
      <c r="L18" s="59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217</v>
      </c>
      <c r="G19" s="33"/>
      <c r="H19" s="33"/>
      <c r="I19" s="33"/>
      <c r="J19" s="33"/>
      <c r="K19" s="33"/>
      <c r="L19" s="59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218</v>
      </c>
      <c r="G20" s="33"/>
      <c r="H20" s="33"/>
      <c r="I20" s="33"/>
      <c r="J20" s="33"/>
      <c r="K20" s="33"/>
      <c r="L20" s="59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218</v>
      </c>
      <c r="G21" s="33"/>
      <c r="H21" s="33"/>
      <c r="I21" s="33"/>
      <c r="J21" s="33"/>
      <c r="K21" s="33"/>
      <c r="L21" s="59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217</v>
      </c>
      <c r="G22" s="33"/>
      <c r="H22" s="33"/>
      <c r="I22" s="33"/>
      <c r="J22" s="33"/>
      <c r="K22" s="33"/>
      <c r="L22" s="59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217</v>
      </c>
      <c r="G23" s="33"/>
      <c r="H23" s="33"/>
      <c r="I23" s="33"/>
      <c r="J23" s="33"/>
      <c r="K23" s="33"/>
      <c r="L23" s="59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217</v>
      </c>
      <c r="G24" s="33"/>
      <c r="H24" s="33"/>
      <c r="I24" s="33"/>
      <c r="J24" s="33"/>
      <c r="K24" s="33"/>
      <c r="L24" s="59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218</v>
      </c>
      <c r="G25" s="33"/>
      <c r="H25" s="33"/>
      <c r="I25" s="33"/>
      <c r="J25" s="33"/>
      <c r="K25" s="33"/>
      <c r="L25" s="59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218</v>
      </c>
      <c r="G26" s="33"/>
      <c r="H26" s="33"/>
      <c r="I26" s="33"/>
      <c r="J26" s="33"/>
      <c r="K26" s="33"/>
      <c r="L26" s="59">
        <f>IF(ISBLANK(F26),"",VLOOKUP(F26,valve_configs_table[],2,))</f>
        <v>63</v>
      </c>
      <c r="M26" s="33"/>
      <c r="N26" s="33"/>
    </row>
    <row r="27" spans="1:14">
      <c r="A27" s="34"/>
      <c r="B27" s="34" t="s">
        <v>158</v>
      </c>
      <c r="C27" s="34" t="s">
        <v>182</v>
      </c>
      <c r="D27" s="34" t="s">
        <v>143</v>
      </c>
      <c r="E27" s="34" t="s">
        <v>86</v>
      </c>
      <c r="F27" s="32" t="s">
        <v>217</v>
      </c>
      <c r="G27" s="33"/>
      <c r="H27" s="33"/>
      <c r="I27" s="33"/>
      <c r="J27" s="33"/>
      <c r="K27" s="33"/>
      <c r="L27" s="59">
        <f>IF(ISBLANK(F27),"",VLOOKUP(F27,valve_configs_table[],2,))</f>
        <v>57</v>
      </c>
      <c r="M27" s="33"/>
      <c r="N27" s="33"/>
    </row>
    <row r="28" spans="1:14">
      <c r="A28" s="34"/>
      <c r="B28" s="34" t="s">
        <v>159</v>
      </c>
      <c r="C28" s="34" t="s">
        <v>183</v>
      </c>
      <c r="D28" s="34" t="s">
        <v>143</v>
      </c>
      <c r="E28" s="34" t="s">
        <v>86</v>
      </c>
      <c r="F28" s="32" t="s">
        <v>217</v>
      </c>
      <c r="G28" s="33"/>
      <c r="H28" s="33"/>
      <c r="I28" s="33"/>
      <c r="J28" s="33"/>
      <c r="K28" s="33"/>
      <c r="L28" s="59">
        <f>IF(ISBLANK(F28),"",VLOOKUP(F28,valve_configs_table[],2,))</f>
        <v>57</v>
      </c>
      <c r="M28" s="33"/>
      <c r="N28" s="33"/>
    </row>
    <row r="29" spans="1:14">
      <c r="A29" s="34"/>
      <c r="B29" s="34" t="s">
        <v>160</v>
      </c>
      <c r="C29" s="34" t="s">
        <v>184</v>
      </c>
      <c r="D29" s="34" t="s">
        <v>143</v>
      </c>
      <c r="E29" s="34" t="s">
        <v>86</v>
      </c>
      <c r="F29" s="32" t="s">
        <v>217</v>
      </c>
      <c r="G29" s="33"/>
      <c r="H29" s="33"/>
      <c r="I29" s="33"/>
      <c r="J29" s="33"/>
      <c r="K29" s="33"/>
      <c r="L29" s="59">
        <f>IF(ISBLANK(F29),"",VLOOKUP(F29,valve_configs_table[],2,))</f>
        <v>57</v>
      </c>
      <c r="M29" s="33"/>
      <c r="N29" s="33"/>
    </row>
    <row r="30" spans="1:14">
      <c r="A30" s="34"/>
      <c r="B30" s="34" t="s">
        <v>161</v>
      </c>
      <c r="C30" s="34" t="s">
        <v>182</v>
      </c>
      <c r="D30" s="34" t="s">
        <v>143</v>
      </c>
      <c r="E30" s="34" t="s">
        <v>86</v>
      </c>
      <c r="F30" s="32" t="s">
        <v>217</v>
      </c>
      <c r="G30" s="33"/>
      <c r="H30" s="33"/>
      <c r="I30" s="33"/>
      <c r="J30" s="33"/>
      <c r="K30" s="33"/>
      <c r="L30" s="59">
        <f>IF(ISBLANK(F30),"",VLOOKUP(F30,valve_configs_table[],2,))</f>
        <v>57</v>
      </c>
      <c r="M30" s="33"/>
      <c r="N30" s="33"/>
    </row>
    <row r="31" spans="1:14">
      <c r="A31" s="34"/>
      <c r="B31" s="34" t="s">
        <v>162</v>
      </c>
      <c r="C31" s="34" t="s">
        <v>183</v>
      </c>
      <c r="D31" s="34" t="s">
        <v>143</v>
      </c>
      <c r="E31" s="34" t="s">
        <v>86</v>
      </c>
      <c r="F31" s="32" t="s">
        <v>217</v>
      </c>
      <c r="G31" s="33"/>
      <c r="H31" s="33"/>
      <c r="I31" s="33"/>
      <c r="J31" s="33"/>
      <c r="K31" s="33"/>
      <c r="L31" s="59">
        <f>IF(ISBLANK(F31),"",VLOOKUP(F31,valve_configs_table[],2,))</f>
        <v>57</v>
      </c>
      <c r="M31" s="33"/>
      <c r="N31" s="33"/>
    </row>
    <row r="32" spans="1:14">
      <c r="A32" s="34"/>
      <c r="B32" s="34" t="s">
        <v>163</v>
      </c>
      <c r="C32" s="34" t="s">
        <v>185</v>
      </c>
      <c r="D32" s="34" t="s">
        <v>143</v>
      </c>
      <c r="E32" s="34" t="s">
        <v>86</v>
      </c>
      <c r="F32" s="32" t="s">
        <v>217</v>
      </c>
      <c r="G32" s="33"/>
      <c r="H32" s="33"/>
      <c r="I32" s="33"/>
      <c r="J32" s="33"/>
      <c r="K32" s="33"/>
      <c r="L32" s="59">
        <f>IF(ISBLANK(F32),"",VLOOKUP(F32,valve_configs_table[],2,))</f>
        <v>57</v>
      </c>
      <c r="M32" s="33"/>
      <c r="N32" s="33"/>
    </row>
    <row r="33" spans="1:14">
      <c r="A33" s="34"/>
      <c r="B33" s="34" t="s">
        <v>164</v>
      </c>
      <c r="C33" s="34" t="s">
        <v>186</v>
      </c>
      <c r="D33" s="34" t="s">
        <v>143</v>
      </c>
      <c r="E33" s="34" t="s">
        <v>86</v>
      </c>
      <c r="F33" s="32" t="s">
        <v>217</v>
      </c>
      <c r="G33" s="33"/>
      <c r="H33" s="33"/>
      <c r="I33" s="33"/>
      <c r="J33" s="33"/>
      <c r="K33" s="33"/>
      <c r="L33" s="59">
        <f>IF(ISBLANK(F33),"",VLOOKUP(F33,valve_configs_table[],2,))</f>
        <v>57</v>
      </c>
      <c r="M33" s="33"/>
      <c r="N33" s="33"/>
    </row>
    <row r="34" spans="1:14">
      <c r="A34" s="34"/>
      <c r="B34" s="34" t="s">
        <v>165</v>
      </c>
      <c r="C34" s="34" t="s">
        <v>182</v>
      </c>
      <c r="D34" s="34" t="s">
        <v>143</v>
      </c>
      <c r="E34" s="34" t="s">
        <v>86</v>
      </c>
      <c r="F34" s="32" t="s">
        <v>217</v>
      </c>
      <c r="G34" s="33"/>
      <c r="H34" s="33"/>
      <c r="I34" s="33"/>
      <c r="J34" s="33"/>
      <c r="K34" s="33"/>
      <c r="L34" s="59">
        <f>IF(ISBLANK(F34),"",VLOOKUP(F34,valve_configs_table[],2,))</f>
        <v>57</v>
      </c>
      <c r="M34" s="33"/>
      <c r="N34" s="33"/>
    </row>
    <row r="35" spans="1:14">
      <c r="A35" s="34"/>
      <c r="B35" s="34" t="s">
        <v>166</v>
      </c>
      <c r="C35" s="34" t="s">
        <v>183</v>
      </c>
      <c r="D35" s="34" t="s">
        <v>143</v>
      </c>
      <c r="E35" s="34" t="s">
        <v>86</v>
      </c>
      <c r="F35" s="32" t="s">
        <v>217</v>
      </c>
      <c r="G35" s="33"/>
      <c r="H35" s="33"/>
      <c r="I35" s="33"/>
      <c r="J35" s="33"/>
      <c r="K35" s="33"/>
      <c r="L35" s="59">
        <f>IF(ISBLANK(F35),"",VLOOKUP(F35,valve_configs_table[],2,))</f>
        <v>57</v>
      </c>
      <c r="M35" s="33"/>
      <c r="N35" s="33"/>
    </row>
    <row r="36" spans="1:14">
      <c r="A36" s="34"/>
      <c r="B36" s="34" t="s">
        <v>167</v>
      </c>
      <c r="C36" s="34" t="s">
        <v>185</v>
      </c>
      <c r="D36" s="34" t="s">
        <v>143</v>
      </c>
      <c r="E36" s="34" t="s">
        <v>86</v>
      </c>
      <c r="F36" s="32" t="s">
        <v>217</v>
      </c>
      <c r="G36" s="33"/>
      <c r="H36" s="33"/>
      <c r="I36" s="33"/>
      <c r="J36" s="33"/>
      <c r="K36" s="33"/>
      <c r="L36" s="59">
        <f>IF(ISBLANK(F36),"",VLOOKUP(F36,valve_configs_table[],2,))</f>
        <v>57</v>
      </c>
      <c r="M36" s="33"/>
      <c r="N36" s="33"/>
    </row>
    <row r="37" spans="1:14">
      <c r="A37" s="34"/>
      <c r="B37" s="34" t="s">
        <v>168</v>
      </c>
      <c r="C37" s="34" t="s">
        <v>184</v>
      </c>
      <c r="D37" s="34" t="s">
        <v>143</v>
      </c>
      <c r="E37" s="34" t="s">
        <v>86</v>
      </c>
      <c r="F37" s="32" t="s">
        <v>217</v>
      </c>
      <c r="G37" s="33"/>
      <c r="H37" s="33"/>
      <c r="I37" s="33"/>
      <c r="J37" s="33"/>
      <c r="K37" s="33"/>
      <c r="L37" s="59">
        <f>IF(ISBLANK(F37),"",VLOOKUP(F37,valve_configs_table[],2,))</f>
        <v>57</v>
      </c>
      <c r="M37" s="33"/>
      <c r="N37" s="33"/>
    </row>
    <row r="38" spans="1:14">
      <c r="A38" s="34"/>
      <c r="B38" s="34" t="s">
        <v>169</v>
      </c>
      <c r="C38" s="34" t="s">
        <v>187</v>
      </c>
      <c r="D38" s="34" t="s">
        <v>143</v>
      </c>
      <c r="E38" s="34" t="s">
        <v>86</v>
      </c>
      <c r="F38" s="32" t="s">
        <v>217</v>
      </c>
      <c r="G38" s="33"/>
      <c r="H38" s="33"/>
      <c r="I38" s="33"/>
      <c r="J38" s="33"/>
      <c r="K38" s="33"/>
      <c r="L38" s="59">
        <f>IF(ISBLANK(F38),"",VLOOKUP(F38,valve_configs_table[],2,))</f>
        <v>57</v>
      </c>
      <c r="M38" s="33"/>
      <c r="N38" s="33"/>
    </row>
    <row r="39" spans="1:14">
      <c r="A39" s="34"/>
      <c r="B39" s="34" t="s">
        <v>170</v>
      </c>
      <c r="C39" s="34" t="s">
        <v>188</v>
      </c>
      <c r="D39" s="34" t="s">
        <v>143</v>
      </c>
      <c r="E39" s="34" t="s">
        <v>86</v>
      </c>
      <c r="F39" s="32" t="s">
        <v>217</v>
      </c>
      <c r="G39" s="33"/>
      <c r="H39" s="33"/>
      <c r="I39" s="33"/>
      <c r="J39" s="33"/>
      <c r="K39" s="33"/>
      <c r="L39" s="59">
        <f>IF(ISBLANK(F39),"",VLOOKUP(F39,valve_configs_table[],2,))</f>
        <v>57</v>
      </c>
      <c r="M39" s="33"/>
      <c r="N39" s="33"/>
    </row>
    <row r="40" spans="1:14">
      <c r="A40" s="34"/>
      <c r="B40" s="34" t="s">
        <v>171</v>
      </c>
      <c r="C40" s="34" t="s">
        <v>182</v>
      </c>
      <c r="D40" s="34" t="s">
        <v>143</v>
      </c>
      <c r="E40" s="34" t="s">
        <v>86</v>
      </c>
      <c r="F40" s="32" t="s">
        <v>217</v>
      </c>
      <c r="G40" s="33"/>
      <c r="H40" s="33"/>
      <c r="I40" s="33"/>
      <c r="J40" s="33"/>
      <c r="K40" s="33"/>
      <c r="L40" s="59">
        <f>IF(ISBLANK(F40),"",VLOOKUP(F40,valve_configs_table[],2,))</f>
        <v>57</v>
      </c>
      <c r="M40" s="33"/>
      <c r="N40" s="33"/>
    </row>
    <row r="41" spans="1:14">
      <c r="A41" s="34"/>
      <c r="B41" s="34" t="s">
        <v>172</v>
      </c>
      <c r="C41" s="34" t="s">
        <v>183</v>
      </c>
      <c r="D41" s="34" t="s">
        <v>143</v>
      </c>
      <c r="E41" s="34" t="s">
        <v>86</v>
      </c>
      <c r="F41" s="32" t="s">
        <v>217</v>
      </c>
      <c r="G41" s="33"/>
      <c r="H41" s="33"/>
      <c r="I41" s="33"/>
      <c r="J41" s="33"/>
      <c r="K41" s="33"/>
      <c r="L41" s="59">
        <f>IF(ISBLANK(F41),"",VLOOKUP(F41,valve_configs_table[],2,))</f>
        <v>57</v>
      </c>
      <c r="M41" s="33"/>
      <c r="N41" s="33"/>
    </row>
    <row r="42" spans="1:14">
      <c r="A42" s="34"/>
      <c r="B42" s="34" t="s">
        <v>173</v>
      </c>
      <c r="C42" s="34" t="s">
        <v>185</v>
      </c>
      <c r="D42" s="34" t="s">
        <v>143</v>
      </c>
      <c r="E42" s="34" t="s">
        <v>86</v>
      </c>
      <c r="F42" s="32" t="s">
        <v>217</v>
      </c>
      <c r="G42" s="33"/>
      <c r="H42" s="33"/>
      <c r="I42" s="33"/>
      <c r="J42" s="33"/>
      <c r="K42" s="33"/>
      <c r="L42" s="59">
        <f>IF(ISBLANK(F42),"",VLOOKUP(F42,valve_configs_table[],2,))</f>
        <v>57</v>
      </c>
      <c r="M42" s="33"/>
      <c r="N42" s="33"/>
    </row>
    <row r="43" spans="1:14">
      <c r="A43" s="34"/>
      <c r="B43" s="34" t="s">
        <v>174</v>
      </c>
      <c r="C43" s="34" t="s">
        <v>184</v>
      </c>
      <c r="D43" s="34" t="s">
        <v>143</v>
      </c>
      <c r="E43" s="34" t="s">
        <v>86</v>
      </c>
      <c r="F43" s="32" t="s">
        <v>217</v>
      </c>
      <c r="G43" s="33"/>
      <c r="H43" s="33"/>
      <c r="I43" s="33"/>
      <c r="J43" s="33"/>
      <c r="K43" s="33"/>
      <c r="L43" s="59">
        <f>IF(ISBLANK(F43),"",VLOOKUP(F43,valve_configs_table[],2,))</f>
        <v>57</v>
      </c>
      <c r="M43" s="33"/>
      <c r="N43" s="33"/>
    </row>
    <row r="44" spans="1:14">
      <c r="A44" s="34"/>
      <c r="B44" s="34" t="s">
        <v>175</v>
      </c>
      <c r="C44" s="34" t="s">
        <v>187</v>
      </c>
      <c r="D44" s="34" t="s">
        <v>143</v>
      </c>
      <c r="E44" s="34" t="s">
        <v>86</v>
      </c>
      <c r="F44" s="32" t="s">
        <v>217</v>
      </c>
      <c r="G44" s="33"/>
      <c r="H44" s="33"/>
      <c r="I44" s="33"/>
      <c r="J44" s="33"/>
      <c r="K44" s="33"/>
      <c r="L44" s="59">
        <f>IF(ISBLANK(F44),"",VLOOKUP(F44,valve_configs_table[],2,))</f>
        <v>57</v>
      </c>
      <c r="M44" s="33"/>
      <c r="N44" s="33"/>
    </row>
    <row r="45" spans="1:14">
      <c r="A45" s="34"/>
      <c r="B45" s="34" t="s">
        <v>176</v>
      </c>
      <c r="C45" s="34" t="s">
        <v>188</v>
      </c>
      <c r="D45" s="34" t="s">
        <v>143</v>
      </c>
      <c r="E45" s="34" t="s">
        <v>86</v>
      </c>
      <c r="F45" s="32" t="s">
        <v>217</v>
      </c>
      <c r="G45" s="33"/>
      <c r="H45" s="33"/>
      <c r="I45" s="33"/>
      <c r="J45" s="33"/>
      <c r="K45" s="33"/>
      <c r="L45" s="59">
        <f>IF(ISBLANK(F45),"",VLOOKUP(F45,valve_configs_table[],2,))</f>
        <v>57</v>
      </c>
      <c r="M45" s="33"/>
      <c r="N45" s="33"/>
    </row>
    <row r="46" spans="1:14">
      <c r="A46" s="34"/>
      <c r="B46" s="34" t="s">
        <v>177</v>
      </c>
      <c r="C46" s="34" t="s">
        <v>187</v>
      </c>
      <c r="D46" s="34" t="s">
        <v>143</v>
      </c>
      <c r="E46" s="34" t="s">
        <v>86</v>
      </c>
      <c r="F46" s="32" t="s">
        <v>217</v>
      </c>
      <c r="G46" s="33"/>
      <c r="H46" s="33"/>
      <c r="I46" s="33"/>
      <c r="J46" s="33"/>
      <c r="K46" s="33"/>
      <c r="L46" s="59">
        <f>IF(ISBLANK(F46),"",VLOOKUP(F46,valve_configs_table[],2,))</f>
        <v>57</v>
      </c>
      <c r="M46" s="33"/>
      <c r="N46" s="33"/>
    </row>
    <row r="47" spans="1:14">
      <c r="A47" s="34"/>
      <c r="B47" s="34" t="s">
        <v>178</v>
      </c>
      <c r="C47" s="34" t="s">
        <v>189</v>
      </c>
      <c r="D47" s="34" t="s">
        <v>143</v>
      </c>
      <c r="E47" s="34" t="s">
        <v>86</v>
      </c>
      <c r="F47" s="32" t="s">
        <v>217</v>
      </c>
      <c r="G47" s="33"/>
      <c r="H47" s="33"/>
      <c r="I47" s="33"/>
      <c r="J47" s="33"/>
      <c r="K47" s="33"/>
      <c r="L47" s="59">
        <f>IF(ISBLANK(F47),"",VLOOKUP(F47,valve_configs_table[],2,))</f>
        <v>57</v>
      </c>
      <c r="M47" s="33"/>
      <c r="N47" s="33"/>
    </row>
    <row r="48" spans="1:14">
      <c r="A48" s="34"/>
      <c r="B48" s="34" t="s">
        <v>179</v>
      </c>
      <c r="C48" s="34" t="s">
        <v>190</v>
      </c>
      <c r="D48" s="34" t="s">
        <v>143</v>
      </c>
      <c r="E48" s="34" t="s">
        <v>86</v>
      </c>
      <c r="F48" s="32" t="s">
        <v>217</v>
      </c>
      <c r="G48" s="33"/>
      <c r="H48" s="33"/>
      <c r="I48" s="33"/>
      <c r="J48" s="33"/>
      <c r="K48" s="33"/>
      <c r="L48" s="59">
        <f>IF(ISBLANK(F48),"",VLOOKUP(F48,valve_configs_table[],2,))</f>
        <v>57</v>
      </c>
      <c r="M48" s="33"/>
      <c r="N48" s="33"/>
    </row>
    <row r="49" spans="1:14">
      <c r="A49" s="34"/>
      <c r="B49" s="34" t="s">
        <v>180</v>
      </c>
      <c r="C49" s="34" t="s">
        <v>191</v>
      </c>
      <c r="D49" s="34" t="s">
        <v>143</v>
      </c>
      <c r="E49" s="34" t="s">
        <v>86</v>
      </c>
      <c r="F49" s="32" t="s">
        <v>217</v>
      </c>
      <c r="G49" s="33"/>
      <c r="H49" s="33"/>
      <c r="I49" s="33"/>
      <c r="J49" s="33"/>
      <c r="K49" s="33"/>
      <c r="L49" s="59">
        <f>IF(ISBLANK(F49),"",VLOOKUP(F49,valve_configs_table[],2,))</f>
        <v>57</v>
      </c>
      <c r="M49" s="33"/>
      <c r="N49" s="33"/>
    </row>
    <row r="50" spans="1:14">
      <c r="A50" s="34"/>
      <c r="B50" s="34" t="s">
        <v>181</v>
      </c>
      <c r="C50" s="34" t="s">
        <v>192</v>
      </c>
      <c r="D50" s="34" t="s">
        <v>143</v>
      </c>
      <c r="E50" s="34" t="s">
        <v>86</v>
      </c>
      <c r="F50" s="32" t="s">
        <v>217</v>
      </c>
      <c r="G50" s="33"/>
      <c r="H50" s="33"/>
      <c r="I50" s="33"/>
      <c r="J50" s="33"/>
      <c r="K50" s="33"/>
      <c r="L50" s="59">
        <f>IF(ISBLANK(F50),"",VLOOKUP(F50,valve_configs_table[],2,))</f>
        <v>57</v>
      </c>
      <c r="M50" s="33"/>
      <c r="N50" s="33"/>
    </row>
    <row r="51" spans="1:14">
      <c r="A51" s="34"/>
      <c r="B51" s="55" t="s">
        <v>254</v>
      </c>
      <c r="C51" s="34" t="s">
        <v>266</v>
      </c>
      <c r="D51" s="34" t="s">
        <v>224</v>
      </c>
      <c r="E51" s="34" t="s">
        <v>225</v>
      </c>
      <c r="F51" s="32" t="s">
        <v>217</v>
      </c>
      <c r="G51" s="33"/>
      <c r="H51" s="33"/>
      <c r="I51" s="33"/>
      <c r="J51" s="33"/>
      <c r="K51" s="33"/>
      <c r="L51" s="59">
        <f>IF(ISBLANK(F51),"",VLOOKUP(F51,valve_configs_table[],2,))</f>
        <v>57</v>
      </c>
      <c r="M51" s="33"/>
      <c r="N51" s="33"/>
    </row>
    <row r="52" spans="1:14">
      <c r="A52" s="34"/>
      <c r="B52" s="55" t="s">
        <v>255</v>
      </c>
      <c r="C52" s="34" t="s">
        <v>267</v>
      </c>
      <c r="D52" s="34" t="s">
        <v>224</v>
      </c>
      <c r="E52" s="34" t="s">
        <v>225</v>
      </c>
      <c r="F52" s="32" t="s">
        <v>217</v>
      </c>
      <c r="G52" s="33"/>
      <c r="H52" s="33"/>
      <c r="I52" s="33"/>
      <c r="J52" s="33"/>
      <c r="K52" s="33"/>
      <c r="L52" s="59">
        <f>IF(ISBLANK(F52),"",VLOOKUP(F52,valve_configs_table[],2,))</f>
        <v>57</v>
      </c>
      <c r="M52" s="33"/>
      <c r="N52" s="33"/>
    </row>
    <row r="53" spans="1:14">
      <c r="A53" s="34"/>
      <c r="B53" s="55" t="s">
        <v>256</v>
      </c>
      <c r="C53" s="34" t="s">
        <v>268</v>
      </c>
      <c r="D53" s="34" t="s">
        <v>224</v>
      </c>
      <c r="E53" s="34" t="s">
        <v>225</v>
      </c>
      <c r="F53" s="32" t="s">
        <v>217</v>
      </c>
      <c r="G53" s="33"/>
      <c r="H53" s="33"/>
      <c r="I53" s="33"/>
      <c r="J53" s="33"/>
      <c r="K53" s="33"/>
      <c r="L53" s="59">
        <f>IF(ISBLANK(F53),"",VLOOKUP(F53,valve_configs_table[],2,))</f>
        <v>57</v>
      </c>
      <c r="M53" s="33"/>
      <c r="N53" s="33"/>
    </row>
    <row r="54" spans="1:14">
      <c r="A54" s="34"/>
      <c r="B54" s="55" t="s">
        <v>257</v>
      </c>
      <c r="C54" s="34" t="s">
        <v>269</v>
      </c>
      <c r="D54" s="34" t="s">
        <v>224</v>
      </c>
      <c r="E54" s="34" t="s">
        <v>225</v>
      </c>
      <c r="F54" s="32" t="s">
        <v>217</v>
      </c>
      <c r="G54" s="33"/>
      <c r="H54" s="33"/>
      <c r="I54" s="33"/>
      <c r="J54" s="33"/>
      <c r="K54" s="33"/>
      <c r="L54" s="59">
        <f>IF(ISBLANK(F54),"",VLOOKUP(F54,valve_configs_table[],2,))</f>
        <v>57</v>
      </c>
      <c r="M54" s="33"/>
      <c r="N54" s="33"/>
    </row>
    <row r="55" spans="1:14">
      <c r="A55" s="34"/>
      <c r="B55" s="55" t="s">
        <v>258</v>
      </c>
      <c r="C55" s="34" t="s">
        <v>270</v>
      </c>
      <c r="D55" s="34" t="s">
        <v>224</v>
      </c>
      <c r="E55" s="34" t="s">
        <v>225</v>
      </c>
      <c r="F55" s="32" t="s">
        <v>217</v>
      </c>
      <c r="G55" s="33"/>
      <c r="H55" s="33"/>
      <c r="I55" s="33"/>
      <c r="J55" s="33"/>
      <c r="K55" s="33"/>
      <c r="L55" s="59">
        <f>IF(ISBLANK(F55),"",VLOOKUP(F55,valve_configs_table[],2,))</f>
        <v>57</v>
      </c>
      <c r="M55" s="33"/>
      <c r="N55" s="33"/>
    </row>
    <row r="56" spans="1:14">
      <c r="A56" s="34"/>
      <c r="B56" s="55" t="s">
        <v>259</v>
      </c>
      <c r="C56" s="34" t="s">
        <v>271</v>
      </c>
      <c r="D56" s="34" t="s">
        <v>224</v>
      </c>
      <c r="E56" s="34" t="s">
        <v>225</v>
      </c>
      <c r="F56" s="32" t="s">
        <v>217</v>
      </c>
      <c r="G56" s="33"/>
      <c r="H56" s="33"/>
      <c r="I56" s="33"/>
      <c r="J56" s="33"/>
      <c r="K56" s="33"/>
      <c r="L56" s="59">
        <f>IF(ISBLANK(F56),"",VLOOKUP(F56,valve_configs_table[],2,))</f>
        <v>57</v>
      </c>
      <c r="M56" s="33"/>
      <c r="N56" s="33"/>
    </row>
    <row r="57" spans="1:14">
      <c r="A57" s="34"/>
      <c r="B57" s="55" t="s">
        <v>260</v>
      </c>
      <c r="C57" s="34" t="s">
        <v>272</v>
      </c>
      <c r="D57" s="34" t="s">
        <v>224</v>
      </c>
      <c r="E57" s="34" t="s">
        <v>225</v>
      </c>
      <c r="F57" s="32" t="s">
        <v>217</v>
      </c>
      <c r="G57" s="33"/>
      <c r="H57" s="33"/>
      <c r="I57" s="33"/>
      <c r="J57" s="33"/>
      <c r="K57" s="33"/>
      <c r="L57" s="59">
        <f>IF(ISBLANK(F57),"",VLOOKUP(F57,valve_configs_table[],2,))</f>
        <v>57</v>
      </c>
      <c r="M57" s="33"/>
      <c r="N57" s="33"/>
    </row>
    <row r="58" spans="1:14">
      <c r="A58" s="34"/>
      <c r="B58" s="55" t="s">
        <v>261</v>
      </c>
      <c r="C58" s="34" t="s">
        <v>274</v>
      </c>
      <c r="D58" s="34" t="s">
        <v>224</v>
      </c>
      <c r="E58" s="34" t="s">
        <v>225</v>
      </c>
      <c r="F58" s="32" t="s">
        <v>217</v>
      </c>
      <c r="G58" s="33"/>
      <c r="H58" s="33"/>
      <c r="I58" s="33"/>
      <c r="J58" s="33"/>
      <c r="K58" s="33"/>
      <c r="L58" s="59">
        <f>IF(ISBLANK(F58),"",VLOOKUP(F58,valve_configs_table[],2,))</f>
        <v>57</v>
      </c>
      <c r="M58" s="33"/>
      <c r="N58" s="33"/>
    </row>
    <row r="59" spans="1:14">
      <c r="A59" s="34"/>
      <c r="B59" s="55" t="s">
        <v>262</v>
      </c>
      <c r="C59" s="34" t="s">
        <v>275</v>
      </c>
      <c r="D59" s="34" t="s">
        <v>224</v>
      </c>
      <c r="E59" s="34" t="s">
        <v>225</v>
      </c>
      <c r="F59" s="32" t="s">
        <v>217</v>
      </c>
      <c r="G59" s="33"/>
      <c r="H59" s="33"/>
      <c r="I59" s="33"/>
      <c r="J59" s="33"/>
      <c r="K59" s="33"/>
      <c r="L59" s="59">
        <f>IF(ISBLANK(F59),"",VLOOKUP(F59,valve_configs_table[],2,))</f>
        <v>57</v>
      </c>
      <c r="M59" s="33"/>
      <c r="N59" s="33"/>
    </row>
    <row r="60" spans="1:14">
      <c r="A60" s="34"/>
      <c r="B60" s="55" t="s">
        <v>263</v>
      </c>
      <c r="C60" s="34" t="s">
        <v>276</v>
      </c>
      <c r="D60" s="34" t="s">
        <v>224</v>
      </c>
      <c r="E60" s="34" t="s">
        <v>225</v>
      </c>
      <c r="F60" s="32" t="s">
        <v>217</v>
      </c>
      <c r="G60" s="33"/>
      <c r="H60" s="33"/>
      <c r="I60" s="33"/>
      <c r="J60" s="33"/>
      <c r="K60" s="33"/>
      <c r="L60" s="59">
        <f>IF(ISBLANK(F60),"",VLOOKUP(F60,valve_configs_table[],2,))</f>
        <v>57</v>
      </c>
      <c r="M60" s="33"/>
      <c r="N60" s="33"/>
    </row>
    <row r="61" spans="1:14">
      <c r="A61" s="34"/>
      <c r="B61" s="55" t="s">
        <v>264</v>
      </c>
      <c r="C61" s="34" t="s">
        <v>273</v>
      </c>
      <c r="D61" s="34" t="s">
        <v>224</v>
      </c>
      <c r="E61" s="34" t="s">
        <v>225</v>
      </c>
      <c r="F61" s="32" t="s">
        <v>217</v>
      </c>
      <c r="G61" s="33"/>
      <c r="H61" s="33"/>
      <c r="I61" s="33"/>
      <c r="J61" s="33"/>
      <c r="K61" s="33"/>
      <c r="L61" s="59">
        <f>IF(ISBLANK(F61),"",VLOOKUP(F61,valve_configs_table[],2,))</f>
        <v>57</v>
      </c>
      <c r="M61" s="33"/>
      <c r="N61" s="33"/>
    </row>
    <row r="62" spans="1:14">
      <c r="A62" s="34"/>
      <c r="B62" s="55" t="s">
        <v>265</v>
      </c>
      <c r="C62" s="34" t="s">
        <v>323</v>
      </c>
      <c r="D62" s="34" t="s">
        <v>224</v>
      </c>
      <c r="E62" s="34" t="s">
        <v>225</v>
      </c>
      <c r="F62" s="32" t="s">
        <v>217</v>
      </c>
      <c r="G62" s="33"/>
      <c r="H62" s="33"/>
      <c r="I62" s="33"/>
      <c r="J62" s="33"/>
      <c r="K62" s="33"/>
      <c r="L62" s="59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59"/>
      <c r="M293" s="33"/>
      <c r="N293" s="33"/>
    </row>
  </sheetData>
  <autoFilter ref="A3:L293" xr:uid="{00000000-0001-0000-0100-000000000000}"/>
  <mergeCells count="1">
    <mergeCell ref="B4:B5"/>
  </mergeCells>
  <conditionalFormatting sqref="B6">
    <cfRule type="duplicateValues" dxfId="150" priority="10"/>
  </conditionalFormatting>
  <conditionalFormatting sqref="B9">
    <cfRule type="duplicateValues" dxfId="149" priority="12"/>
  </conditionalFormatting>
  <conditionalFormatting sqref="B10:B13">
    <cfRule type="duplicateValues" dxfId="148" priority="11"/>
  </conditionalFormatting>
  <conditionalFormatting sqref="B63:B293 B7:B8 B14:B50">
    <cfRule type="duplicateValues" dxfId="147" priority="13"/>
  </conditionalFormatting>
  <conditionalFormatting sqref="G6:K293">
    <cfRule type="cellIs" dxfId="146" priority="6" operator="equal">
      <formula>"P"</formula>
    </cfRule>
    <cfRule type="cellIs" dxfId="145" priority="7" operator="equal">
      <formula>"p"</formula>
    </cfRule>
    <cfRule type="cellIs" dxfId="144" priority="8" operator="equal">
      <formula>"x"</formula>
    </cfRule>
    <cfRule type="cellIs" dxfId="143" priority="9" operator="equal">
      <formula>"X"</formula>
    </cfRule>
  </conditionalFormatting>
  <conditionalFormatting sqref="M6:N293">
    <cfRule type="cellIs" dxfId="142" priority="1" operator="equal">
      <formula>"P"</formula>
    </cfRule>
    <cfRule type="cellIs" dxfId="141" priority="2" operator="equal">
      <formula>"p"</formula>
    </cfRule>
    <cfRule type="cellIs" dxfId="140" priority="3" operator="equal">
      <formula>"x"</formula>
    </cfRule>
    <cfRule type="cellIs" dxfId="139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tabSelected="1" workbookViewId="0">
      <selection activeCell="G12" sqref="G12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>
      <c r="A1" s="39"/>
      <c r="B1" s="39"/>
      <c r="C1" s="39"/>
      <c r="D1" s="39"/>
      <c r="E1" s="39"/>
      <c r="F1" s="39"/>
      <c r="G1" s="39"/>
      <c r="H1" s="39"/>
      <c r="I1" s="39"/>
      <c r="J1" s="5" t="str">
        <f>proj_nr_descr</f>
        <v>Projectnumber:</v>
      </c>
      <c r="K1" s="101" t="str">
        <f>proj_nr</f>
        <v>[Enter proj nr]</v>
      </c>
      <c r="L1" s="76"/>
    </row>
    <row r="2" spans="1:1009" ht="18" customHeight="1" thickBot="1">
      <c r="A2" s="38"/>
      <c r="B2" s="38"/>
      <c r="C2" s="38"/>
      <c r="D2" s="39"/>
      <c r="E2" s="39"/>
      <c r="F2" s="39"/>
      <c r="G2" s="22"/>
      <c r="H2" s="22"/>
      <c r="I2" s="22"/>
      <c r="J2" s="11" t="str">
        <f>proj_name_descr</f>
        <v>Projectname:</v>
      </c>
      <c r="K2" s="102" t="str">
        <f>proj_name</f>
        <v>[Enter proj name]</v>
      </c>
      <c r="L2" s="77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ALU3"/>
    </row>
    <row r="4" spans="1:1009" s="24" customFormat="1" ht="15.75" thickBot="1">
      <c r="A4" s="25"/>
      <c r="B4" s="110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10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220</v>
      </c>
      <c r="G6" s="33"/>
      <c r="H6" s="33"/>
      <c r="I6" s="33"/>
      <c r="J6" s="33"/>
      <c r="K6" s="33"/>
      <c r="L6" s="59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221</v>
      </c>
      <c r="G7" s="33"/>
      <c r="H7" s="33"/>
      <c r="I7" s="33"/>
      <c r="J7" s="33"/>
      <c r="K7" s="33"/>
      <c r="L7" s="59">
        <f>IF(ISBLANK(F7),"",VLOOKUP(F7,motor_configs_table[],2,))</f>
        <v>85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220</v>
      </c>
      <c r="G8" s="33"/>
      <c r="H8" s="33"/>
      <c r="I8" s="33"/>
      <c r="J8" s="33"/>
      <c r="K8" s="33"/>
      <c r="L8" s="59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221</v>
      </c>
      <c r="G9" s="33"/>
      <c r="H9" s="33"/>
      <c r="I9" s="33"/>
      <c r="J9" s="33"/>
      <c r="K9" s="33"/>
      <c r="L9" s="59">
        <f>IF(ISBLANK(F9),"",VLOOKUP(F9,motor_configs_table[],2,))</f>
        <v>85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220</v>
      </c>
      <c r="G10" s="33"/>
      <c r="H10" s="33"/>
      <c r="I10" s="33"/>
      <c r="J10" s="33"/>
      <c r="K10" s="33"/>
      <c r="L10" s="59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220</v>
      </c>
      <c r="G11" s="33"/>
      <c r="H11" s="33"/>
      <c r="I11" s="33"/>
      <c r="J11" s="33"/>
      <c r="K11" s="33"/>
      <c r="L11" s="59">
        <f>IF(ISBLANK(F11),"",VLOOKUP(F11,motor_configs_table[],2,))</f>
        <v>21</v>
      </c>
    </row>
    <row r="12" spans="1:1009">
      <c r="A12" s="34"/>
      <c r="B12" s="32" t="s">
        <v>149</v>
      </c>
      <c r="C12" s="34" t="s">
        <v>278</v>
      </c>
      <c r="D12" s="32" t="s">
        <v>143</v>
      </c>
      <c r="E12" s="34" t="s">
        <v>86</v>
      </c>
      <c r="F12" s="32" t="s">
        <v>220</v>
      </c>
      <c r="G12" s="33"/>
      <c r="H12" s="33"/>
      <c r="I12" s="33"/>
      <c r="J12" s="33"/>
      <c r="K12" s="33"/>
      <c r="L12" s="59">
        <f>IF(ISBLANK(F12),"",VLOOKUP(F12,motor_configs_table[],2,))</f>
        <v>21</v>
      </c>
    </row>
    <row r="13" spans="1:1009">
      <c r="A13" s="34"/>
      <c r="B13" s="32" t="s">
        <v>150</v>
      </c>
      <c r="C13" s="34" t="s">
        <v>277</v>
      </c>
      <c r="D13" s="32" t="s">
        <v>143</v>
      </c>
      <c r="E13" s="34" t="s">
        <v>86</v>
      </c>
      <c r="F13" s="32" t="s">
        <v>220</v>
      </c>
      <c r="G13" s="33"/>
      <c r="H13" s="33"/>
      <c r="I13" s="33"/>
      <c r="J13" s="33"/>
      <c r="K13" s="33"/>
      <c r="L13" s="59">
        <f>IF(ISBLANK(F13),"",VLOOKUP(F13,motor_configs_table[],2,))</f>
        <v>21</v>
      </c>
    </row>
    <row r="14" spans="1:1009">
      <c r="A14" s="34"/>
      <c r="B14" s="32" t="s">
        <v>151</v>
      </c>
      <c r="C14" s="34" t="s">
        <v>279</v>
      </c>
      <c r="D14" s="32" t="s">
        <v>143</v>
      </c>
      <c r="E14" s="34" t="s">
        <v>86</v>
      </c>
      <c r="F14" s="32" t="s">
        <v>220</v>
      </c>
      <c r="G14" s="33"/>
      <c r="H14" s="33"/>
      <c r="I14" s="33"/>
      <c r="J14" s="33"/>
      <c r="K14" s="33"/>
      <c r="L14" s="59">
        <f>IF(ISBLANK(F14),"",VLOOKUP(F14,motor_configs_table[],2,))</f>
        <v>21</v>
      </c>
    </row>
    <row r="15" spans="1:1009">
      <c r="A15" s="34"/>
      <c r="B15" s="55" t="s">
        <v>250</v>
      </c>
      <c r="C15" s="34" t="s">
        <v>280</v>
      </c>
      <c r="D15" s="32" t="s">
        <v>224</v>
      </c>
      <c r="E15" s="34" t="s">
        <v>225</v>
      </c>
      <c r="F15" s="32" t="s">
        <v>220</v>
      </c>
      <c r="G15" s="33"/>
      <c r="H15" s="33"/>
      <c r="I15" s="33"/>
      <c r="J15" s="33"/>
      <c r="K15" s="33"/>
      <c r="L15" s="59">
        <f>IF(ISBLANK(F15),"",VLOOKUP(F15,motor_configs_table[],2,))</f>
        <v>21</v>
      </c>
    </row>
    <row r="16" spans="1:1009">
      <c r="A16" s="34"/>
      <c r="B16" s="55" t="s">
        <v>251</v>
      </c>
      <c r="C16" s="34" t="s">
        <v>281</v>
      </c>
      <c r="D16" s="32" t="s">
        <v>224</v>
      </c>
      <c r="E16" s="34" t="s">
        <v>225</v>
      </c>
      <c r="F16" s="32" t="s">
        <v>220</v>
      </c>
      <c r="G16" s="33"/>
      <c r="H16" s="33"/>
      <c r="I16" s="33"/>
      <c r="J16" s="33"/>
      <c r="K16" s="33"/>
      <c r="L16" s="59">
        <f>IF(ISBLANK(F16),"",VLOOKUP(F16,motor_configs_table[],2,))</f>
        <v>21</v>
      </c>
    </row>
    <row r="17" spans="1:12">
      <c r="A17" s="34"/>
      <c r="B17" s="55" t="s">
        <v>252</v>
      </c>
      <c r="C17" s="34" t="s">
        <v>282</v>
      </c>
      <c r="D17" s="32" t="s">
        <v>224</v>
      </c>
      <c r="E17" s="34" t="s">
        <v>225</v>
      </c>
      <c r="F17" s="32" t="s">
        <v>220</v>
      </c>
      <c r="G17" s="33"/>
      <c r="H17" s="33"/>
      <c r="I17" s="33"/>
      <c r="J17" s="33"/>
      <c r="K17" s="33"/>
      <c r="L17" s="59">
        <f>IF(ISBLANK(F17),"",VLOOKUP(F17,motor_configs_table[],2,))</f>
        <v>21</v>
      </c>
    </row>
    <row r="18" spans="1:12">
      <c r="A18" s="34"/>
      <c r="B18" s="55" t="s">
        <v>253</v>
      </c>
      <c r="C18" s="34" t="s">
        <v>283</v>
      </c>
      <c r="D18" s="32" t="s">
        <v>224</v>
      </c>
      <c r="E18" s="34" t="s">
        <v>225</v>
      </c>
      <c r="F18" s="32" t="s">
        <v>220</v>
      </c>
      <c r="G18" s="33"/>
      <c r="H18" s="33"/>
      <c r="I18" s="33"/>
      <c r="J18" s="33"/>
      <c r="K18" s="33"/>
      <c r="L18" s="59">
        <f>IF(ISBLANK(F18),"",VLOOKUP(F18,motor_configs_table[],2,))</f>
        <v>21</v>
      </c>
    </row>
    <row r="19" spans="1:12">
      <c r="A19" s="34"/>
      <c r="B19" s="55" t="s">
        <v>292</v>
      </c>
      <c r="C19" s="34" t="s">
        <v>293</v>
      </c>
      <c r="D19" s="32" t="s">
        <v>224</v>
      </c>
      <c r="E19" s="34" t="s">
        <v>225</v>
      </c>
      <c r="F19" s="32" t="s">
        <v>220</v>
      </c>
      <c r="G19" s="33"/>
      <c r="H19" s="33"/>
      <c r="I19" s="33"/>
      <c r="J19" s="33"/>
      <c r="K19" s="33"/>
      <c r="L19" s="59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59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59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59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59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59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59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59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59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59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59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59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59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59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59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59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59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59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59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59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59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59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59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59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59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59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59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59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59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59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59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59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59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59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59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59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59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59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59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59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59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59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59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59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59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59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59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59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59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59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59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59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B6 B8 B11:B14 B20:B300">
    <cfRule type="duplicateValues" dxfId="138" priority="30"/>
  </conditionalFormatting>
  <conditionalFormatting sqref="B7">
    <cfRule type="duplicateValues" dxfId="137" priority="31"/>
  </conditionalFormatting>
  <conditionalFormatting sqref="B9">
    <cfRule type="duplicateValues" dxfId="136" priority="32"/>
  </conditionalFormatting>
  <conditionalFormatting sqref="B10">
    <cfRule type="duplicateValues" dxfId="135" priority="33"/>
  </conditionalFormatting>
  <conditionalFormatting sqref="G6:K300">
    <cfRule type="cellIs" dxfId="134" priority="2" operator="equal">
      <formula>"P"</formula>
    </cfRule>
    <cfRule type="cellIs" dxfId="133" priority="3" operator="equal">
      <formula>"p"</formula>
    </cfRule>
    <cfRule type="cellIs" dxfId="132" priority="4" operator="equal">
      <formula>"x"</formula>
    </cfRule>
    <cfRule type="cellIs" dxfId="131" priority="5" operator="equal">
      <formula>"X"</formula>
    </cfRule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selection activeCell="D20" sqref="D20:E23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57"/>
      <c r="E1" s="57"/>
      <c r="F1" s="78"/>
      <c r="G1" s="5" t="str">
        <f>proj_nr_descr</f>
        <v>Projectnumber:</v>
      </c>
      <c r="H1" s="101" t="str">
        <f>proj_nr</f>
        <v>[Enter proj nr]</v>
      </c>
      <c r="I1" s="82"/>
    </row>
    <row r="2" spans="1:9" ht="18" customHeight="1" thickBot="1">
      <c r="A2" s="39"/>
      <c r="B2" s="39"/>
      <c r="C2" s="39"/>
      <c r="D2" s="57"/>
      <c r="E2" s="57"/>
      <c r="F2" s="78"/>
      <c r="G2" s="11" t="str">
        <f>proj_name_descr</f>
        <v>Projectname:</v>
      </c>
      <c r="H2" s="102" t="str">
        <f>proj_name</f>
        <v>[Enter proj name]</v>
      </c>
      <c r="I2" s="8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</row>
    <row r="4" spans="1:9" s="24" customFormat="1" ht="15.75" thickBot="1">
      <c r="A4" s="25"/>
      <c r="B4" s="110">
        <f>COUNTA(B6:B303)</f>
        <v>19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56" t="s">
        <v>248</v>
      </c>
      <c r="C21" s="34" t="s">
        <v>284</v>
      </c>
      <c r="D21" s="32" t="s">
        <v>224</v>
      </c>
      <c r="E21" s="34" t="s">
        <v>225</v>
      </c>
      <c r="F21" s="33"/>
      <c r="G21" s="33"/>
      <c r="H21" s="33"/>
      <c r="I21" s="33"/>
    </row>
    <row r="22" spans="1:9">
      <c r="A22" s="34"/>
      <c r="B22" s="56" t="s">
        <v>249</v>
      </c>
      <c r="C22" s="34" t="s">
        <v>285</v>
      </c>
      <c r="D22" s="32" t="s">
        <v>224</v>
      </c>
      <c r="E22" s="34" t="s">
        <v>225</v>
      </c>
      <c r="F22" s="33"/>
      <c r="G22" s="33"/>
      <c r="H22" s="33"/>
      <c r="I22" s="33"/>
    </row>
    <row r="23" spans="1:9">
      <c r="A23" s="34"/>
      <c r="B23" s="34" t="s">
        <v>395</v>
      </c>
      <c r="C23" s="34" t="s">
        <v>394</v>
      </c>
      <c r="D23" s="34" t="s">
        <v>143</v>
      </c>
      <c r="E23" s="34" t="s">
        <v>86</v>
      </c>
      <c r="F23" s="33"/>
      <c r="G23" s="33"/>
      <c r="H23" s="33"/>
      <c r="I23" s="33"/>
    </row>
    <row r="24" spans="1:9">
      <c r="A24" s="34"/>
      <c r="B24" s="34" t="s">
        <v>396</v>
      </c>
      <c r="C24" s="34" t="s">
        <v>394</v>
      </c>
      <c r="D24" s="34" t="s">
        <v>143</v>
      </c>
      <c r="E24" s="34" t="s">
        <v>86</v>
      </c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B6:B7 B9:B10 B12:B13 B15:B16 B18:B303">
    <cfRule type="duplicateValues" dxfId="130" priority="30"/>
  </conditionalFormatting>
  <conditionalFormatting sqref="B8">
    <cfRule type="duplicateValues" dxfId="129" priority="31"/>
  </conditionalFormatting>
  <conditionalFormatting sqref="B11">
    <cfRule type="duplicateValues" dxfId="128" priority="32"/>
  </conditionalFormatting>
  <conditionalFormatting sqref="B14">
    <cfRule type="duplicateValues" dxfId="127" priority="33"/>
  </conditionalFormatting>
  <conditionalFormatting sqref="B17">
    <cfRule type="duplicateValues" dxfId="126" priority="34"/>
  </conditionalFormatting>
  <conditionalFormatting sqref="F6:I303">
    <cfRule type="cellIs" dxfId="125" priority="2" operator="equal">
      <formula>"P"</formula>
    </cfRule>
    <cfRule type="cellIs" dxfId="124" priority="3" operator="equal">
      <formula>"p"</formula>
    </cfRule>
    <cfRule type="cellIs" dxfId="123" priority="4" operator="equal">
      <formula>"x"</formula>
    </cfRule>
    <cfRule type="cellIs" dxfId="122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299"/>
  <sheetViews>
    <sheetView workbookViewId="0">
      <selection activeCell="E27" sqref="E27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79"/>
      <c r="H1" s="5" t="str">
        <f>proj_nr_descr</f>
        <v>Projectnumber:</v>
      </c>
      <c r="I1" s="101" t="str">
        <f>proj_nr</f>
        <v>[Enter proj nr]</v>
      </c>
      <c r="J1" s="81"/>
    </row>
    <row r="2" spans="1:10" ht="18" customHeight="1" thickBot="1">
      <c r="A2" s="39"/>
      <c r="B2" s="39"/>
      <c r="C2" s="39"/>
      <c r="D2" s="39"/>
      <c r="E2" s="39"/>
      <c r="F2" s="39"/>
      <c r="G2" s="79"/>
      <c r="H2" s="11" t="str">
        <f>proj_name_descr</f>
        <v>Projectname:</v>
      </c>
      <c r="I2" s="102" t="str">
        <f>proj_name</f>
        <v>[Enter proj name]</v>
      </c>
      <c r="J2" s="8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</row>
    <row r="4" spans="1:10" s="24" customFormat="1" ht="15.75" thickBot="1">
      <c r="A4" s="25"/>
      <c r="B4" s="110">
        <f>COUNTA(B6:B299)</f>
        <v>15</v>
      </c>
      <c r="C4" s="25"/>
      <c r="D4" s="37"/>
      <c r="E4" s="26"/>
      <c r="F4" s="26">
        <f>COUNTIFS($B$6:$B$299,"&lt;&gt;",F6:F299,"x")</f>
        <v>0</v>
      </c>
      <c r="G4" s="26">
        <f>COUNTIFS($B$6:$B$299,"&lt;&gt;",G6:G299,"x")</f>
        <v>0</v>
      </c>
      <c r="H4" s="26">
        <f>COUNTIFS($B$6:$B$299,"&lt;&gt;",H6:H299,"x")</f>
        <v>0</v>
      </c>
      <c r="I4" s="26">
        <f>COUNTIFS($B$6:$B$299,"&lt;&gt;",I6:I299,"x")</f>
        <v>0</v>
      </c>
      <c r="J4" s="27">
        <f>COUNTIFS($B$6:$B$299,"&lt;&gt;",J6:J299,"x")</f>
        <v>0</v>
      </c>
    </row>
    <row r="5" spans="1:10" ht="15.75" thickBot="1">
      <c r="A5" s="29"/>
      <c r="B5" s="110"/>
      <c r="C5" s="29"/>
      <c r="D5" s="29"/>
      <c r="E5" s="30"/>
      <c r="F5" s="30">
        <f t="shared" ref="F5:J5" si="0">IF($B$4=0,"N/A",F4/$B$4)</f>
        <v>0</v>
      </c>
      <c r="G5" s="30">
        <f t="shared" si="0"/>
        <v>0</v>
      </c>
      <c r="H5" s="30">
        <f t="shared" si="0"/>
        <v>0</v>
      </c>
      <c r="I5" s="30">
        <f>IF($B$4=0,"N/A",I4/$B$4)</f>
        <v>0</v>
      </c>
      <c r="J5" s="31">
        <f t="shared" si="0"/>
        <v>0</v>
      </c>
    </row>
    <row r="6" spans="1:10">
      <c r="A6" s="34"/>
      <c r="B6" s="32" t="s">
        <v>397</v>
      </c>
      <c r="C6" s="34" t="s">
        <v>401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 t="s">
        <v>398</v>
      </c>
      <c r="C7" s="34" t="s">
        <v>401</v>
      </c>
      <c r="D7" s="32" t="s">
        <v>84</v>
      </c>
      <c r="E7" s="32" t="s">
        <v>85</v>
      </c>
      <c r="F7" s="33"/>
      <c r="G7" s="33"/>
      <c r="H7" s="33"/>
      <c r="I7" s="33"/>
      <c r="J7" s="33"/>
    </row>
    <row r="8" spans="1:10">
      <c r="A8" s="34"/>
      <c r="B8" s="32" t="s">
        <v>399</v>
      </c>
      <c r="C8" s="34" t="s">
        <v>401</v>
      </c>
      <c r="D8" s="32" t="s">
        <v>84</v>
      </c>
      <c r="E8" s="32" t="s">
        <v>85</v>
      </c>
      <c r="F8" s="33"/>
      <c r="G8" s="33"/>
      <c r="H8" s="33"/>
      <c r="I8" s="33"/>
      <c r="J8" s="33"/>
    </row>
    <row r="9" spans="1:10">
      <c r="A9" s="34"/>
      <c r="B9" s="32" t="s">
        <v>400</v>
      </c>
      <c r="C9" s="34" t="s">
        <v>401</v>
      </c>
      <c r="D9" s="32" t="s">
        <v>84</v>
      </c>
      <c r="E9" s="32" t="s">
        <v>85</v>
      </c>
      <c r="F9" s="33"/>
      <c r="G9" s="33"/>
      <c r="H9" s="33"/>
      <c r="I9" s="33"/>
      <c r="J9" s="33"/>
    </row>
    <row r="10" spans="1:10">
      <c r="A10" s="34"/>
      <c r="B10" s="32" t="s">
        <v>402</v>
      </c>
      <c r="C10" s="34" t="s">
        <v>401</v>
      </c>
      <c r="D10" s="32" t="s">
        <v>84</v>
      </c>
      <c r="E10" s="32" t="s">
        <v>85</v>
      </c>
      <c r="F10" s="33"/>
      <c r="G10" s="33"/>
      <c r="H10" s="33"/>
      <c r="I10" s="33"/>
      <c r="J10" s="33"/>
    </row>
    <row r="11" spans="1:10">
      <c r="A11" s="34"/>
      <c r="B11" s="32" t="s">
        <v>403</v>
      </c>
      <c r="C11" s="34" t="s">
        <v>401</v>
      </c>
      <c r="D11" s="32" t="s">
        <v>84</v>
      </c>
      <c r="E11" s="32" t="s">
        <v>85</v>
      </c>
      <c r="F11" s="33"/>
      <c r="G11" s="33"/>
      <c r="H11" s="33"/>
      <c r="I11" s="33"/>
      <c r="J11" s="33"/>
    </row>
    <row r="12" spans="1:10">
      <c r="A12" s="34"/>
      <c r="B12" s="32" t="s">
        <v>404</v>
      </c>
      <c r="C12" s="34" t="s">
        <v>401</v>
      </c>
      <c r="D12" s="32" t="s">
        <v>84</v>
      </c>
      <c r="E12" s="32" t="s">
        <v>85</v>
      </c>
      <c r="F12" s="33"/>
      <c r="G12" s="33"/>
      <c r="H12" s="33"/>
      <c r="I12" s="33"/>
      <c r="J12" s="33"/>
    </row>
    <row r="13" spans="1:10">
      <c r="A13" s="34"/>
      <c r="B13" s="32" t="s">
        <v>405</v>
      </c>
      <c r="C13" s="34" t="s">
        <v>401</v>
      </c>
      <c r="D13" s="34" t="s">
        <v>143</v>
      </c>
      <c r="E13" s="34" t="s">
        <v>86</v>
      </c>
      <c r="F13" s="33"/>
      <c r="G13" s="33"/>
      <c r="H13" s="33"/>
      <c r="I13" s="33"/>
      <c r="J13" s="33"/>
    </row>
    <row r="14" spans="1:10">
      <c r="A14" s="34"/>
      <c r="B14" s="32" t="s">
        <v>406</v>
      </c>
      <c r="C14" s="34" t="s">
        <v>401</v>
      </c>
      <c r="D14" s="34" t="s">
        <v>143</v>
      </c>
      <c r="E14" s="34" t="s">
        <v>86</v>
      </c>
      <c r="F14" s="33"/>
      <c r="G14" s="33"/>
      <c r="H14" s="33"/>
      <c r="I14" s="33"/>
      <c r="J14" s="33"/>
    </row>
    <row r="15" spans="1:10">
      <c r="A15" s="34"/>
      <c r="B15" s="32" t="s">
        <v>407</v>
      </c>
      <c r="C15" s="34" t="s">
        <v>401</v>
      </c>
      <c r="D15" s="34" t="s">
        <v>143</v>
      </c>
      <c r="E15" s="34" t="s">
        <v>86</v>
      </c>
      <c r="F15" s="33"/>
      <c r="G15" s="33"/>
      <c r="H15" s="33"/>
      <c r="I15" s="33"/>
      <c r="J15" s="33"/>
    </row>
    <row r="16" spans="1:10">
      <c r="A16" s="34"/>
      <c r="B16" s="32" t="s">
        <v>408</v>
      </c>
      <c r="C16" s="34" t="s">
        <v>401</v>
      </c>
      <c r="D16" s="34" t="s">
        <v>143</v>
      </c>
      <c r="E16" s="34" t="s">
        <v>86</v>
      </c>
      <c r="F16" s="33"/>
      <c r="G16" s="33"/>
      <c r="H16" s="33"/>
      <c r="I16" s="33"/>
      <c r="J16" s="33"/>
    </row>
    <row r="17" spans="1:10">
      <c r="A17" s="34"/>
      <c r="B17" s="32" t="s">
        <v>409</v>
      </c>
      <c r="C17" s="34" t="s">
        <v>401</v>
      </c>
      <c r="D17" s="32" t="s">
        <v>224</v>
      </c>
      <c r="E17" s="34" t="s">
        <v>225</v>
      </c>
      <c r="F17" s="33"/>
      <c r="G17" s="33"/>
      <c r="H17" s="33"/>
      <c r="I17" s="33"/>
      <c r="J17" s="33"/>
    </row>
    <row r="18" spans="1:10">
      <c r="A18" s="34"/>
      <c r="B18" s="32" t="s">
        <v>410</v>
      </c>
      <c r="C18" s="34" t="s">
        <v>401</v>
      </c>
      <c r="D18" s="32" t="s">
        <v>224</v>
      </c>
      <c r="E18" s="34" t="s">
        <v>225</v>
      </c>
      <c r="F18" s="33"/>
      <c r="G18" s="33"/>
      <c r="H18" s="33"/>
      <c r="I18" s="33"/>
      <c r="J18" s="33"/>
    </row>
    <row r="19" spans="1:10">
      <c r="A19" s="34"/>
      <c r="B19" s="32" t="s">
        <v>411</v>
      </c>
      <c r="C19" s="34" t="s">
        <v>401</v>
      </c>
      <c r="D19" s="32" t="s">
        <v>224</v>
      </c>
      <c r="E19" s="34" t="s">
        <v>225</v>
      </c>
      <c r="F19" s="33"/>
      <c r="G19" s="33"/>
      <c r="H19" s="33"/>
      <c r="I19" s="33"/>
      <c r="J19" s="33"/>
    </row>
    <row r="20" spans="1:10">
      <c r="A20" s="34"/>
      <c r="B20" s="32" t="s">
        <v>412</v>
      </c>
      <c r="C20" s="34" t="s">
        <v>401</v>
      </c>
      <c r="D20" s="32" t="s">
        <v>224</v>
      </c>
      <c r="E20" s="34" t="s">
        <v>225</v>
      </c>
      <c r="F20" s="33"/>
      <c r="G20" s="33"/>
      <c r="H20" s="33"/>
      <c r="I20" s="33"/>
      <c r="J20" s="33"/>
    </row>
    <row r="21" spans="1:10">
      <c r="A21" s="34"/>
      <c r="B21" s="34"/>
      <c r="C21" s="34"/>
      <c r="D21" s="34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E299" s="34"/>
      <c r="F299" s="33"/>
      <c r="G299" s="33"/>
      <c r="H299" s="33"/>
      <c r="I299" s="33"/>
      <c r="J299" s="33"/>
    </row>
  </sheetData>
  <autoFilter ref="A3:J299" xr:uid="{00000000-0001-0000-0400-000000000000}"/>
  <mergeCells count="1">
    <mergeCell ref="B4:B5"/>
  </mergeCells>
  <phoneticPr fontId="35" type="noConversion"/>
  <conditionalFormatting sqref="B6:B299">
    <cfRule type="duplicateValues" dxfId="121" priority="481"/>
  </conditionalFormatting>
  <conditionalFormatting sqref="F6:J299">
    <cfRule type="cellIs" dxfId="120" priority="2" operator="equal">
      <formula>"P"</formula>
    </cfRule>
    <cfRule type="cellIs" dxfId="119" priority="3" operator="equal">
      <formula>"p"</formula>
    </cfRule>
    <cfRule type="cellIs" dxfId="118" priority="4" operator="equal">
      <formula>"x"</formula>
    </cfRule>
    <cfRule type="cellIs" dxfId="117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103"/>
    </row>
    <row r="2" spans="1:13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58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10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146</v>
      </c>
      <c r="C12" s="34"/>
      <c r="D12" s="32" t="s">
        <v>143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147</v>
      </c>
      <c r="C13" s="34"/>
      <c r="D13" s="32" t="s">
        <v>143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148</v>
      </c>
      <c r="C14" s="34"/>
      <c r="D14" s="32" t="s">
        <v>143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56" t="s">
        <v>237</v>
      </c>
      <c r="C15" s="34" t="s">
        <v>301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56" t="s">
        <v>238</v>
      </c>
      <c r="C16" s="34" t="s">
        <v>303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56" t="s">
        <v>299</v>
      </c>
      <c r="C17" s="34" t="s">
        <v>300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56" t="s">
        <v>239</v>
      </c>
      <c r="C18" s="34" t="s">
        <v>302</v>
      </c>
      <c r="D18" s="32" t="s">
        <v>224</v>
      </c>
      <c r="E18" s="34" t="s">
        <v>225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56" t="s">
        <v>240</v>
      </c>
      <c r="C19" s="34" t="s">
        <v>298</v>
      </c>
      <c r="D19" s="32" t="s">
        <v>224</v>
      </c>
      <c r="E19" s="34" t="s">
        <v>225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56" t="s">
        <v>241</v>
      </c>
      <c r="C20" s="34" t="s">
        <v>276</v>
      </c>
      <c r="D20" s="32" t="s">
        <v>224</v>
      </c>
      <c r="E20" s="34" t="s">
        <v>225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56" t="s">
        <v>242</v>
      </c>
      <c r="C21" s="34" t="s">
        <v>295</v>
      </c>
      <c r="D21" s="32" t="s">
        <v>224</v>
      </c>
      <c r="E21" s="34" t="s">
        <v>225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56" t="s">
        <v>243</v>
      </c>
      <c r="C22" s="34" t="s">
        <v>296</v>
      </c>
      <c r="D22" s="32" t="s">
        <v>224</v>
      </c>
      <c r="E22" s="34" t="s">
        <v>225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56" t="s">
        <v>294</v>
      </c>
      <c r="C23" s="34" t="s">
        <v>297</v>
      </c>
      <c r="D23" s="32" t="s">
        <v>224</v>
      </c>
      <c r="E23" s="34" t="s">
        <v>225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1">
    <mergeCell ref="B4:B5"/>
  </mergeCells>
  <conditionalFormatting sqref="B6 B8">
    <cfRule type="duplicateValues" dxfId="116" priority="31"/>
  </conditionalFormatting>
  <conditionalFormatting sqref="B7">
    <cfRule type="duplicateValues" dxfId="115" priority="32"/>
  </conditionalFormatting>
  <conditionalFormatting sqref="B9">
    <cfRule type="duplicateValues" dxfId="114" priority="33"/>
  </conditionalFormatting>
  <conditionalFormatting sqref="B10">
    <cfRule type="duplicateValues" dxfId="113" priority="34"/>
  </conditionalFormatting>
  <conditionalFormatting sqref="B11:B300">
    <cfRule type="duplicateValues" dxfId="112" priority="30"/>
  </conditionalFormatting>
  <conditionalFormatting sqref="F6:J300">
    <cfRule type="cellIs" dxfId="111" priority="1" operator="equal">
      <formula>"P"</formula>
    </cfRule>
    <cfRule type="cellIs" dxfId="110" priority="2" operator="equal">
      <formula>"p"</formula>
    </cfRule>
    <cfRule type="cellIs" dxfId="109" priority="3" operator="equal">
      <formula>"x"</formula>
    </cfRule>
    <cfRule type="cellIs" dxfId="108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J1" sqref="J1:K2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57"/>
      <c r="J1" s="5" t="s">
        <v>308</v>
      </c>
      <c r="K1" s="101" t="str">
        <f>proj_nr</f>
        <v>[Enter proj nr]</v>
      </c>
      <c r="L1" s="103"/>
    </row>
    <row r="2" spans="1:1019" ht="18" customHeight="1" thickBot="1">
      <c r="A2" s="22"/>
      <c r="B2" s="22"/>
      <c r="C2" s="22"/>
      <c r="D2" s="39"/>
      <c r="E2" s="39"/>
      <c r="F2" s="22"/>
      <c r="G2" s="22"/>
      <c r="H2" s="22"/>
      <c r="I2" s="58"/>
      <c r="J2" s="11" t="s">
        <v>307</v>
      </c>
      <c r="K2" s="102" t="str">
        <f>proj_name</f>
        <v>[Enter proj name]</v>
      </c>
      <c r="L2" s="82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10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108</v>
      </c>
      <c r="C16" s="34" t="s">
        <v>117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109</v>
      </c>
      <c r="C17" s="34" t="s">
        <v>117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110</v>
      </c>
      <c r="C18" s="34" t="s">
        <v>117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111</v>
      </c>
      <c r="C19" s="34" t="s">
        <v>117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112</v>
      </c>
      <c r="C20" s="34" t="s">
        <v>117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113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114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115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116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126</v>
      </c>
      <c r="C25" s="34"/>
      <c r="D25" s="34" t="s">
        <v>143</v>
      </c>
      <c r="E25" s="34" t="s">
        <v>86</v>
      </c>
      <c r="F25" s="33"/>
      <c r="G25" s="33"/>
      <c r="H25" s="33"/>
      <c r="I25" s="33"/>
      <c r="J25" s="28" t="s">
        <v>124</v>
      </c>
      <c r="K25" s="35">
        <v>0</v>
      </c>
      <c r="L25" s="35">
        <v>30000</v>
      </c>
    </row>
    <row r="26" spans="1:12">
      <c r="A26" s="34"/>
      <c r="B26" s="34" t="s">
        <v>127</v>
      </c>
      <c r="C26" s="34"/>
      <c r="D26" s="34" t="s">
        <v>143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128</v>
      </c>
      <c r="C27" s="34"/>
      <c r="D27" s="34" t="s">
        <v>143</v>
      </c>
      <c r="E27" s="34" t="s">
        <v>86</v>
      </c>
      <c r="F27" s="33"/>
      <c r="G27" s="33"/>
      <c r="H27" s="33"/>
      <c r="I27" s="33"/>
      <c r="J27" s="28" t="s">
        <v>124</v>
      </c>
      <c r="K27" s="35">
        <v>0</v>
      </c>
      <c r="L27" s="35">
        <v>30000</v>
      </c>
    </row>
    <row r="28" spans="1:12">
      <c r="A28" s="34"/>
      <c r="B28" s="34" t="s">
        <v>129</v>
      </c>
      <c r="C28" s="34"/>
      <c r="D28" s="34" t="s">
        <v>143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130</v>
      </c>
      <c r="C29" s="34"/>
      <c r="D29" s="34" t="s">
        <v>143</v>
      </c>
      <c r="E29" s="34" t="s">
        <v>86</v>
      </c>
      <c r="F29" s="33"/>
      <c r="G29" s="33"/>
      <c r="H29" s="33"/>
      <c r="I29" s="33"/>
      <c r="J29" s="28" t="s">
        <v>124</v>
      </c>
      <c r="K29" s="35">
        <v>0</v>
      </c>
      <c r="L29" s="35">
        <v>30000</v>
      </c>
    </row>
    <row r="30" spans="1:12">
      <c r="A30" s="34"/>
      <c r="B30" s="34" t="s">
        <v>131</v>
      </c>
      <c r="C30" s="34"/>
      <c r="D30" s="34" t="s">
        <v>143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132</v>
      </c>
      <c r="C31" s="34"/>
      <c r="D31" s="34" t="s">
        <v>143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133</v>
      </c>
      <c r="C32" s="34"/>
      <c r="D32" s="34" t="s">
        <v>143</v>
      </c>
      <c r="E32" s="34" t="s">
        <v>86</v>
      </c>
      <c r="F32" s="33"/>
      <c r="G32" s="33"/>
      <c r="H32" s="33"/>
      <c r="I32" s="33"/>
      <c r="J32" s="28" t="s">
        <v>144</v>
      </c>
      <c r="K32" s="35">
        <v>0</v>
      </c>
      <c r="L32" s="35">
        <v>200</v>
      </c>
    </row>
    <row r="33" spans="1:12">
      <c r="A33" s="34"/>
      <c r="B33" s="34" t="s">
        <v>134</v>
      </c>
      <c r="C33" s="34"/>
      <c r="D33" s="34" t="s">
        <v>143</v>
      </c>
      <c r="E33" s="34" t="s">
        <v>86</v>
      </c>
      <c r="F33" s="33"/>
      <c r="G33" s="33"/>
      <c r="H33" s="33"/>
      <c r="I33" s="33"/>
      <c r="J33" s="28" t="s">
        <v>124</v>
      </c>
      <c r="K33" s="35">
        <v>0</v>
      </c>
      <c r="L33" s="35">
        <v>30000</v>
      </c>
    </row>
    <row r="34" spans="1:12">
      <c r="A34" s="34"/>
      <c r="B34" s="34" t="s">
        <v>135</v>
      </c>
      <c r="C34" s="34"/>
      <c r="D34" s="34" t="s">
        <v>143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136</v>
      </c>
      <c r="C35" s="34"/>
      <c r="D35" s="34" t="s">
        <v>143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137</v>
      </c>
      <c r="C36" s="34"/>
      <c r="D36" s="34" t="s">
        <v>143</v>
      </c>
      <c r="E36" s="34" t="s">
        <v>86</v>
      </c>
      <c r="F36" s="33"/>
      <c r="G36" s="33"/>
      <c r="H36" s="33"/>
      <c r="I36" s="33"/>
      <c r="J36" s="28" t="s">
        <v>144</v>
      </c>
      <c r="K36" s="35">
        <v>0</v>
      </c>
      <c r="L36" s="35">
        <v>200</v>
      </c>
    </row>
    <row r="37" spans="1:12">
      <c r="A37" s="34"/>
      <c r="B37" s="34" t="s">
        <v>138</v>
      </c>
      <c r="C37" s="34"/>
      <c r="D37" s="34" t="s">
        <v>143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139</v>
      </c>
      <c r="C38" s="34"/>
      <c r="D38" s="34" t="s">
        <v>143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140</v>
      </c>
      <c r="C39" s="34"/>
      <c r="D39" s="34" t="s">
        <v>143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141</v>
      </c>
      <c r="C40" s="34"/>
      <c r="D40" s="34" t="s">
        <v>143</v>
      </c>
      <c r="E40" s="34" t="s">
        <v>86</v>
      </c>
      <c r="F40" s="33"/>
      <c r="G40" s="33"/>
      <c r="H40" s="33"/>
      <c r="I40" s="33"/>
      <c r="J40" s="28" t="s">
        <v>144</v>
      </c>
      <c r="K40" s="35">
        <v>0</v>
      </c>
      <c r="L40" s="35">
        <v>200</v>
      </c>
    </row>
    <row r="41" spans="1:12">
      <c r="A41" s="34"/>
      <c r="B41" s="34" t="s">
        <v>142</v>
      </c>
      <c r="C41" s="34"/>
      <c r="D41" s="34" t="s">
        <v>143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56" t="s">
        <v>290</v>
      </c>
      <c r="C42" s="34" t="s">
        <v>291</v>
      </c>
      <c r="D42" s="34" t="s">
        <v>224</v>
      </c>
      <c r="E42" s="34" t="s">
        <v>225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56" t="s">
        <v>244</v>
      </c>
      <c r="C43" s="34" t="s">
        <v>288</v>
      </c>
      <c r="D43" s="34" t="s">
        <v>224</v>
      </c>
      <c r="E43" s="34" t="s">
        <v>225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56" t="s">
        <v>245</v>
      </c>
      <c r="C44" s="34" t="s">
        <v>286</v>
      </c>
      <c r="D44" s="34" t="s">
        <v>224</v>
      </c>
      <c r="E44" s="34" t="s">
        <v>225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56" t="s">
        <v>246</v>
      </c>
      <c r="C45" s="34" t="s">
        <v>287</v>
      </c>
      <c r="D45" s="34" t="s">
        <v>224</v>
      </c>
      <c r="E45" s="34" t="s">
        <v>225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56" t="s">
        <v>247</v>
      </c>
      <c r="C46" s="34" t="s">
        <v>289</v>
      </c>
      <c r="D46" s="34" t="s">
        <v>224</v>
      </c>
      <c r="E46" s="34" t="s">
        <v>225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56" t="s">
        <v>304</v>
      </c>
      <c r="C47" s="34" t="s">
        <v>305</v>
      </c>
      <c r="D47" s="34" t="s">
        <v>224</v>
      </c>
      <c r="E47" s="34" t="s">
        <v>225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1">
    <mergeCell ref="B4:B5"/>
  </mergeCells>
  <conditionalFormatting sqref="B6:B300">
    <cfRule type="duplicateValues" dxfId="107" priority="26"/>
  </conditionalFormatting>
  <conditionalFormatting sqref="F6:I300">
    <cfRule type="cellIs" dxfId="106" priority="2" operator="equal">
      <formula>"P"</formula>
    </cfRule>
    <cfRule type="cellIs" dxfId="105" priority="3" operator="equal">
      <formula>"p"</formula>
    </cfRule>
    <cfRule type="cellIs" dxfId="104" priority="4" operator="equal">
      <formula>"x"</formula>
    </cfRule>
    <cfRule type="cellIs" dxfId="103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topLeftCell="C1" workbookViewId="0">
      <selection activeCell="L1" sqref="L1:M2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57"/>
      <c r="L1" s="5" t="s">
        <v>308</v>
      </c>
      <c r="M1" s="101" t="str">
        <f>proj_nr</f>
        <v>[Enter proj nr]</v>
      </c>
      <c r="N1" s="103"/>
      <c r="O1" s="39"/>
      <c r="P1" s="39"/>
    </row>
    <row r="2" spans="1:16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39"/>
      <c r="K2" s="58"/>
      <c r="L2" s="11" t="s">
        <v>307</v>
      </c>
      <c r="M2" s="102" t="str">
        <f>proj_name</f>
        <v>[Enter proj name]</v>
      </c>
      <c r="N2" s="82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82</v>
      </c>
      <c r="K3" s="23" t="s">
        <v>48</v>
      </c>
      <c r="L3" s="23" t="s">
        <v>49</v>
      </c>
      <c r="M3" s="23" t="s">
        <v>50</v>
      </c>
      <c r="N3" s="111" t="s">
        <v>77</v>
      </c>
      <c r="O3" s="111"/>
      <c r="P3" s="111"/>
    </row>
    <row r="4" spans="1:16" s="24" customFormat="1" ht="15.75" thickBot="1">
      <c r="A4" s="25"/>
      <c r="B4" s="110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118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119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152</v>
      </c>
      <c r="C8" s="34"/>
      <c r="D8" s="32" t="s">
        <v>143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153</v>
      </c>
      <c r="C9" s="34"/>
      <c r="D9" s="32" t="s">
        <v>143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154</v>
      </c>
      <c r="C10" s="34"/>
      <c r="D10" s="32" t="s">
        <v>143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55" t="s">
        <v>231</v>
      </c>
      <c r="C12" s="34" t="s">
        <v>227</v>
      </c>
      <c r="D12" s="32" t="s">
        <v>224</v>
      </c>
      <c r="E12" s="34" t="s">
        <v>225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55" t="s">
        <v>232</v>
      </c>
      <c r="C13" s="34" t="s">
        <v>226</v>
      </c>
      <c r="D13" s="32" t="s">
        <v>224</v>
      </c>
      <c r="E13" s="34" t="s">
        <v>225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55" t="s">
        <v>233</v>
      </c>
      <c r="C14" s="34" t="s">
        <v>228</v>
      </c>
      <c r="D14" s="32" t="s">
        <v>224</v>
      </c>
      <c r="E14" s="34" t="s">
        <v>225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55" t="s">
        <v>234</v>
      </c>
      <c r="C15" s="34" t="s">
        <v>229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55" t="s">
        <v>235</v>
      </c>
      <c r="C16" s="34" t="s">
        <v>230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55" t="s">
        <v>236</v>
      </c>
      <c r="C17" s="34" t="s">
        <v>81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2">
    <mergeCell ref="N3:P3"/>
    <mergeCell ref="B4:B5"/>
  </mergeCells>
  <conditionalFormatting sqref="B6:B299">
    <cfRule type="duplicateValues" dxfId="102" priority="273"/>
  </conditionalFormatting>
  <conditionalFormatting sqref="F6:J299">
    <cfRule type="cellIs" dxfId="101" priority="2" operator="equal">
      <formula>"P"</formula>
    </cfRule>
    <cfRule type="cellIs" dxfId="100" priority="3" operator="equal">
      <formula>"p"</formula>
    </cfRule>
    <cfRule type="cellIs" dxfId="99" priority="4" operator="equal">
      <formula>"x"</formula>
    </cfRule>
    <cfRule type="cellIs" dxfId="98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82"/>
    </row>
    <row r="2" spans="1:13" s="24" customFormat="1" ht="19.5" customHeight="1" thickBot="1">
      <c r="A2" s="39"/>
      <c r="B2" s="39"/>
      <c r="C2" s="39"/>
      <c r="D2" s="39"/>
      <c r="E2" s="39"/>
      <c r="F2" s="39"/>
      <c r="G2" s="39"/>
      <c r="H2" s="39"/>
      <c r="I2" s="39"/>
      <c r="J2" s="57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193</v>
      </c>
    </row>
    <row r="4" spans="1:13" ht="15.75" thickBot="1">
      <c r="A4" s="25"/>
      <c r="B4" s="110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61"/>
      <c r="M4" s="27"/>
    </row>
    <row r="5" spans="1:13" ht="15.75" thickBot="1">
      <c r="A5" s="29"/>
      <c r="B5" s="110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120</v>
      </c>
      <c r="C6" s="32" t="s">
        <v>125</v>
      </c>
      <c r="D6" s="32" t="s">
        <v>84</v>
      </c>
      <c r="E6" s="32" t="s">
        <v>85</v>
      </c>
      <c r="F6" s="33"/>
      <c r="G6" s="33"/>
      <c r="H6" s="33"/>
      <c r="I6" s="33"/>
      <c r="J6" s="28" t="s">
        <v>124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121</v>
      </c>
      <c r="C7" s="32" t="s">
        <v>125</v>
      </c>
      <c r="D7" s="32" t="s">
        <v>84</v>
      </c>
      <c r="E7" s="32" t="s">
        <v>85</v>
      </c>
      <c r="F7" s="33"/>
      <c r="G7" s="33"/>
      <c r="H7" s="33"/>
      <c r="I7" s="33"/>
      <c r="J7" s="28" t="s">
        <v>124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122</v>
      </c>
      <c r="C8" s="32" t="s">
        <v>125</v>
      </c>
      <c r="D8" s="32" t="s">
        <v>84</v>
      </c>
      <c r="E8" s="32" t="s">
        <v>85</v>
      </c>
      <c r="F8" s="33"/>
      <c r="G8" s="33"/>
      <c r="H8" s="33"/>
      <c r="I8" s="33"/>
      <c r="J8" s="28" t="s">
        <v>124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123</v>
      </c>
      <c r="C9" s="32" t="s">
        <v>125</v>
      </c>
      <c r="D9" s="32" t="s">
        <v>84</v>
      </c>
      <c r="E9" s="32" t="s">
        <v>85</v>
      </c>
      <c r="F9" s="33"/>
      <c r="G9" s="33"/>
      <c r="H9" s="33"/>
      <c r="I9" s="33"/>
      <c r="J9" s="28" t="s">
        <v>124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156</v>
      </c>
      <c r="C10" s="32" t="s">
        <v>125</v>
      </c>
      <c r="D10" s="32" t="s">
        <v>143</v>
      </c>
      <c r="E10" s="32" t="s">
        <v>86</v>
      </c>
      <c r="F10" s="33"/>
      <c r="G10" s="33"/>
      <c r="H10" s="33"/>
      <c r="I10" s="33"/>
      <c r="J10" s="28" t="s">
        <v>124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157</v>
      </c>
      <c r="C11" s="32" t="s">
        <v>125</v>
      </c>
      <c r="D11" s="32" t="s">
        <v>143</v>
      </c>
      <c r="E11" s="32" t="s">
        <v>86</v>
      </c>
      <c r="F11" s="33"/>
      <c r="G11" s="33"/>
      <c r="H11" s="33"/>
      <c r="I11" s="33"/>
      <c r="J11" s="28" t="s">
        <v>124</v>
      </c>
      <c r="K11" s="28">
        <v>0</v>
      </c>
      <c r="L11" s="28">
        <v>999999</v>
      </c>
      <c r="M11" s="28">
        <v>10</v>
      </c>
    </row>
    <row r="12" spans="1:13">
      <c r="A12" s="34"/>
      <c r="B12" s="56" t="s">
        <v>306</v>
      </c>
      <c r="C12" s="32" t="s">
        <v>125</v>
      </c>
      <c r="D12" s="32" t="s">
        <v>224</v>
      </c>
      <c r="E12" s="34" t="s">
        <v>225</v>
      </c>
      <c r="F12" s="33"/>
      <c r="G12" s="33"/>
      <c r="H12" s="33"/>
      <c r="I12" s="33"/>
      <c r="J12" s="28" t="s">
        <v>124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1">
    <mergeCell ref="B4:B5"/>
  </mergeCells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B11 B13:B300">
    <cfRule type="duplicateValues" dxfId="93" priority="26"/>
  </conditionalFormatting>
  <conditionalFormatting sqref="B12">
    <cfRule type="duplicateValues" dxfId="92" priority="1"/>
  </conditionalFormatting>
  <conditionalFormatting sqref="F6:I300">
    <cfRule type="cellIs" dxfId="91" priority="2" operator="equal">
      <formula>"P"</formula>
    </cfRule>
    <cfRule type="cellIs" dxfId="90" priority="3" operator="equal">
      <formula>"p"</formula>
    </cfRule>
    <cfRule type="cellIs" dxfId="89" priority="4" operator="equal">
      <formula>"x"</formula>
    </cfRule>
    <cfRule type="cellIs" dxfId="88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workbookViewId="0">
      <selection activeCell="S15" sqref="S15"/>
    </sheetView>
  </sheetViews>
  <sheetFormatPr defaultColWidth="9.140625" defaultRowHeight="15"/>
  <cols>
    <col min="1" max="1" width="28.140625" style="43" customWidth="1"/>
    <col min="2" max="4" width="12.7109375" style="43" customWidth="1"/>
    <col min="5" max="5" width="16.28515625" style="43" hidden="1" customWidth="1"/>
    <col min="6" max="10" width="10.7109375" style="43" customWidth="1"/>
    <col min="11" max="11" width="4.7109375" style="43" customWidth="1"/>
    <col min="12" max="16" width="10.7109375" style="43" customWidth="1"/>
    <col min="17" max="17" width="4.7109375" style="43" customWidth="1"/>
    <col min="18" max="21" width="10.7109375" style="43" customWidth="1"/>
    <col min="22" max="22" width="18.140625" style="43" bestFit="1" customWidth="1"/>
    <col min="23" max="16384" width="9.140625" style="43"/>
  </cols>
  <sheetData>
    <row r="1" spans="1:22" ht="18" customHeight="1" thickBo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41"/>
      <c r="Q1" s="42"/>
      <c r="R1" s="40"/>
      <c r="S1" s="5" t="s">
        <v>308</v>
      </c>
      <c r="T1" s="101" t="str">
        <f>proj_nr</f>
        <v>[Enter proj nr]</v>
      </c>
      <c r="U1" s="78"/>
      <c r="V1" s="82"/>
    </row>
    <row r="2" spans="1:22" ht="18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2"/>
      <c r="R2" s="40"/>
      <c r="S2" s="11" t="s">
        <v>307</v>
      </c>
      <c r="T2" s="102" t="str">
        <f>proj_name</f>
        <v>[Enter proj name]</v>
      </c>
      <c r="U2" s="78"/>
      <c r="V2" s="82"/>
    </row>
    <row r="3" spans="1:22">
      <c r="A3" s="112" t="s">
        <v>365</v>
      </c>
      <c r="B3" s="113"/>
      <c r="C3" s="113"/>
      <c r="D3" s="115"/>
      <c r="E3" s="99"/>
      <c r="F3" s="112" t="s">
        <v>194</v>
      </c>
      <c r="G3" s="113"/>
      <c r="H3" s="113"/>
      <c r="I3" s="113"/>
      <c r="J3" s="114"/>
      <c r="K3" s="44"/>
      <c r="L3" s="112" t="s">
        <v>195</v>
      </c>
      <c r="M3" s="113" t="s">
        <v>195</v>
      </c>
      <c r="N3" s="113" t="s">
        <v>195</v>
      </c>
      <c r="O3" s="113" t="s">
        <v>195</v>
      </c>
      <c r="P3" s="114" t="s">
        <v>195</v>
      </c>
      <c r="Q3" s="44"/>
      <c r="R3" s="112" t="s">
        <v>196</v>
      </c>
      <c r="S3" s="113" t="s">
        <v>196</v>
      </c>
      <c r="T3" s="113" t="s">
        <v>196</v>
      </c>
      <c r="U3" s="113" t="s">
        <v>196</v>
      </c>
      <c r="V3" s="116" t="s">
        <v>82</v>
      </c>
    </row>
    <row r="4" spans="1:22" s="47" customFormat="1" ht="11.25" customHeight="1">
      <c r="A4" s="98" t="s">
        <v>12</v>
      </c>
      <c r="B4" s="98" t="s">
        <v>356</v>
      </c>
      <c r="C4" s="98" t="s">
        <v>83</v>
      </c>
      <c r="D4" s="98" t="s">
        <v>14</v>
      </c>
      <c r="E4" s="98" t="s">
        <v>387</v>
      </c>
      <c r="F4" s="45" t="s">
        <v>197</v>
      </c>
      <c r="G4" s="45" t="s">
        <v>198</v>
      </c>
      <c r="H4" s="45" t="s">
        <v>199</v>
      </c>
      <c r="I4" s="45" t="s">
        <v>4</v>
      </c>
      <c r="J4" s="45" t="s">
        <v>200</v>
      </c>
      <c r="K4" s="46"/>
      <c r="L4" s="45" t="s">
        <v>201</v>
      </c>
      <c r="M4" s="45" t="s">
        <v>202</v>
      </c>
      <c r="N4" s="45" t="s">
        <v>203</v>
      </c>
      <c r="O4" s="45" t="s">
        <v>204</v>
      </c>
      <c r="P4" s="45" t="s">
        <v>205</v>
      </c>
      <c r="Q4" s="46"/>
      <c r="R4" s="45" t="s">
        <v>206</v>
      </c>
      <c r="S4" s="45" t="s">
        <v>4</v>
      </c>
      <c r="T4" s="45" t="s">
        <v>207</v>
      </c>
      <c r="U4" s="45" t="s">
        <v>208</v>
      </c>
      <c r="V4" s="117"/>
    </row>
    <row r="5" spans="1:22" ht="15.75">
      <c r="A5" s="48" t="s">
        <v>355</v>
      </c>
      <c r="B5" s="97" t="s">
        <v>369</v>
      </c>
      <c r="C5" s="32" t="s">
        <v>84</v>
      </c>
      <c r="D5" s="97" t="s">
        <v>85</v>
      </c>
      <c r="E5" s="100" t="s">
        <v>372</v>
      </c>
      <c r="F5" s="49"/>
      <c r="G5" s="49"/>
      <c r="H5" s="49"/>
      <c r="I5" s="49"/>
      <c r="J5" s="49"/>
      <c r="K5" s="50"/>
      <c r="L5" s="49"/>
      <c r="M5" s="49"/>
      <c r="N5" s="49"/>
      <c r="O5" s="49"/>
      <c r="P5" s="49"/>
      <c r="Q5" s="50"/>
      <c r="R5" s="49"/>
      <c r="S5" s="49"/>
      <c r="T5" s="49"/>
      <c r="U5" s="49"/>
      <c r="V5" s="51"/>
    </row>
    <row r="6" spans="1:22">
      <c r="A6" s="52" t="s">
        <v>312</v>
      </c>
      <c r="B6" s="97" t="s">
        <v>197</v>
      </c>
      <c r="C6" s="54"/>
      <c r="D6" s="54"/>
      <c r="E6" s="100" t="s">
        <v>373</v>
      </c>
      <c r="F6" s="53"/>
      <c r="G6" s="53"/>
      <c r="H6" s="53"/>
      <c r="I6" s="53"/>
      <c r="J6" s="53"/>
      <c r="K6" s="54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</row>
    <row r="7" spans="1:22">
      <c r="A7" s="52" t="s">
        <v>143</v>
      </c>
      <c r="B7" s="97" t="s">
        <v>197</v>
      </c>
      <c r="C7" s="54"/>
      <c r="D7" s="54"/>
      <c r="E7" s="100" t="s">
        <v>374</v>
      </c>
      <c r="F7" s="53"/>
      <c r="G7" s="53"/>
      <c r="H7" s="53"/>
      <c r="I7" s="53"/>
      <c r="J7" s="53"/>
      <c r="K7" s="54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</row>
    <row r="8" spans="1:22">
      <c r="A8" s="52" t="s">
        <v>313</v>
      </c>
      <c r="B8" s="97" t="s">
        <v>197</v>
      </c>
      <c r="C8" s="54"/>
      <c r="D8" s="54"/>
      <c r="E8" s="100" t="s">
        <v>375</v>
      </c>
      <c r="F8" s="53"/>
      <c r="G8" s="53"/>
      <c r="H8" s="53"/>
      <c r="I8" s="53"/>
      <c r="J8" s="53"/>
      <c r="K8" s="54"/>
      <c r="L8" s="53"/>
      <c r="M8" s="53"/>
      <c r="N8" s="53"/>
      <c r="O8" s="53"/>
      <c r="P8" s="53"/>
      <c r="Q8" s="54"/>
      <c r="R8" s="53"/>
      <c r="S8" s="53"/>
      <c r="T8" s="53"/>
      <c r="U8" s="53"/>
      <c r="V8" s="53"/>
    </row>
    <row r="9" spans="1:22">
      <c r="A9" s="52" t="s">
        <v>314</v>
      </c>
      <c r="B9" s="97" t="s">
        <v>197</v>
      </c>
      <c r="C9" s="54"/>
      <c r="D9" s="54"/>
      <c r="E9" s="100" t="s">
        <v>376</v>
      </c>
      <c r="F9" s="53"/>
      <c r="G9" s="53"/>
      <c r="H9" s="53"/>
      <c r="I9" s="53"/>
      <c r="J9" s="53"/>
      <c r="K9" s="54"/>
      <c r="L9" s="53"/>
      <c r="M9" s="53"/>
      <c r="N9" s="53"/>
      <c r="O9" s="53"/>
      <c r="P9" s="53"/>
      <c r="Q9" s="54"/>
      <c r="R9" s="53"/>
      <c r="S9" s="53"/>
      <c r="T9" s="53"/>
      <c r="U9" s="53"/>
      <c r="V9" s="53"/>
    </row>
    <row r="10" spans="1:22" ht="15.75">
      <c r="A10" s="48" t="s">
        <v>358</v>
      </c>
      <c r="B10" s="97" t="s">
        <v>368</v>
      </c>
      <c r="C10" s="32" t="s">
        <v>84</v>
      </c>
      <c r="D10" s="97" t="s">
        <v>85</v>
      </c>
      <c r="E10" s="100" t="s">
        <v>377</v>
      </c>
      <c r="F10" s="49"/>
      <c r="G10" s="49"/>
      <c r="H10" s="49"/>
      <c r="I10" s="49"/>
      <c r="J10" s="49"/>
      <c r="K10" s="50"/>
      <c r="L10" s="49"/>
      <c r="M10" s="49"/>
      <c r="N10" s="49"/>
      <c r="O10" s="49"/>
      <c r="P10" s="49"/>
      <c r="Q10" s="50"/>
      <c r="R10" s="49"/>
      <c r="S10" s="49"/>
      <c r="T10" s="49"/>
      <c r="U10" s="49"/>
      <c r="V10" s="51"/>
    </row>
    <row r="11" spans="1:22">
      <c r="A11" s="52" t="s">
        <v>311</v>
      </c>
      <c r="B11" s="97" t="s">
        <v>197</v>
      </c>
      <c r="C11" s="54"/>
      <c r="D11" s="54"/>
      <c r="E11" s="100" t="s">
        <v>378</v>
      </c>
      <c r="F11" s="53"/>
      <c r="G11" s="53"/>
      <c r="H11" s="53"/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  <c r="V11" s="53"/>
    </row>
    <row r="12" spans="1:22">
      <c r="A12" s="52" t="s">
        <v>143</v>
      </c>
      <c r="B12" s="97" t="s">
        <v>197</v>
      </c>
      <c r="C12" s="54"/>
      <c r="D12" s="54"/>
      <c r="E12" s="100" t="s">
        <v>379</v>
      </c>
      <c r="F12" s="53"/>
      <c r="G12" s="53"/>
      <c r="H12" s="53"/>
      <c r="I12" s="53"/>
      <c r="J12" s="53"/>
      <c r="K12" s="54"/>
      <c r="L12" s="53"/>
      <c r="M12" s="53"/>
      <c r="N12" s="53"/>
      <c r="O12" s="53"/>
      <c r="P12" s="53"/>
      <c r="Q12" s="54"/>
      <c r="R12" s="53"/>
      <c r="S12" s="53"/>
      <c r="T12" s="53"/>
      <c r="U12" s="53"/>
      <c r="V12" s="53"/>
    </row>
    <row r="13" spans="1:22" ht="15.75">
      <c r="A13" s="48" t="s">
        <v>359</v>
      </c>
      <c r="B13" s="97" t="s">
        <v>368</v>
      </c>
      <c r="C13" s="34" t="s">
        <v>224</v>
      </c>
      <c r="D13" s="97" t="s">
        <v>225</v>
      </c>
      <c r="E13" s="100" t="s">
        <v>380</v>
      </c>
      <c r="F13" s="49"/>
      <c r="G13" s="49"/>
      <c r="H13" s="49"/>
      <c r="I13" s="49"/>
      <c r="J13" s="49"/>
      <c r="K13" s="50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51"/>
    </row>
    <row r="14" spans="1:22">
      <c r="A14" s="52" t="s">
        <v>360</v>
      </c>
      <c r="B14" s="97" t="s">
        <v>197</v>
      </c>
      <c r="C14" s="54"/>
      <c r="D14" s="54"/>
      <c r="E14" s="100" t="s">
        <v>381</v>
      </c>
      <c r="F14" s="53"/>
      <c r="G14" s="53"/>
      <c r="H14" s="53"/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  <c r="V14" s="53"/>
    </row>
    <row r="15" spans="1:22">
      <c r="A15" s="52" t="s">
        <v>361</v>
      </c>
      <c r="B15" s="97" t="s">
        <v>197</v>
      </c>
      <c r="C15" s="54"/>
      <c r="D15" s="54"/>
      <c r="E15" s="100" t="s">
        <v>382</v>
      </c>
      <c r="F15" s="53"/>
      <c r="G15" s="53"/>
      <c r="H15" s="53"/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</row>
    <row r="16" spans="1:22">
      <c r="A16" s="52" t="s">
        <v>362</v>
      </c>
      <c r="B16" s="97" t="s">
        <v>197</v>
      </c>
      <c r="C16" s="54"/>
      <c r="D16" s="54"/>
      <c r="E16" s="100" t="s">
        <v>383</v>
      </c>
      <c r="F16" s="53"/>
      <c r="G16" s="53"/>
      <c r="H16" s="53"/>
      <c r="I16" s="53"/>
      <c r="J16" s="53"/>
      <c r="K16" s="54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</row>
    <row r="17" spans="1:22">
      <c r="A17" s="52" t="s">
        <v>363</v>
      </c>
      <c r="B17" s="97" t="s">
        <v>197</v>
      </c>
      <c r="C17" s="54"/>
      <c r="D17" s="54"/>
      <c r="E17" s="100" t="s">
        <v>384</v>
      </c>
      <c r="F17" s="53"/>
      <c r="G17" s="53"/>
      <c r="H17" s="53"/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</row>
    <row r="18" spans="1:22">
      <c r="A18" s="52" t="s">
        <v>364</v>
      </c>
      <c r="B18" s="97" t="s">
        <v>197</v>
      </c>
      <c r="C18" s="54"/>
      <c r="D18" s="54"/>
      <c r="E18" s="100" t="s">
        <v>385</v>
      </c>
      <c r="F18" s="53"/>
      <c r="G18" s="53"/>
      <c r="H18" s="53"/>
      <c r="I18" s="53"/>
      <c r="J18" s="53"/>
      <c r="K18" s="54"/>
      <c r="L18" s="53"/>
      <c r="M18" s="53"/>
      <c r="N18" s="53"/>
      <c r="O18" s="53"/>
      <c r="P18" s="53"/>
      <c r="Q18" s="54"/>
      <c r="R18" s="53"/>
      <c r="S18" s="53"/>
      <c r="T18" s="53"/>
      <c r="U18" s="53"/>
      <c r="V18" s="53"/>
    </row>
    <row r="19" spans="1:22">
      <c r="A19" s="52" t="s">
        <v>143</v>
      </c>
      <c r="B19" s="97" t="s">
        <v>197</v>
      </c>
      <c r="C19" s="54"/>
      <c r="D19" s="54"/>
      <c r="E19" s="100" t="s">
        <v>386</v>
      </c>
      <c r="F19" s="53"/>
      <c r="G19" s="53"/>
      <c r="H19" s="53"/>
      <c r="I19" s="53"/>
      <c r="J19" s="53"/>
      <c r="K19" s="54"/>
      <c r="L19" s="53"/>
      <c r="M19" s="53"/>
      <c r="N19" s="53"/>
      <c r="O19" s="53"/>
      <c r="P19" s="53"/>
      <c r="Q19" s="54"/>
      <c r="R19" s="53"/>
      <c r="S19" s="53"/>
      <c r="T19" s="53"/>
      <c r="U19" s="53"/>
      <c r="V19" s="53"/>
    </row>
  </sheetData>
  <mergeCells count="5">
    <mergeCell ref="F3:J3"/>
    <mergeCell ref="A3:D3"/>
    <mergeCell ref="L3:P3"/>
    <mergeCell ref="R3:U3"/>
    <mergeCell ref="V3:V4"/>
  </mergeCells>
  <conditionalFormatting sqref="B5:B19 M6:P6">
    <cfRule type="cellIs" dxfId="87" priority="480" operator="equal">
      <formula>"X"</formula>
    </cfRule>
    <cfRule type="cellIs" dxfId="86" priority="477" operator="equal">
      <formula>"P"</formula>
    </cfRule>
    <cfRule type="cellIs" dxfId="85" priority="478" operator="equal">
      <formula>"p"</formula>
    </cfRule>
    <cfRule type="cellIs" dxfId="84" priority="479" operator="equal">
      <formula>"x"</formula>
    </cfRule>
  </conditionalFormatting>
  <conditionalFormatting sqref="D5">
    <cfRule type="cellIs" dxfId="83" priority="185" operator="equal">
      <formula>"P"</formula>
    </cfRule>
    <cfRule type="cellIs" dxfId="82" priority="186" operator="equal">
      <formula>"p"</formula>
    </cfRule>
    <cfRule type="cellIs" dxfId="81" priority="187" operator="equal">
      <formula>"x"</formula>
    </cfRule>
    <cfRule type="cellIs" dxfId="80" priority="188" operator="equal">
      <formula>"X"</formula>
    </cfRule>
  </conditionalFormatting>
  <conditionalFormatting sqref="D10">
    <cfRule type="cellIs" dxfId="79" priority="175" operator="equal">
      <formula>"x"</formula>
    </cfRule>
    <cfRule type="cellIs" dxfId="78" priority="173" operator="equal">
      <formula>"P"</formula>
    </cfRule>
    <cfRule type="cellIs" dxfId="77" priority="174" operator="equal">
      <formula>"p"</formula>
    </cfRule>
    <cfRule type="cellIs" dxfId="76" priority="176" operator="equal">
      <formula>"X"</formula>
    </cfRule>
  </conditionalFormatting>
  <conditionalFormatting sqref="D13">
    <cfRule type="cellIs" dxfId="75" priority="171" operator="equal">
      <formula>"x"</formula>
    </cfRule>
    <cfRule type="cellIs" dxfId="74" priority="169" operator="equal">
      <formula>"P"</formula>
    </cfRule>
    <cfRule type="cellIs" dxfId="73" priority="170" operator="equal">
      <formula>"p"</formula>
    </cfRule>
    <cfRule type="cellIs" dxfId="72" priority="172" operator="equal">
      <formula>"X"</formula>
    </cfRule>
  </conditionalFormatting>
  <conditionalFormatting sqref="F6:J9">
    <cfRule type="cellIs" dxfId="71" priority="124" operator="equal">
      <formula>"X"</formula>
    </cfRule>
    <cfRule type="cellIs" dxfId="70" priority="123" operator="equal">
      <formula>"x"</formula>
    </cfRule>
    <cfRule type="cellIs" dxfId="69" priority="122" operator="equal">
      <formula>"p"</formula>
    </cfRule>
    <cfRule type="cellIs" dxfId="68" priority="121" operator="equal">
      <formula>"P"</formula>
    </cfRule>
    <cfRule type="cellIs" dxfId="67" priority="126" operator="equal">
      <formula>"n/a"</formula>
    </cfRule>
    <cfRule type="cellIs" dxfId="66" priority="125" operator="equal">
      <formula>"N/A"</formula>
    </cfRule>
  </conditionalFormatting>
  <conditionalFormatting sqref="F11:J12">
    <cfRule type="cellIs" dxfId="65" priority="85" operator="equal">
      <formula>"N/A"</formula>
    </cfRule>
    <cfRule type="cellIs" dxfId="64" priority="84" operator="equal">
      <formula>"X"</formula>
    </cfRule>
    <cfRule type="cellIs" dxfId="63" priority="83" operator="equal">
      <formula>"x"</formula>
    </cfRule>
    <cfRule type="cellIs" dxfId="62" priority="82" operator="equal">
      <formula>"p"</formula>
    </cfRule>
    <cfRule type="cellIs" dxfId="61" priority="86" operator="equal">
      <formula>"n/a"</formula>
    </cfRule>
    <cfRule type="cellIs" dxfId="60" priority="81" operator="equal">
      <formula>"P"</formula>
    </cfRule>
  </conditionalFormatting>
  <conditionalFormatting sqref="F14:J19">
    <cfRule type="cellIs" dxfId="59" priority="33" operator="equal">
      <formula>"P"</formula>
    </cfRule>
    <cfRule type="cellIs" dxfId="58" priority="34" operator="equal">
      <formula>"p"</formula>
    </cfRule>
    <cfRule type="cellIs" dxfId="57" priority="36" operator="equal">
      <formula>"X"</formula>
    </cfRule>
    <cfRule type="cellIs" dxfId="56" priority="37" operator="equal">
      <formula>"N/A"</formula>
    </cfRule>
    <cfRule type="cellIs" dxfId="55" priority="35" operator="equal">
      <formula>"x"</formula>
    </cfRule>
    <cfRule type="cellIs" dxfId="54" priority="38" operator="equal">
      <formula>"n/a"</formula>
    </cfRule>
  </conditionalFormatting>
  <conditionalFormatting sqref="L6:P9">
    <cfRule type="cellIs" dxfId="53" priority="116" operator="equal">
      <formula>"n/a"</formula>
    </cfRule>
    <cfRule type="cellIs" dxfId="52" priority="120" operator="equal">
      <formula>"X"</formula>
    </cfRule>
    <cfRule type="cellIs" dxfId="51" priority="119" operator="equal">
      <formula>"x"</formula>
    </cfRule>
    <cfRule type="cellIs" dxfId="50" priority="118" operator="equal">
      <formula>"p"</formula>
    </cfRule>
    <cfRule type="cellIs" dxfId="49" priority="117" operator="equal">
      <formula>"P"</formula>
    </cfRule>
    <cfRule type="cellIs" dxfId="48" priority="115" operator="equal">
      <formula>"N/A"</formula>
    </cfRule>
  </conditionalFormatting>
  <conditionalFormatting sqref="L11:P12">
    <cfRule type="cellIs" dxfId="47" priority="70" operator="equal">
      <formula>"n/a"</formula>
    </cfRule>
    <cfRule type="cellIs" dxfId="46" priority="68" operator="equal">
      <formula>"X"</formula>
    </cfRule>
    <cfRule type="cellIs" dxfId="45" priority="67" operator="equal">
      <formula>"x"</formula>
    </cfRule>
    <cfRule type="cellIs" dxfId="44" priority="66" operator="equal">
      <formula>"p"</formula>
    </cfRule>
    <cfRule type="cellIs" dxfId="43" priority="65" operator="equal">
      <formula>"P"</formula>
    </cfRule>
    <cfRule type="cellIs" dxfId="42" priority="69" operator="equal">
      <formula>"N/A"</formula>
    </cfRule>
  </conditionalFormatting>
  <conditionalFormatting sqref="L14:P19">
    <cfRule type="cellIs" dxfId="41" priority="22" operator="equal">
      <formula>"n/a"</formula>
    </cfRule>
    <cfRule type="cellIs" dxfId="40" priority="21" operator="equal">
      <formula>"N/A"</formula>
    </cfRule>
    <cfRule type="cellIs" dxfId="39" priority="19" operator="equal">
      <formula>"x"</formula>
    </cfRule>
    <cfRule type="cellIs" dxfId="38" priority="17" operator="equal">
      <formula>"P"</formula>
    </cfRule>
    <cfRule type="cellIs" dxfId="37" priority="20" operator="equal">
      <formula>"X"</formula>
    </cfRule>
    <cfRule type="cellIs" dxfId="36" priority="18" operator="equal">
      <formula>"p"</formula>
    </cfRule>
  </conditionalFormatting>
  <conditionalFormatting sqref="R7:U9">
    <cfRule type="cellIs" dxfId="35" priority="108" operator="equal">
      <formula>"X"</formula>
    </cfRule>
    <cfRule type="cellIs" dxfId="34" priority="107" operator="equal">
      <formula>"x"</formula>
    </cfRule>
    <cfRule type="cellIs" dxfId="33" priority="106" operator="equal">
      <formula>"p"</formula>
    </cfRule>
    <cfRule type="cellIs" dxfId="32" priority="105" operator="equal">
      <formula>"P"</formula>
    </cfRule>
  </conditionalFormatting>
  <conditionalFormatting sqref="R6:V6">
    <cfRule type="cellIs" dxfId="31" priority="111" operator="equal">
      <formula>"P"</formula>
    </cfRule>
    <cfRule type="cellIs" dxfId="30" priority="112" operator="equal">
      <formula>"p"</formula>
    </cfRule>
    <cfRule type="cellIs" dxfId="29" priority="114" operator="equal">
      <formula>"X"</formula>
    </cfRule>
    <cfRule type="cellIs" dxfId="28" priority="113" operator="equal">
      <formula>"x"</formula>
    </cfRule>
  </conditionalFormatting>
  <conditionalFormatting sqref="R6:V9">
    <cfRule type="cellIs" dxfId="27" priority="98" operator="equal">
      <formula>"n/a"</formula>
    </cfRule>
    <cfRule type="cellIs" dxfId="26" priority="97" operator="equal">
      <formula>"N/A"</formula>
    </cfRule>
  </conditionalFormatting>
  <conditionalFormatting sqref="R11:V12">
    <cfRule type="cellIs" dxfId="25" priority="54" operator="equal">
      <formula>"n/a"</formula>
    </cfRule>
    <cfRule type="cellIs" dxfId="24" priority="53" operator="equal">
      <formula>"N/A"</formula>
    </cfRule>
    <cfRule type="cellIs" dxfId="23" priority="49" operator="equal">
      <formula>"P"</formula>
    </cfRule>
    <cfRule type="cellIs" dxfId="22" priority="52" operator="equal">
      <formula>"X"</formula>
    </cfRule>
    <cfRule type="cellIs" dxfId="21" priority="51" operator="equal">
      <formula>"x"</formula>
    </cfRule>
    <cfRule type="cellIs" dxfId="20" priority="50" operator="equal">
      <formula>"p"</formula>
    </cfRule>
  </conditionalFormatting>
  <conditionalFormatting sqref="R14:V19">
    <cfRule type="cellIs" dxfId="19" priority="1" operator="equal">
      <formula>"P"</formula>
    </cfRule>
    <cfRule type="cellIs" dxfId="18" priority="6" operator="equal">
      <formula>"n/a"</formula>
    </cfRule>
    <cfRule type="cellIs" dxfId="17" priority="5" operator="equal">
      <formula>"N/A"</formula>
    </cfRule>
    <cfRule type="cellIs" dxfId="16" priority="4" operator="equal">
      <formula>"X"</formula>
    </cfRule>
    <cfRule type="cellIs" dxfId="15" priority="3" operator="equal">
      <formula>"x"</formula>
    </cfRule>
    <cfRule type="cellIs" dxfId="14" priority="2" operator="equal">
      <formula>"p"</formula>
    </cfRule>
  </conditionalFormatting>
  <conditionalFormatting sqref="S6:V9">
    <cfRule type="cellIs" dxfId="13" priority="101" operator="equal">
      <formula>"x"</formula>
    </cfRule>
    <cfRule type="cellIs" dxfId="12" priority="102" operator="equal">
      <formula>"X"</formula>
    </cfRule>
    <cfRule type="cellIs" dxfId="11" priority="100" operator="equal">
      <formula>"p"</formula>
    </cfRule>
    <cfRule type="cellIs" dxfId="10" priority="99" operator="equal">
      <formula>"P"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I1" sqref="I1:J2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>
      <c r="A1" s="22"/>
      <c r="B1" s="22"/>
      <c r="C1" s="22"/>
      <c r="D1" s="22"/>
      <c r="E1" s="22"/>
      <c r="F1" s="22"/>
      <c r="G1" s="57"/>
      <c r="H1" s="79"/>
      <c r="I1" s="5" t="s">
        <v>308</v>
      </c>
      <c r="J1" s="101" t="str">
        <f>proj_nr</f>
        <v>[Enter proj nr]</v>
      </c>
    </row>
    <row r="2" spans="1:10" ht="19.899999999999999" customHeight="1" thickBot="1">
      <c r="A2" s="22"/>
      <c r="B2" s="22"/>
      <c r="C2" s="22"/>
      <c r="D2" s="22"/>
      <c r="E2" s="22"/>
      <c r="F2" s="22"/>
      <c r="G2" s="58"/>
      <c r="H2" s="62"/>
      <c r="I2" s="11" t="s">
        <v>307</v>
      </c>
      <c r="J2" s="102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326</v>
      </c>
      <c r="D3" s="23" t="s">
        <v>83</v>
      </c>
      <c r="E3" s="23" t="s">
        <v>14</v>
      </c>
      <c r="F3" s="23" t="s">
        <v>331</v>
      </c>
      <c r="G3" s="23" t="s">
        <v>1</v>
      </c>
      <c r="H3" s="23" t="s">
        <v>2</v>
      </c>
      <c r="I3" s="23" t="s">
        <v>76</v>
      </c>
      <c r="J3" s="23" t="s">
        <v>336</v>
      </c>
    </row>
    <row r="4" spans="1:10" s="24" customFormat="1" ht="12" customHeight="1" thickBot="1">
      <c r="A4" s="110">
        <f>COUNTA(A6:A296)</f>
        <v>10</v>
      </c>
      <c r="B4" s="8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83" t="s">
        <v>337</v>
      </c>
    </row>
    <row r="5" spans="1:10" ht="12" customHeight="1" thickBot="1">
      <c r="A5" s="110"/>
      <c r="B5" s="8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345</v>
      </c>
      <c r="B6" s="34"/>
      <c r="C6" s="34" t="s">
        <v>347</v>
      </c>
      <c r="D6" s="34" t="s">
        <v>84</v>
      </c>
      <c r="E6" s="34" t="s">
        <v>85</v>
      </c>
      <c r="F6" s="32" t="s">
        <v>333</v>
      </c>
      <c r="G6" s="33"/>
      <c r="H6" s="33"/>
      <c r="I6" s="33"/>
      <c r="J6" s="59">
        <f>IF(ISBLANK(F6),"",VLOOKUP(F6,alarm_configs_table[],2,))</f>
        <v>1</v>
      </c>
    </row>
    <row r="7" spans="1:10">
      <c r="A7" s="32" t="s">
        <v>346</v>
      </c>
      <c r="B7" s="34"/>
      <c r="C7" s="34" t="s">
        <v>348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59">
        <f>IF(ISBLANK(F7),"",VLOOKUP(F7,alarm_configs_table[],2,))</f>
        <v>250</v>
      </c>
    </row>
    <row r="8" spans="1:10">
      <c r="A8" s="32" t="s">
        <v>350</v>
      </c>
      <c r="B8" s="32"/>
      <c r="C8" s="34" t="s">
        <v>338</v>
      </c>
      <c r="D8" s="34" t="s">
        <v>143</v>
      </c>
      <c r="E8" s="34" t="s">
        <v>86</v>
      </c>
      <c r="F8" s="32" t="s">
        <v>4</v>
      </c>
      <c r="G8" s="33"/>
      <c r="H8" s="33"/>
      <c r="I8" s="33"/>
      <c r="J8" s="59">
        <f>IF(ISBLANK(F8),"",VLOOKUP(F8,alarm_configs_table[],2,))</f>
        <v>250</v>
      </c>
    </row>
    <row r="9" spans="1:10">
      <c r="A9" s="32" t="s">
        <v>352</v>
      </c>
      <c r="B9" s="32"/>
      <c r="C9" s="34" t="s">
        <v>340</v>
      </c>
      <c r="D9" s="34" t="s">
        <v>143</v>
      </c>
      <c r="E9" s="34" t="s">
        <v>86</v>
      </c>
      <c r="F9" s="32" t="s">
        <v>4</v>
      </c>
      <c r="G9" s="33"/>
      <c r="H9" s="33"/>
      <c r="I9" s="33"/>
      <c r="J9" s="59">
        <f>IF(ISBLANK(F9),"",VLOOKUP(F9,alarm_configs_table[],2,))</f>
        <v>250</v>
      </c>
    </row>
    <row r="10" spans="1:10">
      <c r="A10" s="32" t="s">
        <v>351</v>
      </c>
      <c r="B10" s="32"/>
      <c r="C10" s="34" t="s">
        <v>339</v>
      </c>
      <c r="D10" s="34" t="s">
        <v>143</v>
      </c>
      <c r="E10" s="34" t="s">
        <v>86</v>
      </c>
      <c r="F10" s="32" t="s">
        <v>4</v>
      </c>
      <c r="G10" s="33"/>
      <c r="H10" s="33"/>
      <c r="I10" s="33"/>
      <c r="J10" s="59">
        <f>IF(ISBLANK(F10),"",VLOOKUP(F10,alarm_configs_table[],2,))</f>
        <v>250</v>
      </c>
    </row>
    <row r="11" spans="1:10">
      <c r="A11" s="32" t="s">
        <v>328</v>
      </c>
      <c r="B11" s="32"/>
      <c r="C11" s="34" t="s">
        <v>330</v>
      </c>
      <c r="D11" s="34" t="s">
        <v>143</v>
      </c>
      <c r="E11" s="34" t="s">
        <v>86</v>
      </c>
      <c r="F11" s="32" t="s">
        <v>4</v>
      </c>
      <c r="G11" s="33"/>
      <c r="H11" s="33"/>
      <c r="I11" s="33"/>
      <c r="J11" s="59">
        <f>IF(ISBLANK(F11),"",VLOOKUP(F11,alarm_configs_table[],2,))</f>
        <v>250</v>
      </c>
    </row>
    <row r="12" spans="1:10">
      <c r="A12" s="32" t="s">
        <v>327</v>
      </c>
      <c r="B12" s="32"/>
      <c r="C12" s="32" t="s">
        <v>329</v>
      </c>
      <c r="D12" s="32" t="s">
        <v>143</v>
      </c>
      <c r="E12" s="32" t="s">
        <v>86</v>
      </c>
      <c r="F12" s="32" t="s">
        <v>4</v>
      </c>
      <c r="G12" s="33"/>
      <c r="H12" s="33"/>
      <c r="I12" s="33"/>
      <c r="J12" s="59">
        <f>IF(ISBLANK(F12),"",VLOOKUP(F12,alarm_configs_table[],2,))</f>
        <v>250</v>
      </c>
    </row>
    <row r="13" spans="1:10">
      <c r="A13" s="32" t="s">
        <v>353</v>
      </c>
      <c r="B13" s="32"/>
      <c r="C13" s="34" t="s">
        <v>341</v>
      </c>
      <c r="D13" s="34" t="s">
        <v>143</v>
      </c>
      <c r="E13" s="34" t="s">
        <v>86</v>
      </c>
      <c r="F13" s="32" t="s">
        <v>4</v>
      </c>
      <c r="G13" s="33"/>
      <c r="H13" s="33"/>
      <c r="I13" s="33"/>
      <c r="J13" s="59">
        <f>IF(ISBLANK(F13),"",VLOOKUP(F13,alarm_configs_table[],2,))</f>
        <v>250</v>
      </c>
    </row>
    <row r="14" spans="1:10">
      <c r="A14" s="32" t="s">
        <v>342</v>
      </c>
      <c r="B14" s="34"/>
      <c r="C14" s="34" t="s">
        <v>349</v>
      </c>
      <c r="D14" s="34" t="s">
        <v>224</v>
      </c>
      <c r="E14" s="34" t="s">
        <v>225</v>
      </c>
      <c r="F14" s="32" t="s">
        <v>333</v>
      </c>
      <c r="G14" s="33"/>
      <c r="H14" s="33"/>
      <c r="I14" s="33"/>
      <c r="J14" s="59">
        <f>IF(ISBLANK(F14),"",VLOOKUP(F14,alarm_configs_table[],2,))</f>
        <v>1</v>
      </c>
    </row>
    <row r="15" spans="1:10">
      <c r="A15" s="32" t="s">
        <v>343</v>
      </c>
      <c r="B15" s="34"/>
      <c r="C15" s="34" t="s">
        <v>344</v>
      </c>
      <c r="D15" s="34" t="s">
        <v>224</v>
      </c>
      <c r="E15" s="34" t="s">
        <v>225</v>
      </c>
      <c r="F15" s="32" t="s">
        <v>333</v>
      </c>
      <c r="G15" s="33"/>
      <c r="H15" s="33"/>
      <c r="I15" s="33"/>
      <c r="J15" s="59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59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59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59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59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59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59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59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59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59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59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59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59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59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59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59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59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59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59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59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59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59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59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59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59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59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59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59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59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59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59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59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59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59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59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59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59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59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59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59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59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59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59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59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59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59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59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59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59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59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59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59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59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59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59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59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59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59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59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59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59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59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59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59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59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59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59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59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59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59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59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59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59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59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59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59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59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59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59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59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59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59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59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59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59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59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59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59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59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59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59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59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59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59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59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59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59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59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59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59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59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59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59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59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59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59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59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59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59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59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59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59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59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59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59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59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59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59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59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59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59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59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59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59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59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59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59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59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59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59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59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59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59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59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59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59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59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59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59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59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59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59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59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59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59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59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59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59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59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59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59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59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59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59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59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59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59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59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59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59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59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59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59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59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59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59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59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59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59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59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59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59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59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59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59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59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59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59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59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59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59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59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59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59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59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59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59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59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59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59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59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59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59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59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59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59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59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59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59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59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59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59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59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59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59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59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59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59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59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59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59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59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59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59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59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59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59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59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59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59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59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59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59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59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59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59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59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59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59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59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59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59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59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59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59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59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59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59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59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59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59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59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59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59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59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59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59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59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59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59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59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59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59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59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59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59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59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59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59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59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59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59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59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59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59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59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59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59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59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59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59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59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59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59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59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59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59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59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59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59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59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59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A6:A296">
    <cfRule type="expression" dxfId="9" priority="1">
      <formula>NOT(ISERROR(SEARCH(" ",A6)))</formula>
    </cfRule>
  </conditionalFormatting>
  <conditionalFormatting sqref="A6:B296">
    <cfRule type="duplicateValues" dxfId="8" priority="278"/>
  </conditionalFormatting>
  <conditionalFormatting sqref="G6:I296">
    <cfRule type="cellIs" dxfId="7" priority="12" operator="equal">
      <formula>"P"</formula>
    </cfRule>
    <cfRule type="cellIs" dxfId="6" priority="13" operator="equal">
      <formula>"p"</formula>
    </cfRule>
    <cfRule type="cellIs" dxfId="5" priority="14" operator="equal">
      <formula>"x"</formula>
    </cfRule>
    <cfRule type="cellIs" dxfId="4" priority="15" operator="equal">
      <formula>"X"</formula>
    </cfRule>
  </conditionalFormatting>
  <conditionalFormatting sqref="J6:J296">
    <cfRule type="cellIs" dxfId="3" priority="5" operator="between">
      <formula>750</formula>
      <formula>999</formula>
    </cfRule>
    <cfRule type="cellIs" dxfId="2" priority="6" operator="between">
      <formula>500</formula>
      <formula>749</formula>
    </cfRule>
    <cfRule type="cellIs" dxfId="1" priority="7" operator="between">
      <formula>250</formula>
      <formula>499</formula>
    </cfRule>
    <cfRule type="cellIs" dxfId="0" priority="8" operator="between">
      <formula>1</formula>
      <formula>249</formula>
    </cfRule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17" sqref="E17"/>
    </sheetView>
  </sheetViews>
  <sheetFormatPr defaultColWidth="9.140625" defaultRowHeight="15"/>
  <cols>
    <col min="1" max="1" width="4.5703125" style="63" customWidth="1"/>
    <col min="2" max="2" width="40.7109375" style="63" customWidth="1"/>
    <col min="3" max="3" width="7.7109375" style="63" customWidth="1"/>
    <col min="4" max="4" width="9.140625" style="63"/>
    <col min="5" max="5" width="51.5703125" style="63" bestFit="1" customWidth="1"/>
    <col min="6" max="6" width="7.7109375" style="63" customWidth="1"/>
    <col min="7" max="7" width="9.140625" style="63"/>
    <col min="8" max="8" width="20.7109375" style="63" customWidth="1"/>
    <col min="9" max="9" width="10.7109375" style="63" customWidth="1"/>
    <col min="10" max="10" width="9.140625" style="63"/>
    <col min="11" max="11" width="20.7109375" style="63" customWidth="1"/>
    <col min="12" max="16384" width="9.140625" style="63"/>
  </cols>
  <sheetData>
    <row r="1" spans="2:11" ht="15.75" thickBot="1"/>
    <row r="2" spans="2:11">
      <c r="B2" s="118" t="s">
        <v>318</v>
      </c>
      <c r="C2" s="119"/>
      <c r="E2" s="118" t="s">
        <v>319</v>
      </c>
      <c r="F2" s="119"/>
      <c r="H2" s="118" t="s">
        <v>332</v>
      </c>
      <c r="I2" s="119"/>
      <c r="K2" s="93" t="s">
        <v>357</v>
      </c>
    </row>
    <row r="3" spans="2:11">
      <c r="B3" s="68" t="s">
        <v>13</v>
      </c>
      <c r="C3" s="69" t="s">
        <v>321</v>
      </c>
      <c r="E3" s="70" t="s">
        <v>13</v>
      </c>
      <c r="F3" s="71" t="s">
        <v>321</v>
      </c>
      <c r="H3" s="86" t="s">
        <v>13</v>
      </c>
      <c r="I3" s="87" t="s">
        <v>321</v>
      </c>
      <c r="K3" s="94" t="s">
        <v>13</v>
      </c>
    </row>
    <row r="4" spans="2:11">
      <c r="B4" s="66" t="s">
        <v>320</v>
      </c>
      <c r="C4" s="67">
        <v>0</v>
      </c>
      <c r="E4" s="72" t="s">
        <v>320</v>
      </c>
      <c r="F4" s="73">
        <v>0</v>
      </c>
      <c r="H4" s="72" t="s">
        <v>333</v>
      </c>
      <c r="I4" s="88">
        <v>1</v>
      </c>
      <c r="K4" s="95" t="s">
        <v>320</v>
      </c>
    </row>
    <row r="5" spans="2:11">
      <c r="B5" s="64" t="s">
        <v>211</v>
      </c>
      <c r="C5" s="65">
        <v>33</v>
      </c>
      <c r="E5" s="74" t="s">
        <v>219</v>
      </c>
      <c r="F5" s="75">
        <v>17</v>
      </c>
      <c r="H5" s="74" t="s">
        <v>4</v>
      </c>
      <c r="I5" s="89">
        <v>250</v>
      </c>
      <c r="K5" s="95" t="s">
        <v>197</v>
      </c>
    </row>
    <row r="6" spans="2:11">
      <c r="B6" s="64" t="s">
        <v>212</v>
      </c>
      <c r="C6" s="65">
        <v>37</v>
      </c>
      <c r="E6" s="74" t="s">
        <v>220</v>
      </c>
      <c r="F6" s="75">
        <v>21</v>
      </c>
      <c r="H6" s="74" t="s">
        <v>334</v>
      </c>
      <c r="I6" s="89">
        <v>500</v>
      </c>
      <c r="K6" s="96" t="s">
        <v>368</v>
      </c>
    </row>
    <row r="7" spans="2:11" ht="15.75" thickBot="1">
      <c r="B7" s="64" t="s">
        <v>213</v>
      </c>
      <c r="C7" s="65">
        <v>47</v>
      </c>
      <c r="E7" s="74" t="s">
        <v>388</v>
      </c>
      <c r="F7" s="75">
        <v>53</v>
      </c>
      <c r="H7" s="90" t="s">
        <v>335</v>
      </c>
      <c r="I7" s="91">
        <v>750</v>
      </c>
      <c r="K7" s="96" t="s">
        <v>369</v>
      </c>
    </row>
    <row r="8" spans="2:11">
      <c r="B8" s="64" t="s">
        <v>217</v>
      </c>
      <c r="C8" s="65">
        <v>57</v>
      </c>
      <c r="E8" s="74" t="s">
        <v>221</v>
      </c>
      <c r="F8" s="75">
        <v>85</v>
      </c>
    </row>
    <row r="9" spans="2:11">
      <c r="B9" s="64" t="s">
        <v>218</v>
      </c>
      <c r="C9" s="65">
        <v>63</v>
      </c>
      <c r="E9" s="74" t="s">
        <v>389</v>
      </c>
      <c r="F9" s="75">
        <v>117</v>
      </c>
    </row>
    <row r="10" spans="2:11">
      <c r="B10" s="64" t="s">
        <v>214</v>
      </c>
      <c r="C10" s="65">
        <v>97</v>
      </c>
    </row>
    <row r="11" spans="2:11">
      <c r="B11" s="64" t="s">
        <v>215</v>
      </c>
      <c r="C11" s="65">
        <v>101</v>
      </c>
    </row>
    <row r="12" spans="2:11">
      <c r="B12" s="64" t="s">
        <v>216</v>
      </c>
      <c r="C12" s="65">
        <v>111</v>
      </c>
    </row>
    <row r="13" spans="2:11">
      <c r="B13" s="64" t="s">
        <v>222</v>
      </c>
      <c r="C13" s="65">
        <v>121</v>
      </c>
    </row>
    <row r="14" spans="2:11">
      <c r="B14" s="64" t="s">
        <v>223</v>
      </c>
      <c r="C14" s="65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2023-08-09T12:38:03Z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