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Eddie\Documents\Senior Year\"/>
    </mc:Choice>
  </mc:AlternateContent>
  <bookViews>
    <workbookView xWindow="2220" yWindow="0" windowWidth="13725" windowHeight="8085" tabRatio="500" activeTab="1"/>
  </bookViews>
  <sheets>
    <sheet name="Q1 Demand" sheetId="1" r:id="rId1"/>
    <sheet name="Q1 Bonus" sheetId="8" r:id="rId2"/>
    <sheet name="Q1 Pricing" sheetId="2" r:id="rId3"/>
    <sheet name="Q2" sheetId="5" r:id="rId4"/>
    <sheet name="Q2 Risk" sheetId="6" r:id="rId5"/>
  </sheets>
  <definedNames>
    <definedName name="A" localSheetId="3">1</definedName>
    <definedName name="A" localSheetId="4">1</definedName>
    <definedName name="B" localSheetId="3">1</definedName>
    <definedName name="B" localSheetId="4">1</definedName>
    <definedName name="MinimizeCosts" localSheetId="3">FALSE</definedName>
    <definedName name="MinimizeCosts" localSheetId="4">FALSE</definedName>
    <definedName name="_xlnm.Print_Area" localSheetId="3">'Q2'!$A$7:$K$20</definedName>
    <definedName name="_xlnm.Print_Area" localSheetId="4">'Q2 Risk'!$A$6:$K$19</definedName>
    <definedName name="RT">'Q2 Risk'!$O$6</definedName>
    <definedName name="ScaledA" localSheetId="3">EXP(-Low/RT)/(EXP(-Low/RT)-EXP(-High/RT))</definedName>
    <definedName name="ScaledA" localSheetId="4">EXP(-Low/RT)/(EXP(-Low/RT)-EXP(-High/RT))</definedName>
    <definedName name="ScaledB" localSheetId="3">1/(EXP(-Low/RT)-EXP(-High/RT))</definedName>
    <definedName name="ScaledB" localSheetId="4">1/(EXP(-Low/RT)-EXP(-High/RT))</definedName>
    <definedName name="solver_adj" localSheetId="1" hidden="1">'Q1 Bonus'!$B$29:$C$29,'Q1 Bonus'!$H$29:$I$29</definedName>
    <definedName name="solver_adj" localSheetId="0" hidden="1">'Q1 Demand'!$B$4:$D$4,'Q1 Demand'!$H$4:$J$4</definedName>
    <definedName name="solver_adj" localSheetId="2" hidden="1">'Q1 Pricing'!$B$16:$B$17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1</definedName>
    <definedName name="solver_drv" localSheetId="2" hidden="1">1</definedName>
    <definedName name="solver_eng" localSheetId="1" hidden="1">3</definedName>
    <definedName name="solver_eng" localSheetId="0" hidden="1">2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'Q1 Bonus'!$C$29</definedName>
    <definedName name="solver_lhs1" localSheetId="2" hidden="1">'Q1 Pricing'!$B$16</definedName>
    <definedName name="solver_lhs2" localSheetId="1" hidden="1">'Q1 Bonus'!$I$29</definedName>
    <definedName name="solver_lhs2" localSheetId="2" hidden="1">'Q1 Pricing'!$B$16:$B$17</definedName>
    <definedName name="solver_lhs3" localSheetId="1" hidden="1">'Q1 Bonus'!$I$29</definedName>
    <definedName name="solver_lhs3" localSheetId="2" hidden="1">'Q1 Pricing'!$B$17</definedName>
    <definedName name="solver_lhs4" localSheetId="1" hidden="1">'Q1 Bonus'!$I$29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2</definedName>
    <definedName name="solver_neg" localSheetId="0" hidden="1">2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3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'Q1 Bonus'!$C$33</definedName>
    <definedName name="solver_opt" localSheetId="0" hidden="1">'Q1 Demand'!$C$19</definedName>
    <definedName name="solver_opt" localSheetId="2" hidden="1">'Q1 Pricing'!$B$19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1</definedName>
    <definedName name="solver_rel2" localSheetId="2" hidden="1">3</definedName>
    <definedName name="solver_rel3" localSheetId="1" hidden="1">1</definedName>
    <definedName name="solver_rel3" localSheetId="2" hidden="1">1</definedName>
    <definedName name="solver_rel4" localSheetId="1" hidden="1">1</definedName>
    <definedName name="solver_rhs1" localSheetId="1" hidden="1">0</definedName>
    <definedName name="solver_rhs1" localSheetId="2" hidden="1">200</definedName>
    <definedName name="solver_rhs2" localSheetId="1" hidden="1">0</definedName>
    <definedName name="solver_rhs2" localSheetId="2" hidden="1">0</definedName>
    <definedName name="solver_rhs3" localSheetId="1" hidden="1">0</definedName>
    <definedName name="solver_rhs3" localSheetId="2" hidden="1">300</definedName>
    <definedName name="solver_rhs4" localSheetId="1" hidden="1">0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TreeData" localSheetId="3">'Q2'!$GH$1001:$GV$1007</definedName>
    <definedName name="TreeData" localSheetId="4">'Q2 Risk'!$GH$1001:$GV$1007</definedName>
    <definedName name="TreeDiagBase" localSheetId="3">'Q2'!$A$7</definedName>
    <definedName name="TreeDiagBase" localSheetId="4">'Q2 Risk'!$A$6</definedName>
    <definedName name="TreeDiagram" localSheetId="3">'Q2'!$A$7:$K$25</definedName>
    <definedName name="TreeDiagram" localSheetId="4">'Q2 Risk'!$A$6:$K$25</definedName>
    <definedName name="UseExpUtility" localSheetId="3">FALSE</definedName>
    <definedName name="UseExpUtility" localSheetId="4">TRUE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8" l="1"/>
  <c r="I20" i="8"/>
  <c r="I21" i="8"/>
  <c r="I22" i="8"/>
  <c r="I23" i="8"/>
  <c r="I24" i="8"/>
  <c r="I18" i="8"/>
  <c r="C19" i="8"/>
  <c r="C20" i="8"/>
  <c r="C21" i="8"/>
  <c r="C22" i="8"/>
  <c r="C23" i="8"/>
  <c r="C24" i="8"/>
  <c r="C18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B30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H30" i="8"/>
  <c r="C33" i="8"/>
  <c r="I3" i="2"/>
  <c r="I2" i="2"/>
  <c r="C10" i="1"/>
  <c r="C11" i="1"/>
  <c r="C12" i="1"/>
  <c r="C13" i="1"/>
  <c r="C14" i="1"/>
  <c r="C15" i="1"/>
  <c r="C9" i="1"/>
  <c r="K23" i="6"/>
  <c r="I24" i="6"/>
  <c r="I25" i="6"/>
  <c r="H19" i="6"/>
  <c r="K18" i="6"/>
  <c r="I19" i="6"/>
  <c r="I20" i="6"/>
  <c r="E22" i="6"/>
  <c r="E21" i="6"/>
  <c r="K8" i="6"/>
  <c r="I9" i="6"/>
  <c r="I10" i="6"/>
  <c r="K13" i="6"/>
  <c r="I14" i="6"/>
  <c r="I15" i="6"/>
  <c r="E12" i="6"/>
  <c r="E11" i="6"/>
  <c r="A16" i="6"/>
  <c r="A17" i="6"/>
  <c r="B15" i="6"/>
  <c r="K24" i="5"/>
  <c r="I25" i="5"/>
  <c r="K19" i="5"/>
  <c r="I20" i="5"/>
  <c r="E22" i="5"/>
  <c r="K9" i="5"/>
  <c r="I10" i="5"/>
  <c r="K14" i="5"/>
  <c r="I15" i="5"/>
  <c r="E12" i="5"/>
  <c r="A17" i="5"/>
  <c r="B16" i="5"/>
  <c r="E11" i="2"/>
  <c r="E12" i="2"/>
  <c r="E13" i="2"/>
  <c r="B13" i="2"/>
  <c r="B19" i="2"/>
  <c r="I10" i="1"/>
  <c r="I11" i="1"/>
  <c r="I12" i="1"/>
  <c r="I13" i="1"/>
  <c r="I14" i="1"/>
  <c r="I15" i="1"/>
  <c r="I9" i="1"/>
  <c r="J9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B5" i="1"/>
  <c r="K9" i="1"/>
  <c r="J11" i="1"/>
  <c r="K11" i="1"/>
  <c r="J12" i="1"/>
  <c r="K12" i="1"/>
  <c r="J13" i="1"/>
  <c r="K13" i="1"/>
  <c r="J14" i="1"/>
  <c r="K14" i="1"/>
  <c r="J15" i="1"/>
  <c r="K15" i="1"/>
  <c r="J10" i="1"/>
  <c r="K10" i="1"/>
  <c r="H5" i="1"/>
  <c r="C19" i="1"/>
</calcChain>
</file>

<file path=xl/sharedStrings.xml><?xml version="1.0" encoding="utf-8"?>
<sst xmlns="http://schemas.openxmlformats.org/spreadsheetml/2006/main" count="141" uniqueCount="61">
  <si>
    <t>Model</t>
  </si>
  <si>
    <t>Decision</t>
  </si>
  <si>
    <t>Total Error Squared</t>
  </si>
  <si>
    <t>Price</t>
  </si>
  <si>
    <t>Error</t>
  </si>
  <si>
    <t>Error Squred</t>
  </si>
  <si>
    <t>iPod Touch</t>
  </si>
  <si>
    <t>iPod Nano</t>
  </si>
  <si>
    <t>Demand</t>
  </si>
  <si>
    <t>A1 + B1 * PriceNano + C1 * PriceTouch</t>
  </si>
  <si>
    <t>Cost</t>
  </si>
  <si>
    <t>Predicted Demand</t>
  </si>
  <si>
    <t>A1</t>
  </si>
  <si>
    <t>B2</t>
  </si>
  <si>
    <t>C2</t>
  </si>
  <si>
    <t>B1</t>
  </si>
  <si>
    <t>C1</t>
  </si>
  <si>
    <t>A2</t>
  </si>
  <si>
    <t>Total Error Squared Combined</t>
  </si>
  <si>
    <t>Demand Model</t>
  </si>
  <si>
    <t>Nano</t>
  </si>
  <si>
    <t>Touch</t>
  </si>
  <si>
    <t>Recommended Price</t>
  </si>
  <si>
    <t>Profit</t>
  </si>
  <si>
    <t>Revenue</t>
  </si>
  <si>
    <t>Total</t>
  </si>
  <si>
    <t>Per Nano</t>
  </si>
  <si>
    <t>Per Touch</t>
  </si>
  <si>
    <t>Estimated Demand</t>
  </si>
  <si>
    <t>DemandNano = A1 + B1 * PriceNano + C1 * PriceTouch</t>
  </si>
  <si>
    <t>&lt;=</t>
  </si>
  <si>
    <t>TreePlan Academic</t>
  </si>
  <si>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</si>
  <si>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</si>
  <si>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</si>
  <si>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</si>
  <si>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</si>
  <si>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</si>
  <si>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</si>
  <si>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</si>
  <si>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</si>
  <si>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</si>
  <si>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</si>
  <si>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</si>
  <si>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</si>
  <si>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</si>
  <si>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</si>
  <si>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</si>
  <si>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</si>
  <si>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E</t>
  </si>
  <si>
    <t>T</t>
  </si>
  <si>
    <t>Buy Insurance</t>
  </si>
  <si>
    <t>Don’t Buy Insurance</t>
  </si>
  <si>
    <t>No Disaster</t>
  </si>
  <si>
    <t>Disaster</t>
  </si>
  <si>
    <t>RT</t>
  </si>
  <si>
    <t>Demand Touch = A2 + B2 * PriceNano + C2 * PriceTouch</t>
  </si>
  <si>
    <t>A2 + B2 * PriceNano + C2 * PriceTouch</t>
  </si>
  <si>
    <t>Total Error Combined</t>
  </si>
  <si>
    <t>Demand Touch = A2 *PriceTouch^B2</t>
  </si>
  <si>
    <t>DemandNano = A1 * PriceNano^B1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</si>
</sst>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* #,##0.0000_);_(* \(#,##0.0000\);_(* &quot;-&quot;??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wrapText="1"/>
    </xf>
    <xf numFmtId="0" fontId="0" fillId="2" borderId="0" xfId="0" applyFont="1" applyFill="1"/>
    <xf numFmtId="0" fontId="0" fillId="0" borderId="0" xfId="0" applyFont="1" applyFill="1"/>
    <xf numFmtId="0" fontId="0" fillId="4" borderId="0" xfId="0" applyFont="1" applyFill="1"/>
    <xf numFmtId="0" fontId="1" fillId="6" borderId="0" xfId="0" applyFont="1" applyFill="1"/>
    <xf numFmtId="0" fontId="0" fillId="7" borderId="0" xfId="0" applyFill="1"/>
    <xf numFmtId="44" fontId="0" fillId="3" borderId="0" xfId="1" applyFont="1" applyFill="1"/>
    <xf numFmtId="44" fontId="0" fillId="2" borderId="0" xfId="1" applyFont="1" applyFill="1"/>
    <xf numFmtId="44" fontId="0" fillId="0" borderId="0" xfId="1" applyFont="1"/>
    <xf numFmtId="44" fontId="0" fillId="5" borderId="0" xfId="1" applyFont="1" applyFill="1"/>
    <xf numFmtId="0" fontId="0" fillId="5" borderId="0" xfId="0" applyFont="1" applyFill="1"/>
    <xf numFmtId="164" fontId="0" fillId="0" borderId="0" xfId="1" applyNumberFormat="1" applyFont="1"/>
    <xf numFmtId="0" fontId="0" fillId="0" borderId="0" xfId="0" applyFill="1"/>
    <xf numFmtId="0" fontId="0" fillId="0" borderId="0" xfId="0" applyProtection="1">
      <protection locked="0"/>
    </xf>
    <xf numFmtId="0" fontId="0" fillId="5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'Q1 Demand'!$G$9:$G$15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</c:numCache>
            </c:numRef>
          </c:xVal>
          <c:yVal>
            <c:numRef>
              <c:f>'Q1 Demand'!$H$9:$H$15</c:f>
              <c:numCache>
                <c:formatCode>General</c:formatCode>
                <c:ptCount val="7"/>
                <c:pt idx="0">
                  <c:v>7269</c:v>
                </c:pt>
                <c:pt idx="1">
                  <c:v>7439</c:v>
                </c:pt>
                <c:pt idx="2">
                  <c:v>7581</c:v>
                </c:pt>
                <c:pt idx="3">
                  <c:v>5947</c:v>
                </c:pt>
                <c:pt idx="4">
                  <c:v>6065</c:v>
                </c:pt>
                <c:pt idx="5">
                  <c:v>6229</c:v>
                </c:pt>
                <c:pt idx="6">
                  <c:v>4551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75824"/>
        <c:axId val="93280528"/>
      </c:scatterChart>
      <c:valAx>
        <c:axId val="932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0528"/>
        <c:crosses val="autoZero"/>
        <c:crossBetween val="midCat"/>
      </c:valAx>
      <c:valAx>
        <c:axId val="932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 Demand'!$A$9:$A$15</c:f>
              <c:numCache>
                <c:formatCode>General</c:formatCode>
                <c:ptCount val="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300</c:v>
                </c:pt>
              </c:numCache>
            </c:numRef>
          </c:xVal>
          <c:yVal>
            <c:numRef>
              <c:f>'Q1 Demand'!$B$9:$B$15</c:f>
              <c:numCache>
                <c:formatCode>General</c:formatCode>
                <c:ptCount val="7"/>
                <c:pt idx="0">
                  <c:v>15263</c:v>
                </c:pt>
                <c:pt idx="1">
                  <c:v>12628</c:v>
                </c:pt>
                <c:pt idx="2">
                  <c:v>10034</c:v>
                </c:pt>
                <c:pt idx="3">
                  <c:v>10108</c:v>
                </c:pt>
                <c:pt idx="4">
                  <c:v>7511</c:v>
                </c:pt>
                <c:pt idx="5">
                  <c:v>4954</c:v>
                </c:pt>
                <c:pt idx="6">
                  <c:v>4990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36200"/>
        <c:axId val="576036592"/>
      </c:scatterChart>
      <c:valAx>
        <c:axId val="57603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36592"/>
        <c:crosses val="autoZero"/>
        <c:crossBetween val="midCat"/>
      </c:valAx>
      <c:valAx>
        <c:axId val="5760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3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462643</xdr:colOff>
      <xdr:row>0</xdr:row>
      <xdr:rowOff>0</xdr:rowOff>
    </xdr:from>
    <xdr:to>
      <xdr:col>13</xdr:col>
      <xdr:colOff>239486</xdr:colOff>
      <xdr:row>13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451757</xdr:colOff>
      <xdr:row>13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5</xdr:col>
      <xdr:colOff>152400</xdr:colOff>
      <xdr:row>10</xdr:row>
      <xdr:rowOff>152400</xdr:rowOff>
    </xdr:to>
    <xdr:sp macro="" textlink="">
      <xdr:nvSpPr>
        <xdr:cNvPr id="5188" name="Oval 68"/>
        <xdr:cNvSpPr>
          <a:spLocks noChangeArrowheads="1"/>
        </xdr:cNvSpPr>
      </xdr:nvSpPr>
      <xdr:spPr bwMode="auto">
        <a:xfrm>
          <a:off x="2505075" y="2000250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3</xdr:col>
      <xdr:colOff>0</xdr:colOff>
      <xdr:row>10</xdr:row>
      <xdr:rowOff>76200</xdr:rowOff>
    </xdr:from>
    <xdr:to>
      <xdr:col>5</xdr:col>
      <xdr:colOff>0</xdr:colOff>
      <xdr:row>10</xdr:row>
      <xdr:rowOff>76200</xdr:rowOff>
    </xdr:to>
    <xdr:sp macro="" textlink="">
      <xdr:nvSpPr>
        <xdr:cNvPr id="5189" name="Line 69"/>
        <xdr:cNvSpPr>
          <a:spLocks noChangeShapeType="1"/>
        </xdr:cNvSpPr>
      </xdr:nvSpPr>
      <xdr:spPr bwMode="auto">
        <a:xfrm>
          <a:off x="1133475" y="20764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10</xdr:row>
      <xdr:rowOff>76200</xdr:rowOff>
    </xdr:from>
    <xdr:to>
      <xdr:col>3</xdr:col>
      <xdr:colOff>0</xdr:colOff>
      <xdr:row>15</xdr:row>
      <xdr:rowOff>76200</xdr:rowOff>
    </xdr:to>
    <xdr:sp macro="" textlink="">
      <xdr:nvSpPr>
        <xdr:cNvPr id="5190" name="Line 70"/>
        <xdr:cNvSpPr>
          <a:spLocks noChangeShapeType="1"/>
        </xdr:cNvSpPr>
      </xdr:nvSpPr>
      <xdr:spPr bwMode="auto">
        <a:xfrm flipV="1">
          <a:off x="838200" y="2076450"/>
          <a:ext cx="295275" cy="10001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152400</xdr:colOff>
      <xdr:row>20</xdr:row>
      <xdr:rowOff>152400</xdr:rowOff>
    </xdr:to>
    <xdr:sp macro="" textlink="">
      <xdr:nvSpPr>
        <xdr:cNvPr id="5191" name="Oval 71"/>
        <xdr:cNvSpPr>
          <a:spLocks noChangeArrowheads="1"/>
        </xdr:cNvSpPr>
      </xdr:nvSpPr>
      <xdr:spPr bwMode="auto">
        <a:xfrm>
          <a:off x="2505075" y="4000500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5</xdr:col>
      <xdr:colOff>0</xdr:colOff>
      <xdr:row>20</xdr:row>
      <xdr:rowOff>76200</xdr:rowOff>
    </xdr:to>
    <xdr:sp macro="" textlink="">
      <xdr:nvSpPr>
        <xdr:cNvPr id="5192" name="Line 72"/>
        <xdr:cNvSpPr>
          <a:spLocks noChangeShapeType="1"/>
        </xdr:cNvSpPr>
      </xdr:nvSpPr>
      <xdr:spPr bwMode="auto">
        <a:xfrm>
          <a:off x="1133475" y="40767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15</xdr:row>
      <xdr:rowOff>76200</xdr:rowOff>
    </xdr:from>
    <xdr:to>
      <xdr:col>3</xdr:col>
      <xdr:colOff>0</xdr:colOff>
      <xdr:row>20</xdr:row>
      <xdr:rowOff>76200</xdr:rowOff>
    </xdr:to>
    <xdr:sp macro="" textlink="">
      <xdr:nvSpPr>
        <xdr:cNvPr id="5193" name="Line 73"/>
        <xdr:cNvSpPr>
          <a:spLocks noChangeShapeType="1"/>
        </xdr:cNvSpPr>
      </xdr:nvSpPr>
      <xdr:spPr bwMode="auto">
        <a:xfrm>
          <a:off x="838200" y="3076575"/>
          <a:ext cx="295275" cy="10001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0</xdr:colOff>
      <xdr:row>8</xdr:row>
      <xdr:rowOff>152400</xdr:rowOff>
    </xdr:to>
    <xdr:sp macro="" textlink="">
      <xdr:nvSpPr>
        <xdr:cNvPr id="5194" name="Line 74"/>
        <xdr:cNvSpPr>
          <a:spLocks noChangeShapeType="1"/>
        </xdr:cNvSpPr>
      </xdr:nvSpPr>
      <xdr:spPr bwMode="auto">
        <a:xfrm>
          <a:off x="4324350" y="16002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8</xdr:row>
      <xdr:rowOff>76200</xdr:rowOff>
    </xdr:from>
    <xdr:to>
      <xdr:col>9</xdr:col>
      <xdr:colOff>0</xdr:colOff>
      <xdr:row>8</xdr:row>
      <xdr:rowOff>76200</xdr:rowOff>
    </xdr:to>
    <xdr:sp macro="" textlink="">
      <xdr:nvSpPr>
        <xdr:cNvPr id="5195" name="Line 75"/>
        <xdr:cNvSpPr>
          <a:spLocks noChangeShapeType="1"/>
        </xdr:cNvSpPr>
      </xdr:nvSpPr>
      <xdr:spPr bwMode="auto">
        <a:xfrm>
          <a:off x="2952750" y="16764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8</xdr:row>
      <xdr:rowOff>76200</xdr:rowOff>
    </xdr:from>
    <xdr:to>
      <xdr:col>7</xdr:col>
      <xdr:colOff>0</xdr:colOff>
      <xdr:row>10</xdr:row>
      <xdr:rowOff>76200</xdr:rowOff>
    </xdr:to>
    <xdr:sp macro="" textlink="">
      <xdr:nvSpPr>
        <xdr:cNvPr id="5196" name="Line 76"/>
        <xdr:cNvSpPr>
          <a:spLocks noChangeShapeType="1"/>
        </xdr:cNvSpPr>
      </xdr:nvSpPr>
      <xdr:spPr bwMode="auto">
        <a:xfrm flipV="1">
          <a:off x="2657475" y="1676400"/>
          <a:ext cx="295275" cy="4000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0</xdr:colOff>
      <xdr:row>13</xdr:row>
      <xdr:rowOff>152400</xdr:rowOff>
    </xdr:to>
    <xdr:sp macro="" textlink="">
      <xdr:nvSpPr>
        <xdr:cNvPr id="5197" name="Line 77"/>
        <xdr:cNvSpPr>
          <a:spLocks noChangeShapeType="1"/>
        </xdr:cNvSpPr>
      </xdr:nvSpPr>
      <xdr:spPr bwMode="auto">
        <a:xfrm>
          <a:off x="4324350" y="2600325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13</xdr:row>
      <xdr:rowOff>76200</xdr:rowOff>
    </xdr:from>
    <xdr:to>
      <xdr:col>9</xdr:col>
      <xdr:colOff>0</xdr:colOff>
      <xdr:row>13</xdr:row>
      <xdr:rowOff>76200</xdr:rowOff>
    </xdr:to>
    <xdr:sp macro="" textlink="">
      <xdr:nvSpPr>
        <xdr:cNvPr id="5198" name="Line 78"/>
        <xdr:cNvSpPr>
          <a:spLocks noChangeShapeType="1"/>
        </xdr:cNvSpPr>
      </xdr:nvSpPr>
      <xdr:spPr bwMode="auto">
        <a:xfrm>
          <a:off x="2952750" y="267652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10</xdr:row>
      <xdr:rowOff>76200</xdr:rowOff>
    </xdr:from>
    <xdr:to>
      <xdr:col>7</xdr:col>
      <xdr:colOff>0</xdr:colOff>
      <xdr:row>13</xdr:row>
      <xdr:rowOff>76200</xdr:rowOff>
    </xdr:to>
    <xdr:sp macro="" textlink="">
      <xdr:nvSpPr>
        <xdr:cNvPr id="5199" name="Line 79"/>
        <xdr:cNvSpPr>
          <a:spLocks noChangeShapeType="1"/>
        </xdr:cNvSpPr>
      </xdr:nvSpPr>
      <xdr:spPr bwMode="auto">
        <a:xfrm>
          <a:off x="2657475" y="2076450"/>
          <a:ext cx="295275" cy="60007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0</xdr:colOff>
      <xdr:row>18</xdr:row>
      <xdr:rowOff>152400</xdr:rowOff>
    </xdr:to>
    <xdr:sp macro="" textlink="">
      <xdr:nvSpPr>
        <xdr:cNvPr id="5200" name="Line 80"/>
        <xdr:cNvSpPr>
          <a:spLocks noChangeShapeType="1"/>
        </xdr:cNvSpPr>
      </xdr:nvSpPr>
      <xdr:spPr bwMode="auto">
        <a:xfrm>
          <a:off x="4324350" y="36004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18</xdr:row>
      <xdr:rowOff>76200</xdr:rowOff>
    </xdr:from>
    <xdr:to>
      <xdr:col>9</xdr:col>
      <xdr:colOff>0</xdr:colOff>
      <xdr:row>18</xdr:row>
      <xdr:rowOff>76200</xdr:rowOff>
    </xdr:to>
    <xdr:sp macro="" textlink="">
      <xdr:nvSpPr>
        <xdr:cNvPr id="5201" name="Line 81"/>
        <xdr:cNvSpPr>
          <a:spLocks noChangeShapeType="1"/>
        </xdr:cNvSpPr>
      </xdr:nvSpPr>
      <xdr:spPr bwMode="auto">
        <a:xfrm>
          <a:off x="2952750" y="36766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18</xdr:row>
      <xdr:rowOff>76200</xdr:rowOff>
    </xdr:from>
    <xdr:to>
      <xdr:col>7</xdr:col>
      <xdr:colOff>0</xdr:colOff>
      <xdr:row>20</xdr:row>
      <xdr:rowOff>76200</xdr:rowOff>
    </xdr:to>
    <xdr:sp macro="" textlink="">
      <xdr:nvSpPr>
        <xdr:cNvPr id="5202" name="Line 82"/>
        <xdr:cNvSpPr>
          <a:spLocks noChangeShapeType="1"/>
        </xdr:cNvSpPr>
      </xdr:nvSpPr>
      <xdr:spPr bwMode="auto">
        <a:xfrm flipV="1">
          <a:off x="2657475" y="3676650"/>
          <a:ext cx="295275" cy="4000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0</xdr:colOff>
      <xdr:row>23</xdr:row>
      <xdr:rowOff>152400</xdr:rowOff>
    </xdr:to>
    <xdr:sp macro="" textlink="">
      <xdr:nvSpPr>
        <xdr:cNvPr id="5203" name="Line 83"/>
        <xdr:cNvSpPr>
          <a:spLocks noChangeShapeType="1"/>
        </xdr:cNvSpPr>
      </xdr:nvSpPr>
      <xdr:spPr bwMode="auto">
        <a:xfrm>
          <a:off x="4324350" y="4600575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23</xdr:row>
      <xdr:rowOff>76200</xdr:rowOff>
    </xdr:from>
    <xdr:to>
      <xdr:col>9</xdr:col>
      <xdr:colOff>0</xdr:colOff>
      <xdr:row>23</xdr:row>
      <xdr:rowOff>76200</xdr:rowOff>
    </xdr:to>
    <xdr:sp macro="" textlink="">
      <xdr:nvSpPr>
        <xdr:cNvPr id="5204" name="Line 84"/>
        <xdr:cNvSpPr>
          <a:spLocks noChangeShapeType="1"/>
        </xdr:cNvSpPr>
      </xdr:nvSpPr>
      <xdr:spPr bwMode="auto">
        <a:xfrm>
          <a:off x="2952750" y="467677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20</xdr:row>
      <xdr:rowOff>76200</xdr:rowOff>
    </xdr:from>
    <xdr:to>
      <xdr:col>7</xdr:col>
      <xdr:colOff>0</xdr:colOff>
      <xdr:row>23</xdr:row>
      <xdr:rowOff>76200</xdr:rowOff>
    </xdr:to>
    <xdr:sp macro="" textlink="">
      <xdr:nvSpPr>
        <xdr:cNvPr id="5205" name="Line 85"/>
        <xdr:cNvSpPr>
          <a:spLocks noChangeShapeType="1"/>
        </xdr:cNvSpPr>
      </xdr:nvSpPr>
      <xdr:spPr bwMode="auto">
        <a:xfrm>
          <a:off x="2657475" y="4076700"/>
          <a:ext cx="295275" cy="60007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sp macro="" textlink="">
      <xdr:nvSpPr>
        <xdr:cNvPr id="5206" name="Rectangle 86"/>
        <xdr:cNvSpPr>
          <a:spLocks noChangeArrowheads="1"/>
        </xdr:cNvSpPr>
      </xdr:nvSpPr>
      <xdr:spPr bwMode="auto">
        <a:xfrm>
          <a:off x="685800" y="3000375"/>
          <a:ext cx="1524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0</xdr:col>
      <xdr:colOff>0</xdr:colOff>
      <xdr:row>15</xdr:row>
      <xdr:rowOff>76200</xdr:rowOff>
    </xdr:from>
    <xdr:to>
      <xdr:col>1</xdr:col>
      <xdr:colOff>0</xdr:colOff>
      <xdr:row>15</xdr:row>
      <xdr:rowOff>76200</xdr:rowOff>
    </xdr:to>
    <xdr:sp macro="" textlink="">
      <xdr:nvSpPr>
        <xdr:cNvPr id="5207" name="Line 87"/>
        <xdr:cNvSpPr>
          <a:spLocks noChangeShapeType="1"/>
        </xdr:cNvSpPr>
      </xdr:nvSpPr>
      <xdr:spPr bwMode="auto">
        <a:xfrm>
          <a:off x="0" y="3076575"/>
          <a:ext cx="6858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5</xdr:col>
      <xdr:colOff>152400</xdr:colOff>
      <xdr:row>9</xdr:row>
      <xdr:rowOff>152400</xdr:rowOff>
    </xdr:to>
    <xdr:sp macro="" textlink="">
      <xdr:nvSpPr>
        <xdr:cNvPr id="6275" name="Oval 131"/>
        <xdr:cNvSpPr>
          <a:spLocks noChangeArrowheads="1"/>
        </xdr:cNvSpPr>
      </xdr:nvSpPr>
      <xdr:spPr bwMode="auto">
        <a:xfrm>
          <a:off x="2505075" y="1800225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3</xdr:col>
      <xdr:colOff>0</xdr:colOff>
      <xdr:row>9</xdr:row>
      <xdr:rowOff>76200</xdr:rowOff>
    </xdr:from>
    <xdr:to>
      <xdr:col>5</xdr:col>
      <xdr:colOff>0</xdr:colOff>
      <xdr:row>9</xdr:row>
      <xdr:rowOff>76200</xdr:rowOff>
    </xdr:to>
    <xdr:sp macro="" textlink="">
      <xdr:nvSpPr>
        <xdr:cNvPr id="6276" name="Line 132"/>
        <xdr:cNvSpPr>
          <a:spLocks noChangeShapeType="1"/>
        </xdr:cNvSpPr>
      </xdr:nvSpPr>
      <xdr:spPr bwMode="auto">
        <a:xfrm>
          <a:off x="1133475" y="187642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9</xdr:row>
      <xdr:rowOff>76200</xdr:rowOff>
    </xdr:from>
    <xdr:to>
      <xdr:col>3</xdr:col>
      <xdr:colOff>0</xdr:colOff>
      <xdr:row>14</xdr:row>
      <xdr:rowOff>76200</xdr:rowOff>
    </xdr:to>
    <xdr:sp macro="" textlink="">
      <xdr:nvSpPr>
        <xdr:cNvPr id="6277" name="Line 133"/>
        <xdr:cNvSpPr>
          <a:spLocks noChangeShapeType="1"/>
        </xdr:cNvSpPr>
      </xdr:nvSpPr>
      <xdr:spPr bwMode="auto">
        <a:xfrm flipV="1">
          <a:off x="838200" y="1876425"/>
          <a:ext cx="295275" cy="10001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152400</xdr:colOff>
      <xdr:row>19</xdr:row>
      <xdr:rowOff>152400</xdr:rowOff>
    </xdr:to>
    <xdr:sp macro="" textlink="">
      <xdr:nvSpPr>
        <xdr:cNvPr id="6278" name="Oval 134"/>
        <xdr:cNvSpPr>
          <a:spLocks noChangeArrowheads="1"/>
        </xdr:cNvSpPr>
      </xdr:nvSpPr>
      <xdr:spPr bwMode="auto">
        <a:xfrm>
          <a:off x="2505075" y="3800475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3</xdr:col>
      <xdr:colOff>0</xdr:colOff>
      <xdr:row>19</xdr:row>
      <xdr:rowOff>76200</xdr:rowOff>
    </xdr:from>
    <xdr:to>
      <xdr:col>5</xdr:col>
      <xdr:colOff>0</xdr:colOff>
      <xdr:row>19</xdr:row>
      <xdr:rowOff>76200</xdr:rowOff>
    </xdr:to>
    <xdr:sp macro="" textlink="">
      <xdr:nvSpPr>
        <xdr:cNvPr id="6279" name="Line 135"/>
        <xdr:cNvSpPr>
          <a:spLocks noChangeShapeType="1"/>
        </xdr:cNvSpPr>
      </xdr:nvSpPr>
      <xdr:spPr bwMode="auto">
        <a:xfrm>
          <a:off x="1133475" y="387667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14</xdr:row>
      <xdr:rowOff>76200</xdr:rowOff>
    </xdr:from>
    <xdr:to>
      <xdr:col>3</xdr:col>
      <xdr:colOff>0</xdr:colOff>
      <xdr:row>19</xdr:row>
      <xdr:rowOff>76200</xdr:rowOff>
    </xdr:to>
    <xdr:sp macro="" textlink="">
      <xdr:nvSpPr>
        <xdr:cNvPr id="6280" name="Line 136"/>
        <xdr:cNvSpPr>
          <a:spLocks noChangeShapeType="1"/>
        </xdr:cNvSpPr>
      </xdr:nvSpPr>
      <xdr:spPr bwMode="auto">
        <a:xfrm>
          <a:off x="838200" y="2876550"/>
          <a:ext cx="295275" cy="100012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0</xdr:colOff>
      <xdr:row>7</xdr:row>
      <xdr:rowOff>152400</xdr:rowOff>
    </xdr:to>
    <xdr:sp macro="" textlink="">
      <xdr:nvSpPr>
        <xdr:cNvPr id="6281" name="Line 137"/>
        <xdr:cNvSpPr>
          <a:spLocks noChangeShapeType="1"/>
        </xdr:cNvSpPr>
      </xdr:nvSpPr>
      <xdr:spPr bwMode="auto">
        <a:xfrm>
          <a:off x="4324350" y="1400175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sp macro="" textlink="">
      <xdr:nvSpPr>
        <xdr:cNvPr id="6282" name="Line 138"/>
        <xdr:cNvSpPr>
          <a:spLocks noChangeShapeType="1"/>
        </xdr:cNvSpPr>
      </xdr:nvSpPr>
      <xdr:spPr bwMode="auto">
        <a:xfrm>
          <a:off x="2952750" y="147637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7</xdr:row>
      <xdr:rowOff>76200</xdr:rowOff>
    </xdr:from>
    <xdr:to>
      <xdr:col>7</xdr:col>
      <xdr:colOff>0</xdr:colOff>
      <xdr:row>9</xdr:row>
      <xdr:rowOff>76200</xdr:rowOff>
    </xdr:to>
    <xdr:sp macro="" textlink="">
      <xdr:nvSpPr>
        <xdr:cNvPr id="6283" name="Line 139"/>
        <xdr:cNvSpPr>
          <a:spLocks noChangeShapeType="1"/>
        </xdr:cNvSpPr>
      </xdr:nvSpPr>
      <xdr:spPr bwMode="auto">
        <a:xfrm flipV="1">
          <a:off x="2657475" y="1476375"/>
          <a:ext cx="295275" cy="4000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0</xdr:colOff>
      <xdr:row>12</xdr:row>
      <xdr:rowOff>152400</xdr:rowOff>
    </xdr:to>
    <xdr:sp macro="" textlink="">
      <xdr:nvSpPr>
        <xdr:cNvPr id="6284" name="Line 140"/>
        <xdr:cNvSpPr>
          <a:spLocks noChangeShapeType="1"/>
        </xdr:cNvSpPr>
      </xdr:nvSpPr>
      <xdr:spPr bwMode="auto">
        <a:xfrm>
          <a:off x="4324350" y="24003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sp macro="" textlink="">
      <xdr:nvSpPr>
        <xdr:cNvPr id="6285" name="Line 141"/>
        <xdr:cNvSpPr>
          <a:spLocks noChangeShapeType="1"/>
        </xdr:cNvSpPr>
      </xdr:nvSpPr>
      <xdr:spPr bwMode="auto">
        <a:xfrm>
          <a:off x="2952750" y="24765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9</xdr:row>
      <xdr:rowOff>76200</xdr:rowOff>
    </xdr:from>
    <xdr:to>
      <xdr:col>7</xdr:col>
      <xdr:colOff>0</xdr:colOff>
      <xdr:row>12</xdr:row>
      <xdr:rowOff>76200</xdr:rowOff>
    </xdr:to>
    <xdr:sp macro="" textlink="">
      <xdr:nvSpPr>
        <xdr:cNvPr id="6286" name="Line 142"/>
        <xdr:cNvSpPr>
          <a:spLocks noChangeShapeType="1"/>
        </xdr:cNvSpPr>
      </xdr:nvSpPr>
      <xdr:spPr bwMode="auto">
        <a:xfrm>
          <a:off x="2657475" y="1876425"/>
          <a:ext cx="295275" cy="60007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0</xdr:colOff>
      <xdr:row>17</xdr:row>
      <xdr:rowOff>152400</xdr:rowOff>
    </xdr:to>
    <xdr:sp macro="" textlink="">
      <xdr:nvSpPr>
        <xdr:cNvPr id="6287" name="Line 143"/>
        <xdr:cNvSpPr>
          <a:spLocks noChangeShapeType="1"/>
        </xdr:cNvSpPr>
      </xdr:nvSpPr>
      <xdr:spPr bwMode="auto">
        <a:xfrm>
          <a:off x="4324350" y="3400425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sp macro="" textlink="">
      <xdr:nvSpPr>
        <xdr:cNvPr id="6288" name="Line 144"/>
        <xdr:cNvSpPr>
          <a:spLocks noChangeShapeType="1"/>
        </xdr:cNvSpPr>
      </xdr:nvSpPr>
      <xdr:spPr bwMode="auto">
        <a:xfrm>
          <a:off x="2952750" y="3476625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17</xdr:row>
      <xdr:rowOff>76200</xdr:rowOff>
    </xdr:from>
    <xdr:to>
      <xdr:col>7</xdr:col>
      <xdr:colOff>0</xdr:colOff>
      <xdr:row>19</xdr:row>
      <xdr:rowOff>76200</xdr:rowOff>
    </xdr:to>
    <xdr:sp macro="" textlink="">
      <xdr:nvSpPr>
        <xdr:cNvPr id="6289" name="Line 145"/>
        <xdr:cNvSpPr>
          <a:spLocks noChangeShapeType="1"/>
        </xdr:cNvSpPr>
      </xdr:nvSpPr>
      <xdr:spPr bwMode="auto">
        <a:xfrm flipV="1">
          <a:off x="2657475" y="3476625"/>
          <a:ext cx="295275" cy="4000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0</xdr:colOff>
      <xdr:row>22</xdr:row>
      <xdr:rowOff>152400</xdr:rowOff>
    </xdr:to>
    <xdr:sp macro="" textlink="">
      <xdr:nvSpPr>
        <xdr:cNvPr id="6290" name="Line 146"/>
        <xdr:cNvSpPr>
          <a:spLocks noChangeShapeType="1"/>
        </xdr:cNvSpPr>
      </xdr:nvSpPr>
      <xdr:spPr bwMode="auto">
        <a:xfrm>
          <a:off x="4324350" y="44005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22</xdr:row>
      <xdr:rowOff>76200</xdr:rowOff>
    </xdr:from>
    <xdr:to>
      <xdr:col>9</xdr:col>
      <xdr:colOff>0</xdr:colOff>
      <xdr:row>22</xdr:row>
      <xdr:rowOff>76200</xdr:rowOff>
    </xdr:to>
    <xdr:sp macro="" textlink="">
      <xdr:nvSpPr>
        <xdr:cNvPr id="6291" name="Line 147"/>
        <xdr:cNvSpPr>
          <a:spLocks noChangeShapeType="1"/>
        </xdr:cNvSpPr>
      </xdr:nvSpPr>
      <xdr:spPr bwMode="auto">
        <a:xfrm>
          <a:off x="2952750" y="44767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19</xdr:row>
      <xdr:rowOff>76200</xdr:rowOff>
    </xdr:from>
    <xdr:to>
      <xdr:col>7</xdr:col>
      <xdr:colOff>0</xdr:colOff>
      <xdr:row>22</xdr:row>
      <xdr:rowOff>76200</xdr:rowOff>
    </xdr:to>
    <xdr:sp macro="" textlink="">
      <xdr:nvSpPr>
        <xdr:cNvPr id="6292" name="Line 148"/>
        <xdr:cNvSpPr>
          <a:spLocks noChangeShapeType="1"/>
        </xdr:cNvSpPr>
      </xdr:nvSpPr>
      <xdr:spPr bwMode="auto">
        <a:xfrm>
          <a:off x="2657475" y="3876675"/>
          <a:ext cx="295275" cy="60007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sp macro="" textlink="">
      <xdr:nvSpPr>
        <xdr:cNvPr id="6293" name="Rectangle 149"/>
        <xdr:cNvSpPr>
          <a:spLocks noChangeArrowheads="1"/>
        </xdr:cNvSpPr>
      </xdr:nvSpPr>
      <xdr:spPr bwMode="auto">
        <a:xfrm>
          <a:off x="685800" y="2800350"/>
          <a:ext cx="1524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0</xdr:col>
      <xdr:colOff>0</xdr:colOff>
      <xdr:row>14</xdr:row>
      <xdr:rowOff>76200</xdr:rowOff>
    </xdr:from>
    <xdr:to>
      <xdr:col>1</xdr:col>
      <xdr:colOff>0</xdr:colOff>
      <xdr:row>14</xdr:row>
      <xdr:rowOff>76200</xdr:rowOff>
    </xdr:to>
    <xdr:sp macro="" textlink="">
      <xdr:nvSpPr>
        <xdr:cNvPr id="6294" name="Line 150"/>
        <xdr:cNvSpPr>
          <a:spLocks noChangeShapeType="1"/>
        </xdr:cNvSpPr>
      </xdr:nvSpPr>
      <xdr:spPr bwMode="auto">
        <a:xfrm>
          <a:off x="0" y="2876550"/>
          <a:ext cx="6858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zoomScale="70" zoomScaleNormal="70" workbookViewId="0">
      <selection activeCell="E20" sqref="E20"/>
    </sheetView>
  </sheetViews>
  <sheetFormatPr defaultColWidth="10.875" defaultRowHeight="24" customHeight="1" x14ac:dyDescent="0.25"/>
  <cols>
    <col min="1" max="1" width="18" style="1" bestFit="1" customWidth="1"/>
    <col min="2" max="2" width="8.375" style="1" customWidth="1"/>
    <col min="3" max="3" width="13" style="1" bestFit="1" customWidth="1"/>
    <col min="4" max="6" width="10.875" style="1"/>
    <col min="7" max="7" width="18" style="1" bestFit="1" customWidth="1"/>
    <col min="8" max="8" width="8.625" style="1" customWidth="1"/>
    <col min="9" max="16384" width="10.875" style="1"/>
  </cols>
  <sheetData>
    <row r="1" spans="1:19" ht="39.950000000000003" customHeight="1" x14ac:dyDescent="0.25">
      <c r="A1" s="7" t="s">
        <v>6</v>
      </c>
      <c r="B1" s="5"/>
      <c r="C1" s="2"/>
      <c r="D1" s="2"/>
      <c r="E1" s="2"/>
      <c r="F1" s="2"/>
      <c r="G1" s="7" t="s">
        <v>7</v>
      </c>
      <c r="H1" s="2"/>
      <c r="I1" s="2"/>
      <c r="J1" s="2"/>
      <c r="K1" s="2"/>
    </row>
    <row r="2" spans="1:19" ht="24" customHeight="1" x14ac:dyDescent="0.25">
      <c r="A2" s="1" t="s">
        <v>0</v>
      </c>
      <c r="B2" s="2" t="s">
        <v>56</v>
      </c>
      <c r="C2" s="2"/>
      <c r="D2" s="2"/>
      <c r="E2" s="2"/>
      <c r="F2" s="2"/>
      <c r="G2" s="1" t="s">
        <v>0</v>
      </c>
      <c r="H2" s="2" t="s">
        <v>29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24" customHeight="1" x14ac:dyDescent="0.25">
      <c r="A3" s="1" t="s">
        <v>1</v>
      </c>
      <c r="B3" s="5" t="s">
        <v>17</v>
      </c>
      <c r="C3" s="2" t="s">
        <v>13</v>
      </c>
      <c r="D3" s="2" t="s">
        <v>14</v>
      </c>
      <c r="E3" s="2"/>
      <c r="F3" s="2"/>
      <c r="G3" s="1" t="s">
        <v>1</v>
      </c>
      <c r="H3" s="5" t="s">
        <v>12</v>
      </c>
      <c r="I3" s="2" t="s">
        <v>15</v>
      </c>
      <c r="J3" s="2" t="s">
        <v>16</v>
      </c>
      <c r="K3" s="2"/>
      <c r="L3" s="2"/>
      <c r="M3" s="2"/>
      <c r="N3" s="2"/>
      <c r="O3" s="2"/>
      <c r="P3" s="2"/>
      <c r="Q3" s="2"/>
      <c r="R3" s="2"/>
      <c r="S3" s="2"/>
    </row>
    <row r="4" spans="1:19" ht="24" customHeight="1" x14ac:dyDescent="0.25">
      <c r="B4" s="4">
        <v>20291.74745646898</v>
      </c>
      <c r="C4" s="4">
        <v>1.3542734705593351</v>
      </c>
      <c r="D4" s="4">
        <v>-51.893951424819704</v>
      </c>
      <c r="E4" s="2"/>
      <c r="F4" s="2"/>
      <c r="H4" s="4">
        <v>10304.637255349944</v>
      </c>
      <c r="I4" s="4">
        <v>-33.24974479049429</v>
      </c>
      <c r="J4" s="4">
        <v>3.0237907706844291</v>
      </c>
      <c r="K4" s="2"/>
      <c r="L4" s="2"/>
      <c r="M4" s="2"/>
      <c r="N4" s="2"/>
      <c r="O4" s="2"/>
      <c r="P4" s="2"/>
      <c r="Q4" s="2"/>
      <c r="R4" s="2"/>
      <c r="S4" s="2"/>
    </row>
    <row r="5" spans="1:19" ht="24" customHeight="1" x14ac:dyDescent="0.25">
      <c r="A5" s="1" t="s">
        <v>2</v>
      </c>
      <c r="B5" s="2">
        <f>SUM(E9:E15)</f>
        <v>2008.8338772766783</v>
      </c>
      <c r="C5" s="2"/>
      <c r="D5" s="2"/>
      <c r="E5" s="2"/>
      <c r="F5" s="2"/>
      <c r="G5" s="1" t="s">
        <v>2</v>
      </c>
      <c r="H5" s="2">
        <f>SUM(K9:K15)</f>
        <v>1048.5384619968261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4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5.75" x14ac:dyDescent="0.25">
      <c r="B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6.25" x14ac:dyDescent="0.25">
      <c r="A8" s="3" t="s">
        <v>3</v>
      </c>
      <c r="B8" s="3" t="s">
        <v>8</v>
      </c>
      <c r="C8" s="3" t="s">
        <v>11</v>
      </c>
      <c r="D8" s="3" t="s">
        <v>4</v>
      </c>
      <c r="E8" s="3" t="s">
        <v>5</v>
      </c>
      <c r="F8" s="2"/>
      <c r="G8" s="3" t="s">
        <v>3</v>
      </c>
      <c r="H8" s="3" t="s">
        <v>8</v>
      </c>
      <c r="I8" s="3" t="s">
        <v>11</v>
      </c>
      <c r="J8" s="3" t="s">
        <v>4</v>
      </c>
      <c r="K8" s="3" t="s">
        <v>5</v>
      </c>
      <c r="L8" s="2"/>
      <c r="M8" s="2"/>
      <c r="N8" s="2"/>
      <c r="O8" s="2"/>
      <c r="P8" s="2"/>
      <c r="Q8" s="2"/>
      <c r="R8" s="2"/>
      <c r="S8" s="2"/>
    </row>
    <row r="9" spans="1:19" ht="24" customHeight="1" x14ac:dyDescent="0.25">
      <c r="A9" s="6">
        <v>100</v>
      </c>
      <c r="B9" s="6">
        <v>15263</v>
      </c>
      <c r="C9" s="2">
        <f>$B$4+$C$4*G9+$D$4*A9</f>
        <v>15237.779661042943</v>
      </c>
      <c r="D9" s="2">
        <f>C9-B9</f>
        <v>-25.220338957056811</v>
      </c>
      <c r="E9" s="2">
        <f>D9^2</f>
        <v>636.06549710883746</v>
      </c>
      <c r="F9" s="2"/>
      <c r="G9" s="6">
        <v>100</v>
      </c>
      <c r="H9" s="6">
        <v>7269</v>
      </c>
      <c r="I9" s="2">
        <f>$H$4+$I$4*G9+$J$4*A9</f>
        <v>7282.0418533689572</v>
      </c>
      <c r="J9" s="2">
        <f>I9-H9</f>
        <v>13.041853368957163</v>
      </c>
      <c r="K9" s="2">
        <f>J9^2</f>
        <v>170.08993929737932</v>
      </c>
      <c r="L9" s="2"/>
      <c r="M9" s="2"/>
      <c r="N9" s="2"/>
      <c r="O9" s="2"/>
      <c r="P9" s="2"/>
      <c r="Q9" s="2"/>
      <c r="R9" s="2"/>
      <c r="S9" s="2"/>
    </row>
    <row r="10" spans="1:19" ht="24" customHeight="1" x14ac:dyDescent="0.25">
      <c r="A10" s="6">
        <v>150</v>
      </c>
      <c r="B10" s="6">
        <v>12628</v>
      </c>
      <c r="C10" s="2">
        <f t="shared" ref="C10:C15" si="0">$B$4+$C$4*G10+$D$4*A10</f>
        <v>12643.082089801959</v>
      </c>
      <c r="D10" s="2">
        <f t="shared" ref="D10:D15" si="1">C10-B10</f>
        <v>15.082089801959228</v>
      </c>
      <c r="E10" s="2">
        <f t="shared" ref="E10:E15" si="2">D10^2</f>
        <v>227.46943279436255</v>
      </c>
      <c r="F10" s="2"/>
      <c r="G10" s="6">
        <v>100</v>
      </c>
      <c r="H10" s="6">
        <v>7439</v>
      </c>
      <c r="I10" s="2">
        <f t="shared" ref="I10:I15" si="3">$H$4+$I$4*G10+$J$4*A10</f>
        <v>7433.2313919031785</v>
      </c>
      <c r="J10" s="2">
        <f t="shared" ref="J10:J15" si="4">I10-H10</f>
        <v>-5.768608096821481</v>
      </c>
      <c r="K10" s="2">
        <f t="shared" ref="K10:K15" si="5">J10^2</f>
        <v>33.276839374714349</v>
      </c>
      <c r="L10" s="2"/>
      <c r="M10" s="2"/>
      <c r="N10" s="2"/>
      <c r="O10" s="2"/>
      <c r="P10" s="2"/>
      <c r="Q10" s="2"/>
      <c r="R10" s="2"/>
      <c r="S10" s="2"/>
    </row>
    <row r="11" spans="1:19" ht="24" customHeight="1" x14ac:dyDescent="0.25">
      <c r="A11" s="6">
        <v>200</v>
      </c>
      <c r="B11" s="6">
        <v>10034</v>
      </c>
      <c r="C11" s="2">
        <f t="shared" si="0"/>
        <v>10048.384518560973</v>
      </c>
      <c r="D11" s="2">
        <f t="shared" si="1"/>
        <v>14.384518560973447</v>
      </c>
      <c r="E11" s="2">
        <f t="shared" si="2"/>
        <v>206.91437423098961</v>
      </c>
      <c r="F11" s="2"/>
      <c r="G11" s="6">
        <v>100</v>
      </c>
      <c r="H11" s="6">
        <v>7581</v>
      </c>
      <c r="I11" s="2">
        <f t="shared" si="3"/>
        <v>7584.4209304373999</v>
      </c>
      <c r="J11" s="2">
        <f t="shared" si="4"/>
        <v>3.4209304373998748</v>
      </c>
      <c r="K11" s="2">
        <f t="shared" si="5"/>
        <v>11.702765057528898</v>
      </c>
      <c r="L11" s="2"/>
      <c r="M11" s="2"/>
      <c r="N11" s="2"/>
      <c r="O11" s="2"/>
      <c r="P11" s="2"/>
      <c r="Q11" s="2"/>
      <c r="R11" s="2"/>
      <c r="S11" s="2"/>
    </row>
    <row r="12" spans="1:19" ht="24" customHeight="1" x14ac:dyDescent="0.25">
      <c r="A12" s="6">
        <v>200</v>
      </c>
      <c r="B12" s="6">
        <v>10108</v>
      </c>
      <c r="C12" s="2">
        <f t="shared" si="0"/>
        <v>10116.098192088941</v>
      </c>
      <c r="D12" s="2">
        <f t="shared" si="1"/>
        <v>8.0981920889407775</v>
      </c>
      <c r="E12" s="2">
        <f t="shared" si="2"/>
        <v>65.580715109382993</v>
      </c>
      <c r="F12" s="2"/>
      <c r="G12" s="6">
        <v>150</v>
      </c>
      <c r="H12" s="6">
        <v>5947</v>
      </c>
      <c r="I12" s="2">
        <f t="shared" si="3"/>
        <v>5921.9336909126869</v>
      </c>
      <c r="J12" s="2">
        <f t="shared" si="4"/>
        <v>-25.06630908731313</v>
      </c>
      <c r="K12" s="2">
        <f t="shared" si="5"/>
        <v>628.31985126071675</v>
      </c>
      <c r="L12" s="2"/>
      <c r="M12" s="2"/>
      <c r="N12" s="2"/>
      <c r="O12" s="2"/>
      <c r="P12" s="2"/>
      <c r="Q12" s="2"/>
      <c r="R12" s="2"/>
      <c r="S12" s="2"/>
    </row>
    <row r="13" spans="1:19" ht="24" customHeight="1" x14ac:dyDescent="0.25">
      <c r="A13" s="6">
        <v>250</v>
      </c>
      <c r="B13" s="6">
        <v>7511</v>
      </c>
      <c r="C13" s="2">
        <f t="shared" si="0"/>
        <v>7521.4006208479568</v>
      </c>
      <c r="D13" s="2">
        <f t="shared" si="1"/>
        <v>10.400620847956816</v>
      </c>
      <c r="E13" s="2">
        <f t="shared" si="2"/>
        <v>108.17291402295396</v>
      </c>
      <c r="F13" s="2"/>
      <c r="G13" s="6">
        <v>150</v>
      </c>
      <c r="H13" s="6">
        <v>6065</v>
      </c>
      <c r="I13" s="2">
        <f t="shared" si="3"/>
        <v>6073.1232294469082</v>
      </c>
      <c r="J13" s="2">
        <f t="shared" si="4"/>
        <v>8.1232294469082262</v>
      </c>
      <c r="K13" s="2">
        <f t="shared" si="5"/>
        <v>65.986856647116923</v>
      </c>
      <c r="L13" s="2"/>
      <c r="M13" s="2"/>
      <c r="N13" s="2"/>
      <c r="O13" s="2"/>
      <c r="P13" s="2"/>
      <c r="Q13" s="2"/>
      <c r="R13" s="2"/>
      <c r="S13" s="2"/>
    </row>
    <row r="14" spans="1:19" ht="24" customHeight="1" x14ac:dyDescent="0.25">
      <c r="A14" s="6">
        <v>300</v>
      </c>
      <c r="B14" s="6">
        <v>4954</v>
      </c>
      <c r="C14" s="2">
        <f t="shared" si="0"/>
        <v>4926.703049606971</v>
      </c>
      <c r="D14" s="2">
        <f t="shared" si="1"/>
        <v>-27.296950393028965</v>
      </c>
      <c r="E14" s="2">
        <f t="shared" si="2"/>
        <v>745.12350075948416</v>
      </c>
      <c r="F14" s="2"/>
      <c r="G14" s="6">
        <v>150</v>
      </c>
      <c r="H14" s="6">
        <v>6229</v>
      </c>
      <c r="I14" s="2">
        <f t="shared" si="3"/>
        <v>6224.3127679811296</v>
      </c>
      <c r="J14" s="2">
        <f t="shared" si="4"/>
        <v>-4.687232018870418</v>
      </c>
      <c r="K14" s="2">
        <f t="shared" si="5"/>
        <v>21.970143998724055</v>
      </c>
      <c r="L14" s="2"/>
      <c r="M14" s="2"/>
      <c r="N14" s="2"/>
      <c r="O14" s="2"/>
      <c r="P14" s="2"/>
      <c r="Q14" s="2"/>
      <c r="R14" s="2"/>
      <c r="S14" s="2"/>
    </row>
    <row r="15" spans="1:19" ht="24" customHeight="1" x14ac:dyDescent="0.25">
      <c r="A15" s="6">
        <v>300</v>
      </c>
      <c r="B15" s="6">
        <v>4990</v>
      </c>
      <c r="C15" s="2">
        <f t="shared" si="0"/>
        <v>4994.4167231349347</v>
      </c>
      <c r="D15" s="2">
        <f t="shared" si="1"/>
        <v>4.4167231349347276</v>
      </c>
      <c r="E15" s="2">
        <f t="shared" si="2"/>
        <v>19.507443250667649</v>
      </c>
      <c r="F15" s="2"/>
      <c r="G15" s="6">
        <v>200</v>
      </c>
      <c r="H15" s="6">
        <v>4551</v>
      </c>
      <c r="I15" s="2">
        <f t="shared" si="3"/>
        <v>4561.8255284564148</v>
      </c>
      <c r="J15" s="2">
        <f t="shared" si="4"/>
        <v>10.825528456414759</v>
      </c>
      <c r="K15" s="2">
        <f t="shared" si="5"/>
        <v>117.19206636064571</v>
      </c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24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24" customHeight="1" x14ac:dyDescent="0.25">
      <c r="A19" s="2" t="s">
        <v>18</v>
      </c>
      <c r="B19" s="2"/>
      <c r="C19" s="13">
        <f>B5+H5</f>
        <v>3057.3723392735046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24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24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24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24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4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24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24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24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24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24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24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24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24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24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24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24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24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24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24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24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24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24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24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24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24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24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24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24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24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24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24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24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24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24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24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24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24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24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24" customHeight="1" x14ac:dyDescent="0.25">
      <c r="L59" s="2"/>
      <c r="M59" s="2"/>
      <c r="N59" s="2"/>
      <c r="O59" s="2"/>
      <c r="P59" s="2"/>
      <c r="Q59" s="2"/>
      <c r="R59" s="2"/>
      <c r="S59" s="2"/>
    </row>
    <row r="60" spans="1:19" ht="24" customHeight="1" x14ac:dyDescent="0.25">
      <c r="L60" s="2"/>
      <c r="M60" s="2"/>
      <c r="N60" s="2"/>
      <c r="O60" s="2"/>
      <c r="P60" s="2"/>
      <c r="Q60" s="2"/>
      <c r="R60" s="2"/>
      <c r="S60" s="2"/>
    </row>
    <row r="61" spans="1:19" ht="24" customHeight="1" x14ac:dyDescent="0.25">
      <c r="L61" s="2"/>
      <c r="M61" s="2"/>
      <c r="N61" s="2"/>
      <c r="O61" s="2"/>
      <c r="P61" s="2"/>
      <c r="Q61" s="2"/>
      <c r="R61" s="2"/>
      <c r="S61" s="2"/>
    </row>
    <row r="62" spans="1:19" ht="24" customHeight="1" x14ac:dyDescent="0.25">
      <c r="L62" s="2"/>
      <c r="M62" s="2"/>
      <c r="N62" s="2"/>
      <c r="O62" s="2"/>
      <c r="P62" s="2"/>
      <c r="Q62" s="2"/>
      <c r="R62" s="2"/>
      <c r="S62" s="2"/>
    </row>
    <row r="63" spans="1:19" ht="24" customHeight="1" x14ac:dyDescent="0.25">
      <c r="L63" s="2"/>
      <c r="M63" s="2"/>
      <c r="N63" s="2"/>
      <c r="O63" s="2"/>
      <c r="P63" s="2"/>
      <c r="Q63" s="2"/>
      <c r="R63" s="2"/>
      <c r="S63" s="2"/>
    </row>
    <row r="64" spans="1:19" ht="24" customHeight="1" x14ac:dyDescent="0.25">
      <c r="L64" s="2"/>
      <c r="M64" s="2"/>
      <c r="N64" s="2"/>
      <c r="O64" s="2"/>
      <c r="P64" s="2"/>
      <c r="Q64" s="2"/>
      <c r="R64" s="2"/>
      <c r="S64" s="2"/>
    </row>
    <row r="65" spans="12:19" ht="24" customHeight="1" x14ac:dyDescent="0.25">
      <c r="L65" s="2"/>
      <c r="M65" s="2"/>
      <c r="N65" s="2"/>
      <c r="O65" s="2"/>
      <c r="P65" s="2"/>
      <c r="Q65" s="2"/>
      <c r="R65" s="2"/>
      <c r="S65" s="2"/>
    </row>
    <row r="66" spans="12:19" ht="24" customHeight="1" x14ac:dyDescent="0.25">
      <c r="L66" s="2"/>
      <c r="M66" s="2"/>
      <c r="N66" s="2"/>
      <c r="O66" s="2"/>
      <c r="P66" s="2"/>
      <c r="Q66" s="2"/>
      <c r="R66" s="2"/>
      <c r="S66" s="2"/>
    </row>
    <row r="67" spans="12:19" ht="24" customHeight="1" x14ac:dyDescent="0.25">
      <c r="L67" s="2"/>
      <c r="M67" s="2"/>
      <c r="N67" s="2"/>
      <c r="O67" s="2"/>
      <c r="P67" s="2"/>
      <c r="Q67" s="2"/>
      <c r="R67" s="2"/>
      <c r="S6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K33"/>
  <sheetViews>
    <sheetView tabSelected="1" topLeftCell="A16" zoomScale="85" zoomScaleNormal="85" workbookViewId="0">
      <selection activeCell="M18" sqref="M18"/>
    </sheetView>
  </sheetViews>
  <sheetFormatPr defaultRowHeight="15.75" x14ac:dyDescent="0.25"/>
  <cols>
    <col min="2" max="2" width="10.25" bestFit="1" customWidth="1"/>
    <col min="3" max="3" width="13" bestFit="1" customWidth="1"/>
    <col min="8" max="8" width="10.25" bestFit="1" customWidth="1"/>
    <col min="9" max="9" width="13.5" bestFit="1" customWidth="1"/>
  </cols>
  <sheetData>
    <row r="17" spans="1:11" ht="26.25" x14ac:dyDescent="0.25">
      <c r="A17" s="3" t="s">
        <v>3</v>
      </c>
      <c r="B17" s="3" t="s">
        <v>8</v>
      </c>
      <c r="C17" s="3" t="s">
        <v>11</v>
      </c>
      <c r="D17" s="3" t="s">
        <v>4</v>
      </c>
      <c r="E17" s="3" t="s">
        <v>5</v>
      </c>
      <c r="F17" s="2"/>
      <c r="G17" s="3" t="s">
        <v>3</v>
      </c>
      <c r="H17" s="3" t="s">
        <v>8</v>
      </c>
      <c r="I17" s="3" t="s">
        <v>11</v>
      </c>
      <c r="J17" s="3" t="s">
        <v>4</v>
      </c>
      <c r="K17" s="3" t="s">
        <v>5</v>
      </c>
    </row>
    <row r="18" spans="1:11" x14ac:dyDescent="0.25">
      <c r="A18" s="6">
        <v>100</v>
      </c>
      <c r="B18" s="6">
        <v>15263</v>
      </c>
      <c r="C18" s="2">
        <f>$B$29*(A18^$C$29)</f>
        <v>9792.885347109539</v>
      </c>
      <c r="D18" s="2">
        <f>C18-B18</f>
        <v>-5470.114652890461</v>
      </c>
      <c r="E18" s="2">
        <f>D18^2</f>
        <v>29922154.315766927</v>
      </c>
      <c r="F18" s="2"/>
      <c r="G18" s="6">
        <v>100</v>
      </c>
      <c r="H18" s="6">
        <v>7269</v>
      </c>
      <c r="I18" s="2">
        <f>$H$29*G18^$I$29</f>
        <v>6403.2198733596288</v>
      </c>
      <c r="J18" s="2">
        <f>I18-H18</f>
        <v>-865.78012664037124</v>
      </c>
      <c r="K18" s="2">
        <f>J18^2</f>
        <v>749575.22768541728</v>
      </c>
    </row>
    <row r="19" spans="1:11" x14ac:dyDescent="0.25">
      <c r="A19" s="6">
        <v>150</v>
      </c>
      <c r="B19" s="6">
        <v>12628</v>
      </c>
      <c r="C19" s="2">
        <f t="shared" ref="C19:C24" si="0">$B$29*(A19^$C$29)</f>
        <v>9447.2139150729981</v>
      </c>
      <c r="D19" s="2">
        <f t="shared" ref="D19:D24" si="1">C19-B19</f>
        <v>-3180.7860849270019</v>
      </c>
      <c r="E19" s="2">
        <f t="shared" ref="E19:E24" si="2">D19^2</f>
        <v>10117400.118065244</v>
      </c>
      <c r="F19" s="2"/>
      <c r="G19" s="6">
        <v>100</v>
      </c>
      <c r="H19" s="6">
        <v>7439</v>
      </c>
      <c r="I19" s="2">
        <f t="shared" ref="I19:I24" si="3">$H$29*G19^$I$29</f>
        <v>6403.2198733596288</v>
      </c>
      <c r="J19" s="2">
        <f t="shared" ref="J19:J24" si="4">I19-H19</f>
        <v>-1035.7801266403712</v>
      </c>
      <c r="K19" s="2">
        <f t="shared" ref="K19:K24" si="5">J19^2</f>
        <v>1072840.4707431435</v>
      </c>
    </row>
    <row r="20" spans="1:11" x14ac:dyDescent="0.25">
      <c r="A20" s="6">
        <v>200</v>
      </c>
      <c r="B20" s="6">
        <v>10034</v>
      </c>
      <c r="C20" s="2">
        <f t="shared" si="0"/>
        <v>9209.381474805703</v>
      </c>
      <c r="D20" s="2">
        <f t="shared" si="1"/>
        <v>-824.61852519429704</v>
      </c>
      <c r="E20" s="2">
        <f t="shared" si="2"/>
        <v>679995.71209361753</v>
      </c>
      <c r="F20" s="2"/>
      <c r="G20" s="6">
        <v>100</v>
      </c>
      <c r="H20" s="6">
        <v>7581</v>
      </c>
      <c r="I20" s="2">
        <f t="shared" si="3"/>
        <v>6403.2198733596288</v>
      </c>
      <c r="J20" s="2">
        <f t="shared" si="4"/>
        <v>-1177.7801266403712</v>
      </c>
      <c r="K20" s="2">
        <f t="shared" si="5"/>
        <v>1387166.026709009</v>
      </c>
    </row>
    <row r="21" spans="1:11" x14ac:dyDescent="0.25">
      <c r="A21" s="6">
        <v>200</v>
      </c>
      <c r="B21" s="6">
        <v>10108</v>
      </c>
      <c r="C21" s="2">
        <f t="shared" si="0"/>
        <v>9209.381474805703</v>
      </c>
      <c r="D21" s="2">
        <f t="shared" si="1"/>
        <v>-898.61852519429704</v>
      </c>
      <c r="E21" s="2">
        <f t="shared" si="2"/>
        <v>807515.25382237346</v>
      </c>
      <c r="F21" s="2"/>
      <c r="G21" s="6">
        <v>150</v>
      </c>
      <c r="H21" s="6">
        <v>5947</v>
      </c>
      <c r="I21" s="2">
        <f t="shared" si="3"/>
        <v>6373.578043765976</v>
      </c>
      <c r="J21" s="2">
        <f t="shared" si="4"/>
        <v>426.57804376597596</v>
      </c>
      <c r="K21" s="2">
        <f t="shared" si="5"/>
        <v>181968.82742320691</v>
      </c>
    </row>
    <row r="22" spans="1:11" x14ac:dyDescent="0.25">
      <c r="A22" s="6">
        <v>250</v>
      </c>
      <c r="B22" s="6">
        <v>7511</v>
      </c>
      <c r="C22" s="2">
        <f t="shared" si="0"/>
        <v>9029.035376800035</v>
      </c>
      <c r="D22" s="2">
        <f t="shared" si="1"/>
        <v>1518.035376800035</v>
      </c>
      <c r="E22" s="2">
        <f t="shared" si="2"/>
        <v>2304431.4052164243</v>
      </c>
      <c r="F22" s="2"/>
      <c r="G22" s="6">
        <v>150</v>
      </c>
      <c r="H22" s="6">
        <v>6065</v>
      </c>
      <c r="I22" s="2">
        <f t="shared" si="3"/>
        <v>6373.578043765976</v>
      </c>
      <c r="J22" s="2">
        <f t="shared" si="4"/>
        <v>308.57804376597596</v>
      </c>
      <c r="K22" s="2">
        <f t="shared" si="5"/>
        <v>95220.409094436574</v>
      </c>
    </row>
    <row r="23" spans="1:11" x14ac:dyDescent="0.25">
      <c r="A23" s="6">
        <v>300</v>
      </c>
      <c r="B23" s="6">
        <v>4954</v>
      </c>
      <c r="C23" s="2">
        <f t="shared" si="0"/>
        <v>8884.3066914573519</v>
      </c>
      <c r="D23" s="2">
        <f t="shared" si="1"/>
        <v>3930.3066914573519</v>
      </c>
      <c r="E23" s="2">
        <f t="shared" si="2"/>
        <v>15447310.688914437</v>
      </c>
      <c r="F23" s="2"/>
      <c r="G23" s="6">
        <v>150</v>
      </c>
      <c r="H23" s="6">
        <v>6229</v>
      </c>
      <c r="I23" s="2">
        <f t="shared" si="3"/>
        <v>6373.578043765976</v>
      </c>
      <c r="J23" s="2">
        <f t="shared" si="4"/>
        <v>144.57804376597596</v>
      </c>
      <c r="K23" s="2">
        <f t="shared" si="5"/>
        <v>20902.810739196462</v>
      </c>
    </row>
    <row r="24" spans="1:11" x14ac:dyDescent="0.25">
      <c r="A24" s="6">
        <v>300</v>
      </c>
      <c r="B24" s="6">
        <v>4990</v>
      </c>
      <c r="C24" s="2">
        <f t="shared" si="0"/>
        <v>8884.3066914573519</v>
      </c>
      <c r="D24" s="2">
        <f t="shared" si="1"/>
        <v>3894.3066914573519</v>
      </c>
      <c r="E24" s="2">
        <f t="shared" si="2"/>
        <v>15165624.607129507</v>
      </c>
      <c r="F24" s="2"/>
      <c r="G24" s="6">
        <v>200</v>
      </c>
      <c r="H24" s="6">
        <v>4551</v>
      </c>
      <c r="I24" s="2">
        <f t="shared" si="3"/>
        <v>6352.630085489759</v>
      </c>
      <c r="J24" s="2">
        <f t="shared" si="4"/>
        <v>1801.630085489759</v>
      </c>
      <c r="K24" s="2">
        <f t="shared" si="5"/>
        <v>3245870.9649418364</v>
      </c>
    </row>
    <row r="26" spans="1:11" x14ac:dyDescent="0.25">
      <c r="A26" s="7" t="s">
        <v>6</v>
      </c>
      <c r="B26" s="5"/>
      <c r="C26" s="2"/>
      <c r="D26" s="2"/>
      <c r="E26" s="2"/>
      <c r="F26" s="2"/>
      <c r="G26" s="7" t="s">
        <v>7</v>
      </c>
      <c r="H26" s="2"/>
      <c r="I26" s="2"/>
      <c r="J26" s="2"/>
      <c r="K26" s="2"/>
    </row>
    <row r="27" spans="1:11" x14ac:dyDescent="0.25">
      <c r="A27" s="1" t="s">
        <v>0</v>
      </c>
      <c r="B27" s="2" t="s">
        <v>59</v>
      </c>
      <c r="C27" s="2"/>
      <c r="D27" s="2"/>
      <c r="E27" s="2"/>
      <c r="F27" s="2"/>
      <c r="G27" s="1" t="s">
        <v>0</v>
      </c>
      <c r="H27" s="2" t="s">
        <v>60</v>
      </c>
      <c r="I27" s="2"/>
      <c r="J27" s="2"/>
      <c r="K27" s="2"/>
    </row>
    <row r="28" spans="1:11" x14ac:dyDescent="0.25">
      <c r="A28" s="1" t="s">
        <v>1</v>
      </c>
      <c r="B28" s="5" t="s">
        <v>17</v>
      </c>
      <c r="C28" s="2" t="s">
        <v>13</v>
      </c>
      <c r="D28" s="2"/>
      <c r="E28" s="2"/>
      <c r="F28" s="2"/>
      <c r="G28" s="1" t="s">
        <v>1</v>
      </c>
      <c r="H28" s="5" t="s">
        <v>12</v>
      </c>
      <c r="I28" s="2" t="s">
        <v>15</v>
      </c>
      <c r="J28" s="2"/>
      <c r="K28" s="2"/>
    </row>
    <row r="29" spans="1:11" x14ac:dyDescent="0.25">
      <c r="A29" s="1"/>
      <c r="B29" s="4">
        <v>14728.893727487199</v>
      </c>
      <c r="C29" s="4">
        <v>-8.8629729364110454E-2</v>
      </c>
      <c r="D29" s="5"/>
      <c r="E29" s="2"/>
      <c r="F29" s="2"/>
      <c r="G29" s="1"/>
      <c r="H29" s="4">
        <v>6749.7158197887857</v>
      </c>
      <c r="I29" s="4">
        <v>-1.1443536728222913E-2</v>
      </c>
      <c r="J29" s="5"/>
      <c r="K29" s="2"/>
    </row>
    <row r="30" spans="1:11" x14ac:dyDescent="0.25">
      <c r="A30" s="1" t="s">
        <v>2</v>
      </c>
      <c r="B30" s="2">
        <f>SUM(E18:E24)</f>
        <v>74444432.101008534</v>
      </c>
      <c r="C30" s="2"/>
      <c r="D30" s="2"/>
      <c r="E30" s="2"/>
      <c r="F30" s="2"/>
      <c r="G30" s="1" t="s">
        <v>2</v>
      </c>
      <c r="H30" s="2">
        <f>SUM(K18:K24)</f>
        <v>6753544.7373362463</v>
      </c>
      <c r="I30" s="2"/>
      <c r="J30" s="2"/>
      <c r="K30" s="2"/>
    </row>
    <row r="33" spans="1:3" x14ac:dyDescent="0.25">
      <c r="A33" t="s">
        <v>58</v>
      </c>
      <c r="C33" s="17">
        <f>B30+H30</f>
        <v>81197976.838344783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13" sqref="E13"/>
    </sheetView>
  </sheetViews>
  <sheetFormatPr defaultRowHeight="15.75" x14ac:dyDescent="0.25"/>
  <cols>
    <col min="1" max="1" width="13.375" bestFit="1" customWidth="1"/>
    <col min="2" max="2" width="22.125" customWidth="1"/>
    <col min="5" max="5" width="22.625" customWidth="1"/>
    <col min="8" max="8" width="15.875" bestFit="1" customWidth="1"/>
    <col min="9" max="9" width="27.25" bestFit="1" customWidth="1"/>
  </cols>
  <sheetData>
    <row r="1" spans="1:10" x14ac:dyDescent="0.25">
      <c r="A1" s="8" t="s">
        <v>19</v>
      </c>
      <c r="B1" s="2" t="s">
        <v>20</v>
      </c>
      <c r="C1" s="2" t="s">
        <v>9</v>
      </c>
      <c r="F1" s="2"/>
      <c r="H1" s="8" t="s">
        <v>28</v>
      </c>
    </row>
    <row r="2" spans="1:10" x14ac:dyDescent="0.25">
      <c r="B2" t="s">
        <v>12</v>
      </c>
      <c r="C2" s="6">
        <v>10304.666678504072</v>
      </c>
      <c r="D2" s="5"/>
      <c r="E2" s="5"/>
      <c r="H2" t="s">
        <v>20</v>
      </c>
      <c r="I2" s="14">
        <f>C2+C3*B16+C4*B17</f>
        <v>4791.4999824683564</v>
      </c>
    </row>
    <row r="3" spans="1:10" x14ac:dyDescent="0.25">
      <c r="A3" s="5"/>
      <c r="B3" t="s">
        <v>15</v>
      </c>
      <c r="C3" s="6">
        <v>-33.25301859023137</v>
      </c>
      <c r="E3" s="5"/>
      <c r="F3" s="5"/>
      <c r="G3" s="5"/>
      <c r="H3" t="s">
        <v>21</v>
      </c>
      <c r="I3" s="14">
        <f>C6+C7*B16+C8*B17</f>
        <v>7632.7720264415275</v>
      </c>
    </row>
    <row r="4" spans="1:10" x14ac:dyDescent="0.25">
      <c r="B4" t="s">
        <v>16</v>
      </c>
      <c r="C4" s="6">
        <v>3.0257516674588762</v>
      </c>
    </row>
    <row r="5" spans="1:10" x14ac:dyDescent="0.25">
      <c r="B5" s="2" t="s">
        <v>21</v>
      </c>
      <c r="C5" s="2" t="s">
        <v>57</v>
      </c>
    </row>
    <row r="6" spans="1:10" x14ac:dyDescent="0.25">
      <c r="B6" t="s">
        <v>17</v>
      </c>
      <c r="C6" s="6">
        <v>20291.674074750201</v>
      </c>
      <c r="D6" s="5"/>
      <c r="E6" s="5"/>
    </row>
    <row r="7" spans="1:10" x14ac:dyDescent="0.25">
      <c r="A7" s="5"/>
      <c r="B7" t="s">
        <v>13</v>
      </c>
      <c r="C7" s="6">
        <v>1.35400068906173</v>
      </c>
      <c r="E7" s="5"/>
      <c r="F7" s="5"/>
      <c r="G7" s="5"/>
    </row>
    <row r="8" spans="1:10" x14ac:dyDescent="0.25">
      <c r="B8" t="s">
        <v>14</v>
      </c>
      <c r="C8" s="6">
        <v>-51.893547400683701</v>
      </c>
    </row>
    <row r="10" spans="1:10" x14ac:dyDescent="0.25">
      <c r="A10" s="8" t="s">
        <v>10</v>
      </c>
      <c r="D10" s="8" t="s">
        <v>24</v>
      </c>
    </row>
    <row r="11" spans="1:10" x14ac:dyDescent="0.25">
      <c r="A11" t="s">
        <v>26</v>
      </c>
      <c r="B11" s="9">
        <v>38</v>
      </c>
      <c r="D11" t="s">
        <v>20</v>
      </c>
      <c r="E11" s="11">
        <f>I2*B16</f>
        <v>902902.46277714672</v>
      </c>
    </row>
    <row r="12" spans="1:10" x14ac:dyDescent="0.25">
      <c r="A12" t="s">
        <v>27</v>
      </c>
      <c r="B12" s="9">
        <v>93</v>
      </c>
      <c r="D12" t="s">
        <v>21</v>
      </c>
      <c r="E12" s="11">
        <f>I3*B17</f>
        <v>1899465.1019758885</v>
      </c>
    </row>
    <row r="13" spans="1:10" x14ac:dyDescent="0.25">
      <c r="A13" t="s">
        <v>25</v>
      </c>
      <c r="B13" s="11">
        <f>I2*B11+I3*B12</f>
        <v>891924.79779285961</v>
      </c>
      <c r="D13" t="s">
        <v>25</v>
      </c>
      <c r="E13" s="11">
        <f>SUM(E11:E12)</f>
        <v>2802367.5647530351</v>
      </c>
      <c r="H13" s="5"/>
      <c r="I13" s="5"/>
      <c r="J13" s="5"/>
    </row>
    <row r="14" spans="1:10" x14ac:dyDescent="0.25">
      <c r="E14" s="11"/>
      <c r="H14" s="5"/>
      <c r="I14" s="5"/>
      <c r="J14" s="5"/>
    </row>
    <row r="15" spans="1:10" x14ac:dyDescent="0.25">
      <c r="A15" s="8" t="s">
        <v>22</v>
      </c>
    </row>
    <row r="16" spans="1:10" x14ac:dyDescent="0.25">
      <c r="A16" t="s">
        <v>20</v>
      </c>
      <c r="B16" s="10">
        <v>188.43837338636777</v>
      </c>
      <c r="C16" t="s">
        <v>30</v>
      </c>
      <c r="D16">
        <v>200</v>
      </c>
    </row>
    <row r="17" spans="1:10" x14ac:dyDescent="0.25">
      <c r="A17" t="s">
        <v>21</v>
      </c>
      <c r="B17" s="10">
        <v>248.85652229566688</v>
      </c>
      <c r="C17" t="s">
        <v>30</v>
      </c>
      <c r="D17">
        <v>300</v>
      </c>
      <c r="H17" s="5"/>
      <c r="I17" s="5"/>
      <c r="J17" s="5"/>
    </row>
    <row r="18" spans="1:10" x14ac:dyDescent="0.25">
      <c r="H18" s="15"/>
      <c r="I18" s="15"/>
      <c r="J18" s="15"/>
    </row>
    <row r="19" spans="1:10" x14ac:dyDescent="0.25">
      <c r="A19" t="s">
        <v>23</v>
      </c>
      <c r="B19" s="12">
        <f>E13-B13</f>
        <v>1910442.7669601755</v>
      </c>
      <c r="H19" s="5"/>
      <c r="I19" s="5"/>
      <c r="J19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V1007"/>
  <sheetViews>
    <sheetView topLeftCell="A4" workbookViewId="0">
      <selection activeCell="P6" sqref="P6"/>
    </sheetView>
  </sheetViews>
  <sheetFormatPr defaultRowHeight="15.75" x14ac:dyDescent="0.25"/>
  <cols>
    <col min="2" max="2" width="2.25" customWidth="1"/>
    <col min="3" max="3" width="3.625" customWidth="1"/>
    <col min="6" max="6" width="2.25" customWidth="1"/>
    <col min="7" max="7" width="3.625" customWidth="1"/>
    <col min="10" max="10" width="2.25" customWidth="1"/>
  </cols>
  <sheetData>
    <row r="7" spans="1:11" x14ac:dyDescent="0.25">
      <c r="A7" s="1" t="s">
        <v>31</v>
      </c>
      <c r="H7">
        <v>0.999</v>
      </c>
    </row>
    <row r="8" spans="1:11" x14ac:dyDescent="0.25">
      <c r="H8" t="s">
        <v>53</v>
      </c>
    </row>
    <row r="9" spans="1:11" x14ac:dyDescent="0.25">
      <c r="K9">
        <f>SUM(H10,D12)</f>
        <v>-500</v>
      </c>
    </row>
    <row r="10" spans="1:11" x14ac:dyDescent="0.25">
      <c r="D10" t="s">
        <v>51</v>
      </c>
      <c r="H10">
        <v>0</v>
      </c>
      <c r="I10">
        <f>K9</f>
        <v>-500</v>
      </c>
    </row>
    <row r="12" spans="1:11" x14ac:dyDescent="0.25">
      <c r="D12">
        <v>-500</v>
      </c>
      <c r="E12">
        <f>IF(ABS(1-SUM(H7,H12))&lt;=0.00001,SUM(H7*I10,H12*I15),NA())</f>
        <v>-340</v>
      </c>
      <c r="H12">
        <v>1E-3</v>
      </c>
    </row>
    <row r="13" spans="1:11" x14ac:dyDescent="0.25">
      <c r="H13" t="s">
        <v>54</v>
      </c>
    </row>
    <row r="14" spans="1:11" x14ac:dyDescent="0.25">
      <c r="K14">
        <f>SUM(H15,D12)</f>
        <v>159500</v>
      </c>
    </row>
    <row r="15" spans="1:11" x14ac:dyDescent="0.25">
      <c r="A15" s="16"/>
      <c r="H15">
        <v>160000</v>
      </c>
      <c r="I15">
        <f>K14</f>
        <v>159500</v>
      </c>
    </row>
    <row r="16" spans="1:11" x14ac:dyDescent="0.25">
      <c r="B16">
        <f>IF(A17=E12,1,IF(A17=E22,2))</f>
        <v>2</v>
      </c>
    </row>
    <row r="17" spans="1:11" x14ac:dyDescent="0.25">
      <c r="A17">
        <f>MAX(E12,E22)</f>
        <v>-160</v>
      </c>
      <c r="H17">
        <v>0.999</v>
      </c>
    </row>
    <row r="18" spans="1:11" x14ac:dyDescent="0.25">
      <c r="H18" t="s">
        <v>53</v>
      </c>
    </row>
    <row r="19" spans="1:11" x14ac:dyDescent="0.25">
      <c r="K19">
        <f>SUM(H20,D22)</f>
        <v>0</v>
      </c>
    </row>
    <row r="20" spans="1:11" x14ac:dyDescent="0.25">
      <c r="D20" t="s">
        <v>52</v>
      </c>
      <c r="H20">
        <v>0</v>
      </c>
      <c r="I20">
        <f>K19</f>
        <v>0</v>
      </c>
    </row>
    <row r="22" spans="1:11" x14ac:dyDescent="0.25">
      <c r="D22">
        <v>0</v>
      </c>
      <c r="E22">
        <f>IF(ABS(1-SUM(H17,H22))&lt;=0.00001,SUM(H17*I20,H22*I25),NA())</f>
        <v>-160</v>
      </c>
      <c r="H22">
        <v>1E-3</v>
      </c>
    </row>
    <row r="23" spans="1:11" x14ac:dyDescent="0.25">
      <c r="H23" t="s">
        <v>54</v>
      </c>
    </row>
    <row r="24" spans="1:11" x14ac:dyDescent="0.25">
      <c r="K24">
        <f>SUM(H25,D22)</f>
        <v>-160000</v>
      </c>
    </row>
    <row r="25" spans="1:11" x14ac:dyDescent="0.25">
      <c r="H25">
        <v>-160000</v>
      </c>
      <c r="I25">
        <f>K24</f>
        <v>-160000</v>
      </c>
    </row>
    <row r="1000" spans="190:204" x14ac:dyDescent="0.25">
      <c r="GH1000" t="s">
        <v>32</v>
      </c>
      <c r="GI1000" t="s">
        <v>33</v>
      </c>
      <c r="GJ1000" t="s">
        <v>34</v>
      </c>
      <c r="GK1000" t="s">
        <v>35</v>
      </c>
      <c r="GL1000" t="s">
        <v>36</v>
      </c>
      <c r="GM1000" t="s">
        <v>37</v>
      </c>
      <c r="GN1000" t="s">
        <v>38</v>
      </c>
      <c r="GO1000" t="s">
        <v>39</v>
      </c>
      <c r="GP1000" t="s">
        <v>40</v>
      </c>
      <c r="GQ1000" t="s">
        <v>41</v>
      </c>
      <c r="GR1000" t="s">
        <v>42</v>
      </c>
      <c r="GS1000" t="s">
        <v>43</v>
      </c>
      <c r="GT1000" t="s">
        <v>44</v>
      </c>
      <c r="GU1000" t="s">
        <v>45</v>
      </c>
      <c r="GV1000" t="s">
        <v>46</v>
      </c>
    </row>
    <row r="1001" spans="190:204" x14ac:dyDescent="0.25">
      <c r="GH1001">
        <v>0</v>
      </c>
      <c r="GI1001" t="s">
        <v>47</v>
      </c>
      <c r="GJ1001">
        <v>0</v>
      </c>
      <c r="GK1001">
        <v>0</v>
      </c>
      <c r="GL1001">
        <v>0</v>
      </c>
      <c r="GM1001" t="s">
        <v>48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9</v>
      </c>
      <c r="GU1001">
        <v>1</v>
      </c>
      <c r="GV1001" t="b">
        <v>1</v>
      </c>
    </row>
    <row r="1002" spans="190:204" x14ac:dyDescent="0.25">
      <c r="GH1002">
        <v>1</v>
      </c>
      <c r="GK1002">
        <v>0</v>
      </c>
      <c r="GL1002">
        <v>0</v>
      </c>
      <c r="GM1002" t="s">
        <v>49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4</v>
      </c>
      <c r="GU1002">
        <v>5</v>
      </c>
      <c r="GV1002" t="b">
        <v>1</v>
      </c>
    </row>
    <row r="1003" spans="190:204" x14ac:dyDescent="0.25">
      <c r="GH1003">
        <v>2</v>
      </c>
      <c r="GK1003">
        <v>0</v>
      </c>
      <c r="GL1003">
        <v>0</v>
      </c>
      <c r="GM1003" t="s">
        <v>49</v>
      </c>
      <c r="GN1003">
        <v>2</v>
      </c>
      <c r="GO1003">
        <v>5</v>
      </c>
      <c r="GP1003">
        <v>6</v>
      </c>
      <c r="GQ1003">
        <v>0</v>
      </c>
      <c r="GR1003">
        <v>0</v>
      </c>
      <c r="GS1003">
        <v>0</v>
      </c>
      <c r="GT1003">
        <v>14</v>
      </c>
      <c r="GU1003">
        <v>5</v>
      </c>
      <c r="GV1003" t="b">
        <v>1</v>
      </c>
    </row>
    <row r="1004" spans="190:204" x14ac:dyDescent="0.25">
      <c r="GH1004">
        <v>3</v>
      </c>
      <c r="GL1004">
        <v>1</v>
      </c>
      <c r="GM1004" t="s">
        <v>50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2</v>
      </c>
      <c r="GU1004">
        <v>9</v>
      </c>
      <c r="GV1004" t="b">
        <v>1</v>
      </c>
    </row>
    <row r="1005" spans="190:204" x14ac:dyDescent="0.25">
      <c r="GH1005">
        <v>4</v>
      </c>
      <c r="GL1005">
        <v>1</v>
      </c>
      <c r="GM1005" t="s">
        <v>50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7</v>
      </c>
      <c r="GU1005">
        <v>9</v>
      </c>
      <c r="GV1005" t="b">
        <v>1</v>
      </c>
    </row>
    <row r="1006" spans="190:204" x14ac:dyDescent="0.25">
      <c r="GH1006">
        <v>5</v>
      </c>
      <c r="GL1006">
        <v>2</v>
      </c>
      <c r="GM1006" t="s">
        <v>50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12</v>
      </c>
      <c r="GU1006">
        <v>9</v>
      </c>
      <c r="GV1006" t="b">
        <v>1</v>
      </c>
    </row>
    <row r="1007" spans="190:204" x14ac:dyDescent="0.25">
      <c r="GH1007">
        <v>6</v>
      </c>
      <c r="GL1007">
        <v>2</v>
      </c>
      <c r="GM1007" t="s">
        <v>50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17</v>
      </c>
      <c r="GU1007">
        <v>9</v>
      </c>
      <c r="GV1007" t="b">
        <v>1</v>
      </c>
    </row>
  </sheetData>
  <sheetProtection scenarios="1"/>
  <pageMargins left="0.7" right="0.7" top="0.75" bottom="0.75" header="0.3" footer="0.3"/>
  <pageSetup orientation="portrait" r:id="rId1"/>
  <headerFooter>
    <oddFooter>&amp;r&amp;bTreePlan Academic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V1007"/>
  <sheetViews>
    <sheetView topLeftCell="A4" workbookViewId="0">
      <selection activeCell="O7" sqref="O7"/>
    </sheetView>
  </sheetViews>
  <sheetFormatPr defaultRowHeight="15.75" x14ac:dyDescent="0.25"/>
  <cols>
    <col min="2" max="2" width="2.25" customWidth="1"/>
    <col min="3" max="3" width="3.625" customWidth="1"/>
    <col min="6" max="6" width="2.25" customWidth="1"/>
    <col min="7" max="7" width="3.625" customWidth="1"/>
    <col min="10" max="10" width="2.25" customWidth="1"/>
  </cols>
  <sheetData>
    <row r="5" spans="1:15" x14ac:dyDescent="0.25">
      <c r="O5" t="s">
        <v>55</v>
      </c>
    </row>
    <row r="6" spans="1:15" x14ac:dyDescent="0.25">
      <c r="A6" s="1" t="s">
        <v>31</v>
      </c>
      <c r="H6">
        <v>0.999</v>
      </c>
      <c r="O6">
        <v>70000</v>
      </c>
    </row>
    <row r="7" spans="1:15" x14ac:dyDescent="0.25">
      <c r="H7" t="s">
        <v>53</v>
      </c>
    </row>
    <row r="8" spans="1:15" x14ac:dyDescent="0.25">
      <c r="K8">
        <f>SUM(H9,D11)</f>
        <v>-500</v>
      </c>
    </row>
    <row r="9" spans="1:15" x14ac:dyDescent="0.25">
      <c r="D9" t="s">
        <v>51</v>
      </c>
      <c r="H9">
        <v>0</v>
      </c>
      <c r="I9">
        <f>K8</f>
        <v>-500</v>
      </c>
    </row>
    <row r="10" spans="1:15" x14ac:dyDescent="0.25">
      <c r="I10">
        <f>A-B*EXP(-I9/RT)</f>
        <v>-7.1684281941368777E-3</v>
      </c>
    </row>
    <row r="11" spans="1:15" x14ac:dyDescent="0.25">
      <c r="D11">
        <v>-500</v>
      </c>
      <c r="E11">
        <f>-LN((A-E12)/B)*RT</f>
        <v>-437.09083762258331</v>
      </c>
      <c r="H11">
        <v>1E-3</v>
      </c>
    </row>
    <row r="12" spans="1:15" x14ac:dyDescent="0.25">
      <c r="E12">
        <f>IF(ABS(1-SUM(H6,H11))&lt;=0.00001,SUM(H6*I10,H11*I15),NA())</f>
        <v>-6.2636901973749451E-3</v>
      </c>
      <c r="H12" t="s">
        <v>54</v>
      </c>
    </row>
    <row r="13" spans="1:15" x14ac:dyDescent="0.25">
      <c r="K13">
        <f>SUM(H14,D11)</f>
        <v>159500</v>
      </c>
    </row>
    <row r="14" spans="1:15" x14ac:dyDescent="0.25">
      <c r="A14" s="16"/>
      <c r="H14">
        <v>160000</v>
      </c>
      <c r="I14">
        <f>K13</f>
        <v>159500</v>
      </c>
    </row>
    <row r="15" spans="1:15" x14ac:dyDescent="0.25">
      <c r="B15">
        <f>IF(A16=E11,1,IF(A16=E21,2))</f>
        <v>1</v>
      </c>
      <c r="I15">
        <f>A-B*EXP(-I14/RT)</f>
        <v>0.89756956856779657</v>
      </c>
    </row>
    <row r="16" spans="1:15" x14ac:dyDescent="0.25">
      <c r="A16">
        <f>MAX(E11,E21)</f>
        <v>-437.09083762258331</v>
      </c>
      <c r="H16">
        <v>0.999</v>
      </c>
    </row>
    <row r="17" spans="1:11" x14ac:dyDescent="0.25">
      <c r="A17">
        <f>A-B*EXP(-A16/RT)</f>
        <v>-6.2636901973749382E-3</v>
      </c>
      <c r="H17" t="s">
        <v>53</v>
      </c>
    </row>
    <row r="18" spans="1:11" x14ac:dyDescent="0.25">
      <c r="K18">
        <f>SUM(H19,D21)</f>
        <v>0</v>
      </c>
    </row>
    <row r="19" spans="1:11" x14ac:dyDescent="0.25">
      <c r="D19" t="s">
        <v>52</v>
      </c>
      <c r="H19">
        <f>1-EXP(0/70000)</f>
        <v>0</v>
      </c>
      <c r="I19">
        <f>K18</f>
        <v>0</v>
      </c>
    </row>
    <row r="20" spans="1:11" x14ac:dyDescent="0.25">
      <c r="I20">
        <f>A-B*EXP(-I19/RT)</f>
        <v>0</v>
      </c>
    </row>
    <row r="21" spans="1:11" x14ac:dyDescent="0.25">
      <c r="D21">
        <v>0</v>
      </c>
      <c r="E21">
        <f>-LN((A-E22)/B)*RT</f>
        <v>-615.57488369436135</v>
      </c>
      <c r="H21">
        <v>1E-3</v>
      </c>
    </row>
    <row r="22" spans="1:11" x14ac:dyDescent="0.25">
      <c r="E22">
        <f>IF(ABS(1-SUM(H16,H21))&lt;=0.00001,SUM(H16*I20,H21*I25),NA())</f>
        <v>-8.8327070784697467E-3</v>
      </c>
      <c r="H22" t="s">
        <v>54</v>
      </c>
    </row>
    <row r="23" spans="1:11" x14ac:dyDescent="0.25">
      <c r="K23">
        <f>SUM(H24,D21)</f>
        <v>-160000</v>
      </c>
    </row>
    <row r="24" spans="1:11" x14ac:dyDescent="0.25">
      <c r="H24">
        <v>-160000</v>
      </c>
      <c r="I24">
        <f>K23</f>
        <v>-160000</v>
      </c>
    </row>
    <row r="25" spans="1:11" x14ac:dyDescent="0.25">
      <c r="I25">
        <f>A-B*EXP(-I24/RT)</f>
        <v>-8.8327070784697472</v>
      </c>
    </row>
    <row r="1000" spans="190:204" x14ac:dyDescent="0.25">
      <c r="GH1000" t="s">
        <v>32</v>
      </c>
      <c r="GI1000" t="s">
        <v>33</v>
      </c>
      <c r="GJ1000" t="s">
        <v>34</v>
      </c>
      <c r="GK1000" t="s">
        <v>35</v>
      </c>
      <c r="GL1000" t="s">
        <v>36</v>
      </c>
      <c r="GM1000" t="s">
        <v>37</v>
      </c>
      <c r="GN1000" t="s">
        <v>38</v>
      </c>
      <c r="GO1000" t="s">
        <v>39</v>
      </c>
      <c r="GP1000" t="s">
        <v>40</v>
      </c>
      <c r="GQ1000" t="s">
        <v>41</v>
      </c>
      <c r="GR1000" t="s">
        <v>42</v>
      </c>
      <c r="GS1000" t="s">
        <v>43</v>
      </c>
      <c r="GT1000" t="s">
        <v>44</v>
      </c>
      <c r="GU1000" t="s">
        <v>45</v>
      </c>
      <c r="GV1000" t="s">
        <v>46</v>
      </c>
    </row>
    <row r="1001" spans="190:204" x14ac:dyDescent="0.25">
      <c r="GH1001">
        <v>0</v>
      </c>
      <c r="GI1001" t="s">
        <v>47</v>
      </c>
      <c r="GJ1001">
        <v>0</v>
      </c>
      <c r="GK1001">
        <v>0</v>
      </c>
      <c r="GL1001">
        <v>0</v>
      </c>
      <c r="GM1001" t="s">
        <v>48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9</v>
      </c>
      <c r="GU1001">
        <v>1</v>
      </c>
      <c r="GV1001" t="b">
        <v>1</v>
      </c>
    </row>
    <row r="1002" spans="190:204" x14ac:dyDescent="0.25">
      <c r="GH1002">
        <v>1</v>
      </c>
      <c r="GK1002">
        <v>0</v>
      </c>
      <c r="GL1002">
        <v>0</v>
      </c>
      <c r="GM1002" t="s">
        <v>49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4</v>
      </c>
      <c r="GU1002">
        <v>5</v>
      </c>
      <c r="GV1002" t="b">
        <v>1</v>
      </c>
    </row>
    <row r="1003" spans="190:204" x14ac:dyDescent="0.25">
      <c r="GH1003">
        <v>2</v>
      </c>
      <c r="GK1003">
        <v>0</v>
      </c>
      <c r="GL1003">
        <v>0</v>
      </c>
      <c r="GM1003" t="s">
        <v>49</v>
      </c>
      <c r="GN1003">
        <v>2</v>
      </c>
      <c r="GO1003">
        <v>5</v>
      </c>
      <c r="GP1003">
        <v>6</v>
      </c>
      <c r="GQ1003">
        <v>0</v>
      </c>
      <c r="GR1003">
        <v>0</v>
      </c>
      <c r="GS1003">
        <v>0</v>
      </c>
      <c r="GT1003">
        <v>14</v>
      </c>
      <c r="GU1003">
        <v>5</v>
      </c>
      <c r="GV1003" t="b">
        <v>1</v>
      </c>
    </row>
    <row r="1004" spans="190:204" x14ac:dyDescent="0.25">
      <c r="GH1004">
        <v>3</v>
      </c>
      <c r="GL1004">
        <v>1</v>
      </c>
      <c r="GM1004" t="s">
        <v>50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2</v>
      </c>
      <c r="GU1004">
        <v>9</v>
      </c>
      <c r="GV1004" t="b">
        <v>1</v>
      </c>
    </row>
    <row r="1005" spans="190:204" x14ac:dyDescent="0.25">
      <c r="GH1005">
        <v>4</v>
      </c>
      <c r="GL1005">
        <v>1</v>
      </c>
      <c r="GM1005" t="s">
        <v>50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7</v>
      </c>
      <c r="GU1005">
        <v>9</v>
      </c>
      <c r="GV1005" t="b">
        <v>1</v>
      </c>
    </row>
    <row r="1006" spans="190:204" x14ac:dyDescent="0.25">
      <c r="GH1006">
        <v>5</v>
      </c>
      <c r="GL1006">
        <v>2</v>
      </c>
      <c r="GM1006" t="s">
        <v>50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12</v>
      </c>
      <c r="GU1006">
        <v>9</v>
      </c>
      <c r="GV1006" t="b">
        <v>1</v>
      </c>
    </row>
    <row r="1007" spans="190:204" x14ac:dyDescent="0.25">
      <c r="GH1007">
        <v>6</v>
      </c>
      <c r="GL1007">
        <v>2</v>
      </c>
      <c r="GM1007" t="s">
        <v>50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17</v>
      </c>
      <c r="GU1007">
        <v>9</v>
      </c>
      <c r="GV1007" t="b">
        <v>1</v>
      </c>
    </row>
  </sheetData>
  <pageMargins left="0.7" right="0.7" top="0.75" bottom="0.75" header="0.3" footer="0.3"/>
  <pageSetup orientation="portrait" r:id="rId1"/>
  <headerFooter>
    <oddFooter>&amp;r&amp;bTreePlan Academic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Q1 Demand</vt:lpstr>
      <vt:lpstr>Q1 Bonus</vt:lpstr>
      <vt:lpstr>Q1 Pricing</vt:lpstr>
      <vt:lpstr>Q2</vt:lpstr>
      <vt:lpstr>Q2 Risk</vt:lpstr>
      <vt:lpstr>'Q2'!Print_Area</vt:lpstr>
      <vt:lpstr>'Q2 Risk'!Print_Area</vt:lpstr>
      <vt:lpstr>RT</vt:lpstr>
      <vt:lpstr>'Q2'!TreeData</vt:lpstr>
      <vt:lpstr>'Q2 Risk'!TreeData</vt:lpstr>
      <vt:lpstr>'Q2'!TreeDiagBase</vt:lpstr>
      <vt:lpstr>'Q2 Risk'!TreeDiagBase</vt:lpstr>
      <vt:lpstr>'Q2'!TreeDiagram</vt:lpstr>
      <vt:lpstr>'Q2 Risk'!TreeDiagram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Eddie Shim</cp:lastModifiedBy>
  <dcterms:created xsi:type="dcterms:W3CDTF">2015-11-25T00:06:06Z</dcterms:created>
  <dcterms:modified xsi:type="dcterms:W3CDTF">2015-12-01T20:06:50Z</dcterms:modified>
</cp:coreProperties>
</file>