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Eddie\Documents\Senior Year\"/>
    </mc:Choice>
  </mc:AlternateContent>
  <bookViews>
    <workbookView xWindow="1110" yWindow="0" windowWidth="15345" windowHeight="5925" tabRatio="500"/>
  </bookViews>
  <sheets>
    <sheet name="Q1" sheetId="1" r:id="rId1"/>
    <sheet name="Q2" sheetId="5" r:id="rId2"/>
  </sheets>
  <definedNames>
    <definedName name="solver_adj" localSheetId="0" hidden="1">'Q1'!$B$8:$G$11,'Q1'!$B$14:$G$17</definedName>
    <definedName name="solver_adj" localSheetId="1" hidden="1">'Q2'!$C$16:$G$23,'Q2'!$C$26:$G$26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'Q1'!$B$14:$G$17</definedName>
    <definedName name="solver_lhs1" localSheetId="1" hidden="1">'Q2'!$C$16:$G$23</definedName>
    <definedName name="solver_lhs2" localSheetId="0" hidden="1">'Q1'!$B$14:$G$17</definedName>
    <definedName name="solver_lhs2" localSheetId="1" hidden="1">'Q2'!$C$16:$G$23</definedName>
    <definedName name="solver_lhs3" localSheetId="0" hidden="1">'Q1'!$B$14:$G$17</definedName>
    <definedName name="solver_lhs3" localSheetId="1" hidden="1">'Q2'!$C$26:$G$26</definedName>
    <definedName name="solver_lhs4" localSheetId="0" hidden="1">'Q1'!$B$8:$G$11</definedName>
    <definedName name="solver_lhs4" localSheetId="1" hidden="1">'Q2'!$C$26:$G$26</definedName>
    <definedName name="solver_lhs5" localSheetId="1" hidden="1">'Q2'!$H$16:$H$23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'Q1'!$B$30</definedName>
    <definedName name="solver_opt" localSheetId="1" hidden="1">'Q2'!$N$16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4</definedName>
    <definedName name="solver_rel3" localSheetId="0" hidden="1">5</definedName>
    <definedName name="solver_rel3" localSheetId="1" hidden="1">5</definedName>
    <definedName name="solver_rel4" localSheetId="0" hidden="1">5</definedName>
    <definedName name="solver_rel4" localSheetId="1" hidden="1">3</definedName>
    <definedName name="solver_rel5" localSheetId="1" hidden="1">3</definedName>
    <definedName name="solver_rhs1" localSheetId="0" hidden="1">'Q1'!$I$14:$N$17</definedName>
    <definedName name="solver_rhs1" localSheetId="1" hidden="1">'Q2'!$C$31:$G$38</definedName>
    <definedName name="solver_rhs2" localSheetId="0" hidden="1">'Q1'!$I$8:$N$11</definedName>
    <definedName name="solver_rhs2" localSheetId="1" hidden="1">integer</definedName>
    <definedName name="solver_rhs3" localSheetId="0" hidden="1">binary</definedName>
    <definedName name="solver_rhs3" localSheetId="1" hidden="1">binary</definedName>
    <definedName name="solver_rhs4" localSheetId="0" hidden="1">binary</definedName>
    <definedName name="solver_rhs4" localSheetId="1" hidden="1">'Q2'!$C$28:$G$28</definedName>
    <definedName name="solver_rhs5" localSheetId="1" hidden="1">'Q2'!$J$16:$J$23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B23" i="1"/>
  <c r="B24" i="1"/>
  <c r="B26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J14" i="1"/>
  <c r="K14" i="1"/>
  <c r="L14" i="1"/>
  <c r="M14" i="1"/>
  <c r="N14" i="1"/>
  <c r="I14" i="1"/>
  <c r="D38" i="5"/>
  <c r="E38" i="5"/>
  <c r="F38" i="5"/>
  <c r="G38" i="5"/>
  <c r="D37" i="5"/>
  <c r="E37" i="5"/>
  <c r="F37" i="5"/>
  <c r="G37" i="5"/>
  <c r="D36" i="5"/>
  <c r="E36" i="5"/>
  <c r="F36" i="5"/>
  <c r="G36" i="5"/>
  <c r="D35" i="5"/>
  <c r="E35" i="5"/>
  <c r="F35" i="5"/>
  <c r="G35" i="5"/>
  <c r="D34" i="5"/>
  <c r="E34" i="5"/>
  <c r="F34" i="5"/>
  <c r="G34" i="5"/>
  <c r="D33" i="5"/>
  <c r="E33" i="5"/>
  <c r="F33" i="5"/>
  <c r="G33" i="5"/>
  <c r="C38" i="5"/>
  <c r="C37" i="5"/>
  <c r="C36" i="5"/>
  <c r="C35" i="5"/>
  <c r="C34" i="5"/>
  <c r="C33" i="5"/>
  <c r="D32" i="5"/>
  <c r="E32" i="5"/>
  <c r="F32" i="5"/>
  <c r="G32" i="5"/>
  <c r="C32" i="5"/>
  <c r="D31" i="5"/>
  <c r="E31" i="5"/>
  <c r="F31" i="5"/>
  <c r="G31" i="5"/>
  <c r="C31" i="5"/>
  <c r="C25" i="5"/>
  <c r="C28" i="5"/>
  <c r="D25" i="5"/>
  <c r="D28" i="5"/>
  <c r="E25" i="5"/>
  <c r="E28" i="5"/>
  <c r="F25" i="5"/>
  <c r="F28" i="5"/>
  <c r="G25" i="5"/>
  <c r="G28" i="5"/>
  <c r="H23" i="5"/>
  <c r="H22" i="5"/>
  <c r="H21" i="5"/>
  <c r="H20" i="5"/>
  <c r="H19" i="5"/>
  <c r="H18" i="5"/>
  <c r="H17" i="5"/>
  <c r="H16" i="5"/>
  <c r="I26" i="5"/>
  <c r="M6" i="5"/>
  <c r="N6" i="5"/>
  <c r="O6" i="5"/>
  <c r="P6" i="5"/>
  <c r="Q6" i="5"/>
  <c r="M7" i="5"/>
  <c r="N7" i="5"/>
  <c r="O7" i="5"/>
  <c r="P7" i="5"/>
  <c r="Q7" i="5"/>
  <c r="M8" i="5"/>
  <c r="N8" i="5"/>
  <c r="O8" i="5"/>
  <c r="P8" i="5"/>
  <c r="Q8" i="5"/>
  <c r="M9" i="5"/>
  <c r="N9" i="5"/>
  <c r="O9" i="5"/>
  <c r="P9" i="5"/>
  <c r="Q9" i="5"/>
  <c r="M10" i="5"/>
  <c r="N10" i="5"/>
  <c r="O10" i="5"/>
  <c r="P10" i="5"/>
  <c r="Q10" i="5"/>
  <c r="M11" i="5"/>
  <c r="N11" i="5"/>
  <c r="O11" i="5"/>
  <c r="P11" i="5"/>
  <c r="Q11" i="5"/>
  <c r="M12" i="5"/>
  <c r="N12" i="5"/>
  <c r="O12" i="5"/>
  <c r="P12" i="5"/>
  <c r="Q12" i="5"/>
  <c r="N5" i="5"/>
  <c r="O5" i="5"/>
  <c r="P5" i="5"/>
  <c r="Q5" i="5"/>
  <c r="M5" i="5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B28" i="1"/>
  <c r="B29" i="1"/>
  <c r="B30" i="1"/>
  <c r="I3" i="1"/>
  <c r="J3" i="1"/>
  <c r="K3" i="1"/>
  <c r="L3" i="1"/>
  <c r="M3" i="1"/>
  <c r="N3" i="1"/>
  <c r="I4" i="1"/>
  <c r="J4" i="1"/>
  <c r="K4" i="1"/>
  <c r="L4" i="1"/>
  <c r="M4" i="1"/>
  <c r="N4" i="1"/>
  <c r="I5" i="1"/>
  <c r="J5" i="1"/>
  <c r="K5" i="1"/>
  <c r="L5" i="1"/>
  <c r="M5" i="1"/>
  <c r="N5" i="1"/>
  <c r="J2" i="1"/>
  <c r="K2" i="1"/>
  <c r="L2" i="1"/>
  <c r="M2" i="1"/>
  <c r="N2" i="1"/>
  <c r="I2" i="1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N16" i="5"/>
</calcChain>
</file>

<file path=xl/sharedStrings.xml><?xml version="1.0" encoding="utf-8"?>
<sst xmlns="http://schemas.openxmlformats.org/spreadsheetml/2006/main" count="46" uniqueCount="30">
  <si>
    <t>Customers in District</t>
  </si>
  <si>
    <t>Maxmized Profit</t>
  </si>
  <si>
    <t>Total # Stores</t>
  </si>
  <si>
    <t>Revenue</t>
  </si>
  <si>
    <t>Cost</t>
  </si>
  <si>
    <t>Sum of Neighbors</t>
  </si>
  <si>
    <t>#Indirect Customers</t>
  </si>
  <si>
    <t># Total Customers</t>
  </si>
  <si>
    <t>Motorola supplier selection problem</t>
  </si>
  <si>
    <t>List prices and quantities to purchase</t>
  </si>
  <si>
    <t>Product</t>
  </si>
  <si>
    <t>List price</t>
  </si>
  <si>
    <t>Quantity</t>
  </si>
  <si>
    <t>Percentage discounts offered by suppliers (along top) on products (along side)</t>
  </si>
  <si>
    <t>Inverse table (1-x)</t>
  </si>
  <si>
    <t>Products</t>
  </si>
  <si>
    <t>Suppliers</t>
  </si>
  <si>
    <t>&gt;=</t>
  </si>
  <si>
    <t xml:space="preserve">Quantity </t>
  </si>
  <si>
    <t>Q*%Cost</t>
  </si>
  <si>
    <t>Sum</t>
  </si>
  <si>
    <t>%supplied</t>
  </si>
  <si>
    <t>Total Cost</t>
  </si>
  <si>
    <t>Used Y/N</t>
  </si>
  <si>
    <t>Unique Provider Costs</t>
  </si>
  <si>
    <t>80% constraints</t>
  </si>
  <si>
    <t>Inverse Y/N</t>
  </si>
  <si>
    <t>#Direct Customers</t>
  </si>
  <si>
    <t>Neighbor Present Y/N</t>
  </si>
  <si>
    <t>Build Store Y/N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</si>
</sst>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7" x14ac:knownFonts="1">
    <font>
      <sz val="12"/>
      <color theme="1"/>
      <name val="Calibri"/>
      <family val="2"/>
      <scheme val="minor"/>
    </font>
    <font>
      <sz val="10"/>
      <name val="Verdana"/>
    </font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rgb="FF000000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Fill="1"/>
    <xf numFmtId="4" fontId="0" fillId="0" borderId="0" xfId="0" applyNumberFormat="1"/>
    <xf numFmtId="3" fontId="0" fillId="0" borderId="0" xfId="0" applyNumberFormat="1"/>
    <xf numFmtId="3" fontId="0" fillId="0" borderId="0" xfId="0" applyNumberFormat="1" applyFill="1"/>
    <xf numFmtId="3" fontId="0" fillId="2" borderId="0" xfId="0" applyNumberFormat="1" applyFill="1"/>
    <xf numFmtId="1" fontId="0" fillId="0" borderId="0" xfId="0" applyNumberFormat="1"/>
    <xf numFmtId="1" fontId="3" fillId="0" borderId="0" xfId="0" applyNumberFormat="1" applyFont="1" applyFill="1" applyAlignment="1">
      <alignment horizontal="right"/>
    </xf>
    <xf numFmtId="1" fontId="0" fillId="5" borderId="0" xfId="0" applyNumberFormat="1" applyFill="1"/>
    <xf numFmtId="1" fontId="0" fillId="0" borderId="0" xfId="0" applyNumberFormat="1" applyFill="1"/>
    <xf numFmtId="0" fontId="0" fillId="7" borderId="0" xfId="0" applyFill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1" xfId="0" applyNumberFormat="1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9" fontId="5" fillId="0" borderId="1" xfId="1" applyFont="1" applyBorder="1"/>
    <xf numFmtId="9" fontId="5" fillId="0" borderId="7" xfId="1" applyFont="1" applyBorder="1"/>
    <xf numFmtId="9" fontId="5" fillId="0" borderId="2" xfId="1" applyFont="1" applyBorder="1"/>
    <xf numFmtId="9" fontId="5" fillId="0" borderId="3" xfId="1" applyFont="1" applyBorder="1"/>
    <xf numFmtId="9" fontId="5" fillId="0" borderId="0" xfId="1" applyFont="1" applyBorder="1"/>
    <xf numFmtId="9" fontId="5" fillId="0" borderId="4" xfId="1" applyFont="1" applyBorder="1"/>
    <xf numFmtId="9" fontId="5" fillId="0" borderId="5" xfId="1" applyFont="1" applyBorder="1"/>
    <xf numFmtId="9" fontId="5" fillId="0" borderId="8" xfId="1" applyFont="1" applyBorder="1"/>
    <xf numFmtId="9" fontId="5" fillId="0" borderId="6" xfId="1" applyFont="1" applyBorder="1"/>
    <xf numFmtId="9" fontId="0" fillId="0" borderId="0" xfId="0" applyNumberFormat="1"/>
    <xf numFmtId="0" fontId="0" fillId="5" borderId="0" xfId="0" applyFill="1"/>
    <xf numFmtId="0" fontId="5" fillId="0" borderId="0" xfId="0" applyFont="1" applyBorder="1" applyAlignment="1">
      <alignment horizontal="right"/>
    </xf>
    <xf numFmtId="0" fontId="5" fillId="4" borderId="0" xfId="0" applyFont="1" applyFill="1"/>
    <xf numFmtId="0" fontId="0" fillId="4" borderId="0" xfId="0" applyFill="1"/>
    <xf numFmtId="0" fontId="5" fillId="6" borderId="0" xfId="0" applyFont="1" applyFill="1"/>
    <xf numFmtId="0" fontId="0" fillId="6" borderId="0" xfId="0" applyFill="1"/>
    <xf numFmtId="0" fontId="5" fillId="4" borderId="0" xfId="0" applyFont="1" applyFill="1" applyAlignment="1">
      <alignment horizontal="right"/>
    </xf>
    <xf numFmtId="165" fontId="0" fillId="0" borderId="0" xfId="0" applyNumberFormat="1"/>
    <xf numFmtId="0" fontId="5" fillId="3" borderId="0" xfId="0" applyFont="1" applyFill="1"/>
    <xf numFmtId="0" fontId="1" fillId="6" borderId="0" xfId="0" applyFont="1" applyFill="1"/>
    <xf numFmtId="1" fontId="1" fillId="8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59E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zoomScale="70" zoomScaleNormal="70" workbookViewId="0">
      <selection activeCell="I26" sqref="I26"/>
    </sheetView>
  </sheetViews>
  <sheetFormatPr defaultColWidth="11" defaultRowHeight="15.75" x14ac:dyDescent="0.25"/>
  <cols>
    <col min="1" max="1" width="19.5" bestFit="1" customWidth="1"/>
    <col min="2" max="2" width="13.125" bestFit="1" customWidth="1"/>
    <col min="3" max="3" width="11.125" bestFit="1" customWidth="1"/>
    <col min="4" max="4" width="12.125" bestFit="1" customWidth="1"/>
    <col min="5" max="7" width="11.125" bestFit="1" customWidth="1"/>
    <col min="9" max="9" width="12.125" bestFit="1" customWidth="1"/>
  </cols>
  <sheetData>
    <row r="1" spans="1:28" x14ac:dyDescent="0.25">
      <c r="A1" s="41" t="s">
        <v>0</v>
      </c>
      <c r="B1" s="1"/>
      <c r="C1" s="1"/>
      <c r="D1" s="1"/>
      <c r="E1" s="1"/>
      <c r="F1" s="1"/>
      <c r="G1" s="1"/>
      <c r="I1" s="37" t="s">
        <v>3</v>
      </c>
      <c r="P1" s="3"/>
    </row>
    <row r="2" spans="1:28" x14ac:dyDescent="0.25">
      <c r="A2" s="1"/>
      <c r="B2" s="43">
        <v>12000</v>
      </c>
      <c r="C2" s="43">
        <v>6000</v>
      </c>
      <c r="D2" s="43">
        <v>20000</v>
      </c>
      <c r="E2" s="43">
        <v>14000</v>
      </c>
      <c r="F2" s="43">
        <v>8000</v>
      </c>
      <c r="G2" s="43">
        <v>1000</v>
      </c>
      <c r="I2" s="5">
        <f>80*B2</f>
        <v>960000</v>
      </c>
      <c r="J2" s="5">
        <f t="shared" ref="J2:N2" si="0">80*C2</f>
        <v>480000</v>
      </c>
      <c r="K2" s="5">
        <f t="shared" si="0"/>
        <v>1600000</v>
      </c>
      <c r="L2" s="5">
        <f t="shared" si="0"/>
        <v>1120000</v>
      </c>
      <c r="M2" s="5">
        <f t="shared" si="0"/>
        <v>640000</v>
      </c>
      <c r="N2" s="5">
        <f t="shared" si="0"/>
        <v>80000</v>
      </c>
    </row>
    <row r="3" spans="1:28" x14ac:dyDescent="0.25">
      <c r="A3" s="1"/>
      <c r="B3" s="43">
        <v>6000</v>
      </c>
      <c r="C3" s="43">
        <v>4000</v>
      </c>
      <c r="D3" s="43">
        <v>15000</v>
      </c>
      <c r="E3" s="43">
        <v>15000</v>
      </c>
      <c r="F3" s="43">
        <v>5000</v>
      </c>
      <c r="G3" s="43">
        <v>8000</v>
      </c>
      <c r="I3" s="5">
        <f t="shared" ref="I3:I5" si="1">80*B3</f>
        <v>480000</v>
      </c>
      <c r="J3" s="5">
        <f t="shared" ref="J3:J5" si="2">80*C3</f>
        <v>320000</v>
      </c>
      <c r="K3" s="5">
        <f t="shared" ref="K3:K5" si="3">80*D3</f>
        <v>1200000</v>
      </c>
      <c r="L3" s="5">
        <f t="shared" ref="L3:L5" si="4">80*E3</f>
        <v>1200000</v>
      </c>
      <c r="M3" s="5">
        <f t="shared" ref="M3:M5" si="5">80*F3</f>
        <v>400000</v>
      </c>
      <c r="N3" s="5">
        <f t="shared" ref="N3:N5" si="6">80*G3</f>
        <v>640000</v>
      </c>
    </row>
    <row r="4" spans="1:28" x14ac:dyDescent="0.25">
      <c r="A4" s="1"/>
      <c r="B4" s="43">
        <v>4000</v>
      </c>
      <c r="C4" s="43">
        <v>10000</v>
      </c>
      <c r="D4" s="43">
        <v>14000</v>
      </c>
      <c r="E4" s="43">
        <v>12000</v>
      </c>
      <c r="F4" s="43">
        <v>9000</v>
      </c>
      <c r="G4" s="43">
        <v>16000</v>
      </c>
      <c r="I4" s="5">
        <f t="shared" si="1"/>
        <v>320000</v>
      </c>
      <c r="J4" s="5">
        <f t="shared" si="2"/>
        <v>800000</v>
      </c>
      <c r="K4" s="5">
        <f t="shared" si="3"/>
        <v>1120000</v>
      </c>
      <c r="L4" s="5">
        <f t="shared" si="4"/>
        <v>960000</v>
      </c>
      <c r="M4" s="5">
        <f t="shared" si="5"/>
        <v>720000</v>
      </c>
      <c r="N4" s="5">
        <f t="shared" si="6"/>
        <v>1280000</v>
      </c>
    </row>
    <row r="5" spans="1:28" x14ac:dyDescent="0.25">
      <c r="A5" s="1"/>
      <c r="B5" s="43">
        <v>2000</v>
      </c>
      <c r="C5" s="43">
        <v>10000</v>
      </c>
      <c r="D5" s="43">
        <v>12000</v>
      </c>
      <c r="E5" s="43">
        <v>3000</v>
      </c>
      <c r="F5" s="43">
        <v>4000</v>
      </c>
      <c r="G5" s="43">
        <v>5000</v>
      </c>
      <c r="I5" s="5">
        <f t="shared" si="1"/>
        <v>160000</v>
      </c>
      <c r="J5" s="5">
        <f t="shared" si="2"/>
        <v>800000</v>
      </c>
      <c r="K5" s="5">
        <f t="shared" si="3"/>
        <v>960000</v>
      </c>
      <c r="L5" s="5">
        <f t="shared" si="4"/>
        <v>240000</v>
      </c>
      <c r="M5" s="5">
        <f t="shared" si="5"/>
        <v>320000</v>
      </c>
      <c r="N5" s="5">
        <f t="shared" si="6"/>
        <v>400000</v>
      </c>
    </row>
    <row r="6" spans="1:28" x14ac:dyDescent="0.25">
      <c r="B6" s="4"/>
      <c r="C6" s="4"/>
      <c r="D6" s="4"/>
      <c r="E6" s="4"/>
      <c r="F6" s="4"/>
      <c r="G6" s="4"/>
    </row>
    <row r="7" spans="1:28" x14ac:dyDescent="0.25">
      <c r="A7" s="37" t="s">
        <v>29</v>
      </c>
      <c r="B7" s="4"/>
      <c r="C7" s="4"/>
      <c r="D7" s="4"/>
      <c r="E7" s="4"/>
      <c r="F7" s="4"/>
      <c r="G7" s="4"/>
      <c r="I7" s="37" t="s">
        <v>5</v>
      </c>
      <c r="J7" s="3"/>
      <c r="K7" s="3"/>
      <c r="L7" s="3"/>
      <c r="M7" s="3"/>
      <c r="N7" s="3"/>
    </row>
    <row r="8" spans="1:28" x14ac:dyDescent="0.25">
      <c r="B8" s="42">
        <v>1</v>
      </c>
      <c r="C8" s="42">
        <v>0</v>
      </c>
      <c r="D8" s="42">
        <v>0</v>
      </c>
      <c r="E8" s="42">
        <v>1</v>
      </c>
      <c r="F8" s="42">
        <v>0</v>
      </c>
      <c r="G8" s="42">
        <v>0</v>
      </c>
      <c r="H8" s="9"/>
      <c r="I8" s="6">
        <f>C8+B9</f>
        <v>0</v>
      </c>
      <c r="J8" s="6">
        <f>B8+C9+D8</f>
        <v>1</v>
      </c>
      <c r="K8" s="6">
        <f>C8+D9+E8</f>
        <v>1</v>
      </c>
      <c r="L8" s="6">
        <f>D8+E9+F8</f>
        <v>0</v>
      </c>
      <c r="M8" s="6">
        <f t="shared" ref="K8:N8" si="7">E8+F9+G8</f>
        <v>1</v>
      </c>
      <c r="N8" s="6">
        <f>F8+G9</f>
        <v>0</v>
      </c>
      <c r="P8" s="11"/>
      <c r="Q8" s="11"/>
      <c r="R8" s="11"/>
      <c r="S8" s="11"/>
      <c r="T8" s="11"/>
      <c r="U8" s="11"/>
      <c r="V8" s="11"/>
    </row>
    <row r="9" spans="1:28" x14ac:dyDescent="0.25">
      <c r="B9" s="42">
        <v>0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I9" s="6">
        <f>B8+C9+B10</f>
        <v>1</v>
      </c>
      <c r="J9" s="6">
        <f>C8+B9+C10+D9</f>
        <v>1</v>
      </c>
      <c r="K9" s="6">
        <f t="shared" ref="K9:M9" si="8">D8+C9+D10+E9</f>
        <v>1</v>
      </c>
      <c r="L9" s="6">
        <f t="shared" si="8"/>
        <v>1</v>
      </c>
      <c r="M9" s="6">
        <f t="shared" si="8"/>
        <v>0</v>
      </c>
      <c r="N9" s="6">
        <f>G8+G10+F9</f>
        <v>1</v>
      </c>
      <c r="P9" s="11"/>
      <c r="Q9" s="11"/>
      <c r="R9" s="11"/>
      <c r="S9" s="11"/>
      <c r="T9" s="11"/>
      <c r="U9" s="11"/>
    </row>
    <row r="10" spans="1:28" x14ac:dyDescent="0.25">
      <c r="B10" s="42">
        <v>0</v>
      </c>
      <c r="C10" s="42">
        <v>1</v>
      </c>
      <c r="D10" s="42">
        <v>1</v>
      </c>
      <c r="E10" s="42">
        <v>0</v>
      </c>
      <c r="F10" s="42">
        <v>0</v>
      </c>
      <c r="G10" s="42">
        <v>1</v>
      </c>
      <c r="I10" s="6">
        <f t="shared" ref="I10:I11" si="9">B9+C10+B11</f>
        <v>1</v>
      </c>
      <c r="J10" s="6">
        <f>C9+B10+C11+D10</f>
        <v>1</v>
      </c>
      <c r="K10" s="6">
        <f t="shared" ref="K10" si="10">D9+C10+D11+E10</f>
        <v>1</v>
      </c>
      <c r="L10" s="6">
        <f t="shared" ref="L10" si="11">E9+D10+E11+F10</f>
        <v>1</v>
      </c>
      <c r="M10" s="6">
        <f t="shared" ref="M10" si="12">F9+E10+F11+G10</f>
        <v>1</v>
      </c>
      <c r="N10" s="6">
        <f>G9+G11+F10</f>
        <v>0</v>
      </c>
      <c r="P10" s="11"/>
      <c r="Q10" s="11"/>
      <c r="R10" s="11"/>
      <c r="S10" s="11"/>
      <c r="T10" s="11"/>
      <c r="U10" s="11"/>
    </row>
    <row r="11" spans="1:28" x14ac:dyDescent="0.25">
      <c r="B11" s="42">
        <v>0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I11" s="6">
        <f>B10+C11</f>
        <v>0</v>
      </c>
      <c r="J11" s="6">
        <f>B11+C10+D11</f>
        <v>1</v>
      </c>
      <c r="K11" s="6">
        <f t="shared" ref="K11:M11" si="13">C11+D10+E11</f>
        <v>1</v>
      </c>
      <c r="L11" s="6">
        <f t="shared" si="13"/>
        <v>0</v>
      </c>
      <c r="M11" s="6">
        <f t="shared" si="13"/>
        <v>0</v>
      </c>
      <c r="N11" s="6">
        <f>G10+F11</f>
        <v>1</v>
      </c>
      <c r="P11" s="11"/>
      <c r="Q11" s="11"/>
      <c r="R11" s="11"/>
      <c r="S11" s="11"/>
      <c r="T11" s="11"/>
      <c r="U11" s="11"/>
    </row>
    <row r="12" spans="1:28" x14ac:dyDescent="0.25">
      <c r="B12" s="4"/>
      <c r="C12" s="4"/>
      <c r="D12" s="4"/>
      <c r="E12" s="4"/>
      <c r="F12" s="4"/>
      <c r="G12" s="4"/>
      <c r="I12" s="3"/>
      <c r="J12" s="3"/>
      <c r="K12" s="3"/>
      <c r="L12" s="3"/>
      <c r="M12" s="3"/>
      <c r="N12" s="3"/>
    </row>
    <row r="13" spans="1:28" x14ac:dyDescent="0.25">
      <c r="A13" s="37" t="s">
        <v>28</v>
      </c>
      <c r="C13" s="11"/>
      <c r="D13" s="11"/>
      <c r="E13" s="11"/>
      <c r="F13" s="11"/>
      <c r="G13" s="11"/>
      <c r="I13" s="37" t="s">
        <v>26</v>
      </c>
      <c r="J13" s="3"/>
      <c r="K13" s="3"/>
      <c r="L13" s="3"/>
      <c r="M13" s="3"/>
      <c r="N13" s="3"/>
      <c r="P13" s="3"/>
    </row>
    <row r="14" spans="1:28" x14ac:dyDescent="0.25">
      <c r="A14" s="3"/>
      <c r="B14" s="10">
        <v>0</v>
      </c>
      <c r="C14" s="10">
        <v>1</v>
      </c>
      <c r="D14" s="10">
        <v>1</v>
      </c>
      <c r="E14" s="10">
        <v>0</v>
      </c>
      <c r="F14" s="10">
        <v>1</v>
      </c>
      <c r="G14" s="10">
        <v>0</v>
      </c>
      <c r="I14" s="6">
        <f>(B8-1)*-1</f>
        <v>0</v>
      </c>
      <c r="J14" s="6">
        <f t="shared" ref="J14:N14" si="14">(C8-1)*-1</f>
        <v>1</v>
      </c>
      <c r="K14" s="6">
        <f t="shared" si="14"/>
        <v>1</v>
      </c>
      <c r="L14" s="6">
        <f t="shared" si="14"/>
        <v>0</v>
      </c>
      <c r="M14" s="6">
        <f t="shared" si="14"/>
        <v>1</v>
      </c>
      <c r="N14" s="6">
        <f t="shared" si="14"/>
        <v>1</v>
      </c>
      <c r="P14" s="8"/>
      <c r="Q14" s="8"/>
      <c r="R14" s="8"/>
      <c r="S14" s="8"/>
      <c r="T14" s="8"/>
      <c r="U14" s="8"/>
      <c r="W14" s="8"/>
      <c r="X14" s="8"/>
      <c r="Y14" s="8"/>
      <c r="Z14" s="8"/>
      <c r="AA14" s="8"/>
      <c r="AB14" s="8"/>
    </row>
    <row r="15" spans="1:28" x14ac:dyDescent="0.25">
      <c r="A15" s="3"/>
      <c r="B15" s="10">
        <v>1</v>
      </c>
      <c r="C15" s="10">
        <v>1</v>
      </c>
      <c r="D15" s="10">
        <v>1</v>
      </c>
      <c r="E15" s="10">
        <v>1</v>
      </c>
      <c r="F15" s="10">
        <v>0</v>
      </c>
      <c r="G15" s="10">
        <v>1</v>
      </c>
      <c r="I15" s="6">
        <f t="shared" ref="I15:I17" si="15">(B9-1)*-1</f>
        <v>1</v>
      </c>
      <c r="J15" s="6">
        <f t="shared" ref="J15:J17" si="16">(C9-1)*-1</f>
        <v>1</v>
      </c>
      <c r="K15" s="6">
        <f t="shared" ref="K15:K17" si="17">(D9-1)*-1</f>
        <v>1</v>
      </c>
      <c r="L15" s="6">
        <f t="shared" ref="L15:L17" si="18">(E9-1)*-1</f>
        <v>1</v>
      </c>
      <c r="M15" s="6">
        <f t="shared" ref="M15:M17" si="19">(F9-1)*-1</f>
        <v>1</v>
      </c>
      <c r="N15" s="6">
        <f t="shared" ref="N15:N17" si="20">(G9-1)*-1</f>
        <v>1</v>
      </c>
      <c r="P15" s="8"/>
      <c r="Q15" s="8"/>
      <c r="R15" s="8"/>
      <c r="S15" s="8"/>
      <c r="T15" s="8"/>
      <c r="U15" s="8"/>
      <c r="W15" s="8"/>
      <c r="X15" s="8"/>
      <c r="Y15" s="8"/>
      <c r="Z15" s="8"/>
      <c r="AA15" s="8"/>
      <c r="AB15" s="8"/>
    </row>
    <row r="16" spans="1:28" x14ac:dyDescent="0.25">
      <c r="A16" s="3"/>
      <c r="B16" s="10">
        <v>1</v>
      </c>
      <c r="C16" s="10">
        <v>0</v>
      </c>
      <c r="D16" s="10">
        <v>0</v>
      </c>
      <c r="E16" s="10">
        <v>1</v>
      </c>
      <c r="F16" s="10">
        <v>1</v>
      </c>
      <c r="G16" s="10">
        <v>0</v>
      </c>
      <c r="I16" s="6">
        <f t="shared" si="15"/>
        <v>1</v>
      </c>
      <c r="J16" s="6">
        <f t="shared" si="16"/>
        <v>0</v>
      </c>
      <c r="K16" s="6">
        <f t="shared" si="17"/>
        <v>0</v>
      </c>
      <c r="L16" s="6">
        <f t="shared" si="18"/>
        <v>1</v>
      </c>
      <c r="M16" s="6">
        <f t="shared" si="19"/>
        <v>1</v>
      </c>
      <c r="N16" s="6">
        <f t="shared" si="20"/>
        <v>0</v>
      </c>
      <c r="P16" s="8"/>
      <c r="Q16" s="8"/>
      <c r="R16" s="8"/>
      <c r="S16" s="8"/>
      <c r="T16" s="8"/>
      <c r="U16" s="8"/>
      <c r="W16" s="8"/>
      <c r="X16" s="8"/>
      <c r="Y16" s="8"/>
      <c r="Z16" s="8"/>
      <c r="AA16" s="8"/>
      <c r="AB16" s="8"/>
    </row>
    <row r="17" spans="1:28" x14ac:dyDescent="0.25">
      <c r="A17" s="3"/>
      <c r="B17" s="10">
        <v>0</v>
      </c>
      <c r="C17" s="10">
        <v>1</v>
      </c>
      <c r="D17" s="10">
        <v>1</v>
      </c>
      <c r="E17" s="10">
        <v>0</v>
      </c>
      <c r="F17" s="10">
        <v>0</v>
      </c>
      <c r="G17" s="10">
        <v>1</v>
      </c>
      <c r="I17" s="6">
        <f t="shared" si="15"/>
        <v>1</v>
      </c>
      <c r="J17" s="6">
        <f t="shared" si="16"/>
        <v>1</v>
      </c>
      <c r="K17" s="6">
        <f t="shared" si="17"/>
        <v>1</v>
      </c>
      <c r="L17" s="6">
        <f t="shared" si="18"/>
        <v>1</v>
      </c>
      <c r="M17" s="6">
        <f t="shared" si="19"/>
        <v>1</v>
      </c>
      <c r="N17" s="6">
        <f t="shared" si="20"/>
        <v>1</v>
      </c>
      <c r="P17" s="8"/>
      <c r="Q17" s="8"/>
      <c r="R17" s="8"/>
      <c r="S17" s="8"/>
      <c r="T17" s="8"/>
      <c r="U17" s="8"/>
      <c r="W17" s="8"/>
      <c r="X17" s="8"/>
      <c r="Y17" s="8"/>
      <c r="Z17" s="8"/>
      <c r="AA17" s="8"/>
      <c r="AB17" s="8"/>
    </row>
    <row r="18" spans="1:28" x14ac:dyDescent="0.25">
      <c r="A18" s="3"/>
      <c r="B18" s="11"/>
      <c r="C18" s="11"/>
      <c r="D18" s="11"/>
      <c r="E18" s="11"/>
      <c r="F18" s="11"/>
      <c r="G18" s="11"/>
      <c r="I18" s="6"/>
      <c r="J18" s="6"/>
      <c r="K18" s="6"/>
      <c r="L18" s="6"/>
      <c r="M18" s="6"/>
      <c r="N18" s="6"/>
    </row>
    <row r="19" spans="1:28" x14ac:dyDescent="0.25">
      <c r="A19" s="3"/>
      <c r="B19" s="3"/>
      <c r="C19" s="3"/>
      <c r="D19" s="3"/>
      <c r="E19" s="3"/>
      <c r="F19" s="3"/>
      <c r="G19" s="3"/>
      <c r="I19" s="3"/>
      <c r="T19" s="3"/>
      <c r="U19" s="3"/>
    </row>
    <row r="20" spans="1:28" x14ac:dyDescent="0.25">
      <c r="A20" s="3"/>
      <c r="B20" s="3"/>
      <c r="C20" s="3"/>
      <c r="D20" s="3"/>
      <c r="E20" s="3"/>
      <c r="F20" s="3"/>
      <c r="G20" s="3"/>
      <c r="I20" s="5"/>
      <c r="J20" s="5"/>
      <c r="K20" s="5"/>
      <c r="L20" s="5"/>
      <c r="M20" s="5"/>
      <c r="N20" s="5"/>
      <c r="P20" s="6"/>
      <c r="Q20" s="6"/>
      <c r="R20" s="6"/>
      <c r="S20" s="6"/>
      <c r="T20" s="6"/>
      <c r="U20" s="6"/>
    </row>
    <row r="21" spans="1:28" x14ac:dyDescent="0.25">
      <c r="A21" s="3"/>
      <c r="B21" s="3"/>
      <c r="C21" s="3"/>
      <c r="D21" s="3"/>
      <c r="E21" s="3"/>
      <c r="F21" s="3"/>
      <c r="G21" s="3"/>
      <c r="I21" s="5"/>
      <c r="J21" s="5"/>
      <c r="K21" s="5"/>
      <c r="L21" s="5"/>
      <c r="M21" s="5"/>
      <c r="N21" s="5"/>
      <c r="P21" s="6"/>
      <c r="Q21" s="6"/>
      <c r="R21" s="6"/>
      <c r="S21" s="6"/>
      <c r="T21" s="6"/>
      <c r="U21" s="6"/>
    </row>
    <row r="22" spans="1:28" x14ac:dyDescent="0.25">
      <c r="A22" s="3"/>
      <c r="B22" s="3"/>
      <c r="C22" s="3"/>
      <c r="D22" s="3"/>
      <c r="E22" s="3"/>
      <c r="F22" s="3"/>
      <c r="G22" s="3"/>
      <c r="I22" s="5"/>
      <c r="J22" s="5"/>
      <c r="K22" s="5"/>
      <c r="L22" s="5"/>
      <c r="M22" s="5"/>
      <c r="N22" s="5"/>
      <c r="P22" s="6"/>
      <c r="Q22" s="6"/>
      <c r="R22" s="6"/>
      <c r="S22" s="6"/>
      <c r="T22" s="6"/>
      <c r="U22" s="6"/>
    </row>
    <row r="23" spans="1:28" x14ac:dyDescent="0.25">
      <c r="A23" s="37" t="s">
        <v>27</v>
      </c>
      <c r="B23">
        <f>SUMPRODUCT(B8:G11,B2:G5)</f>
        <v>66000</v>
      </c>
      <c r="I23" s="5"/>
      <c r="J23" s="5"/>
      <c r="K23" s="5"/>
      <c r="L23" s="5"/>
      <c r="M23" s="5"/>
      <c r="N23" s="5"/>
      <c r="P23" s="6"/>
      <c r="Q23" s="6"/>
      <c r="R23" s="6"/>
      <c r="S23" s="6"/>
      <c r="T23" s="6"/>
      <c r="U23" s="6"/>
    </row>
    <row r="24" spans="1:28" x14ac:dyDescent="0.25">
      <c r="A24" s="37" t="s">
        <v>6</v>
      </c>
      <c r="B24" s="6">
        <f>SUMPRODUCT(B14:G17,0.45*B2:G5)</f>
        <v>60300</v>
      </c>
      <c r="I24" s="5"/>
      <c r="J24" s="5"/>
      <c r="K24" s="5"/>
      <c r="L24" s="5"/>
      <c r="M24" s="5"/>
      <c r="N24" s="5"/>
      <c r="T24" s="3"/>
      <c r="U24" s="3"/>
    </row>
    <row r="25" spans="1:28" x14ac:dyDescent="0.25">
      <c r="A25" s="3"/>
      <c r="I25" s="3"/>
    </row>
    <row r="26" spans="1:28" x14ac:dyDescent="0.25">
      <c r="A26" s="37" t="s">
        <v>7</v>
      </c>
      <c r="B26" s="5">
        <f>B23+B24</f>
        <v>126300</v>
      </c>
      <c r="C26" s="5"/>
      <c r="D26" s="5"/>
      <c r="E26" s="5"/>
      <c r="F26" s="5"/>
      <c r="G26" s="5"/>
      <c r="I26" s="5"/>
      <c r="J26" s="5"/>
      <c r="K26" s="5"/>
      <c r="L26" s="5"/>
      <c r="M26" s="5"/>
      <c r="N26" s="5"/>
    </row>
    <row r="27" spans="1:28" x14ac:dyDescent="0.25">
      <c r="A27" s="37" t="s">
        <v>2</v>
      </c>
      <c r="B27" s="5">
        <f>SUM(B8:G11)</f>
        <v>5</v>
      </c>
      <c r="C27" s="5"/>
      <c r="D27" s="5"/>
      <c r="E27" s="5"/>
      <c r="F27" s="5"/>
      <c r="G27" s="5"/>
      <c r="I27" s="5"/>
      <c r="J27" s="5"/>
      <c r="K27" s="5"/>
      <c r="L27" s="5"/>
      <c r="M27" s="5"/>
      <c r="N27" s="5"/>
    </row>
    <row r="28" spans="1:28" x14ac:dyDescent="0.25">
      <c r="A28" s="37" t="s">
        <v>3</v>
      </c>
      <c r="B28" s="5">
        <f>80*(B26)</f>
        <v>10104000</v>
      </c>
      <c r="C28" s="5"/>
      <c r="D28" s="5"/>
      <c r="E28" s="5"/>
      <c r="F28" s="5"/>
      <c r="G28" s="5"/>
      <c r="I28" s="5"/>
      <c r="J28" s="5"/>
      <c r="K28" s="5"/>
      <c r="L28" s="5"/>
      <c r="M28" s="5"/>
      <c r="N28" s="5"/>
    </row>
    <row r="29" spans="1:28" x14ac:dyDescent="0.25">
      <c r="A29" s="37" t="s">
        <v>4</v>
      </c>
      <c r="B29" s="5">
        <f>B27*900000</f>
        <v>4500000</v>
      </c>
      <c r="C29" s="5"/>
      <c r="D29" s="5"/>
      <c r="E29" s="5"/>
      <c r="F29" s="5"/>
      <c r="G29" s="5"/>
      <c r="I29" s="5"/>
      <c r="J29" s="5"/>
      <c r="K29" s="5"/>
      <c r="L29" s="5"/>
      <c r="M29" s="5"/>
      <c r="N29" s="5"/>
    </row>
    <row r="30" spans="1:28" x14ac:dyDescent="0.25">
      <c r="A30" s="12" t="s">
        <v>1</v>
      </c>
      <c r="B30" s="7">
        <f>B28-B29</f>
        <v>5604000</v>
      </c>
      <c r="I30" s="5"/>
      <c r="J30" s="5"/>
      <c r="K30" s="5"/>
      <c r="L30" s="5"/>
      <c r="M30" s="5"/>
      <c r="N3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85" zoomScaleNormal="85" workbookViewId="0">
      <selection activeCell="N22" sqref="N22"/>
    </sheetView>
  </sheetViews>
  <sheetFormatPr defaultRowHeight="15.75" x14ac:dyDescent="0.25"/>
  <cols>
    <col min="1" max="1" width="12.5" customWidth="1"/>
    <col min="14" max="14" width="11.5" bestFit="1" customWidth="1"/>
  </cols>
  <sheetData>
    <row r="1" spans="1:17" x14ac:dyDescent="0.25">
      <c r="A1" s="13" t="s">
        <v>8</v>
      </c>
      <c r="B1" s="14"/>
      <c r="C1" s="14"/>
      <c r="D1" s="14"/>
      <c r="E1" s="14"/>
      <c r="F1" s="14"/>
      <c r="G1" s="14"/>
      <c r="H1" s="14"/>
      <c r="I1" s="14"/>
    </row>
    <row r="2" spans="1:17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17" x14ac:dyDescent="0.25">
      <c r="A3" s="36" t="s">
        <v>9</v>
      </c>
      <c r="B3" s="36"/>
      <c r="C3" s="36"/>
      <c r="D3" s="36"/>
      <c r="E3" s="36" t="s">
        <v>13</v>
      </c>
      <c r="F3" s="36"/>
      <c r="G3" s="36"/>
      <c r="H3" s="36"/>
      <c r="I3" s="36"/>
      <c r="J3" s="36"/>
      <c r="K3" s="36"/>
    </row>
    <row r="4" spans="1:17" ht="16.5" thickBot="1" x14ac:dyDescent="0.3">
      <c r="A4" s="15" t="s">
        <v>10</v>
      </c>
      <c r="B4" s="15" t="s">
        <v>11</v>
      </c>
      <c r="C4" s="15" t="s">
        <v>12</v>
      </c>
      <c r="D4" s="14"/>
      <c r="E4" s="14"/>
      <c r="F4" s="15">
        <v>1</v>
      </c>
      <c r="G4" s="15">
        <v>2</v>
      </c>
      <c r="H4" s="15">
        <v>3</v>
      </c>
      <c r="I4" s="15">
        <v>4</v>
      </c>
      <c r="J4" s="15">
        <v>5</v>
      </c>
      <c r="K4" s="14"/>
      <c r="M4" s="37" t="s">
        <v>14</v>
      </c>
    </row>
    <row r="5" spans="1:17" x14ac:dyDescent="0.25">
      <c r="A5" s="14">
        <v>1</v>
      </c>
      <c r="B5" s="16">
        <v>87</v>
      </c>
      <c r="C5" s="17">
        <v>592</v>
      </c>
      <c r="D5" s="14"/>
      <c r="E5" s="15">
        <v>1</v>
      </c>
      <c r="F5" s="22">
        <v>7.0000000000000007E-2</v>
      </c>
      <c r="G5" s="23">
        <v>0.22</v>
      </c>
      <c r="H5" s="23">
        <v>0.25</v>
      </c>
      <c r="I5" s="23">
        <v>0.34</v>
      </c>
      <c r="J5" s="24">
        <v>0.35</v>
      </c>
      <c r="K5" s="14"/>
      <c r="M5" s="31">
        <f>1-F5</f>
        <v>0.92999999999999994</v>
      </c>
      <c r="N5" s="31">
        <f t="shared" ref="N5:Q5" si="0">1-G5</f>
        <v>0.78</v>
      </c>
      <c r="O5" s="31">
        <f t="shared" si="0"/>
        <v>0.75</v>
      </c>
      <c r="P5" s="31">
        <f t="shared" si="0"/>
        <v>0.65999999999999992</v>
      </c>
      <c r="Q5" s="31">
        <f t="shared" si="0"/>
        <v>0.65</v>
      </c>
    </row>
    <row r="6" spans="1:17" x14ac:dyDescent="0.25">
      <c r="A6" s="14">
        <v>2</v>
      </c>
      <c r="B6" s="18">
        <v>63</v>
      </c>
      <c r="C6" s="19">
        <v>446</v>
      </c>
      <c r="D6" s="14"/>
      <c r="E6" s="15">
        <v>2</v>
      </c>
      <c r="F6" s="25">
        <v>0.3</v>
      </c>
      <c r="G6" s="26">
        <v>0.18</v>
      </c>
      <c r="H6" s="26">
        <v>0.18</v>
      </c>
      <c r="I6" s="26">
        <v>0.31</v>
      </c>
      <c r="J6" s="27">
        <v>0.26</v>
      </c>
      <c r="K6" s="14"/>
      <c r="M6" s="31">
        <f t="shared" ref="M6:M12" si="1">1-F6</f>
        <v>0.7</v>
      </c>
      <c r="N6" s="31">
        <f t="shared" ref="N6:N12" si="2">1-G6</f>
        <v>0.82000000000000006</v>
      </c>
      <c r="O6" s="31">
        <f t="shared" ref="O6:O12" si="3">1-H6</f>
        <v>0.82000000000000006</v>
      </c>
      <c r="P6" s="31">
        <f t="shared" ref="P6:P12" si="4">1-I6</f>
        <v>0.69</v>
      </c>
      <c r="Q6" s="31">
        <f t="shared" ref="Q6:Q12" si="5">1-J6</f>
        <v>0.74</v>
      </c>
    </row>
    <row r="7" spans="1:17" x14ac:dyDescent="0.25">
      <c r="A7" s="14">
        <v>3</v>
      </c>
      <c r="B7" s="18">
        <v>96</v>
      </c>
      <c r="C7" s="19">
        <v>548</v>
      </c>
      <c r="D7" s="14"/>
      <c r="E7" s="15">
        <v>3</v>
      </c>
      <c r="F7" s="25">
        <v>0.21</v>
      </c>
      <c r="G7" s="26">
        <v>0.3</v>
      </c>
      <c r="H7" s="26">
        <v>0.34</v>
      </c>
      <c r="I7" s="26">
        <v>0.12</v>
      </c>
      <c r="J7" s="27">
        <v>0.14000000000000001</v>
      </c>
      <c r="K7" s="14"/>
      <c r="M7" s="31">
        <f t="shared" si="1"/>
        <v>0.79</v>
      </c>
      <c r="N7" s="31">
        <f t="shared" si="2"/>
        <v>0.7</v>
      </c>
      <c r="O7" s="31">
        <f t="shared" si="3"/>
        <v>0.65999999999999992</v>
      </c>
      <c r="P7" s="31">
        <f t="shared" si="4"/>
        <v>0.88</v>
      </c>
      <c r="Q7" s="31">
        <f t="shared" si="5"/>
        <v>0.86</v>
      </c>
    </row>
    <row r="8" spans="1:17" x14ac:dyDescent="0.25">
      <c r="A8" s="14">
        <v>4</v>
      </c>
      <c r="B8" s="18">
        <v>40</v>
      </c>
      <c r="C8" s="19">
        <v>647</v>
      </c>
      <c r="D8" s="14"/>
      <c r="E8" s="15">
        <v>4</v>
      </c>
      <c r="F8" s="25">
        <v>0.27</v>
      </c>
      <c r="G8" s="26">
        <v>0.28999999999999998</v>
      </c>
      <c r="H8" s="26">
        <v>0.3</v>
      </c>
      <c r="I8" s="26">
        <v>0.6</v>
      </c>
      <c r="J8" s="27">
        <v>0.06</v>
      </c>
      <c r="K8" s="14"/>
      <c r="M8" s="31">
        <f t="shared" si="1"/>
        <v>0.73</v>
      </c>
      <c r="N8" s="31">
        <f t="shared" si="2"/>
        <v>0.71</v>
      </c>
      <c r="O8" s="31">
        <f t="shared" si="3"/>
        <v>0.7</v>
      </c>
      <c r="P8" s="31">
        <f t="shared" si="4"/>
        <v>0.4</v>
      </c>
      <c r="Q8" s="31">
        <f t="shared" si="5"/>
        <v>0.94</v>
      </c>
    </row>
    <row r="9" spans="1:17" x14ac:dyDescent="0.25">
      <c r="A9" s="14">
        <v>5</v>
      </c>
      <c r="B9" s="18">
        <v>98</v>
      </c>
      <c r="C9" s="19">
        <v>245</v>
      </c>
      <c r="D9" s="14"/>
      <c r="E9" s="15">
        <v>5</v>
      </c>
      <c r="F9" s="25">
        <v>0.31</v>
      </c>
      <c r="G9" s="26">
        <v>0.25</v>
      </c>
      <c r="H9" s="26">
        <v>0.1</v>
      </c>
      <c r="I9" s="26">
        <v>0.13</v>
      </c>
      <c r="J9" s="27">
        <v>0.3</v>
      </c>
      <c r="K9" s="14"/>
      <c r="M9" s="31">
        <f t="shared" si="1"/>
        <v>0.69</v>
      </c>
      <c r="N9" s="31">
        <f t="shared" si="2"/>
        <v>0.75</v>
      </c>
      <c r="O9" s="31">
        <f t="shared" si="3"/>
        <v>0.9</v>
      </c>
      <c r="P9" s="31">
        <f t="shared" si="4"/>
        <v>0.87</v>
      </c>
      <c r="Q9" s="31">
        <f t="shared" si="5"/>
        <v>0.7</v>
      </c>
    </row>
    <row r="10" spans="1:17" x14ac:dyDescent="0.25">
      <c r="A10" s="14">
        <v>6</v>
      </c>
      <c r="B10" s="18">
        <v>51</v>
      </c>
      <c r="C10" s="19">
        <v>797</v>
      </c>
      <c r="D10" s="14"/>
      <c r="E10" s="15">
        <v>6</v>
      </c>
      <c r="F10" s="25">
        <v>0.23</v>
      </c>
      <c r="G10" s="26">
        <v>0.32</v>
      </c>
      <c r="H10" s="26">
        <v>0.15</v>
      </c>
      <c r="I10" s="26">
        <v>0.6</v>
      </c>
      <c r="J10" s="27">
        <v>0.09</v>
      </c>
      <c r="K10" s="14"/>
      <c r="M10" s="31">
        <f t="shared" si="1"/>
        <v>0.77</v>
      </c>
      <c r="N10" s="31">
        <f t="shared" si="2"/>
        <v>0.67999999999999994</v>
      </c>
      <c r="O10" s="31">
        <f t="shared" si="3"/>
        <v>0.85</v>
      </c>
      <c r="P10" s="31">
        <f t="shared" si="4"/>
        <v>0.4</v>
      </c>
      <c r="Q10" s="31">
        <f t="shared" si="5"/>
        <v>0.91</v>
      </c>
    </row>
    <row r="11" spans="1:17" x14ac:dyDescent="0.25">
      <c r="A11" s="14">
        <v>7</v>
      </c>
      <c r="B11" s="18">
        <v>83</v>
      </c>
      <c r="C11" s="19">
        <v>603</v>
      </c>
      <c r="D11" s="14"/>
      <c r="E11" s="15">
        <v>7</v>
      </c>
      <c r="F11" s="25">
        <v>0.06</v>
      </c>
      <c r="G11" s="26">
        <v>0.21</v>
      </c>
      <c r="H11" s="26">
        <v>0.18</v>
      </c>
      <c r="I11" s="26">
        <v>0.6</v>
      </c>
      <c r="J11" s="27">
        <v>0.28000000000000003</v>
      </c>
      <c r="K11" s="14"/>
      <c r="M11" s="31">
        <f t="shared" si="1"/>
        <v>0.94</v>
      </c>
      <c r="N11" s="31">
        <f t="shared" si="2"/>
        <v>0.79</v>
      </c>
      <c r="O11" s="31">
        <f t="shared" si="3"/>
        <v>0.82000000000000006</v>
      </c>
      <c r="P11" s="31">
        <f t="shared" si="4"/>
        <v>0.4</v>
      </c>
      <c r="Q11" s="31">
        <f t="shared" si="5"/>
        <v>0.72</v>
      </c>
    </row>
    <row r="12" spans="1:17" ht="16.5" thickBot="1" x14ac:dyDescent="0.3">
      <c r="A12" s="14">
        <v>8</v>
      </c>
      <c r="B12" s="20">
        <v>55</v>
      </c>
      <c r="C12" s="21">
        <v>401</v>
      </c>
      <c r="D12" s="14"/>
      <c r="E12" s="15">
        <v>8</v>
      </c>
      <c r="F12" s="28">
        <v>0.17</v>
      </c>
      <c r="G12" s="29">
        <v>0.18</v>
      </c>
      <c r="H12" s="29">
        <v>0.06</v>
      </c>
      <c r="I12" s="29">
        <v>0.08</v>
      </c>
      <c r="J12" s="30">
        <v>0.31</v>
      </c>
      <c r="K12" s="14"/>
      <c r="M12" s="31">
        <f t="shared" si="1"/>
        <v>0.83</v>
      </c>
      <c r="N12" s="31">
        <f t="shared" si="2"/>
        <v>0.82000000000000006</v>
      </c>
      <c r="O12" s="31">
        <f t="shared" si="3"/>
        <v>0.94</v>
      </c>
      <c r="P12" s="31">
        <f t="shared" si="4"/>
        <v>0.92</v>
      </c>
      <c r="Q12" s="31">
        <f t="shared" si="5"/>
        <v>0.69</v>
      </c>
    </row>
    <row r="13" spans="1:17" x14ac:dyDescent="0.25">
      <c r="A13" s="14"/>
      <c r="B13" s="14"/>
      <c r="C13" s="14"/>
      <c r="D13" s="14"/>
      <c r="E13" s="14"/>
      <c r="F13" s="14"/>
      <c r="G13" s="14"/>
      <c r="H13" s="14"/>
      <c r="I13" s="14"/>
    </row>
    <row r="14" spans="1:17" x14ac:dyDescent="0.25">
      <c r="C14" s="35" t="s">
        <v>16</v>
      </c>
      <c r="D14" s="35"/>
      <c r="E14" s="35"/>
      <c r="F14" s="35"/>
      <c r="G14" s="35"/>
      <c r="H14" s="14"/>
      <c r="I14" s="14"/>
    </row>
    <row r="15" spans="1:17" x14ac:dyDescent="0.25">
      <c r="C15" s="15">
        <v>1</v>
      </c>
      <c r="D15" s="15">
        <v>2</v>
      </c>
      <c r="E15" s="15">
        <v>3</v>
      </c>
      <c r="F15" s="15">
        <v>4</v>
      </c>
      <c r="G15" s="15">
        <v>5</v>
      </c>
      <c r="H15" s="36" t="s">
        <v>18</v>
      </c>
      <c r="I15" s="37"/>
      <c r="J15" s="37"/>
      <c r="K15" s="36" t="s">
        <v>19</v>
      </c>
      <c r="L15" s="37" t="s">
        <v>4</v>
      </c>
      <c r="N15" s="12" t="s">
        <v>22</v>
      </c>
    </row>
    <row r="16" spans="1:17" x14ac:dyDescent="0.25">
      <c r="A16" s="35" t="s">
        <v>15</v>
      </c>
      <c r="B16" s="38">
        <v>1</v>
      </c>
      <c r="C16" s="32">
        <v>0</v>
      </c>
      <c r="D16" s="32">
        <v>0</v>
      </c>
      <c r="E16" s="32">
        <v>0</v>
      </c>
      <c r="F16" s="32">
        <v>119</v>
      </c>
      <c r="G16" s="32">
        <v>473</v>
      </c>
      <c r="H16" s="14">
        <f>SUM(C16:G16)</f>
        <v>592</v>
      </c>
      <c r="I16" t="s">
        <v>17</v>
      </c>
      <c r="J16" s="33">
        <v>592</v>
      </c>
      <c r="K16" s="14">
        <f>SUMPRODUCT(C16:G16,M5:Q5)</f>
        <v>385.99</v>
      </c>
      <c r="L16">
        <f>PRODUCT(K16,B5)</f>
        <v>33581.129999999997</v>
      </c>
      <c r="N16" s="39">
        <f>SUM(L16:L23)+I26</f>
        <v>193352.61000000002</v>
      </c>
      <c r="O16" s="33"/>
    </row>
    <row r="17" spans="1:15" x14ac:dyDescent="0.25">
      <c r="A17" s="35"/>
      <c r="B17" s="38">
        <v>2</v>
      </c>
      <c r="C17" s="32">
        <v>0</v>
      </c>
      <c r="D17" s="32">
        <v>0</v>
      </c>
      <c r="E17" s="32">
        <v>0</v>
      </c>
      <c r="F17" s="32">
        <v>356</v>
      </c>
      <c r="G17" s="32">
        <v>90</v>
      </c>
      <c r="H17" s="14">
        <f t="shared" ref="H17:H23" si="6">SUM(C17:G17)</f>
        <v>446</v>
      </c>
      <c r="I17" t="s">
        <v>17</v>
      </c>
      <c r="J17" s="33">
        <v>446</v>
      </c>
      <c r="K17" s="14">
        <f t="shared" ref="K17:K23" si="7">SUMPRODUCT(C17:G17,M6:Q6)</f>
        <v>312.24</v>
      </c>
      <c r="L17">
        <f t="shared" ref="L17:L23" si="8">PRODUCT(K17,B6)</f>
        <v>19671.12</v>
      </c>
      <c r="O17" s="33"/>
    </row>
    <row r="18" spans="1:15" x14ac:dyDescent="0.25">
      <c r="A18" s="35"/>
      <c r="B18" s="38">
        <v>3</v>
      </c>
      <c r="C18" s="32">
        <v>0</v>
      </c>
      <c r="D18" s="32">
        <v>438</v>
      </c>
      <c r="E18" s="32">
        <v>0</v>
      </c>
      <c r="F18" s="32">
        <v>0</v>
      </c>
      <c r="G18" s="32">
        <v>110</v>
      </c>
      <c r="H18" s="14">
        <f t="shared" si="6"/>
        <v>548</v>
      </c>
      <c r="I18" t="s">
        <v>17</v>
      </c>
      <c r="J18" s="33">
        <v>548</v>
      </c>
      <c r="K18" s="14">
        <f t="shared" si="7"/>
        <v>401.19999999999993</v>
      </c>
      <c r="L18">
        <f t="shared" si="8"/>
        <v>38515.199999999997</v>
      </c>
      <c r="O18" s="33"/>
    </row>
    <row r="19" spans="1:15" x14ac:dyDescent="0.25">
      <c r="A19" s="35"/>
      <c r="B19" s="38">
        <v>4</v>
      </c>
      <c r="C19" s="32">
        <v>0</v>
      </c>
      <c r="D19" s="32">
        <v>130</v>
      </c>
      <c r="E19" s="32">
        <v>0</v>
      </c>
      <c r="F19" s="32">
        <v>517</v>
      </c>
      <c r="G19" s="32">
        <v>0</v>
      </c>
      <c r="H19" s="14">
        <f t="shared" si="6"/>
        <v>647</v>
      </c>
      <c r="I19" t="s">
        <v>17</v>
      </c>
      <c r="J19" s="33">
        <v>647</v>
      </c>
      <c r="K19" s="14">
        <f t="shared" si="7"/>
        <v>299.10000000000002</v>
      </c>
      <c r="L19">
        <f t="shared" si="8"/>
        <v>11964</v>
      </c>
      <c r="O19" s="33"/>
    </row>
    <row r="20" spans="1:15" x14ac:dyDescent="0.25">
      <c r="A20" s="35"/>
      <c r="B20" s="38">
        <v>5</v>
      </c>
      <c r="C20" s="32">
        <v>0</v>
      </c>
      <c r="D20" s="32">
        <v>49</v>
      </c>
      <c r="E20" s="32">
        <v>0</v>
      </c>
      <c r="F20" s="32">
        <v>0</v>
      </c>
      <c r="G20" s="32">
        <v>196</v>
      </c>
      <c r="H20" s="14">
        <f t="shared" si="6"/>
        <v>245</v>
      </c>
      <c r="I20" t="s">
        <v>17</v>
      </c>
      <c r="J20" s="33">
        <v>245</v>
      </c>
      <c r="K20" s="14">
        <f t="shared" si="7"/>
        <v>173.95</v>
      </c>
      <c r="L20">
        <f t="shared" si="8"/>
        <v>17047.099999999999</v>
      </c>
      <c r="O20" s="33"/>
    </row>
    <row r="21" spans="1:15" x14ac:dyDescent="0.25">
      <c r="A21" s="35"/>
      <c r="B21" s="38">
        <v>6</v>
      </c>
      <c r="C21" s="32">
        <v>0</v>
      </c>
      <c r="D21" s="32">
        <v>160</v>
      </c>
      <c r="E21" s="32">
        <v>0</v>
      </c>
      <c r="F21" s="32">
        <v>637</v>
      </c>
      <c r="G21" s="32">
        <v>0</v>
      </c>
      <c r="H21" s="14">
        <f t="shared" si="6"/>
        <v>797</v>
      </c>
      <c r="I21" t="s">
        <v>17</v>
      </c>
      <c r="J21" s="33">
        <v>797</v>
      </c>
      <c r="K21" s="14">
        <f t="shared" si="7"/>
        <v>363.6</v>
      </c>
      <c r="L21">
        <f t="shared" si="8"/>
        <v>18543.600000000002</v>
      </c>
      <c r="O21" s="33"/>
    </row>
    <row r="22" spans="1:15" x14ac:dyDescent="0.25">
      <c r="A22" s="35"/>
      <c r="B22" s="38">
        <v>7</v>
      </c>
      <c r="C22" s="32">
        <v>0</v>
      </c>
      <c r="D22" s="32">
        <v>0</v>
      </c>
      <c r="E22" s="32">
        <v>0</v>
      </c>
      <c r="F22" s="32">
        <v>482</v>
      </c>
      <c r="G22" s="32">
        <v>121</v>
      </c>
      <c r="H22" s="14">
        <f t="shared" si="6"/>
        <v>603</v>
      </c>
      <c r="I22" t="s">
        <v>17</v>
      </c>
      <c r="J22" s="33">
        <v>603</v>
      </c>
      <c r="K22" s="14">
        <f t="shared" si="7"/>
        <v>279.92</v>
      </c>
      <c r="L22">
        <f t="shared" si="8"/>
        <v>23233.360000000001</v>
      </c>
      <c r="O22" s="33"/>
    </row>
    <row r="23" spans="1:15" x14ac:dyDescent="0.25">
      <c r="A23" s="35"/>
      <c r="B23" s="38">
        <v>8</v>
      </c>
      <c r="C23" s="32">
        <v>0</v>
      </c>
      <c r="D23" s="32">
        <v>81</v>
      </c>
      <c r="E23" s="32">
        <v>0</v>
      </c>
      <c r="F23" s="32">
        <v>0</v>
      </c>
      <c r="G23" s="32">
        <v>320</v>
      </c>
      <c r="H23" s="14">
        <f t="shared" si="6"/>
        <v>401</v>
      </c>
      <c r="I23" t="s">
        <v>17</v>
      </c>
      <c r="J23" s="33">
        <v>401</v>
      </c>
      <c r="K23" s="14">
        <f t="shared" si="7"/>
        <v>287.21999999999997</v>
      </c>
      <c r="L23">
        <f t="shared" si="8"/>
        <v>15797.099999999999</v>
      </c>
      <c r="O23" s="33"/>
    </row>
    <row r="24" spans="1:15" x14ac:dyDescent="0.25">
      <c r="A24" s="14"/>
      <c r="B24" s="14"/>
      <c r="C24" s="14"/>
      <c r="D24" s="14"/>
      <c r="E24" s="14"/>
      <c r="F24" s="14"/>
      <c r="G24" s="14"/>
      <c r="H24" s="14"/>
      <c r="I24" s="14"/>
    </row>
    <row r="25" spans="1:15" x14ac:dyDescent="0.25">
      <c r="A25" s="14"/>
      <c r="B25" s="36" t="s">
        <v>20</v>
      </c>
      <c r="C25" s="14">
        <f>SUM(C16:C23)</f>
        <v>0</v>
      </c>
      <c r="D25" s="14">
        <f t="shared" ref="D25:G25" si="9">SUM(D16:D23)</f>
        <v>858</v>
      </c>
      <c r="E25" s="14">
        <f t="shared" si="9"/>
        <v>0</v>
      </c>
      <c r="F25" s="14">
        <f t="shared" si="9"/>
        <v>2111</v>
      </c>
      <c r="G25" s="14">
        <f t="shared" si="9"/>
        <v>1310</v>
      </c>
      <c r="H25" s="14"/>
      <c r="I25" s="37" t="s">
        <v>24</v>
      </c>
      <c r="J25" s="3"/>
    </row>
    <row r="26" spans="1:15" x14ac:dyDescent="0.25">
      <c r="A26" s="14"/>
      <c r="B26" s="36" t="s">
        <v>23</v>
      </c>
      <c r="C26" s="14">
        <v>0</v>
      </c>
      <c r="D26" s="14">
        <v>1</v>
      </c>
      <c r="E26" s="14">
        <v>0</v>
      </c>
      <c r="F26" s="14">
        <v>1</v>
      </c>
      <c r="G26" s="14">
        <v>1</v>
      </c>
      <c r="H26" s="14"/>
      <c r="I26" s="3">
        <f>5000*(SUM(C26:G26))</f>
        <v>15000</v>
      </c>
      <c r="J26" s="3"/>
    </row>
    <row r="27" spans="1:15" x14ac:dyDescent="0.25">
      <c r="A27" s="14"/>
      <c r="B27" s="14"/>
      <c r="C27" s="14" t="s">
        <v>17</v>
      </c>
      <c r="D27" s="14" t="s">
        <v>17</v>
      </c>
      <c r="E27" s="14" t="s">
        <v>17</v>
      </c>
      <c r="F27" s="14" t="s">
        <v>17</v>
      </c>
      <c r="G27" s="14" t="s">
        <v>17</v>
      </c>
      <c r="H27" s="14"/>
      <c r="I27" s="3"/>
      <c r="J27" s="3"/>
    </row>
    <row r="28" spans="1:15" x14ac:dyDescent="0.25">
      <c r="A28" s="14"/>
      <c r="B28" s="14"/>
      <c r="C28" s="14">
        <f t="shared" ref="C28:F28" si="10">C25/10000</f>
        <v>0</v>
      </c>
      <c r="D28" s="14">
        <f t="shared" si="10"/>
        <v>8.5800000000000001E-2</v>
      </c>
      <c r="E28" s="14">
        <f t="shared" si="10"/>
        <v>0</v>
      </c>
      <c r="F28" s="14">
        <f t="shared" si="10"/>
        <v>0.21110000000000001</v>
      </c>
      <c r="G28" s="14">
        <f>G25/10000</f>
        <v>0.13100000000000001</v>
      </c>
      <c r="H28" s="14"/>
      <c r="I28" s="3"/>
      <c r="J28" s="3"/>
    </row>
    <row r="29" spans="1:15" x14ac:dyDescent="0.25">
      <c r="A29" s="14"/>
      <c r="B29" s="34"/>
      <c r="C29" s="34" t="s">
        <v>16</v>
      </c>
      <c r="D29" s="34"/>
      <c r="E29" s="34"/>
      <c r="F29" s="34"/>
      <c r="G29" s="34"/>
      <c r="H29" s="40"/>
      <c r="J29" s="33"/>
    </row>
    <row r="30" spans="1:15" x14ac:dyDescent="0.25">
      <c r="A30" s="34" t="s">
        <v>15</v>
      </c>
      <c r="B30" s="34" t="s">
        <v>21</v>
      </c>
      <c r="C30" s="15">
        <v>1</v>
      </c>
      <c r="D30" s="15">
        <v>2</v>
      </c>
      <c r="E30" s="15">
        <v>3</v>
      </c>
      <c r="F30" s="15">
        <v>4</v>
      </c>
      <c r="G30" s="15">
        <v>5</v>
      </c>
      <c r="H30" s="40"/>
      <c r="J30" s="33"/>
    </row>
    <row r="31" spans="1:15" x14ac:dyDescent="0.25">
      <c r="A31" s="34"/>
      <c r="B31" s="38">
        <v>1</v>
      </c>
      <c r="C31" s="14">
        <f>0.8*$J$16</f>
        <v>473.6</v>
      </c>
      <c r="D31" s="14">
        <f t="shared" ref="D31:G31" si="11">0.8*$J$16</f>
        <v>473.6</v>
      </c>
      <c r="E31" s="14">
        <f t="shared" si="11"/>
        <v>473.6</v>
      </c>
      <c r="F31" s="14">
        <f t="shared" si="11"/>
        <v>473.6</v>
      </c>
      <c r="G31" s="14">
        <f t="shared" si="11"/>
        <v>473.6</v>
      </c>
      <c r="H31" s="40"/>
      <c r="J31" s="33"/>
    </row>
    <row r="32" spans="1:15" x14ac:dyDescent="0.25">
      <c r="A32" s="35"/>
      <c r="B32" s="38">
        <v>2</v>
      </c>
      <c r="C32" s="14">
        <f>0.8*$J$17</f>
        <v>356.8</v>
      </c>
      <c r="D32" s="14">
        <f t="shared" ref="D32:G32" si="12">0.8*$J$17</f>
        <v>356.8</v>
      </c>
      <c r="E32" s="14">
        <f t="shared" si="12"/>
        <v>356.8</v>
      </c>
      <c r="F32" s="14">
        <f t="shared" si="12"/>
        <v>356.8</v>
      </c>
      <c r="G32" s="14">
        <f t="shared" si="12"/>
        <v>356.8</v>
      </c>
      <c r="H32" s="2"/>
      <c r="J32" s="33"/>
    </row>
    <row r="33" spans="1:10" x14ac:dyDescent="0.25">
      <c r="A33" s="35"/>
      <c r="B33" s="38">
        <v>3</v>
      </c>
      <c r="C33" s="14">
        <f>0.8*$J$18</f>
        <v>438.40000000000003</v>
      </c>
      <c r="D33" s="14">
        <f t="shared" ref="D33:G33" si="13">0.8*$J$18</f>
        <v>438.40000000000003</v>
      </c>
      <c r="E33" s="14">
        <f t="shared" si="13"/>
        <v>438.40000000000003</v>
      </c>
      <c r="F33" s="14">
        <f t="shared" si="13"/>
        <v>438.40000000000003</v>
      </c>
      <c r="G33" s="14">
        <f t="shared" si="13"/>
        <v>438.40000000000003</v>
      </c>
      <c r="H33" s="2"/>
      <c r="J33" s="33"/>
    </row>
    <row r="34" spans="1:10" x14ac:dyDescent="0.25">
      <c r="A34" s="35"/>
      <c r="B34" s="38">
        <v>4</v>
      </c>
      <c r="C34" s="14">
        <f>0.8*$J$19</f>
        <v>517.6</v>
      </c>
      <c r="D34" s="14">
        <f t="shared" ref="D34:G34" si="14">0.8*$J$19</f>
        <v>517.6</v>
      </c>
      <c r="E34" s="14">
        <f t="shared" si="14"/>
        <v>517.6</v>
      </c>
      <c r="F34" s="14">
        <f t="shared" si="14"/>
        <v>517.6</v>
      </c>
      <c r="G34" s="14">
        <f t="shared" si="14"/>
        <v>517.6</v>
      </c>
      <c r="H34" s="2"/>
      <c r="I34" s="37" t="s">
        <v>25</v>
      </c>
      <c r="J34" s="33"/>
    </row>
    <row r="35" spans="1:10" x14ac:dyDescent="0.25">
      <c r="A35" s="35"/>
      <c r="B35" s="38">
        <v>5</v>
      </c>
      <c r="C35" s="14">
        <f>0.8*$J$20</f>
        <v>196</v>
      </c>
      <c r="D35" s="14">
        <f t="shared" ref="D35:G35" si="15">0.8*$J$20</f>
        <v>196</v>
      </c>
      <c r="E35" s="14">
        <f t="shared" si="15"/>
        <v>196</v>
      </c>
      <c r="F35" s="14">
        <f t="shared" si="15"/>
        <v>196</v>
      </c>
      <c r="G35" s="14">
        <f t="shared" si="15"/>
        <v>196</v>
      </c>
      <c r="H35" s="2"/>
      <c r="J35" s="33"/>
    </row>
    <row r="36" spans="1:10" x14ac:dyDescent="0.25">
      <c r="A36" s="35"/>
      <c r="B36" s="38">
        <v>6</v>
      </c>
      <c r="C36" s="14">
        <f>0.8*$J$21</f>
        <v>637.6</v>
      </c>
      <c r="D36" s="14">
        <f t="shared" ref="D36:G36" si="16">0.8*$J$21</f>
        <v>637.6</v>
      </c>
      <c r="E36" s="14">
        <f t="shared" si="16"/>
        <v>637.6</v>
      </c>
      <c r="F36" s="14">
        <f t="shared" si="16"/>
        <v>637.6</v>
      </c>
      <c r="G36" s="14">
        <f t="shared" si="16"/>
        <v>637.6</v>
      </c>
      <c r="H36" s="2"/>
    </row>
    <row r="37" spans="1:10" x14ac:dyDescent="0.25">
      <c r="A37" s="35"/>
      <c r="B37" s="38">
        <v>7</v>
      </c>
      <c r="C37" s="14">
        <f>0.8*$J$22</f>
        <v>482.40000000000003</v>
      </c>
      <c r="D37" s="14">
        <f t="shared" ref="D37:G37" si="17">0.8*$J$22</f>
        <v>482.40000000000003</v>
      </c>
      <c r="E37" s="14">
        <f t="shared" si="17"/>
        <v>482.40000000000003</v>
      </c>
      <c r="F37" s="14">
        <f t="shared" si="17"/>
        <v>482.40000000000003</v>
      </c>
      <c r="G37" s="14">
        <f t="shared" si="17"/>
        <v>482.40000000000003</v>
      </c>
      <c r="H37" s="2"/>
    </row>
    <row r="38" spans="1:10" x14ac:dyDescent="0.25">
      <c r="A38" s="35"/>
      <c r="B38" s="38">
        <v>8</v>
      </c>
      <c r="C38" s="14">
        <f>0.8*$J$23</f>
        <v>320.8</v>
      </c>
      <c r="D38" s="14">
        <f t="shared" ref="D38:G38" si="18">0.8*$J$23</f>
        <v>320.8</v>
      </c>
      <c r="E38" s="14">
        <f t="shared" si="18"/>
        <v>320.8</v>
      </c>
      <c r="F38" s="14">
        <f t="shared" si="18"/>
        <v>320.8</v>
      </c>
      <c r="G38" s="14">
        <f t="shared" si="18"/>
        <v>320.8</v>
      </c>
      <c r="H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Eddie Shim</cp:lastModifiedBy>
  <dcterms:created xsi:type="dcterms:W3CDTF">2015-10-06T22:06:01Z</dcterms:created>
  <dcterms:modified xsi:type="dcterms:W3CDTF">2015-10-14T00:22:17Z</dcterms:modified>
</cp:coreProperties>
</file>