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rainity DATA analytics\1.excel\session7. date and time\"/>
    </mc:Choice>
  </mc:AlternateContent>
  <xr:revisionPtr revIDLastSave="0" documentId="13_ncr:1_{30A8ACC4-4607-4D21-8EB0-FECE6EF12190}" xr6:coauthVersionLast="47" xr6:coauthVersionMax="47" xr10:uidLastSave="{00000000-0000-0000-0000-000000000000}"/>
  <bookViews>
    <workbookView xWindow="-108" yWindow="-108" windowWidth="23256" windowHeight="12576" activeTab="5" xr2:uid="{F6A600F1-CDFF-4A03-A34D-08064572A543}"/>
  </bookViews>
  <sheets>
    <sheet name="Sheet1" sheetId="1" r:id="rId1"/>
    <sheet name="Sheet2" sheetId="2" r:id="rId2"/>
    <sheet name="Sheet3" sheetId="4" r:id="rId3"/>
    <sheet name="Sheet4" sheetId="6" r:id="rId4"/>
    <sheet name="Sheet5" sheetId="7" r:id="rId5"/>
    <sheet name="Home work" sheetId="3" r:id="rId6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3" l="1"/>
  <c r="C53" i="3"/>
  <c r="D42" i="3"/>
  <c r="E42" i="3"/>
  <c r="B32" i="3"/>
  <c r="C29" i="3"/>
  <c r="D12" i="7" s="1"/>
  <c r="D14" i="7"/>
  <c r="D13" i="7"/>
  <c r="D11" i="7"/>
  <c r="B29" i="3"/>
  <c r="B27" i="3"/>
  <c r="B21" i="3"/>
  <c r="B16" i="3"/>
  <c r="C12" i="3"/>
  <c r="B8" i="3"/>
  <c r="C4" i="3"/>
  <c r="C19" i="7"/>
  <c r="D19" i="7" s="1"/>
  <c r="E19" i="7"/>
  <c r="C18" i="7"/>
  <c r="D18" i="7" s="1"/>
  <c r="E18" i="7"/>
  <c r="D20" i="7"/>
  <c r="D21" i="7"/>
  <c r="D22" i="7"/>
  <c r="J11" i="7"/>
  <c r="I11" i="7"/>
  <c r="H11" i="7"/>
  <c r="C20" i="7"/>
  <c r="C21" i="7"/>
  <c r="C22" i="7"/>
  <c r="D15" i="7"/>
  <c r="C13" i="7"/>
  <c r="C14" i="7"/>
  <c r="C15" i="7"/>
  <c r="C12" i="7"/>
  <c r="K5" i="7"/>
  <c r="J5" i="7" s="1"/>
  <c r="C26" i="6"/>
  <c r="C23" i="6"/>
  <c r="H8" i="6"/>
  <c r="H7" i="6"/>
  <c r="H6" i="6"/>
  <c r="H5" i="6"/>
  <c r="H4" i="6"/>
  <c r="H4" i="4"/>
  <c r="I4" i="4"/>
  <c r="H5" i="4"/>
  <c r="I5" i="4"/>
  <c r="J5" i="4" s="1"/>
  <c r="H6" i="4"/>
  <c r="I6" i="4"/>
  <c r="J6" i="4" s="1"/>
  <c r="H7" i="4"/>
  <c r="I7" i="4"/>
  <c r="H8" i="4"/>
  <c r="I8" i="4"/>
  <c r="H9" i="4"/>
  <c r="I9" i="4"/>
  <c r="J9" i="4" s="1"/>
  <c r="H10" i="4"/>
  <c r="I10" i="4"/>
  <c r="H11" i="4"/>
  <c r="I11" i="4"/>
  <c r="H12" i="4"/>
  <c r="I12" i="4"/>
  <c r="J12" i="4" s="1"/>
  <c r="H13" i="4"/>
  <c r="I13" i="4"/>
  <c r="J13" i="4" s="1"/>
  <c r="H14" i="4"/>
  <c r="I14" i="4"/>
  <c r="H15" i="4"/>
  <c r="I15" i="4"/>
  <c r="J15" i="4" s="1"/>
  <c r="H16" i="4"/>
  <c r="I16" i="4"/>
  <c r="J16" i="4" s="1"/>
  <c r="H17" i="4"/>
  <c r="I17" i="4"/>
  <c r="J17" i="4" s="1"/>
  <c r="I3" i="4"/>
  <c r="J3" i="4" s="1"/>
  <c r="H3" i="4"/>
  <c r="C27" i="4"/>
  <c r="C26" i="4"/>
  <c r="C25" i="4"/>
  <c r="B21" i="4"/>
  <c r="B22" i="4"/>
  <c r="B23" i="2"/>
  <c r="B22" i="2"/>
  <c r="B21" i="2"/>
  <c r="C11" i="2"/>
  <c r="C10" i="2"/>
  <c r="C9" i="2"/>
  <c r="C8" i="2"/>
  <c r="C5" i="2"/>
  <c r="E4" i="2"/>
  <c r="E3" i="2"/>
  <c r="C3" i="2"/>
  <c r="K7" i="6"/>
  <c r="D8" i="2"/>
  <c r="B53" i="3"/>
  <c r="B56" i="3"/>
  <c r="B61" i="3" l="1"/>
  <c r="H5" i="7"/>
  <c r="I5" i="7"/>
  <c r="J11" i="4"/>
  <c r="J14" i="4"/>
  <c r="J7" i="4"/>
  <c r="J4" i="4"/>
  <c r="J10" i="4"/>
  <c r="J8" i="4"/>
  <c r="C11" i="7"/>
</calcChain>
</file>

<file path=xl/sharedStrings.xml><?xml version="1.0" encoding="utf-8"?>
<sst xmlns="http://schemas.openxmlformats.org/spreadsheetml/2006/main" count="218" uniqueCount="151">
  <si>
    <t>DATE TIME FUNCTIONS</t>
  </si>
  <si>
    <t>TODAY</t>
  </si>
  <si>
    <t>NOW</t>
  </si>
  <si>
    <t>DAYS</t>
  </si>
  <si>
    <t>DATEDIF</t>
  </si>
  <si>
    <t>NETWORKDAYS | NETWORKDAYS.INTL</t>
  </si>
  <si>
    <t>DATE</t>
  </si>
  <si>
    <t>YEAR</t>
  </si>
  <si>
    <t>MONTH</t>
  </si>
  <si>
    <t>DAY</t>
  </si>
  <si>
    <t>EOMONTH</t>
  </si>
  <si>
    <t>TIME</t>
  </si>
  <si>
    <t>HOUR</t>
  </si>
  <si>
    <t>MINUTE</t>
  </si>
  <si>
    <t>SECOND</t>
  </si>
  <si>
    <t>DATEVALUE</t>
  </si>
  <si>
    <t>TIMEVALUE</t>
  </si>
  <si>
    <t>Reading the date</t>
  </si>
  <si>
    <t>Current Date</t>
  </si>
  <si>
    <t>10 days from today</t>
  </si>
  <si>
    <t>Current Time</t>
  </si>
  <si>
    <t>12 Hours from now</t>
  </si>
  <si>
    <t>Start Date</t>
  </si>
  <si>
    <t>End Date</t>
  </si>
  <si>
    <t>Date Difference</t>
  </si>
  <si>
    <t>In Years</t>
  </si>
  <si>
    <t>In Months</t>
  </si>
  <si>
    <t>In Days</t>
  </si>
  <si>
    <t>Unit</t>
  </si>
  <si>
    <t>Returns</t>
  </si>
  <si>
    <t>"Y"</t>
  </si>
  <si>
    <t>Difference in complete years. The function returns the number of complete years in the period.</t>
  </si>
  <si>
    <t>"M"</t>
  </si>
  <si>
    <t>Difference in complete months. The function returns the number of complete months in the period.</t>
  </si>
  <si>
    <t>"D"</t>
  </si>
  <si>
    <t>Difference in complete Days. The function returns the number of complete Days in the period.</t>
  </si>
  <si>
    <t>"MD"</t>
  </si>
  <si>
    <t>It calculates the difference between the days in start_date and end_date. The months and years of the dates are ignored here.</t>
  </si>
  <si>
    <t>"YM"</t>
  </si>
  <si>
    <t>It calculates the difference between the months in start_date and end_date. The days and years of the dates are ignored here.</t>
  </si>
  <si>
    <t>Net Working Days</t>
  </si>
  <si>
    <t>List Of Holidays</t>
  </si>
  <si>
    <t>Weekend number</t>
  </si>
  <si>
    <t>Weekend days</t>
  </si>
  <si>
    <t>String</t>
  </si>
  <si>
    <t>1 (default)</t>
  </si>
  <si>
    <t>Saturday, Sunday</t>
  </si>
  <si>
    <t>0000000</t>
  </si>
  <si>
    <t>No Weekends</t>
  </si>
  <si>
    <t>Sunday, Monday</t>
  </si>
  <si>
    <t>0000011</t>
  </si>
  <si>
    <t>Monday, Tuesday</t>
  </si>
  <si>
    <t>1010100</t>
  </si>
  <si>
    <t>Monday, Wednesday, Friday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</si>
  <si>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</si>
  <si>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</si>
  <si>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</si>
  <si>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</si>
  <si>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</si>
  <si>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</si>
  <si>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</si>
  <si>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</si>
  <si>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</si>
  <si>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</si>
  <si>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</si>
  <si>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>Publisher</t>
  </si>
  <si>
    <t>Genre</t>
  </si>
  <si>
    <t>Date</t>
  </si>
  <si>
    <t>Qty</t>
  </si>
  <si>
    <t>Unit Sales</t>
  </si>
  <si>
    <t>Nintendo</t>
  </si>
  <si>
    <t>Sports</t>
  </si>
  <si>
    <t>Shooter</t>
  </si>
  <si>
    <t>Puzzle</t>
  </si>
  <si>
    <t>Berkeley</t>
  </si>
  <si>
    <t>Simulation</t>
  </si>
  <si>
    <t>Racing</t>
  </si>
  <si>
    <t>Avanquest Software</t>
  </si>
  <si>
    <t>Avanquest</t>
  </si>
  <si>
    <t>Avalon Interactive</t>
  </si>
  <si>
    <t>Count of Publishers where date is more than 15th Jan 2023</t>
  </si>
  <si>
    <t>Year</t>
  </si>
  <si>
    <t>Month</t>
  </si>
  <si>
    <t>Day</t>
  </si>
  <si>
    <t>Total Sales</t>
  </si>
  <si>
    <t>No Of Months</t>
  </si>
  <si>
    <t>End of Month</t>
  </si>
  <si>
    <t>Sid</t>
  </si>
  <si>
    <t>Rout</t>
  </si>
  <si>
    <t>CTRL</t>
  </si>
  <si>
    <t>SHIFT</t>
  </si>
  <si>
    <t>:</t>
  </si>
  <si>
    <t>Total Sales in Jan</t>
  </si>
  <si>
    <t>Total Sales in 1st Qtr</t>
  </si>
  <si>
    <t>Employee Name</t>
  </si>
  <si>
    <t>Shift Type</t>
  </si>
  <si>
    <t>Log In Time</t>
  </si>
  <si>
    <t>Log Out Time</t>
  </si>
  <si>
    <t>Anjali Ray</t>
  </si>
  <si>
    <t>Suraj Cheema</t>
  </si>
  <si>
    <t>Rajesh Rai</t>
  </si>
  <si>
    <t>Aditi Chaudhuri</t>
  </si>
  <si>
    <t>Sid Rout</t>
  </si>
  <si>
    <t>Night</t>
  </si>
  <si>
    <t>Date Values</t>
  </si>
  <si>
    <t>02/20/2023</t>
  </si>
  <si>
    <t>20/02/2023</t>
  </si>
  <si>
    <t>02/03/2023</t>
  </si>
  <si>
    <t>03/02/2023</t>
  </si>
  <si>
    <t>03 Mar 2023</t>
  </si>
  <si>
    <t>Time Values</t>
  </si>
  <si>
    <t>Time</t>
  </si>
  <si>
    <t>2.00 pm</t>
  </si>
  <si>
    <t>2.00.05 am</t>
  </si>
  <si>
    <t>2:00 pm</t>
  </si>
  <si>
    <t>13:45:00</t>
  </si>
  <si>
    <t>02/03/2023 14:00</t>
  </si>
  <si>
    <t>Insert today's date using a shortcut. Mention the shortcut that you used.</t>
  </si>
  <si>
    <t>Today's date</t>
  </si>
  <si>
    <t>Shortcut Key</t>
  </si>
  <si>
    <t>Which function can I use to get only todays date?</t>
  </si>
  <si>
    <t>Insert Current time using a shortcut. Mention the shortcut that you used.</t>
  </si>
  <si>
    <t>Today's time</t>
  </si>
  <si>
    <t>Which function can I use to get TIME?</t>
  </si>
  <si>
    <t>This is a tricky question</t>
  </si>
  <si>
    <t>How do I only get today's time (without the date)</t>
  </si>
  <si>
    <t>Hint: Time function?</t>
  </si>
  <si>
    <t>Find your age</t>
  </si>
  <si>
    <t>Type your Date Of Birth</t>
  </si>
  <si>
    <t>Use function to calculate Age (Only in Years)</t>
  </si>
  <si>
    <t>Use function to calculate Age (Ex 36 Years, 2 Months, 4 Days)</t>
  </si>
  <si>
    <t>What is the last date of 3rd quarter?</t>
  </si>
  <si>
    <t>What is the total net working days between the below start date and end date</t>
  </si>
  <si>
    <t>Total Net Working days</t>
  </si>
  <si>
    <t>Authorized Break Time</t>
  </si>
  <si>
    <t>Actual Break Taken</t>
  </si>
  <si>
    <t>Count of employees who exceeded the break time. Use COUTNIFS and TIME</t>
  </si>
  <si>
    <t>Count of employees who exceeded the break time. Use COUTNIFS and TIMEVALUE</t>
  </si>
  <si>
    <t>This is a difficult quesiton. How much extra break time (in total) was taken.</t>
  </si>
  <si>
    <t>Hint: (Sum of exceeded break time) - (authorized break time * count of exceeded breaks)</t>
  </si>
  <si>
    <t>Expected Output</t>
  </si>
  <si>
    <t>crl+shift+:</t>
  </si>
  <si>
    <t>&gt;&gt;shortcut for time</t>
  </si>
  <si>
    <t>ctrl+:</t>
  </si>
  <si>
    <t>&gt;&gt; shortcut for days</t>
  </si>
  <si>
    <t>USING THE HIDDEN EXCEL FUNCTION DATEDIF</t>
  </si>
  <si>
    <t>NETWORKDAYS</t>
  </si>
  <si>
    <t>NETWORKDAYS.INTL</t>
  </si>
  <si>
    <t>FOR NETWORKDATS.INTL</t>
  </si>
  <si>
    <t>COMPARES DATA DATE WITH CURRENT DATE</t>
  </si>
  <si>
    <t>VALUE ERROR CAUSE OF MY SYSTEM 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</si>
</sst>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dd/mm/yyyy\ hh:mm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64" fontId="0" fillId="3" borderId="1" xfId="0" applyNumberForma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0" fontId="2" fillId="0" borderId="0" xfId="0" applyFont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4" borderId="1" xfId="0" applyNumberFormat="1" applyFill="1" applyBorder="1"/>
    <xf numFmtId="22" fontId="0" fillId="4" borderId="1" xfId="0" applyNumberFormat="1" applyFill="1" applyBorder="1"/>
    <xf numFmtId="0" fontId="0" fillId="6" borderId="0" xfId="0" applyFill="1"/>
    <xf numFmtId="1" fontId="0" fillId="4" borderId="1" xfId="0" applyNumberFormat="1" applyFill="1" applyBorder="1"/>
    <xf numFmtId="49" fontId="0" fillId="0" borderId="0" xfId="0" applyNumberFormat="1"/>
    <xf numFmtId="1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1" fillId="2" borderId="2" xfId="0" applyFont="1" applyFill="1" applyBorder="1" applyAlignment="1">
      <alignment horizontal="center"/>
    </xf>
    <xf numFmtId="14" fontId="0" fillId="0" borderId="2" xfId="0" applyNumberFormat="1" applyBorder="1"/>
    <xf numFmtId="21" fontId="0" fillId="0" borderId="1" xfId="0" applyNumberFormat="1" applyBorder="1"/>
    <xf numFmtId="49" fontId="0" fillId="0" borderId="1" xfId="0" applyNumberFormat="1" applyBorder="1"/>
    <xf numFmtId="14" fontId="0" fillId="0" borderId="0" xfId="0" applyNumberFormat="1"/>
    <xf numFmtId="14" fontId="0" fillId="4" borderId="0" xfId="0" applyNumberFormat="1" applyFill="1"/>
    <xf numFmtId="14" fontId="0" fillId="5" borderId="1" xfId="0" applyNumberFormat="1" applyFill="1" applyBorder="1"/>
    <xf numFmtId="14" fontId="0" fillId="6" borderId="1" xfId="0" applyNumberFormat="1" applyFill="1" applyBorder="1"/>
    <xf numFmtId="21" fontId="0" fillId="0" borderId="0" xfId="0" applyNumberFormat="1"/>
    <xf numFmtId="21" fontId="0" fillId="4" borderId="1" xfId="0" applyNumberFormat="1" applyFill="1" applyBorder="1"/>
    <xf numFmtId="21" fontId="0" fillId="5" borderId="1" xfId="0" applyNumberFormat="1" applyFill="1" applyBorder="1"/>
    <xf numFmtId="165" fontId="0" fillId="0" borderId="0" xfId="0" applyNumberFormat="1"/>
    <xf numFmtId="22" fontId="0" fillId="0" borderId="0" xfId="0" applyNumberFormat="1"/>
    <xf numFmtId="18" fontId="0" fillId="4" borderId="1" xfId="0" applyNumberFormat="1" applyFill="1" applyBorder="1"/>
    <xf numFmtId="0" fontId="1" fillId="2" borderId="3" xfId="0" applyFont="1" applyFill="1" applyBorder="1" applyAlignment="1">
      <alignment horizontal="center"/>
    </xf>
    <xf numFmtId="22" fontId="0" fillId="4" borderId="0" xfId="0" applyNumberFormat="1" applyFill="1"/>
    <xf numFmtId="18" fontId="0" fillId="4" borderId="0" xfId="0" applyNumberFormat="1" applyFill="1"/>
    <xf numFmtId="14" fontId="0" fillId="7" borderId="0" xfId="0" applyNumberFormat="1" applyFill="1"/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85DE-E4DB-4C19-A58A-8000CFCD5E3F}">
  <sheetPr codeName="Sheet1"/>
  <dimension ref="A1:A17"/>
  <sheetViews>
    <sheetView zoomScaleNormal="100" workbookViewId="0">
      <selection activeCell="A6" sqref="A6"/>
    </sheetView>
  </sheetViews>
  <sheetFormatPr defaultColWidth="9.5546875" defaultRowHeight="14.4" x14ac:dyDescent="0.3"/>
  <cols>
    <col min="1" max="1" width="34.6640625" bestFit="1" customWidth="1"/>
  </cols>
  <sheetData>
    <row r="1" spans="1:1" x14ac:dyDescent="0.3">
      <c r="A1" s="8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s="11" t="s">
        <v>7</v>
      </c>
    </row>
    <row r="9" spans="1:1" x14ac:dyDescent="0.3">
      <c r="A9" s="11" t="s">
        <v>8</v>
      </c>
    </row>
    <row r="10" spans="1:1" x14ac:dyDescent="0.3">
      <c r="A10" s="11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55CE-4F7F-4DD6-9A5B-7B45EAFFBBF6}">
  <sheetPr codeName="Sheet2"/>
  <dimension ref="A1:I38"/>
  <sheetViews>
    <sheetView zoomScale="130" zoomScaleNormal="130" workbookViewId="0">
      <selection activeCell="C9" sqref="C9"/>
    </sheetView>
  </sheetViews>
  <sheetFormatPr defaultColWidth="9.5546875" defaultRowHeight="14.4" x14ac:dyDescent="0.3"/>
  <cols>
    <col min="1" max="1" width="22.33203125" bestFit="1" customWidth="1"/>
    <col min="2" max="2" width="19.109375" bestFit="1" customWidth="1"/>
    <col min="3" max="3" width="20.33203125" customWidth="1"/>
    <col min="4" max="6" width="19.109375" customWidth="1"/>
    <col min="8" max="8" width="20" bestFit="1" customWidth="1"/>
    <col min="9" max="9" width="13" customWidth="1"/>
  </cols>
  <sheetData>
    <row r="1" spans="2:9" x14ac:dyDescent="0.3">
      <c r="B1" t="s">
        <v>17</v>
      </c>
      <c r="C1" s="14">
        <v>44928</v>
      </c>
      <c r="H1" s="25"/>
      <c r="I1" s="25">
        <v>1</v>
      </c>
    </row>
    <row r="2" spans="2:9" x14ac:dyDescent="0.3">
      <c r="H2" s="25"/>
      <c r="I2" s="25">
        <v>2</v>
      </c>
    </row>
    <row r="3" spans="2:9" x14ac:dyDescent="0.3">
      <c r="B3" t="s">
        <v>18</v>
      </c>
      <c r="C3" s="14">
        <f ca="1">TODAY()</f>
        <v>45636</v>
      </c>
      <c r="D3" t="s">
        <v>19</v>
      </c>
      <c r="E3" s="14">
        <f ca="1">TODAY()+10</f>
        <v>45646</v>
      </c>
      <c r="G3" t="s">
        <v>143</v>
      </c>
      <c r="H3" s="25" t="s">
        <v>144</v>
      </c>
      <c r="I3" s="25">
        <v>3</v>
      </c>
    </row>
    <row r="4" spans="2:9" x14ac:dyDescent="0.3">
      <c r="B4" t="s">
        <v>20</v>
      </c>
      <c r="C4" s="34">
        <v>0.92361111111111116</v>
      </c>
      <c r="D4" t="s">
        <v>21</v>
      </c>
      <c r="E4" s="15">
        <f ca="1">NOW()+10</f>
        <v>45646.036868634263</v>
      </c>
      <c r="G4" t="s">
        <v>141</v>
      </c>
      <c r="H4" s="25" t="s">
        <v>142</v>
      </c>
    </row>
    <row r="5" spans="2:9" x14ac:dyDescent="0.3">
      <c r="C5" s="33">
        <f ca="1">NOW()</f>
        <v>45636.036868634263</v>
      </c>
      <c r="H5" s="25"/>
    </row>
    <row r="6" spans="2:9" x14ac:dyDescent="0.3">
      <c r="B6" t="s">
        <v>22</v>
      </c>
      <c r="C6" s="14">
        <v>44612</v>
      </c>
      <c r="H6" s="25"/>
    </row>
    <row r="7" spans="2:9" x14ac:dyDescent="0.3">
      <c r="B7" t="s">
        <v>23</v>
      </c>
      <c r="C7" s="14">
        <v>44982</v>
      </c>
    </row>
    <row r="8" spans="2:9" x14ac:dyDescent="0.3">
      <c r="B8" t="s">
        <v>24</v>
      </c>
      <c r="C8" s="9">
        <f>_xlfn.DAYS(C7,C6)</f>
        <v>370</v>
      </c>
      <c r="D8">
        <f>_xlfn.DAYS(C7,C6)</f>
        <v>370</v>
      </c>
      <c r="H8" s="32"/>
    </row>
    <row r="9" spans="2:9" x14ac:dyDescent="0.3">
      <c r="B9" t="s">
        <v>25</v>
      </c>
      <c r="C9" s="9">
        <f>DATEDIF(C6,C7,"Y")</f>
        <v>1</v>
      </c>
      <c r="D9" t="s">
        <v>145</v>
      </c>
    </row>
    <row r="10" spans="2:9" x14ac:dyDescent="0.3">
      <c r="B10" t="s">
        <v>26</v>
      </c>
      <c r="C10" s="9">
        <f>DATEDIF(C6,C7,"M")</f>
        <v>12</v>
      </c>
    </row>
    <row r="11" spans="2:9" x14ac:dyDescent="0.3">
      <c r="B11" t="s">
        <v>27</v>
      </c>
      <c r="C11" s="9">
        <f>DATEDIF(C6,C7,"D")</f>
        <v>370</v>
      </c>
    </row>
    <row r="13" spans="2:9" x14ac:dyDescent="0.3">
      <c r="B13" s="16" t="s">
        <v>28</v>
      </c>
      <c r="C13" s="16" t="s">
        <v>29</v>
      </c>
    </row>
    <row r="14" spans="2:9" x14ac:dyDescent="0.3">
      <c r="B14" s="12" t="s">
        <v>30</v>
      </c>
      <c r="C14" t="s">
        <v>31</v>
      </c>
    </row>
    <row r="15" spans="2:9" x14ac:dyDescent="0.3">
      <c r="B15" s="12" t="s">
        <v>32</v>
      </c>
      <c r="C15" t="s">
        <v>33</v>
      </c>
    </row>
    <row r="16" spans="2:9" x14ac:dyDescent="0.3">
      <c r="B16" s="12" t="s">
        <v>34</v>
      </c>
      <c r="C16" t="s">
        <v>35</v>
      </c>
    </row>
    <row r="17" spans="1:6" x14ac:dyDescent="0.3">
      <c r="B17" s="12" t="s">
        <v>36</v>
      </c>
      <c r="C17" t="s">
        <v>37</v>
      </c>
    </row>
    <row r="18" spans="1:6" x14ac:dyDescent="0.3">
      <c r="B18" s="12" t="s">
        <v>38</v>
      </c>
      <c r="C18" t="s">
        <v>39</v>
      </c>
    </row>
    <row r="20" spans="1:6" x14ac:dyDescent="0.3">
      <c r="B20" s="12" t="s">
        <v>40</v>
      </c>
      <c r="D20" t="s">
        <v>41</v>
      </c>
    </row>
    <row r="21" spans="1:6" x14ac:dyDescent="0.3">
      <c r="A21" t="s">
        <v>146</v>
      </c>
      <c r="B21" s="17">
        <f>NETWORKDAYS(C6,C7,D21:D22)</f>
        <v>264</v>
      </c>
      <c r="D21" s="14">
        <v>44927</v>
      </c>
    </row>
    <row r="22" spans="1:6" x14ac:dyDescent="0.3">
      <c r="A22" t="s">
        <v>147</v>
      </c>
      <c r="B22">
        <f>NETWORKDAYS.INTL(C6,C7,1,D21:D22)</f>
        <v>264</v>
      </c>
      <c r="D22" s="14">
        <v>44931</v>
      </c>
    </row>
    <row r="23" spans="1:6" x14ac:dyDescent="0.3">
      <c r="B23">
        <f>NETWORKDAYS.INTL(C6,C7,11)</f>
        <v>318</v>
      </c>
    </row>
    <row r="24" spans="1:6" x14ac:dyDescent="0.3">
      <c r="A24" t="s">
        <v>148</v>
      </c>
      <c r="B24" s="16" t="s">
        <v>42</v>
      </c>
      <c r="C24" s="16" t="s">
        <v>43</v>
      </c>
      <c r="E24" s="16" t="s">
        <v>44</v>
      </c>
      <c r="F24" s="16" t="s">
        <v>43</v>
      </c>
    </row>
    <row r="25" spans="1:6" x14ac:dyDescent="0.3">
      <c r="B25" s="12" t="s">
        <v>45</v>
      </c>
      <c r="C25" t="s">
        <v>46</v>
      </c>
      <c r="E25" s="18" t="s">
        <v>47</v>
      </c>
      <c r="F25" t="s">
        <v>48</v>
      </c>
    </row>
    <row r="26" spans="1:6" x14ac:dyDescent="0.3">
      <c r="B26" s="12">
        <v>2</v>
      </c>
      <c r="C26" t="s">
        <v>49</v>
      </c>
      <c r="E26" s="18" t="s">
        <v>50</v>
      </c>
      <c r="F26" t="s">
        <v>46</v>
      </c>
    </row>
    <row r="27" spans="1:6" x14ac:dyDescent="0.3">
      <c r="B27" s="12">
        <v>3</v>
      </c>
      <c r="C27" t="s">
        <v>51</v>
      </c>
      <c r="E27" s="18" t="s">
        <v>52</v>
      </c>
      <c r="F27" t="s">
        <v>53</v>
      </c>
    </row>
    <row r="28" spans="1:6" x14ac:dyDescent="0.3">
      <c r="B28" s="12">
        <v>4</v>
      </c>
      <c r="C28" t="s">
        <v>54</v>
      </c>
      <c r="E28" s="18"/>
    </row>
    <row r="29" spans="1:6" x14ac:dyDescent="0.3">
      <c r="B29" s="12">
        <v>5</v>
      </c>
      <c r="C29" t="s">
        <v>55</v>
      </c>
    </row>
    <row r="30" spans="1:6" x14ac:dyDescent="0.3">
      <c r="B30" s="12">
        <v>6</v>
      </c>
      <c r="C30" t="s">
        <v>56</v>
      </c>
    </row>
    <row r="31" spans="1:6" x14ac:dyDescent="0.3">
      <c r="B31" s="12">
        <v>7</v>
      </c>
      <c r="C31" t="s">
        <v>57</v>
      </c>
    </row>
    <row r="32" spans="1:6" x14ac:dyDescent="0.3">
      <c r="B32" s="12">
        <v>11</v>
      </c>
      <c r="C32" t="s">
        <v>58</v>
      </c>
    </row>
    <row r="33" spans="2:3" x14ac:dyDescent="0.3">
      <c r="B33" s="12">
        <v>12</v>
      </c>
      <c r="C33" t="s">
        <v>59</v>
      </c>
    </row>
    <row r="34" spans="2:3" x14ac:dyDescent="0.3">
      <c r="B34" s="12">
        <v>13</v>
      </c>
      <c r="C34" t="s">
        <v>60</v>
      </c>
    </row>
    <row r="35" spans="2:3" x14ac:dyDescent="0.3">
      <c r="B35" s="12">
        <v>14</v>
      </c>
      <c r="C35" t="s">
        <v>61</v>
      </c>
    </row>
    <row r="36" spans="2:3" x14ac:dyDescent="0.3">
      <c r="B36" s="12">
        <v>15</v>
      </c>
      <c r="C36" t="s">
        <v>62</v>
      </c>
    </row>
    <row r="37" spans="2:3" x14ac:dyDescent="0.3">
      <c r="B37" s="12">
        <v>16</v>
      </c>
      <c r="C37" t="s">
        <v>63</v>
      </c>
    </row>
    <row r="38" spans="2:3" x14ac:dyDescent="0.3">
      <c r="B38" s="12">
        <v>17</v>
      </c>
      <c r="C38" t="s">
        <v>64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E25:E2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D39D0-6498-4568-A67D-F30669192F36}">
  <sheetPr codeName="Sheet3"/>
  <dimension ref="B2:K27"/>
  <sheetViews>
    <sheetView showGridLines="0" topLeftCell="A7" zoomScale="115" zoomScaleNormal="115" workbookViewId="0">
      <selection activeCell="B22" sqref="B22"/>
    </sheetView>
  </sheetViews>
  <sheetFormatPr defaultRowHeight="14.4" x14ac:dyDescent="0.3"/>
  <cols>
    <col min="2" max="2" width="19.109375" bestFit="1" customWidth="1"/>
    <col min="3" max="3" width="13.88671875" customWidth="1"/>
    <col min="4" max="4" width="17.44140625" customWidth="1"/>
    <col min="5" max="5" width="4.44140625" bestFit="1" customWidth="1"/>
    <col min="6" max="6" width="13.109375" bestFit="1" customWidth="1"/>
    <col min="11" max="11" width="39.77734375" bestFit="1" customWidth="1"/>
  </cols>
  <sheetData>
    <row r="2" spans="2:11" x14ac:dyDescent="0.3">
      <c r="B2" s="1" t="s">
        <v>65</v>
      </c>
      <c r="C2" s="1" t="s">
        <v>66</v>
      </c>
      <c r="D2" s="1" t="s">
        <v>67</v>
      </c>
      <c r="E2" s="1" t="s">
        <v>68</v>
      </c>
      <c r="F2" s="1" t="s">
        <v>69</v>
      </c>
      <c r="K2" s="35" t="s">
        <v>149</v>
      </c>
    </row>
    <row r="3" spans="2:11" x14ac:dyDescent="0.3">
      <c r="B3" s="5" t="s">
        <v>70</v>
      </c>
      <c r="C3" s="5" t="s">
        <v>71</v>
      </c>
      <c r="D3" s="6">
        <v>43852</v>
      </c>
      <c r="E3" s="5">
        <v>10</v>
      </c>
      <c r="F3" s="7">
        <v>137853</v>
      </c>
      <c r="H3">
        <f>YEAR(D3)</f>
        <v>2020</v>
      </c>
      <c r="I3">
        <f ca="1">YEAR(TODAY())</f>
        <v>2024</v>
      </c>
      <c r="J3" t="b">
        <f ca="1">H3=I3</f>
        <v>0</v>
      </c>
    </row>
    <row r="4" spans="2:11" x14ac:dyDescent="0.3">
      <c r="B4" s="5" t="s">
        <v>70</v>
      </c>
      <c r="C4" s="5" t="s">
        <v>72</v>
      </c>
      <c r="D4" s="6">
        <v>43853</v>
      </c>
      <c r="E4" s="5">
        <v>12</v>
      </c>
      <c r="F4" s="7">
        <v>132117</v>
      </c>
      <c r="H4">
        <f t="shared" ref="H4:H17" si="0">YEAR(D4)</f>
        <v>2020</v>
      </c>
      <c r="I4">
        <f t="shared" ref="I4:I17" ca="1" si="1">YEAR(TODAY())</f>
        <v>2024</v>
      </c>
      <c r="J4" t="b">
        <f t="shared" ref="J4:J17" ca="1" si="2">H4=I4</f>
        <v>0</v>
      </c>
    </row>
    <row r="5" spans="2:11" x14ac:dyDescent="0.3">
      <c r="B5" s="5" t="s">
        <v>70</v>
      </c>
      <c r="C5" s="5" t="s">
        <v>73</v>
      </c>
      <c r="D5" s="6">
        <v>44220</v>
      </c>
      <c r="E5" s="5">
        <v>20</v>
      </c>
      <c r="F5" s="7">
        <v>106470</v>
      </c>
      <c r="H5">
        <f t="shared" si="0"/>
        <v>2021</v>
      </c>
      <c r="I5">
        <f t="shared" ca="1" si="1"/>
        <v>2024</v>
      </c>
      <c r="J5" t="b">
        <f t="shared" ca="1" si="2"/>
        <v>0</v>
      </c>
    </row>
    <row r="6" spans="2:11" x14ac:dyDescent="0.3">
      <c r="B6" s="5" t="s">
        <v>70</v>
      </c>
      <c r="C6" s="5" t="s">
        <v>72</v>
      </c>
      <c r="D6" s="6">
        <v>44951</v>
      </c>
      <c r="E6" s="5">
        <v>13</v>
      </c>
      <c r="F6" s="7">
        <v>136030</v>
      </c>
      <c r="H6">
        <f t="shared" si="0"/>
        <v>2023</v>
      </c>
      <c r="I6">
        <f t="shared" ca="1" si="1"/>
        <v>2024</v>
      </c>
      <c r="J6" t="b">
        <f t="shared" ca="1" si="2"/>
        <v>0</v>
      </c>
    </row>
    <row r="7" spans="2:11" x14ac:dyDescent="0.3">
      <c r="B7" s="5" t="s">
        <v>74</v>
      </c>
      <c r="C7" s="5" t="s">
        <v>75</v>
      </c>
      <c r="D7" s="6">
        <v>43850</v>
      </c>
      <c r="E7" s="5">
        <v>16</v>
      </c>
      <c r="F7" s="7">
        <v>143686</v>
      </c>
      <c r="H7">
        <f t="shared" si="0"/>
        <v>2020</v>
      </c>
      <c r="I7">
        <f t="shared" ca="1" si="1"/>
        <v>2024</v>
      </c>
      <c r="J7" t="b">
        <f t="shared" ca="1" si="2"/>
        <v>0</v>
      </c>
    </row>
    <row r="8" spans="2:11" x14ac:dyDescent="0.3">
      <c r="B8" s="5" t="s">
        <v>74</v>
      </c>
      <c r="C8" s="5" t="s">
        <v>76</v>
      </c>
      <c r="D8" s="6">
        <v>44217</v>
      </c>
      <c r="E8" s="5">
        <v>10</v>
      </c>
      <c r="F8" s="7">
        <v>105918</v>
      </c>
      <c r="H8">
        <f t="shared" si="0"/>
        <v>2021</v>
      </c>
      <c r="I8">
        <f t="shared" ca="1" si="1"/>
        <v>2024</v>
      </c>
      <c r="J8" t="b">
        <f t="shared" ca="1" si="2"/>
        <v>0</v>
      </c>
    </row>
    <row r="9" spans="2:11" x14ac:dyDescent="0.3">
      <c r="B9" s="5" t="s">
        <v>77</v>
      </c>
      <c r="C9" s="5" t="s">
        <v>72</v>
      </c>
      <c r="D9" s="6">
        <v>43847</v>
      </c>
      <c r="E9" s="5">
        <v>15</v>
      </c>
      <c r="F9" s="7">
        <v>148762</v>
      </c>
      <c r="H9">
        <f t="shared" si="0"/>
        <v>2020</v>
      </c>
      <c r="I9">
        <f t="shared" ca="1" si="1"/>
        <v>2024</v>
      </c>
      <c r="J9" t="b">
        <f t="shared" ca="1" si="2"/>
        <v>0</v>
      </c>
    </row>
    <row r="10" spans="2:11" x14ac:dyDescent="0.3">
      <c r="B10" s="5" t="s">
        <v>77</v>
      </c>
      <c r="C10" s="5" t="s">
        <v>73</v>
      </c>
      <c r="D10" s="6">
        <v>44214</v>
      </c>
      <c r="E10" s="5">
        <v>14</v>
      </c>
      <c r="F10" s="7">
        <v>123919</v>
      </c>
      <c r="H10">
        <f t="shared" si="0"/>
        <v>2021</v>
      </c>
      <c r="I10">
        <f t="shared" ca="1" si="1"/>
        <v>2024</v>
      </c>
      <c r="J10" t="b">
        <f t="shared" ca="1" si="2"/>
        <v>0</v>
      </c>
    </row>
    <row r="11" spans="2:11" x14ac:dyDescent="0.3">
      <c r="B11" s="5" t="s">
        <v>77</v>
      </c>
      <c r="C11" s="5" t="s">
        <v>72</v>
      </c>
      <c r="D11" s="6">
        <v>44945</v>
      </c>
      <c r="E11" s="5">
        <v>15</v>
      </c>
      <c r="F11" s="7">
        <v>121464</v>
      </c>
      <c r="H11">
        <f t="shared" si="0"/>
        <v>2023</v>
      </c>
      <c r="I11">
        <f t="shared" ca="1" si="1"/>
        <v>2024</v>
      </c>
      <c r="J11" t="b">
        <f t="shared" ca="1" si="2"/>
        <v>0</v>
      </c>
    </row>
    <row r="12" spans="2:11" x14ac:dyDescent="0.3">
      <c r="B12" s="5" t="s">
        <v>78</v>
      </c>
      <c r="C12" s="5" t="s">
        <v>75</v>
      </c>
      <c r="D12" s="6">
        <v>43844</v>
      </c>
      <c r="E12" s="5">
        <v>10</v>
      </c>
      <c r="F12" s="7">
        <v>149433</v>
      </c>
      <c r="H12">
        <f t="shared" si="0"/>
        <v>2020</v>
      </c>
      <c r="I12">
        <f t="shared" ca="1" si="1"/>
        <v>2024</v>
      </c>
      <c r="J12" t="b">
        <f t="shared" ca="1" si="2"/>
        <v>0</v>
      </c>
    </row>
    <row r="13" spans="2:11" x14ac:dyDescent="0.3">
      <c r="B13" s="5" t="s">
        <v>78</v>
      </c>
      <c r="C13" s="5" t="s">
        <v>76</v>
      </c>
      <c r="D13" s="6">
        <v>44211</v>
      </c>
      <c r="E13" s="5">
        <v>14</v>
      </c>
      <c r="F13" s="7">
        <v>102671</v>
      </c>
      <c r="H13">
        <f t="shared" si="0"/>
        <v>2021</v>
      </c>
      <c r="I13">
        <f t="shared" ca="1" si="1"/>
        <v>2024</v>
      </c>
      <c r="J13" t="b">
        <f t="shared" ca="1" si="2"/>
        <v>0</v>
      </c>
    </row>
    <row r="14" spans="2:11" x14ac:dyDescent="0.3">
      <c r="B14" s="5" t="s">
        <v>78</v>
      </c>
      <c r="C14" s="5" t="s">
        <v>71</v>
      </c>
      <c r="D14" s="6">
        <v>44942</v>
      </c>
      <c r="E14" s="5">
        <v>18</v>
      </c>
      <c r="F14" s="7">
        <v>119780</v>
      </c>
      <c r="H14">
        <f t="shared" si="0"/>
        <v>2023</v>
      </c>
      <c r="I14">
        <f t="shared" ca="1" si="1"/>
        <v>2024</v>
      </c>
      <c r="J14" t="b">
        <f t="shared" ca="1" si="2"/>
        <v>0</v>
      </c>
    </row>
    <row r="15" spans="2:11" x14ac:dyDescent="0.3">
      <c r="B15" s="5" t="s">
        <v>79</v>
      </c>
      <c r="C15" s="5" t="s">
        <v>72</v>
      </c>
      <c r="D15" s="6">
        <v>43841</v>
      </c>
      <c r="E15" s="5">
        <v>14</v>
      </c>
      <c r="F15" s="7">
        <v>120131</v>
      </c>
      <c r="H15">
        <f t="shared" si="0"/>
        <v>2020</v>
      </c>
      <c r="I15">
        <f t="shared" ca="1" si="1"/>
        <v>2024</v>
      </c>
      <c r="J15" t="b">
        <f t="shared" ca="1" si="2"/>
        <v>0</v>
      </c>
    </row>
    <row r="16" spans="2:11" x14ac:dyDescent="0.3">
      <c r="B16" s="5" t="s">
        <v>79</v>
      </c>
      <c r="C16" s="5" t="s">
        <v>73</v>
      </c>
      <c r="D16" s="6">
        <v>44208</v>
      </c>
      <c r="E16" s="5">
        <v>16</v>
      </c>
      <c r="F16" s="7">
        <v>123919</v>
      </c>
      <c r="H16">
        <f t="shared" si="0"/>
        <v>2021</v>
      </c>
      <c r="I16">
        <f t="shared" ca="1" si="1"/>
        <v>2024</v>
      </c>
      <c r="J16" t="b">
        <f t="shared" ca="1" si="2"/>
        <v>0</v>
      </c>
    </row>
    <row r="17" spans="2:10" x14ac:dyDescent="0.3">
      <c r="B17" s="5" t="s">
        <v>79</v>
      </c>
      <c r="C17" s="5" t="s">
        <v>72</v>
      </c>
      <c r="D17" s="6">
        <v>44939</v>
      </c>
      <c r="E17" s="5">
        <v>17</v>
      </c>
      <c r="F17" s="7">
        <v>132522</v>
      </c>
      <c r="H17">
        <f t="shared" si="0"/>
        <v>2023</v>
      </c>
      <c r="I17">
        <f t="shared" ca="1" si="1"/>
        <v>2024</v>
      </c>
      <c r="J17" t="b">
        <f t="shared" ca="1" si="2"/>
        <v>0</v>
      </c>
    </row>
    <row r="20" spans="2:10" x14ac:dyDescent="0.3">
      <c r="B20" t="s">
        <v>80</v>
      </c>
    </row>
    <row r="21" spans="2:10" x14ac:dyDescent="0.3">
      <c r="B21" s="9">
        <f>COUNTIFS(D3:D17,"&gt;"&amp;DATE(2023,1,15))</f>
        <v>3</v>
      </c>
    </row>
    <row r="22" spans="2:10" x14ac:dyDescent="0.3">
      <c r="B22" s="25">
        <f>DATE(2023,1,15)</f>
        <v>44941</v>
      </c>
    </row>
    <row r="24" spans="2:10" x14ac:dyDescent="0.3">
      <c r="B24" s="1" t="s">
        <v>67</v>
      </c>
      <c r="C24" s="19">
        <v>45635</v>
      </c>
    </row>
    <row r="25" spans="2:10" x14ac:dyDescent="0.3">
      <c r="B25" s="1" t="s">
        <v>81</v>
      </c>
      <c r="C25" s="10">
        <f>YEAR(C24)</f>
        <v>2024</v>
      </c>
    </row>
    <row r="26" spans="2:10" x14ac:dyDescent="0.3">
      <c r="B26" s="1" t="s">
        <v>82</v>
      </c>
      <c r="C26" s="10">
        <f>MONTH(C24)</f>
        <v>12</v>
      </c>
    </row>
    <row r="27" spans="2:10" x14ac:dyDescent="0.3">
      <c r="B27" s="1" t="s">
        <v>83</v>
      </c>
      <c r="C27" s="10">
        <f>DAY(C24)</f>
        <v>9</v>
      </c>
    </row>
  </sheetData>
  <phoneticPr fontId="3" type="noConversion"/>
  <conditionalFormatting sqref="B3:F17">
    <cfRule type="expression" dxfId="0" priority="1">
      <formula>YEAR($D3)=YEAR(TODAY())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FCD8-7CFA-4E20-B7F5-AE183505BCEC}">
  <sheetPr codeName="Sheet4"/>
  <dimension ref="B1:N26"/>
  <sheetViews>
    <sheetView zoomScale="115" zoomScaleNormal="115" workbookViewId="0">
      <selection activeCell="C27" sqref="C27"/>
    </sheetView>
  </sheetViews>
  <sheetFormatPr defaultRowHeight="14.4" x14ac:dyDescent="0.3"/>
  <cols>
    <col min="2" max="2" width="16.109375" customWidth="1"/>
    <col min="3" max="3" width="21" customWidth="1"/>
    <col min="4" max="4" width="15" customWidth="1"/>
    <col min="6" max="6" width="12.5546875" customWidth="1"/>
    <col min="7" max="8" width="15" customWidth="1"/>
    <col min="9" max="9" width="9.109375" style="12"/>
  </cols>
  <sheetData>
    <row r="1" spans="2:14" x14ac:dyDescent="0.3">
      <c r="B1" s="1" t="s">
        <v>65</v>
      </c>
      <c r="C1" s="5" t="s">
        <v>70</v>
      </c>
    </row>
    <row r="3" spans="2:14" x14ac:dyDescent="0.3">
      <c r="B3" s="1" t="s">
        <v>66</v>
      </c>
      <c r="C3" s="1" t="s">
        <v>67</v>
      </c>
      <c r="D3" s="1" t="s">
        <v>84</v>
      </c>
      <c r="F3" s="21" t="s">
        <v>22</v>
      </c>
      <c r="G3" s="1" t="s">
        <v>85</v>
      </c>
      <c r="H3" s="1" t="s">
        <v>86</v>
      </c>
    </row>
    <row r="4" spans="2:14" x14ac:dyDescent="0.3">
      <c r="B4" s="5" t="s">
        <v>71</v>
      </c>
      <c r="C4" s="6">
        <v>44948</v>
      </c>
      <c r="D4" s="7">
        <v>137853</v>
      </c>
      <c r="F4" s="22">
        <v>44927</v>
      </c>
      <c r="G4" s="13">
        <v>0</v>
      </c>
      <c r="H4" s="14">
        <f>EOMONTH(F4,G4)</f>
        <v>44957</v>
      </c>
    </row>
    <row r="5" spans="2:14" x14ac:dyDescent="0.3">
      <c r="B5" s="2" t="s">
        <v>72</v>
      </c>
      <c r="C5" s="3">
        <v>44949</v>
      </c>
      <c r="D5" s="4">
        <v>132117</v>
      </c>
      <c r="G5" s="13">
        <v>1</v>
      </c>
      <c r="H5" s="14">
        <f>EOMONTH(F4,G5)</f>
        <v>44985</v>
      </c>
      <c r="K5" t="s">
        <v>87</v>
      </c>
    </row>
    <row r="6" spans="2:14" x14ac:dyDescent="0.3">
      <c r="B6" s="5" t="s">
        <v>73</v>
      </c>
      <c r="C6" s="6">
        <v>44950</v>
      </c>
      <c r="D6" s="7">
        <v>106470</v>
      </c>
      <c r="G6" s="13">
        <v>2</v>
      </c>
      <c r="H6" s="14">
        <f>EOMONTH(F4,G6)</f>
        <v>45016</v>
      </c>
      <c r="K6" t="s">
        <v>88</v>
      </c>
    </row>
    <row r="7" spans="2:14" x14ac:dyDescent="0.3">
      <c r="B7" s="2" t="s">
        <v>75</v>
      </c>
      <c r="C7" s="3">
        <v>44951</v>
      </c>
      <c r="D7" s="4">
        <v>136030</v>
      </c>
      <c r="G7" s="13">
        <v>-1</v>
      </c>
      <c r="H7" s="14">
        <f>EOMONTH(F4,G7)</f>
        <v>44926</v>
      </c>
      <c r="K7" t="str">
        <f>K5&amp;" "&amp;K6</f>
        <v>Sid Rout</v>
      </c>
    </row>
    <row r="8" spans="2:14" x14ac:dyDescent="0.3">
      <c r="B8" s="5" t="s">
        <v>71</v>
      </c>
      <c r="C8" s="6">
        <v>44977</v>
      </c>
      <c r="D8" s="7">
        <v>143686</v>
      </c>
      <c r="G8" s="13">
        <v>5</v>
      </c>
      <c r="H8" s="14">
        <f>EOMONTH(F4,G8)</f>
        <v>45107</v>
      </c>
      <c r="N8" t="s">
        <v>89</v>
      </c>
    </row>
    <row r="9" spans="2:14" x14ac:dyDescent="0.3">
      <c r="B9" s="2" t="s">
        <v>72</v>
      </c>
      <c r="C9" s="3">
        <v>44978</v>
      </c>
      <c r="D9" s="4">
        <v>105918</v>
      </c>
      <c r="N9" t="s">
        <v>90</v>
      </c>
    </row>
    <row r="10" spans="2:14" x14ac:dyDescent="0.3">
      <c r="B10" s="5" t="s">
        <v>73</v>
      </c>
      <c r="C10" s="6">
        <v>44974</v>
      </c>
      <c r="D10" s="7">
        <v>148762</v>
      </c>
      <c r="N10" t="s">
        <v>91</v>
      </c>
    </row>
    <row r="11" spans="2:14" x14ac:dyDescent="0.3">
      <c r="B11" s="2" t="s">
        <v>75</v>
      </c>
      <c r="C11" s="3">
        <v>44975</v>
      </c>
      <c r="D11" s="4">
        <v>123919</v>
      </c>
    </row>
    <row r="12" spans="2:14" x14ac:dyDescent="0.3">
      <c r="B12" s="5" t="s">
        <v>71</v>
      </c>
      <c r="C12" s="6">
        <v>45004</v>
      </c>
      <c r="D12" s="7">
        <v>121464</v>
      </c>
    </row>
    <row r="13" spans="2:14" x14ac:dyDescent="0.3">
      <c r="B13" s="2" t="s">
        <v>72</v>
      </c>
      <c r="C13" s="3">
        <v>44999</v>
      </c>
      <c r="D13" s="4">
        <v>149433</v>
      </c>
    </row>
    <row r="14" spans="2:14" x14ac:dyDescent="0.3">
      <c r="B14" s="5" t="s">
        <v>73</v>
      </c>
      <c r="C14" s="6">
        <v>45031</v>
      </c>
      <c r="D14" s="7">
        <v>102671</v>
      </c>
    </row>
    <row r="15" spans="2:14" x14ac:dyDescent="0.3">
      <c r="B15" s="2" t="s">
        <v>75</v>
      </c>
      <c r="C15" s="3">
        <v>45032</v>
      </c>
      <c r="D15" s="4">
        <v>119780</v>
      </c>
    </row>
    <row r="16" spans="2:14" x14ac:dyDescent="0.3">
      <c r="B16" s="5" t="s">
        <v>71</v>
      </c>
      <c r="C16" s="6">
        <v>45057</v>
      </c>
      <c r="D16" s="7">
        <v>120131</v>
      </c>
    </row>
    <row r="17" spans="2:7" x14ac:dyDescent="0.3">
      <c r="B17" s="2" t="s">
        <v>72</v>
      </c>
      <c r="C17" s="3">
        <v>45058</v>
      </c>
      <c r="D17" s="4">
        <v>123919</v>
      </c>
    </row>
    <row r="18" spans="2:7" x14ac:dyDescent="0.3">
      <c r="B18" s="5" t="s">
        <v>73</v>
      </c>
      <c r="C18" s="6">
        <v>45090</v>
      </c>
      <c r="D18" s="7">
        <v>132522</v>
      </c>
    </row>
    <row r="19" spans="2:7" x14ac:dyDescent="0.3">
      <c r="B19" s="2" t="s">
        <v>75</v>
      </c>
      <c r="C19" s="3">
        <v>45089</v>
      </c>
      <c r="D19" s="4">
        <v>123919</v>
      </c>
    </row>
    <row r="22" spans="2:7" x14ac:dyDescent="0.3">
      <c r="C22" s="1" t="s">
        <v>92</v>
      </c>
      <c r="G22" s="12"/>
    </row>
    <row r="23" spans="2:7" x14ac:dyDescent="0.3">
      <c r="C23" s="20">
        <f>SUMIFS(D4:D19,C4:C19,"&gt;="&amp;DATE(2023,1,1),C4:C19,"&lt;=" &amp; EOMONTH(DATE(2023,1,1),0))</f>
        <v>512470</v>
      </c>
    </row>
    <row r="25" spans="2:7" x14ac:dyDescent="0.3">
      <c r="C25" s="1" t="s">
        <v>93</v>
      </c>
    </row>
    <row r="26" spans="2:7" x14ac:dyDescent="0.3">
      <c r="C26" s="20">
        <f>SUMIFS(D4:D19,C4:C19,"&gt;="&amp;DATE(2023,1,1),C4:C19,"&lt;=" &amp; EOMONTH(DATE(2023,1,1),2))</f>
        <v>1305652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3DF31-DB32-47A5-AB1F-C754F9FDDED8}">
  <dimension ref="B2:R22"/>
  <sheetViews>
    <sheetView zoomScale="130" zoomScaleNormal="130" workbookViewId="0">
      <selection activeCell="D14" sqref="D14"/>
    </sheetView>
  </sheetViews>
  <sheetFormatPr defaultRowHeight="14.4" x14ac:dyDescent="0.3"/>
  <cols>
    <col min="2" max="3" width="20.6640625" customWidth="1"/>
    <col min="4" max="4" width="14.44140625" customWidth="1"/>
    <col min="5" max="5" width="15.109375" customWidth="1"/>
    <col min="6" max="6" width="13.33203125" customWidth="1"/>
    <col min="7" max="7" width="16.5546875" customWidth="1"/>
    <col min="10" max="10" width="11.21875" customWidth="1"/>
    <col min="11" max="11" width="14.33203125" customWidth="1"/>
  </cols>
  <sheetData>
    <row r="2" spans="2:18" x14ac:dyDescent="0.3">
      <c r="B2" s="1" t="s">
        <v>94</v>
      </c>
      <c r="C2" s="1" t="s">
        <v>95</v>
      </c>
      <c r="D2" s="1" t="s">
        <v>96</v>
      </c>
      <c r="E2" s="1" t="s">
        <v>97</v>
      </c>
    </row>
    <row r="3" spans="2:18" x14ac:dyDescent="0.3">
      <c r="B3" s="5" t="s">
        <v>98</v>
      </c>
      <c r="C3" s="5" t="s">
        <v>83</v>
      </c>
      <c r="D3" s="23">
        <v>0.375</v>
      </c>
      <c r="E3" s="23">
        <v>0.70835648148148145</v>
      </c>
      <c r="F3" s="29"/>
    </row>
    <row r="4" spans="2:18" x14ac:dyDescent="0.3">
      <c r="B4" s="5" t="s">
        <v>99</v>
      </c>
      <c r="C4" s="5" t="s">
        <v>83</v>
      </c>
      <c r="D4" s="23">
        <v>0.3755208333333333</v>
      </c>
      <c r="E4" s="23">
        <v>0.6985069444444445</v>
      </c>
      <c r="F4" s="29"/>
      <c r="H4" s="1" t="s">
        <v>12</v>
      </c>
      <c r="I4" s="1" t="s">
        <v>13</v>
      </c>
      <c r="J4" s="1" t="s">
        <v>14</v>
      </c>
      <c r="K4" s="1" t="s">
        <v>11</v>
      </c>
    </row>
    <row r="5" spans="2:18" x14ac:dyDescent="0.3">
      <c r="B5" s="5" t="s">
        <v>100</v>
      </c>
      <c r="C5" s="5" t="s">
        <v>83</v>
      </c>
      <c r="D5" s="23">
        <v>0.37596064814814811</v>
      </c>
      <c r="E5" s="23">
        <v>0.70832175925925922</v>
      </c>
      <c r="F5" s="29"/>
      <c r="H5" s="10">
        <f>HOUR(K5)</f>
        <v>5</v>
      </c>
      <c r="I5" s="10">
        <f>MINUTE(K5)</f>
        <v>11</v>
      </c>
      <c r="J5" s="10">
        <f>SECOND(K5)</f>
        <v>11</v>
      </c>
      <c r="K5" s="30">
        <f>TIME(29,11,11)</f>
        <v>0.2160995370370371</v>
      </c>
    </row>
    <row r="6" spans="2:18" x14ac:dyDescent="0.3">
      <c r="B6" s="5" t="s">
        <v>101</v>
      </c>
      <c r="C6" s="5" t="s">
        <v>83</v>
      </c>
      <c r="D6" s="23">
        <v>0.37498842592592596</v>
      </c>
      <c r="E6" s="23">
        <v>0.70943287037037039</v>
      </c>
      <c r="F6" s="29"/>
    </row>
    <row r="7" spans="2:18" x14ac:dyDescent="0.3">
      <c r="B7" s="5" t="s">
        <v>102</v>
      </c>
      <c r="C7" s="5" t="s">
        <v>103</v>
      </c>
      <c r="D7" s="23">
        <v>0.875</v>
      </c>
      <c r="E7" s="23">
        <v>0.2083912037037037</v>
      </c>
      <c r="F7" s="29"/>
    </row>
    <row r="9" spans="2:18" x14ac:dyDescent="0.3">
      <c r="L9">
        <v>23</v>
      </c>
      <c r="M9">
        <v>24</v>
      </c>
      <c r="N9">
        <v>25</v>
      </c>
      <c r="O9">
        <v>26</v>
      </c>
      <c r="P9">
        <v>27</v>
      </c>
      <c r="Q9">
        <v>28</v>
      </c>
      <c r="R9">
        <v>29</v>
      </c>
    </row>
    <row r="10" spans="2:18" x14ac:dyDescent="0.3">
      <c r="B10" s="1" t="s">
        <v>104</v>
      </c>
      <c r="C10" s="1" t="s">
        <v>67</v>
      </c>
      <c r="D10" s="1" t="s">
        <v>67</v>
      </c>
      <c r="L10">
        <v>29</v>
      </c>
    </row>
    <row r="11" spans="2:18" x14ac:dyDescent="0.3">
      <c r="B11" s="24" t="s">
        <v>105</v>
      </c>
      <c r="C11" s="10" t="e">
        <f>DATEVALUE(D11)</f>
        <v>#VALUE!</v>
      </c>
      <c r="D11" s="14">
        <f>DATE(J11,I11,H11)</f>
        <v>45506</v>
      </c>
      <c r="E11" t="s">
        <v>150</v>
      </c>
      <c r="G11" s="25"/>
      <c r="H11" t="str">
        <f>LEFT(B11,2)</f>
        <v>02</v>
      </c>
      <c r="I11" t="str">
        <f>MID(B11,4,2)</f>
        <v>20</v>
      </c>
      <c r="J11" t="str">
        <f>RIGHT(B11,4)</f>
        <v>2023</v>
      </c>
    </row>
    <row r="12" spans="2:18" x14ac:dyDescent="0.3">
      <c r="B12" s="24" t="s">
        <v>106</v>
      </c>
      <c r="C12" s="10">
        <f>DATEVALUE(B12)</f>
        <v>44977</v>
      </c>
      <c r="D12" s="14" t="b">
        <f>'Home work'!C29=TEXT(C12,"DD-MMM-YYYY")</f>
        <v>0</v>
      </c>
    </row>
    <row r="13" spans="2:18" x14ac:dyDescent="0.3">
      <c r="B13" s="24" t="s">
        <v>107</v>
      </c>
      <c r="C13" s="10">
        <f t="shared" ref="C13:C15" si="0">DATEVALUE(B13)</f>
        <v>44987</v>
      </c>
      <c r="D13" s="14" t="str">
        <f>TEXT(C13,"DD-MMM-YYYY")</f>
        <v>02-Mar-2023</v>
      </c>
    </row>
    <row r="14" spans="2:18" x14ac:dyDescent="0.3">
      <c r="B14" s="24" t="s">
        <v>108</v>
      </c>
      <c r="C14" s="10">
        <f t="shared" si="0"/>
        <v>44960</v>
      </c>
      <c r="D14" s="14" t="str">
        <f>TEXT(C14,"DD-MMM-YYYY")</f>
        <v>03-Feb-2023</v>
      </c>
    </row>
    <row r="15" spans="2:18" x14ac:dyDescent="0.3">
      <c r="B15" s="24" t="s">
        <v>109</v>
      </c>
      <c r="C15" s="10">
        <f t="shared" si="0"/>
        <v>44988</v>
      </c>
      <c r="D15" s="14" t="str">
        <f t="shared" ref="D12:D15" si="1">TEXT(C15,"DD-MMM-YYYY")</f>
        <v>03-Mar-2023</v>
      </c>
    </row>
    <row r="17" spans="2:5" x14ac:dyDescent="0.3">
      <c r="B17" s="1" t="s">
        <v>110</v>
      </c>
      <c r="C17" s="1" t="s">
        <v>111</v>
      </c>
      <c r="D17" s="1" t="s">
        <v>111</v>
      </c>
    </row>
    <row r="18" spans="2:5" x14ac:dyDescent="0.3">
      <c r="B18" s="24" t="s">
        <v>112</v>
      </c>
      <c r="C18" s="10">
        <f>TIMEVALUE(E18)</f>
        <v>0.58333333333333337</v>
      </c>
      <c r="D18" s="10" t="str">
        <f>TEXT(C18,"HH:MM:SS")</f>
        <v>14:00:00</v>
      </c>
      <c r="E18" t="str">
        <f>SUBSTITUTE(B18,".",":")</f>
        <v>2:00 pm</v>
      </c>
    </row>
    <row r="19" spans="2:5" x14ac:dyDescent="0.3">
      <c r="B19" s="24" t="s">
        <v>113</v>
      </c>
      <c r="C19" s="10">
        <f>TIMEVALUE(E19)</f>
        <v>8.3391203703703703E-2</v>
      </c>
      <c r="D19" s="10" t="str">
        <f t="shared" ref="D19:D22" si="2">TEXT(C19,"HH:MM:SS")</f>
        <v>02:00:05</v>
      </c>
      <c r="E19" t="str">
        <f>SUBSTITUTE(B19,".",":")</f>
        <v>2:00:05 am</v>
      </c>
    </row>
    <row r="20" spans="2:5" x14ac:dyDescent="0.3">
      <c r="B20" s="24" t="s">
        <v>114</v>
      </c>
      <c r="C20" s="10">
        <f t="shared" ref="C19:C22" si="3">TIMEVALUE(B20)</f>
        <v>0.58333333333333337</v>
      </c>
      <c r="D20" s="10" t="str">
        <f t="shared" si="2"/>
        <v>14:00:00</v>
      </c>
    </row>
    <row r="21" spans="2:5" x14ac:dyDescent="0.3">
      <c r="B21" s="24" t="s">
        <v>115</v>
      </c>
      <c r="C21" s="10">
        <f t="shared" si="3"/>
        <v>0.57291666666666663</v>
      </c>
      <c r="D21" s="10" t="str">
        <f t="shared" si="2"/>
        <v>13:45:00</v>
      </c>
    </row>
    <row r="22" spans="2:5" x14ac:dyDescent="0.3">
      <c r="B22" s="24" t="s">
        <v>116</v>
      </c>
      <c r="C22" s="10">
        <f t="shared" si="3"/>
        <v>0.58333333333575865</v>
      </c>
      <c r="D22" s="10" t="str">
        <f t="shared" si="2"/>
        <v>14:00:00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E6634-3DF0-4FD1-B3AE-58E5FD7828AE}">
  <sheetPr codeName="Sheet5"/>
  <dimension ref="A2:S61"/>
  <sheetViews>
    <sheetView tabSelected="1" topLeftCell="A57" workbookViewId="0">
      <selection activeCell="C62" sqref="C62"/>
    </sheetView>
  </sheetViews>
  <sheetFormatPr defaultRowHeight="14.4" x14ac:dyDescent="0.3"/>
  <cols>
    <col min="2" max="2" width="22.109375" customWidth="1"/>
    <col min="3" max="3" width="21.33203125" customWidth="1"/>
    <col min="4" max="4" width="17" bestFit="1" customWidth="1"/>
    <col min="19" max="19" width="10.44140625" bestFit="1" customWidth="1"/>
  </cols>
  <sheetData>
    <row r="2" spans="1:19" x14ac:dyDescent="0.3">
      <c r="A2">
        <v>1</v>
      </c>
      <c r="B2" t="s">
        <v>117</v>
      </c>
    </row>
    <row r="4" spans="1:19" x14ac:dyDescent="0.3">
      <c r="B4" t="s">
        <v>118</v>
      </c>
      <c r="C4" s="26">
        <f ca="1">TODAY()</f>
        <v>45636</v>
      </c>
    </row>
    <row r="5" spans="1:19" x14ac:dyDescent="0.3">
      <c r="B5" t="s">
        <v>119</v>
      </c>
      <c r="C5" s="26">
        <v>45636</v>
      </c>
    </row>
    <row r="7" spans="1:19" x14ac:dyDescent="0.3">
      <c r="A7">
        <v>2</v>
      </c>
      <c r="B7" t="s">
        <v>120</v>
      </c>
    </row>
    <row r="8" spans="1:19" x14ac:dyDescent="0.3">
      <c r="B8" s="26">
        <f ca="1">TODAY()</f>
        <v>45636</v>
      </c>
    </row>
    <row r="10" spans="1:19" x14ac:dyDescent="0.3">
      <c r="A10">
        <v>3</v>
      </c>
      <c r="B10" t="s">
        <v>121</v>
      </c>
    </row>
    <row r="12" spans="1:19" x14ac:dyDescent="0.3">
      <c r="B12" t="s">
        <v>122</v>
      </c>
      <c r="C12" s="36">
        <f ca="1">NOW()</f>
        <v>45636.036868634263</v>
      </c>
    </row>
    <row r="13" spans="1:19" x14ac:dyDescent="0.3">
      <c r="B13" t="s">
        <v>119</v>
      </c>
      <c r="C13" s="37">
        <v>2.1527777777777778E-2</v>
      </c>
    </row>
    <row r="15" spans="1:19" x14ac:dyDescent="0.3">
      <c r="A15">
        <v>4</v>
      </c>
      <c r="B15" t="s">
        <v>123</v>
      </c>
    </row>
    <row r="16" spans="1:19" x14ac:dyDescent="0.3">
      <c r="B16" s="36">
        <f ca="1">NOW()</f>
        <v>45636.036868634263</v>
      </c>
      <c r="S16" s="25"/>
    </row>
    <row r="18" spans="1:3" x14ac:dyDescent="0.3">
      <c r="A18">
        <v>5</v>
      </c>
      <c r="B18" t="s">
        <v>124</v>
      </c>
    </row>
    <row r="19" spans="1:3" x14ac:dyDescent="0.3">
      <c r="B19" t="s">
        <v>125</v>
      </c>
    </row>
    <row r="20" spans="1:3" x14ac:dyDescent="0.3">
      <c r="B20" t="s">
        <v>126</v>
      </c>
    </row>
    <row r="21" spans="1:3" x14ac:dyDescent="0.3">
      <c r="B21" s="9" t="str">
        <f ca="1">TEXT(NOW(), "hh:mm:ss")</f>
        <v>00:53:05</v>
      </c>
    </row>
    <row r="23" spans="1:3" x14ac:dyDescent="0.3">
      <c r="A23">
        <v>6</v>
      </c>
      <c r="B23" t="s">
        <v>127</v>
      </c>
    </row>
    <row r="24" spans="1:3" x14ac:dyDescent="0.3">
      <c r="B24" t="s">
        <v>128</v>
      </c>
    </row>
    <row r="25" spans="1:3" x14ac:dyDescent="0.3">
      <c r="B25" s="26">
        <v>37674</v>
      </c>
      <c r="C25" s="25">
        <v>45636</v>
      </c>
    </row>
    <row r="26" spans="1:3" x14ac:dyDescent="0.3">
      <c r="B26" t="s">
        <v>129</v>
      </c>
    </row>
    <row r="27" spans="1:3" x14ac:dyDescent="0.3">
      <c r="B27" s="9">
        <f>DATEDIF(B25,C25,"Y")</f>
        <v>21</v>
      </c>
    </row>
    <row r="28" spans="1:3" x14ac:dyDescent="0.3">
      <c r="B28" t="s">
        <v>130</v>
      </c>
    </row>
    <row r="29" spans="1:3" x14ac:dyDescent="0.3">
      <c r="B29" s="9">
        <f>DATEDIF(B25,C25,"m")</f>
        <v>261</v>
      </c>
      <c r="C29" s="25" t="str">
        <f>DATEDIF(B25, C25, "Y") &amp; " Years, " &amp; DATEDIF(B25, C25, "YM") &amp; " Months, " &amp; DATEDIF(B25, C25, "MD") &amp; " Days"</f>
        <v>21 Years, 9 Months, 18 Days</v>
      </c>
    </row>
    <row r="31" spans="1:3" x14ac:dyDescent="0.3">
      <c r="A31">
        <v>7</v>
      </c>
      <c r="B31" t="s">
        <v>131</v>
      </c>
    </row>
    <row r="32" spans="1:3" x14ac:dyDescent="0.3">
      <c r="B32" s="9">
        <f>EOMONTH(DATE(2003,6,1),3)</f>
        <v>37894</v>
      </c>
    </row>
    <row r="34" spans="1:5" x14ac:dyDescent="0.3">
      <c r="A34">
        <v>8</v>
      </c>
      <c r="B34" t="s">
        <v>132</v>
      </c>
    </row>
    <row r="35" spans="1:5" x14ac:dyDescent="0.3">
      <c r="B35" t="s">
        <v>22</v>
      </c>
      <c r="C35" s="27">
        <v>44927</v>
      </c>
    </row>
    <row r="36" spans="1:5" x14ac:dyDescent="0.3">
      <c r="B36" t="s">
        <v>23</v>
      </c>
      <c r="C36" s="27">
        <v>44977</v>
      </c>
    </row>
    <row r="37" spans="1:5" x14ac:dyDescent="0.3">
      <c r="B37" t="s">
        <v>43</v>
      </c>
      <c r="C37" s="28" t="s">
        <v>56</v>
      </c>
    </row>
    <row r="38" spans="1:5" x14ac:dyDescent="0.3">
      <c r="B38" t="s">
        <v>41</v>
      </c>
      <c r="C38" s="27">
        <v>44952</v>
      </c>
    </row>
    <row r="39" spans="1:5" x14ac:dyDescent="0.3">
      <c r="C39" s="27">
        <v>44959</v>
      </c>
    </row>
    <row r="40" spans="1:5" x14ac:dyDescent="0.3">
      <c r="C40" s="27">
        <v>44975</v>
      </c>
    </row>
    <row r="42" spans="1:5" x14ac:dyDescent="0.3">
      <c r="B42" t="s">
        <v>133</v>
      </c>
      <c r="C42" s="38"/>
      <c r="D42" s="9">
        <f>NETWORKDAYS.INTL(C35,C36,6,C38:C40)</f>
        <v>36</v>
      </c>
      <c r="E42">
        <f>NETWORKDAYS.INTL(C35,C36,6,C38:C40)</f>
        <v>36</v>
      </c>
    </row>
    <row r="44" spans="1:5" x14ac:dyDescent="0.3">
      <c r="A44">
        <v>9</v>
      </c>
    </row>
    <row r="45" spans="1:5" x14ac:dyDescent="0.3">
      <c r="B45" s="1" t="s">
        <v>94</v>
      </c>
      <c r="C45" s="1" t="s">
        <v>134</v>
      </c>
      <c r="D45" s="1" t="s">
        <v>135</v>
      </c>
    </row>
    <row r="46" spans="1:5" x14ac:dyDescent="0.3">
      <c r="B46" s="5" t="s">
        <v>98</v>
      </c>
      <c r="C46" s="23">
        <v>2.0833333333333332E-2</v>
      </c>
      <c r="D46" s="23">
        <v>2.1122685185185185E-2</v>
      </c>
    </row>
    <row r="47" spans="1:5" x14ac:dyDescent="0.3">
      <c r="B47" s="5" t="s">
        <v>99</v>
      </c>
      <c r="C47" s="23">
        <v>2.0833333333333332E-2</v>
      </c>
      <c r="D47" s="23">
        <v>2.0659722222222222E-2</v>
      </c>
    </row>
    <row r="48" spans="1:5" x14ac:dyDescent="0.3">
      <c r="B48" s="5" t="s">
        <v>100</v>
      </c>
      <c r="C48" s="23">
        <v>2.0833333333333332E-2</v>
      </c>
      <c r="D48" s="23">
        <v>2.4305555555555556E-2</v>
      </c>
    </row>
    <row r="49" spans="1:4" x14ac:dyDescent="0.3">
      <c r="B49" s="5" t="s">
        <v>101</v>
      </c>
      <c r="C49" s="23">
        <v>2.0833333333333332E-2</v>
      </c>
      <c r="D49" s="23">
        <v>2.0833333333333332E-2</v>
      </c>
    </row>
    <row r="50" spans="1:4" x14ac:dyDescent="0.3">
      <c r="B50" s="5" t="s">
        <v>102</v>
      </c>
      <c r="C50" s="23">
        <v>2.0833333333333332E-2</v>
      </c>
      <c r="D50" s="23">
        <v>1.9444444444444445E-2</v>
      </c>
    </row>
    <row r="52" spans="1:4" x14ac:dyDescent="0.3">
      <c r="B52" t="s">
        <v>136</v>
      </c>
    </row>
    <row r="53" spans="1:4" x14ac:dyDescent="0.3">
      <c r="B53" s="9">
        <f>COUNTIFS(D46:D50,"&gt;"&amp;TIME(0,30,0))</f>
        <v>2</v>
      </c>
      <c r="C53">
        <f ca="1">COUNTIFS(C2:C6, "&gt;" &amp; TIME(0,30,0))</f>
        <v>2</v>
      </c>
    </row>
    <row r="55" spans="1:4" x14ac:dyDescent="0.3">
      <c r="B55" t="s">
        <v>137</v>
      </c>
    </row>
    <row r="56" spans="1:4" x14ac:dyDescent="0.3">
      <c r="B56" s="9">
        <f>COUNTIFS(D46:D50,"&gt;"&amp;TIMEVALUE("00:30:00"))</f>
        <v>2</v>
      </c>
    </row>
    <row r="58" spans="1:4" x14ac:dyDescent="0.3">
      <c r="A58">
        <v>10</v>
      </c>
      <c r="B58" t="s">
        <v>138</v>
      </c>
    </row>
    <row r="59" spans="1:4" x14ac:dyDescent="0.3">
      <c r="B59" t="s">
        <v>139</v>
      </c>
    </row>
    <row r="60" spans="1:4" x14ac:dyDescent="0.3">
      <c r="B60" s="11" t="s">
        <v>140</v>
      </c>
      <c r="C60" s="31">
        <v>3.7615740740740769E-3</v>
      </c>
    </row>
    <row r="61" spans="1:4" x14ac:dyDescent="0.3">
      <c r="B61" s="30" t="e">
        <f ca="1">C61</f>
        <v>#NAME?</v>
      </c>
      <c r="C61" t="e">
        <f ca="1">ARRAY_CONSTRAIN(ARRAYFORMULA(SUMPRODUCT((D46:D50)*(D46:D50&gt;TIME(0,30,0))) - (COUNTIFS(D46:D50,"&gt;"&amp;TIME(0,30,0))*TIME(0,30,0))), 1, 1)</f>
        <v>#NAME?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Home work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Rout</dc:creator>
  <cp:keywords/>
  <dc:description/>
  <cp:lastModifiedBy>adiee pathak</cp:lastModifiedBy>
  <cp:revision/>
  <dcterms:created xsi:type="dcterms:W3CDTF">2023-02-15T05:12:31Z</dcterms:created>
  <dcterms:modified xsi:type="dcterms:W3CDTF">2024-12-09T19:23:08Z</dcterms:modified>
  <cp:category/>
  <cp:contentStatus/>
</cp:coreProperties>
</file>