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notas\MATRIZ NUEVA\"/>
    </mc:Choice>
  </mc:AlternateContent>
  <xr:revisionPtr revIDLastSave="0" documentId="13_ncr:1_{E47DE834-F139-487B-948E-3D6723E3EB1E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DATOS" sheetId="1" r:id="rId1"/>
    <sheet name="NOTAS 1ER TRIMESTRE" sheetId="2" r:id="rId2"/>
    <sheet name="J.CURSO 1ER TRIMESTRE" sheetId="5" r:id="rId3"/>
    <sheet name="NOTAS 2DO TRIMESTRE" sheetId="6" r:id="rId4"/>
    <sheet name="J.CURSO 2DO TRIMESTRE " sheetId="7" r:id="rId5"/>
    <sheet name="NOTAS 3 ER TRIMESTRE" sheetId="8" r:id="rId6"/>
    <sheet name="J.CURSO 3 ER TRIMESTRE" sheetId="9" r:id="rId7"/>
    <sheet name="2DO-3RO EGB" sheetId="12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2" l="1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9" i="12"/>
  <c r="D29" i="12"/>
  <c r="E29" i="12"/>
  <c r="F29" i="12"/>
  <c r="G29" i="12"/>
  <c r="H29" i="12"/>
  <c r="C30" i="12"/>
  <c r="D30" i="12"/>
  <c r="E30" i="12"/>
  <c r="F30" i="12"/>
  <c r="G30" i="12"/>
  <c r="H30" i="12"/>
  <c r="C31" i="12"/>
  <c r="D31" i="12"/>
  <c r="E31" i="12"/>
  <c r="F31" i="12"/>
  <c r="G31" i="12"/>
  <c r="H31" i="12"/>
  <c r="C32" i="12"/>
  <c r="D32" i="12"/>
  <c r="E32" i="12"/>
  <c r="F32" i="12"/>
  <c r="G32" i="12"/>
  <c r="H32" i="12"/>
  <c r="C33" i="12"/>
  <c r="D33" i="12"/>
  <c r="E33" i="12"/>
  <c r="F33" i="12"/>
  <c r="G33" i="12"/>
  <c r="H33" i="12"/>
  <c r="C34" i="12"/>
  <c r="D34" i="12"/>
  <c r="E34" i="12"/>
  <c r="F34" i="12"/>
  <c r="G34" i="12"/>
  <c r="H34" i="12"/>
  <c r="C35" i="12"/>
  <c r="D35" i="12"/>
  <c r="E35" i="12"/>
  <c r="F35" i="12"/>
  <c r="G35" i="12"/>
  <c r="H35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C43" i="12"/>
  <c r="D43" i="12"/>
  <c r="E43" i="12"/>
  <c r="F43" i="12"/>
  <c r="G43" i="12"/>
  <c r="H43" i="12"/>
  <c r="C44" i="12"/>
  <c r="D44" i="12"/>
  <c r="E44" i="12"/>
  <c r="F44" i="12"/>
  <c r="G44" i="12"/>
  <c r="H44" i="12"/>
  <c r="C45" i="12"/>
  <c r="D45" i="12"/>
  <c r="E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C48" i="12"/>
  <c r="D48" i="12"/>
  <c r="E48" i="12"/>
  <c r="F48" i="12"/>
  <c r="G48" i="12"/>
  <c r="H48" i="12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C52" i="12"/>
  <c r="D52" i="12"/>
  <c r="E52" i="12"/>
  <c r="F52" i="12"/>
  <c r="G52" i="12"/>
  <c r="H52" i="12"/>
  <c r="C53" i="12"/>
  <c r="D53" i="12"/>
  <c r="E53" i="12"/>
  <c r="F53" i="12"/>
  <c r="G53" i="12"/>
  <c r="H53" i="12"/>
  <c r="G9" i="12"/>
  <c r="E9" i="12"/>
  <c r="C9" i="12"/>
  <c r="E74" i="12" l="1"/>
  <c r="E73" i="12"/>
  <c r="K5" i="12"/>
  <c r="K4" i="12"/>
  <c r="K3" i="12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16" i="5"/>
  <c r="D66" i="5"/>
  <c r="D65" i="5"/>
  <c r="D74" i="5"/>
  <c r="D73" i="5"/>
  <c r="D72" i="5"/>
  <c r="D71" i="5"/>
  <c r="D70" i="5"/>
  <c r="D69" i="5"/>
  <c r="D68" i="5"/>
  <c r="D67" i="5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16" i="7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16" i="9"/>
  <c r="D74" i="7"/>
  <c r="D73" i="7"/>
  <c r="D72" i="7"/>
  <c r="D71" i="7"/>
  <c r="D70" i="7"/>
  <c r="D69" i="7"/>
  <c r="D68" i="7"/>
  <c r="D67" i="7"/>
  <c r="D75" i="7" s="1"/>
  <c r="D66" i="7"/>
  <c r="D65" i="7"/>
  <c r="D75" i="9"/>
  <c r="D73" i="9"/>
  <c r="D72" i="9"/>
  <c r="D71" i="9"/>
  <c r="D70" i="9"/>
  <c r="D69" i="9"/>
  <c r="D68" i="9"/>
  <c r="D67" i="9"/>
  <c r="D66" i="9"/>
  <c r="D65" i="9"/>
  <c r="D74" i="9"/>
  <c r="D75" i="5" l="1"/>
  <c r="B74" i="12"/>
  <c r="B73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C5" i="12"/>
  <c r="C4" i="12"/>
  <c r="C3" i="12"/>
  <c r="G16" i="2"/>
  <c r="N16" i="2"/>
  <c r="F17" i="5" s="1"/>
  <c r="H17" i="5" s="1"/>
  <c r="J17" i="5"/>
  <c r="K17" i="5" s="1"/>
  <c r="L17" i="5"/>
  <c r="M17" i="5" s="1"/>
  <c r="G16" i="6"/>
  <c r="C17" i="7" s="1"/>
  <c r="E17" i="7" s="1"/>
  <c r="N16" i="6"/>
  <c r="F17" i="7" s="1"/>
  <c r="H17" i="7" s="1"/>
  <c r="J17" i="7"/>
  <c r="K17" i="7" s="1"/>
  <c r="L17" i="7"/>
  <c r="M17" i="7" s="1"/>
  <c r="G16" i="8"/>
  <c r="C17" i="9" s="1"/>
  <c r="E17" i="9" s="1"/>
  <c r="N16" i="8"/>
  <c r="F17" i="9" s="1"/>
  <c r="H17" i="9" s="1"/>
  <c r="J17" i="9"/>
  <c r="K17" i="9" s="1"/>
  <c r="L17" i="9"/>
  <c r="M17" i="9" s="1"/>
  <c r="G17" i="2"/>
  <c r="C18" i="5" s="1"/>
  <c r="E18" i="5" s="1"/>
  <c r="N17" i="2"/>
  <c r="F18" i="5" s="1"/>
  <c r="H18" i="5" s="1"/>
  <c r="J18" i="5"/>
  <c r="K18" i="5" s="1"/>
  <c r="L18" i="5"/>
  <c r="M18" i="5" s="1"/>
  <c r="G17" i="6"/>
  <c r="C18" i="7" s="1"/>
  <c r="E18" i="7" s="1"/>
  <c r="N17" i="6"/>
  <c r="F18" i="7" s="1"/>
  <c r="H18" i="7" s="1"/>
  <c r="J18" i="7"/>
  <c r="K18" i="7" s="1"/>
  <c r="L18" i="7"/>
  <c r="M18" i="7" s="1"/>
  <c r="G17" i="8"/>
  <c r="C18" i="9" s="1"/>
  <c r="E18" i="9" s="1"/>
  <c r="N17" i="8"/>
  <c r="F18" i="9" s="1"/>
  <c r="H18" i="9" s="1"/>
  <c r="J18" i="9"/>
  <c r="K18" i="9" s="1"/>
  <c r="L18" i="9"/>
  <c r="M18" i="9" s="1"/>
  <c r="G18" i="2"/>
  <c r="C19" i="5" s="1"/>
  <c r="E19" i="5" s="1"/>
  <c r="N18" i="2"/>
  <c r="F19" i="5" s="1"/>
  <c r="H19" i="5" s="1"/>
  <c r="J19" i="5"/>
  <c r="K19" i="5" s="1"/>
  <c r="L19" i="5"/>
  <c r="M19" i="5" s="1"/>
  <c r="G18" i="6"/>
  <c r="C19" i="7" s="1"/>
  <c r="E19" i="7" s="1"/>
  <c r="N18" i="6"/>
  <c r="J19" i="7"/>
  <c r="K19" i="7" s="1"/>
  <c r="L19" i="7"/>
  <c r="M19" i="7" s="1"/>
  <c r="G18" i="8"/>
  <c r="C19" i="9" s="1"/>
  <c r="E19" i="9" s="1"/>
  <c r="N18" i="8"/>
  <c r="O18" i="8" s="1"/>
  <c r="G19" i="9" s="1"/>
  <c r="J19" i="9"/>
  <c r="K19" i="9" s="1"/>
  <c r="L19" i="9"/>
  <c r="M19" i="9" s="1"/>
  <c r="G19" i="2"/>
  <c r="C20" i="5" s="1"/>
  <c r="E20" i="5" s="1"/>
  <c r="N19" i="2"/>
  <c r="F20" i="5" s="1"/>
  <c r="H20" i="5" s="1"/>
  <c r="J20" i="5"/>
  <c r="K20" i="5" s="1"/>
  <c r="L20" i="5"/>
  <c r="M20" i="5" s="1"/>
  <c r="G19" i="6"/>
  <c r="C20" i="7" s="1"/>
  <c r="E20" i="7" s="1"/>
  <c r="N19" i="6"/>
  <c r="F20" i="7" s="1"/>
  <c r="H20" i="7" s="1"/>
  <c r="J20" i="7"/>
  <c r="K20" i="7" s="1"/>
  <c r="L20" i="7"/>
  <c r="M20" i="7" s="1"/>
  <c r="G19" i="8"/>
  <c r="C20" i="9" s="1"/>
  <c r="E20" i="9" s="1"/>
  <c r="N19" i="8"/>
  <c r="F20" i="9" s="1"/>
  <c r="H20" i="9" s="1"/>
  <c r="J20" i="9"/>
  <c r="K20" i="9" s="1"/>
  <c r="L20" i="9"/>
  <c r="M20" i="9" s="1"/>
  <c r="G20" i="2"/>
  <c r="N20" i="2"/>
  <c r="F21" i="5" s="1"/>
  <c r="H21" i="5" s="1"/>
  <c r="J21" i="5"/>
  <c r="K21" i="5" s="1"/>
  <c r="L21" i="5"/>
  <c r="M21" i="5" s="1"/>
  <c r="G20" i="6"/>
  <c r="C21" i="7" s="1"/>
  <c r="E21" i="7" s="1"/>
  <c r="N20" i="6"/>
  <c r="F21" i="7" s="1"/>
  <c r="H21" i="7" s="1"/>
  <c r="J21" i="7"/>
  <c r="K21" i="7" s="1"/>
  <c r="L21" i="7"/>
  <c r="M21" i="7" s="1"/>
  <c r="G20" i="8"/>
  <c r="C21" i="9" s="1"/>
  <c r="E21" i="9" s="1"/>
  <c r="N20" i="8"/>
  <c r="F21" i="9" s="1"/>
  <c r="H21" i="9" s="1"/>
  <c r="J21" i="9"/>
  <c r="K21" i="9" s="1"/>
  <c r="L21" i="9"/>
  <c r="M21" i="9" s="1"/>
  <c r="G21" i="2"/>
  <c r="C22" i="5" s="1"/>
  <c r="E22" i="5" s="1"/>
  <c r="N21" i="2"/>
  <c r="F22" i="5" s="1"/>
  <c r="H22" i="5" s="1"/>
  <c r="J22" i="5"/>
  <c r="K22" i="5" s="1"/>
  <c r="L22" i="5"/>
  <c r="M22" i="5" s="1"/>
  <c r="G21" i="6"/>
  <c r="C22" i="7" s="1"/>
  <c r="E22" i="7" s="1"/>
  <c r="N21" i="6"/>
  <c r="O21" i="6" s="1"/>
  <c r="G22" i="7" s="1"/>
  <c r="J22" i="7"/>
  <c r="K22" i="7" s="1"/>
  <c r="L22" i="7"/>
  <c r="M22" i="7" s="1"/>
  <c r="G21" i="8"/>
  <c r="C22" i="9" s="1"/>
  <c r="E22" i="9" s="1"/>
  <c r="N21" i="8"/>
  <c r="F22" i="9" s="1"/>
  <c r="H22" i="9" s="1"/>
  <c r="J22" i="9"/>
  <c r="K22" i="9" s="1"/>
  <c r="L22" i="9"/>
  <c r="M22" i="9" s="1"/>
  <c r="G22" i="2"/>
  <c r="C23" i="5" s="1"/>
  <c r="E23" i="5" s="1"/>
  <c r="N22" i="2"/>
  <c r="F23" i="5" s="1"/>
  <c r="H23" i="5" s="1"/>
  <c r="J23" i="5"/>
  <c r="K23" i="5" s="1"/>
  <c r="L23" i="5"/>
  <c r="M23" i="5" s="1"/>
  <c r="G22" i="6"/>
  <c r="C23" i="7" s="1"/>
  <c r="E23" i="7" s="1"/>
  <c r="N22" i="6"/>
  <c r="F23" i="7" s="1"/>
  <c r="H23" i="7" s="1"/>
  <c r="J23" i="7"/>
  <c r="K23" i="7" s="1"/>
  <c r="L23" i="7"/>
  <c r="M23" i="7" s="1"/>
  <c r="G22" i="8"/>
  <c r="C23" i="9" s="1"/>
  <c r="E23" i="9" s="1"/>
  <c r="N22" i="8"/>
  <c r="F23" i="9" s="1"/>
  <c r="H23" i="9" s="1"/>
  <c r="J23" i="9"/>
  <c r="K23" i="9" s="1"/>
  <c r="L23" i="9"/>
  <c r="M23" i="9" s="1"/>
  <c r="G23" i="2"/>
  <c r="N23" i="2"/>
  <c r="F24" i="5" s="1"/>
  <c r="H24" i="5" s="1"/>
  <c r="J24" i="5"/>
  <c r="K24" i="5" s="1"/>
  <c r="L24" i="5"/>
  <c r="M24" i="5" s="1"/>
  <c r="G23" i="6"/>
  <c r="C24" i="7" s="1"/>
  <c r="E24" i="7" s="1"/>
  <c r="N23" i="6"/>
  <c r="F24" i="7" s="1"/>
  <c r="H24" i="7" s="1"/>
  <c r="J24" i="7"/>
  <c r="K24" i="7" s="1"/>
  <c r="L24" i="7"/>
  <c r="M24" i="7" s="1"/>
  <c r="G23" i="8"/>
  <c r="C24" i="9" s="1"/>
  <c r="E24" i="9" s="1"/>
  <c r="N23" i="8"/>
  <c r="J24" i="9"/>
  <c r="K24" i="9" s="1"/>
  <c r="L24" i="9"/>
  <c r="M24" i="9" s="1"/>
  <c r="G24" i="2"/>
  <c r="C25" i="5" s="1"/>
  <c r="E25" i="5" s="1"/>
  <c r="N24" i="2"/>
  <c r="F25" i="5" s="1"/>
  <c r="H25" i="5" s="1"/>
  <c r="J25" i="5"/>
  <c r="K25" i="5" s="1"/>
  <c r="L25" i="5"/>
  <c r="M25" i="5" s="1"/>
  <c r="G24" i="6"/>
  <c r="C25" i="7" s="1"/>
  <c r="E25" i="7" s="1"/>
  <c r="N24" i="6"/>
  <c r="F25" i="7" s="1"/>
  <c r="H25" i="7" s="1"/>
  <c r="J25" i="7"/>
  <c r="K25" i="7" s="1"/>
  <c r="L25" i="7"/>
  <c r="M25" i="7" s="1"/>
  <c r="G24" i="8"/>
  <c r="C25" i="9" s="1"/>
  <c r="E25" i="9" s="1"/>
  <c r="N24" i="8"/>
  <c r="F25" i="9" s="1"/>
  <c r="H25" i="9" s="1"/>
  <c r="J25" i="9"/>
  <c r="K25" i="9" s="1"/>
  <c r="L25" i="9"/>
  <c r="M25" i="9" s="1"/>
  <c r="G25" i="2"/>
  <c r="C26" i="5" s="1"/>
  <c r="E26" i="5" s="1"/>
  <c r="N25" i="2"/>
  <c r="F26" i="5" s="1"/>
  <c r="H26" i="5" s="1"/>
  <c r="J26" i="5"/>
  <c r="K26" i="5" s="1"/>
  <c r="L26" i="5"/>
  <c r="M26" i="5" s="1"/>
  <c r="G25" i="6"/>
  <c r="C26" i="7" s="1"/>
  <c r="E26" i="7" s="1"/>
  <c r="N25" i="6"/>
  <c r="F26" i="7" s="1"/>
  <c r="H26" i="7" s="1"/>
  <c r="J26" i="7"/>
  <c r="K26" i="7" s="1"/>
  <c r="L26" i="7"/>
  <c r="M26" i="7" s="1"/>
  <c r="G25" i="8"/>
  <c r="C26" i="9" s="1"/>
  <c r="E26" i="9" s="1"/>
  <c r="N25" i="8"/>
  <c r="F26" i="9" s="1"/>
  <c r="H26" i="9" s="1"/>
  <c r="J26" i="9"/>
  <c r="K26" i="9" s="1"/>
  <c r="L26" i="9"/>
  <c r="M26" i="9" s="1"/>
  <c r="G26" i="2"/>
  <c r="C27" i="5" s="1"/>
  <c r="E27" i="5" s="1"/>
  <c r="N26" i="2"/>
  <c r="F27" i="5" s="1"/>
  <c r="H27" i="5" s="1"/>
  <c r="J27" i="5"/>
  <c r="K27" i="5" s="1"/>
  <c r="L27" i="5"/>
  <c r="M27" i="5" s="1"/>
  <c r="G26" i="6"/>
  <c r="C27" i="7" s="1"/>
  <c r="E27" i="7" s="1"/>
  <c r="N26" i="6"/>
  <c r="J27" i="7"/>
  <c r="K27" i="7" s="1"/>
  <c r="L27" i="7"/>
  <c r="M27" i="7" s="1"/>
  <c r="G26" i="8"/>
  <c r="C27" i="9" s="1"/>
  <c r="E27" i="9" s="1"/>
  <c r="N26" i="8"/>
  <c r="O26" i="8" s="1"/>
  <c r="G27" i="9" s="1"/>
  <c r="J27" i="9"/>
  <c r="K27" i="9" s="1"/>
  <c r="L27" i="9"/>
  <c r="M27" i="9" s="1"/>
  <c r="G27" i="2"/>
  <c r="N27" i="2"/>
  <c r="F28" i="5" s="1"/>
  <c r="H28" i="5" s="1"/>
  <c r="J28" i="5"/>
  <c r="K28" i="5" s="1"/>
  <c r="L28" i="5"/>
  <c r="M28" i="5" s="1"/>
  <c r="G27" i="6"/>
  <c r="C28" i="7" s="1"/>
  <c r="E28" i="7" s="1"/>
  <c r="N27" i="6"/>
  <c r="F28" i="7" s="1"/>
  <c r="H28" i="7" s="1"/>
  <c r="J28" i="7"/>
  <c r="K28" i="7" s="1"/>
  <c r="L28" i="7"/>
  <c r="M28" i="7" s="1"/>
  <c r="G27" i="8"/>
  <c r="C28" i="9" s="1"/>
  <c r="E28" i="9" s="1"/>
  <c r="N27" i="8"/>
  <c r="F28" i="9" s="1"/>
  <c r="H28" i="9" s="1"/>
  <c r="J28" i="9"/>
  <c r="K28" i="9" s="1"/>
  <c r="L28" i="9"/>
  <c r="M28" i="9" s="1"/>
  <c r="G28" i="2"/>
  <c r="C29" i="5" s="1"/>
  <c r="E29" i="5" s="1"/>
  <c r="N28" i="2"/>
  <c r="F29" i="5" s="1"/>
  <c r="H29" i="5" s="1"/>
  <c r="J29" i="5"/>
  <c r="K29" i="5" s="1"/>
  <c r="L29" i="5"/>
  <c r="M29" i="5" s="1"/>
  <c r="G28" i="6"/>
  <c r="C29" i="7" s="1"/>
  <c r="E29" i="7" s="1"/>
  <c r="N28" i="6"/>
  <c r="O28" i="6" s="1"/>
  <c r="G29" i="7" s="1"/>
  <c r="J29" i="7"/>
  <c r="K29" i="7" s="1"/>
  <c r="L29" i="7"/>
  <c r="M29" i="7" s="1"/>
  <c r="G28" i="8"/>
  <c r="H28" i="8" s="1"/>
  <c r="D29" i="9" s="1"/>
  <c r="N28" i="8"/>
  <c r="F29" i="9" s="1"/>
  <c r="H29" i="9" s="1"/>
  <c r="J29" i="9"/>
  <c r="K29" i="9" s="1"/>
  <c r="L29" i="9"/>
  <c r="M29" i="9" s="1"/>
  <c r="G29" i="2"/>
  <c r="C30" i="5" s="1"/>
  <c r="E30" i="5" s="1"/>
  <c r="N29" i="2"/>
  <c r="F30" i="5" s="1"/>
  <c r="H30" i="5" s="1"/>
  <c r="J30" i="5"/>
  <c r="K30" i="5" s="1"/>
  <c r="L30" i="5"/>
  <c r="M30" i="5" s="1"/>
  <c r="G29" i="6"/>
  <c r="C30" i="7" s="1"/>
  <c r="E30" i="7" s="1"/>
  <c r="N29" i="6"/>
  <c r="J30" i="7"/>
  <c r="K30" i="7" s="1"/>
  <c r="L30" i="7"/>
  <c r="M30" i="7" s="1"/>
  <c r="G29" i="8"/>
  <c r="C30" i="9" s="1"/>
  <c r="E30" i="9" s="1"/>
  <c r="N29" i="8"/>
  <c r="O29" i="8" s="1"/>
  <c r="G30" i="9" s="1"/>
  <c r="J30" i="9"/>
  <c r="K30" i="9" s="1"/>
  <c r="L30" i="9"/>
  <c r="M30" i="9" s="1"/>
  <c r="G30" i="2"/>
  <c r="H30" i="2" s="1"/>
  <c r="D31" i="5" s="1"/>
  <c r="N30" i="2"/>
  <c r="F31" i="5" s="1"/>
  <c r="H31" i="5" s="1"/>
  <c r="J31" i="5"/>
  <c r="K31" i="5" s="1"/>
  <c r="L31" i="5"/>
  <c r="M31" i="5" s="1"/>
  <c r="G30" i="6"/>
  <c r="C31" i="7" s="1"/>
  <c r="E31" i="7" s="1"/>
  <c r="N30" i="6"/>
  <c r="F31" i="7" s="1"/>
  <c r="H31" i="7" s="1"/>
  <c r="J31" i="7"/>
  <c r="K31" i="7" s="1"/>
  <c r="L31" i="7"/>
  <c r="M31" i="7" s="1"/>
  <c r="G30" i="8"/>
  <c r="C31" i="9" s="1"/>
  <c r="E31" i="9" s="1"/>
  <c r="N30" i="8"/>
  <c r="J31" i="9"/>
  <c r="K31" i="9" s="1"/>
  <c r="L31" i="9"/>
  <c r="M31" i="9" s="1"/>
  <c r="G31" i="2"/>
  <c r="N31" i="2"/>
  <c r="O31" i="2" s="1"/>
  <c r="G32" i="5" s="1"/>
  <c r="J32" i="5"/>
  <c r="K32" i="5" s="1"/>
  <c r="L32" i="5"/>
  <c r="M32" i="5" s="1"/>
  <c r="G31" i="6"/>
  <c r="C32" i="7" s="1"/>
  <c r="E32" i="7" s="1"/>
  <c r="N31" i="6"/>
  <c r="F32" i="7" s="1"/>
  <c r="H32" i="7" s="1"/>
  <c r="J32" i="7"/>
  <c r="K32" i="7" s="1"/>
  <c r="L32" i="7"/>
  <c r="M32" i="7" s="1"/>
  <c r="G31" i="8"/>
  <c r="C32" i="9" s="1"/>
  <c r="E32" i="9" s="1"/>
  <c r="N31" i="8"/>
  <c r="F32" i="9" s="1"/>
  <c r="H32" i="9" s="1"/>
  <c r="J32" i="9"/>
  <c r="K32" i="9" s="1"/>
  <c r="L32" i="9"/>
  <c r="M32" i="9" s="1"/>
  <c r="G32" i="2"/>
  <c r="C33" i="5" s="1"/>
  <c r="E33" i="5" s="1"/>
  <c r="N32" i="2"/>
  <c r="F33" i="5" s="1"/>
  <c r="H33" i="5" s="1"/>
  <c r="J33" i="5"/>
  <c r="K33" i="5" s="1"/>
  <c r="L33" i="5"/>
  <c r="M33" i="5" s="1"/>
  <c r="G32" i="6"/>
  <c r="C33" i="7" s="1"/>
  <c r="E33" i="7" s="1"/>
  <c r="N32" i="6"/>
  <c r="O32" i="6" s="1"/>
  <c r="G33" i="7" s="1"/>
  <c r="J33" i="7"/>
  <c r="K33" i="7" s="1"/>
  <c r="L33" i="7"/>
  <c r="M33" i="7" s="1"/>
  <c r="G32" i="8"/>
  <c r="C33" i="9" s="1"/>
  <c r="E33" i="9" s="1"/>
  <c r="N32" i="8"/>
  <c r="F33" i="9" s="1"/>
  <c r="H33" i="9" s="1"/>
  <c r="J33" i="9"/>
  <c r="K33" i="9" s="1"/>
  <c r="L33" i="9"/>
  <c r="M33" i="9" s="1"/>
  <c r="G33" i="2"/>
  <c r="C34" i="5" s="1"/>
  <c r="E34" i="5" s="1"/>
  <c r="N33" i="2"/>
  <c r="F34" i="5" s="1"/>
  <c r="H34" i="5" s="1"/>
  <c r="J34" i="5"/>
  <c r="K34" i="5" s="1"/>
  <c r="L34" i="5"/>
  <c r="M34" i="5" s="1"/>
  <c r="G33" i="6"/>
  <c r="C34" i="7" s="1"/>
  <c r="E34" i="7" s="1"/>
  <c r="N33" i="6"/>
  <c r="J34" i="7"/>
  <c r="K34" i="7" s="1"/>
  <c r="L34" i="7"/>
  <c r="M34" i="7" s="1"/>
  <c r="G33" i="8"/>
  <c r="C34" i="9" s="1"/>
  <c r="E34" i="9" s="1"/>
  <c r="N33" i="8"/>
  <c r="O33" i="8" s="1"/>
  <c r="G34" i="9" s="1"/>
  <c r="J34" i="9"/>
  <c r="K34" i="9" s="1"/>
  <c r="L34" i="9"/>
  <c r="M34" i="9" s="1"/>
  <c r="G34" i="2"/>
  <c r="H34" i="2" s="1"/>
  <c r="D35" i="5" s="1"/>
  <c r="N34" i="2"/>
  <c r="F35" i="5" s="1"/>
  <c r="H35" i="5" s="1"/>
  <c r="J35" i="5"/>
  <c r="K35" i="5" s="1"/>
  <c r="L35" i="5"/>
  <c r="M35" i="5" s="1"/>
  <c r="G34" i="6"/>
  <c r="C35" i="7" s="1"/>
  <c r="E35" i="7" s="1"/>
  <c r="N34" i="6"/>
  <c r="F35" i="7" s="1"/>
  <c r="H35" i="7" s="1"/>
  <c r="J35" i="7"/>
  <c r="K35" i="7" s="1"/>
  <c r="L35" i="7"/>
  <c r="M35" i="7" s="1"/>
  <c r="G34" i="8"/>
  <c r="C35" i="9" s="1"/>
  <c r="E35" i="9" s="1"/>
  <c r="N34" i="8"/>
  <c r="J35" i="9"/>
  <c r="K35" i="9" s="1"/>
  <c r="L35" i="9"/>
  <c r="M35" i="9" s="1"/>
  <c r="G35" i="2"/>
  <c r="N35" i="2"/>
  <c r="F36" i="5" s="1"/>
  <c r="H36" i="5" s="1"/>
  <c r="J36" i="5"/>
  <c r="K36" i="5" s="1"/>
  <c r="L36" i="5"/>
  <c r="M36" i="5" s="1"/>
  <c r="G35" i="6"/>
  <c r="C36" i="7" s="1"/>
  <c r="E36" i="7" s="1"/>
  <c r="N35" i="6"/>
  <c r="F36" i="7" s="1"/>
  <c r="H36" i="7" s="1"/>
  <c r="J36" i="7"/>
  <c r="K36" i="7" s="1"/>
  <c r="L36" i="7"/>
  <c r="M36" i="7" s="1"/>
  <c r="G35" i="8"/>
  <c r="C36" i="9"/>
  <c r="E36" i="9" s="1"/>
  <c r="N35" i="8"/>
  <c r="F36" i="9" s="1"/>
  <c r="H36" i="9" s="1"/>
  <c r="J36" i="9"/>
  <c r="K36" i="9" s="1"/>
  <c r="L36" i="9"/>
  <c r="M36" i="9" s="1"/>
  <c r="G36" i="2"/>
  <c r="C37" i="5" s="1"/>
  <c r="E37" i="5" s="1"/>
  <c r="N36" i="2"/>
  <c r="F37" i="5" s="1"/>
  <c r="H37" i="5" s="1"/>
  <c r="J37" i="5"/>
  <c r="K37" i="5" s="1"/>
  <c r="L37" i="5"/>
  <c r="M37" i="5" s="1"/>
  <c r="G36" i="6"/>
  <c r="N36" i="6"/>
  <c r="O36" i="6" s="1"/>
  <c r="G37" i="7" s="1"/>
  <c r="J37" i="7"/>
  <c r="K37" i="7" s="1"/>
  <c r="L37" i="7"/>
  <c r="M37" i="7" s="1"/>
  <c r="G36" i="8"/>
  <c r="H36" i="8" s="1"/>
  <c r="D37" i="9" s="1"/>
  <c r="N36" i="8"/>
  <c r="F37" i="9" s="1"/>
  <c r="H37" i="9" s="1"/>
  <c r="J37" i="9"/>
  <c r="K37" i="9" s="1"/>
  <c r="L37" i="9"/>
  <c r="M37" i="9" s="1"/>
  <c r="G37" i="2"/>
  <c r="C38" i="5" s="1"/>
  <c r="E38" i="5" s="1"/>
  <c r="N37" i="2"/>
  <c r="F38" i="5"/>
  <c r="H38" i="5" s="1"/>
  <c r="J38" i="5"/>
  <c r="K38" i="5" s="1"/>
  <c r="L38" i="5"/>
  <c r="M38" i="5" s="1"/>
  <c r="G37" i="6"/>
  <c r="C38" i="7" s="1"/>
  <c r="E38" i="7" s="1"/>
  <c r="N37" i="6"/>
  <c r="J38" i="7"/>
  <c r="K38" i="7" s="1"/>
  <c r="L38" i="7"/>
  <c r="M38" i="7"/>
  <c r="G37" i="8"/>
  <c r="C38" i="9" s="1"/>
  <c r="E38" i="9" s="1"/>
  <c r="N37" i="8"/>
  <c r="O37" i="8" s="1"/>
  <c r="G38" i="9" s="1"/>
  <c r="J38" i="9"/>
  <c r="K38" i="9" s="1"/>
  <c r="L38" i="9"/>
  <c r="M38" i="9" s="1"/>
  <c r="G38" i="2"/>
  <c r="C39" i="5" s="1"/>
  <c r="E39" i="5" s="1"/>
  <c r="N38" i="2"/>
  <c r="F39" i="5"/>
  <c r="H39" i="5" s="1"/>
  <c r="J39" i="5"/>
  <c r="K39" i="5" s="1"/>
  <c r="L39" i="5"/>
  <c r="M39" i="5" s="1"/>
  <c r="G38" i="6"/>
  <c r="C39" i="7" s="1"/>
  <c r="E39" i="7" s="1"/>
  <c r="N38" i="6"/>
  <c r="F39" i="7" s="1"/>
  <c r="H39" i="7" s="1"/>
  <c r="J39" i="7"/>
  <c r="K39" i="7" s="1"/>
  <c r="L39" i="7"/>
  <c r="M39" i="7" s="1"/>
  <c r="G38" i="8"/>
  <c r="C39" i="9" s="1"/>
  <c r="E39" i="9" s="1"/>
  <c r="N38" i="8"/>
  <c r="J39" i="9"/>
  <c r="K39" i="9" s="1"/>
  <c r="L39" i="9"/>
  <c r="M39" i="9" s="1"/>
  <c r="G39" i="2"/>
  <c r="N39" i="2"/>
  <c r="O39" i="2" s="1"/>
  <c r="G40" i="5" s="1"/>
  <c r="F40" i="5"/>
  <c r="H40" i="5" s="1"/>
  <c r="J40" i="5"/>
  <c r="K40" i="5" s="1"/>
  <c r="L40" i="5"/>
  <c r="M40" i="5"/>
  <c r="G39" i="6"/>
  <c r="C40" i="7" s="1"/>
  <c r="E40" i="7" s="1"/>
  <c r="N39" i="6"/>
  <c r="F40" i="7" s="1"/>
  <c r="H40" i="7" s="1"/>
  <c r="J40" i="7"/>
  <c r="K40" i="7" s="1"/>
  <c r="L40" i="7"/>
  <c r="M40" i="7" s="1"/>
  <c r="G39" i="8"/>
  <c r="C40" i="9" s="1"/>
  <c r="E40" i="9" s="1"/>
  <c r="N39" i="8"/>
  <c r="F40" i="9" s="1"/>
  <c r="H40" i="9" s="1"/>
  <c r="J40" i="9"/>
  <c r="K40" i="9" s="1"/>
  <c r="L40" i="9"/>
  <c r="M40" i="9" s="1"/>
  <c r="G40" i="2"/>
  <c r="C41" i="5" s="1"/>
  <c r="E41" i="5" s="1"/>
  <c r="N40" i="2"/>
  <c r="J41" i="5"/>
  <c r="K41" i="5" s="1"/>
  <c r="L41" i="5"/>
  <c r="M41" i="5"/>
  <c r="G40" i="6"/>
  <c r="C41" i="7" s="1"/>
  <c r="E41" i="7" s="1"/>
  <c r="N40" i="6"/>
  <c r="J41" i="7"/>
  <c r="K41" i="7" s="1"/>
  <c r="L41" i="7"/>
  <c r="M41" i="7" s="1"/>
  <c r="G40" i="8"/>
  <c r="C41" i="9" s="1"/>
  <c r="E41" i="9" s="1"/>
  <c r="N40" i="8"/>
  <c r="F41" i="9" s="1"/>
  <c r="H41" i="9" s="1"/>
  <c r="J41" i="9"/>
  <c r="K41" i="9" s="1"/>
  <c r="L41" i="9"/>
  <c r="M41" i="9" s="1"/>
  <c r="G41" i="2"/>
  <c r="C42" i="5" s="1"/>
  <c r="E42" i="5" s="1"/>
  <c r="N41" i="2"/>
  <c r="F42" i="5" s="1"/>
  <c r="H42" i="5" s="1"/>
  <c r="J42" i="5"/>
  <c r="K42" i="5" s="1"/>
  <c r="L42" i="5"/>
  <c r="M42" i="5" s="1"/>
  <c r="G41" i="6"/>
  <c r="C42" i="7" s="1"/>
  <c r="E42" i="7" s="1"/>
  <c r="N41" i="6"/>
  <c r="J42" i="7"/>
  <c r="K42" i="7" s="1"/>
  <c r="L42" i="7"/>
  <c r="M42" i="7" s="1"/>
  <c r="G41" i="8"/>
  <c r="C42" i="9" s="1"/>
  <c r="E42" i="9" s="1"/>
  <c r="N41" i="8"/>
  <c r="O41" i="8" s="1"/>
  <c r="G42" i="9" s="1"/>
  <c r="J42" i="9"/>
  <c r="K42" i="9" s="1"/>
  <c r="L42" i="9"/>
  <c r="M42" i="9" s="1"/>
  <c r="G42" i="2"/>
  <c r="C43" i="5" s="1"/>
  <c r="E43" i="5" s="1"/>
  <c r="N42" i="2"/>
  <c r="F43" i="5" s="1"/>
  <c r="H43" i="5" s="1"/>
  <c r="J43" i="5"/>
  <c r="K43" i="5"/>
  <c r="L43" i="5"/>
  <c r="M43" i="5" s="1"/>
  <c r="G42" i="6"/>
  <c r="N42" i="6"/>
  <c r="F43" i="7" s="1"/>
  <c r="H43" i="7" s="1"/>
  <c r="J43" i="7"/>
  <c r="K43" i="7" s="1"/>
  <c r="L43" i="7"/>
  <c r="M43" i="7" s="1"/>
  <c r="G42" i="8"/>
  <c r="C43" i="9" s="1"/>
  <c r="E43" i="9" s="1"/>
  <c r="N42" i="8"/>
  <c r="J43" i="9"/>
  <c r="K43" i="9" s="1"/>
  <c r="L43" i="9"/>
  <c r="M43" i="9" s="1"/>
  <c r="G43" i="2"/>
  <c r="N43" i="2"/>
  <c r="F44" i="5" s="1"/>
  <c r="H44" i="5" s="1"/>
  <c r="J44" i="5"/>
  <c r="K44" i="5" s="1"/>
  <c r="L44" i="5"/>
  <c r="M44" i="5" s="1"/>
  <c r="G43" i="6"/>
  <c r="N43" i="6"/>
  <c r="F44" i="7" s="1"/>
  <c r="H44" i="7" s="1"/>
  <c r="J44" i="7"/>
  <c r="K44" i="7" s="1"/>
  <c r="L44" i="7"/>
  <c r="M44" i="7" s="1"/>
  <c r="G43" i="8"/>
  <c r="C44" i="9" s="1"/>
  <c r="E44" i="9" s="1"/>
  <c r="N43" i="8"/>
  <c r="F44" i="9" s="1"/>
  <c r="H44" i="9" s="1"/>
  <c r="J44" i="9"/>
  <c r="K44" i="9" s="1"/>
  <c r="L44" i="9"/>
  <c r="M44" i="9" s="1"/>
  <c r="G44" i="2"/>
  <c r="C45" i="5"/>
  <c r="E45" i="5" s="1"/>
  <c r="I45" i="5" s="1"/>
  <c r="N44" i="2"/>
  <c r="F45" i="5" s="1"/>
  <c r="H45" i="5" s="1"/>
  <c r="J45" i="5"/>
  <c r="K45" i="5" s="1"/>
  <c r="L45" i="5"/>
  <c r="M45" i="5"/>
  <c r="G44" i="6"/>
  <c r="N44" i="6"/>
  <c r="O44" i="6" s="1"/>
  <c r="G45" i="7" s="1"/>
  <c r="F45" i="7"/>
  <c r="H45" i="7" s="1"/>
  <c r="J45" i="7"/>
  <c r="K45" i="7" s="1"/>
  <c r="N45" i="7" s="1"/>
  <c r="L45" i="7"/>
  <c r="M45" i="7"/>
  <c r="G44" i="8"/>
  <c r="H44" i="8" s="1"/>
  <c r="D45" i="9" s="1"/>
  <c r="N44" i="8"/>
  <c r="O44" i="8" s="1"/>
  <c r="G45" i="9" s="1"/>
  <c r="F45" i="9"/>
  <c r="H45" i="9" s="1"/>
  <c r="J45" i="9"/>
  <c r="K45" i="9" s="1"/>
  <c r="L45" i="9"/>
  <c r="M45" i="9" s="1"/>
  <c r="G45" i="2"/>
  <c r="C46" i="5"/>
  <c r="E46" i="5" s="1"/>
  <c r="N45" i="2"/>
  <c r="F46" i="5" s="1"/>
  <c r="H46" i="5" s="1"/>
  <c r="J46" i="5"/>
  <c r="K46" i="5" s="1"/>
  <c r="L46" i="5"/>
  <c r="M46" i="5"/>
  <c r="G45" i="6"/>
  <c r="C46" i="7" s="1"/>
  <c r="E46" i="7" s="1"/>
  <c r="N45" i="6"/>
  <c r="J46" i="7"/>
  <c r="K46" i="7" s="1"/>
  <c r="L46" i="7"/>
  <c r="M46" i="7" s="1"/>
  <c r="G45" i="8"/>
  <c r="C46" i="9" s="1"/>
  <c r="E46" i="9" s="1"/>
  <c r="N45" i="8"/>
  <c r="O45" i="8" s="1"/>
  <c r="G46" i="9" s="1"/>
  <c r="F46" i="9"/>
  <c r="H46" i="9" s="1"/>
  <c r="J46" i="9"/>
  <c r="K46" i="9" s="1"/>
  <c r="N46" i="9" s="1"/>
  <c r="L46" i="9"/>
  <c r="M46" i="9"/>
  <c r="G46" i="2"/>
  <c r="C47" i="5" s="1"/>
  <c r="E47" i="5" s="1"/>
  <c r="N46" i="2"/>
  <c r="F47" i="5" s="1"/>
  <c r="H47" i="5" s="1"/>
  <c r="J47" i="5"/>
  <c r="K47" i="5" s="1"/>
  <c r="L47" i="5"/>
  <c r="M47" i="5" s="1"/>
  <c r="G46" i="6"/>
  <c r="C47" i="7" s="1"/>
  <c r="E47" i="7" s="1"/>
  <c r="N46" i="6"/>
  <c r="F47" i="7" s="1"/>
  <c r="H47" i="7" s="1"/>
  <c r="J47" i="7"/>
  <c r="K47" i="7"/>
  <c r="L47" i="7"/>
  <c r="M47" i="7" s="1"/>
  <c r="G46" i="8"/>
  <c r="C47" i="9" s="1"/>
  <c r="E47" i="9" s="1"/>
  <c r="N46" i="8"/>
  <c r="J47" i="9"/>
  <c r="K47" i="9" s="1"/>
  <c r="L47" i="9"/>
  <c r="M47" i="9" s="1"/>
  <c r="G47" i="2"/>
  <c r="N47" i="2"/>
  <c r="O47" i="2" s="1"/>
  <c r="G48" i="5" s="1"/>
  <c r="J48" i="5"/>
  <c r="K48" i="5"/>
  <c r="L48" i="5"/>
  <c r="M48" i="5" s="1"/>
  <c r="G47" i="6"/>
  <c r="C48" i="7" s="1"/>
  <c r="E48" i="7" s="1"/>
  <c r="N47" i="6"/>
  <c r="F48" i="7" s="1"/>
  <c r="H48" i="7" s="1"/>
  <c r="J48" i="7"/>
  <c r="K48" i="7" s="1"/>
  <c r="L48" i="7"/>
  <c r="M48" i="7" s="1"/>
  <c r="G47" i="8"/>
  <c r="H47" i="8" s="1"/>
  <c r="D48" i="9" s="1"/>
  <c r="C48" i="9"/>
  <c r="E48" i="9" s="1"/>
  <c r="N47" i="8"/>
  <c r="F48" i="9" s="1"/>
  <c r="H48" i="9" s="1"/>
  <c r="J48" i="9"/>
  <c r="K48" i="9"/>
  <c r="L48" i="9"/>
  <c r="M48" i="9" s="1"/>
  <c r="G48" i="2"/>
  <c r="C49" i="5"/>
  <c r="E49" i="5" s="1"/>
  <c r="N48" i="2"/>
  <c r="J49" i="5"/>
  <c r="K49" i="5" s="1"/>
  <c r="L49" i="5"/>
  <c r="M49" i="5" s="1"/>
  <c r="G48" i="6"/>
  <c r="C49" i="7" s="1"/>
  <c r="E49" i="7" s="1"/>
  <c r="N48" i="6"/>
  <c r="O48" i="6" s="1"/>
  <c r="G49" i="7" s="1"/>
  <c r="J49" i="7"/>
  <c r="K49" i="7"/>
  <c r="L49" i="7"/>
  <c r="M49" i="7" s="1"/>
  <c r="G48" i="8"/>
  <c r="C49" i="9" s="1"/>
  <c r="E49" i="9" s="1"/>
  <c r="N48" i="8"/>
  <c r="F49" i="9"/>
  <c r="H49" i="9" s="1"/>
  <c r="J49" i="9"/>
  <c r="K49" i="9" s="1"/>
  <c r="L49" i="9"/>
  <c r="M49" i="9" s="1"/>
  <c r="G49" i="2"/>
  <c r="C50" i="5" s="1"/>
  <c r="E50" i="5" s="1"/>
  <c r="N49" i="2"/>
  <c r="F50" i="5" s="1"/>
  <c r="H50" i="5" s="1"/>
  <c r="J50" i="5"/>
  <c r="K50" i="5" s="1"/>
  <c r="L50" i="5"/>
  <c r="M50" i="5" s="1"/>
  <c r="G49" i="6"/>
  <c r="C50" i="7" s="1"/>
  <c r="E50" i="7" s="1"/>
  <c r="N49" i="6"/>
  <c r="J50" i="7"/>
  <c r="K50" i="7" s="1"/>
  <c r="L50" i="7"/>
  <c r="M50" i="7" s="1"/>
  <c r="G49" i="8"/>
  <c r="N49" i="8"/>
  <c r="O49" i="8" s="1"/>
  <c r="G50" i="9" s="1"/>
  <c r="J50" i="9"/>
  <c r="K50" i="9"/>
  <c r="L50" i="9"/>
  <c r="M50" i="9" s="1"/>
  <c r="G50" i="2"/>
  <c r="C51" i="5"/>
  <c r="E51" i="5" s="1"/>
  <c r="N50" i="2"/>
  <c r="F51" i="5" s="1"/>
  <c r="H51" i="5" s="1"/>
  <c r="J51" i="5"/>
  <c r="K51" i="5" s="1"/>
  <c r="L51" i="5"/>
  <c r="M51" i="5" s="1"/>
  <c r="G50" i="6"/>
  <c r="C51" i="7"/>
  <c r="E51" i="7" s="1"/>
  <c r="N50" i="6"/>
  <c r="F51" i="7" s="1"/>
  <c r="H51" i="7" s="1"/>
  <c r="J51" i="7"/>
  <c r="K51" i="7"/>
  <c r="L51" i="7"/>
  <c r="M51" i="7" s="1"/>
  <c r="G50" i="8"/>
  <c r="C51" i="9" s="1"/>
  <c r="E51" i="9" s="1"/>
  <c r="N50" i="8"/>
  <c r="J51" i="9"/>
  <c r="K51" i="9" s="1"/>
  <c r="L51" i="9"/>
  <c r="M51" i="9" s="1"/>
  <c r="G51" i="2"/>
  <c r="N51" i="2"/>
  <c r="F52" i="5"/>
  <c r="H52" i="5" s="1"/>
  <c r="J52" i="5"/>
  <c r="K52" i="5" s="1"/>
  <c r="L52" i="5"/>
  <c r="M52" i="5" s="1"/>
  <c r="G51" i="6"/>
  <c r="C52" i="7" s="1"/>
  <c r="E52" i="7" s="1"/>
  <c r="N51" i="6"/>
  <c r="F52" i="7"/>
  <c r="H52" i="7" s="1"/>
  <c r="J52" i="7"/>
  <c r="K52" i="7" s="1"/>
  <c r="L52" i="7"/>
  <c r="M52" i="7" s="1"/>
  <c r="G51" i="8"/>
  <c r="C52" i="9" s="1"/>
  <c r="E52" i="9" s="1"/>
  <c r="N51" i="8"/>
  <c r="J52" i="9"/>
  <c r="K52" i="9" s="1"/>
  <c r="L52" i="9"/>
  <c r="M52" i="9" s="1"/>
  <c r="G52" i="2"/>
  <c r="C53" i="5" s="1"/>
  <c r="E53" i="5" s="1"/>
  <c r="N52" i="2"/>
  <c r="F53" i="5" s="1"/>
  <c r="H53" i="5" s="1"/>
  <c r="J53" i="5"/>
  <c r="K53" i="5" s="1"/>
  <c r="L53" i="5"/>
  <c r="M53" i="5" s="1"/>
  <c r="G52" i="6"/>
  <c r="C53" i="7" s="1"/>
  <c r="E53" i="7" s="1"/>
  <c r="N52" i="6"/>
  <c r="J53" i="7"/>
  <c r="K53" i="7" s="1"/>
  <c r="L53" i="7"/>
  <c r="M53" i="7" s="1"/>
  <c r="G52" i="8"/>
  <c r="H52" i="8" s="1"/>
  <c r="D53" i="9" s="1"/>
  <c r="N52" i="8"/>
  <c r="F53" i="9" s="1"/>
  <c r="H53" i="9" s="1"/>
  <c r="J53" i="9"/>
  <c r="K53" i="9"/>
  <c r="L53" i="9"/>
  <c r="M53" i="9" s="1"/>
  <c r="G53" i="2"/>
  <c r="C54" i="5" s="1"/>
  <c r="E54" i="5" s="1"/>
  <c r="N53" i="2"/>
  <c r="F54" i="5" s="1"/>
  <c r="H54" i="5" s="1"/>
  <c r="J54" i="5"/>
  <c r="K54" i="5" s="1"/>
  <c r="L54" i="5"/>
  <c r="M54" i="5" s="1"/>
  <c r="G53" i="6"/>
  <c r="C54" i="7" s="1"/>
  <c r="E54" i="7" s="1"/>
  <c r="N53" i="6"/>
  <c r="J54" i="7"/>
  <c r="K54" i="7" s="1"/>
  <c r="L54" i="7"/>
  <c r="M54" i="7" s="1"/>
  <c r="G53" i="8"/>
  <c r="C54" i="9" s="1"/>
  <c r="E54" i="9" s="1"/>
  <c r="N53" i="8"/>
  <c r="J54" i="9"/>
  <c r="K54" i="9" s="1"/>
  <c r="L54" i="9"/>
  <c r="M54" i="9" s="1"/>
  <c r="G54" i="2"/>
  <c r="H54" i="2" s="1"/>
  <c r="D55" i="5" s="1"/>
  <c r="N54" i="2"/>
  <c r="F55" i="5" s="1"/>
  <c r="H55" i="5" s="1"/>
  <c r="J55" i="5"/>
  <c r="K55" i="5" s="1"/>
  <c r="L55" i="5"/>
  <c r="M55" i="5" s="1"/>
  <c r="G54" i="6"/>
  <c r="H54" i="6" s="1"/>
  <c r="D55" i="7" s="1"/>
  <c r="C55" i="7"/>
  <c r="E55" i="7" s="1"/>
  <c r="N54" i="6"/>
  <c r="F55" i="7" s="1"/>
  <c r="H55" i="7" s="1"/>
  <c r="J55" i="7"/>
  <c r="K55" i="7" s="1"/>
  <c r="L55" i="7"/>
  <c r="M55" i="7" s="1"/>
  <c r="G54" i="8"/>
  <c r="C55" i="9"/>
  <c r="E55" i="9" s="1"/>
  <c r="N54" i="8"/>
  <c r="J55" i="9"/>
  <c r="K55" i="9" s="1"/>
  <c r="L55" i="9"/>
  <c r="M55" i="9" s="1"/>
  <c r="G55" i="2"/>
  <c r="C56" i="5" s="1"/>
  <c r="E56" i="5" s="1"/>
  <c r="N55" i="2"/>
  <c r="O55" i="2" s="1"/>
  <c r="G56" i="5" s="1"/>
  <c r="J56" i="5"/>
  <c r="K56" i="5" s="1"/>
  <c r="L56" i="5"/>
  <c r="M56" i="5" s="1"/>
  <c r="G55" i="6"/>
  <c r="C56" i="7" s="1"/>
  <c r="E56" i="7" s="1"/>
  <c r="N55" i="6"/>
  <c r="F56" i="7" s="1"/>
  <c r="H56" i="7"/>
  <c r="J56" i="7"/>
  <c r="K56" i="7" s="1"/>
  <c r="L56" i="7"/>
  <c r="M56" i="7" s="1"/>
  <c r="G55" i="8"/>
  <c r="C56" i="9" s="1"/>
  <c r="E56" i="9" s="1"/>
  <c r="N55" i="8"/>
  <c r="F56" i="9" s="1"/>
  <c r="H56" i="9" s="1"/>
  <c r="J56" i="9"/>
  <c r="K56" i="9" s="1"/>
  <c r="L56" i="9"/>
  <c r="M56" i="9" s="1"/>
  <c r="G56" i="2"/>
  <c r="C57" i="5" s="1"/>
  <c r="E57" i="5" s="1"/>
  <c r="N56" i="2"/>
  <c r="J57" i="5"/>
  <c r="K57" i="5" s="1"/>
  <c r="L57" i="5"/>
  <c r="M57" i="5" s="1"/>
  <c r="G56" i="6"/>
  <c r="C57" i="7" s="1"/>
  <c r="E57" i="7" s="1"/>
  <c r="N56" i="6"/>
  <c r="O56" i="6" s="1"/>
  <c r="G57" i="7" s="1"/>
  <c r="J57" i="7"/>
  <c r="K57" i="7" s="1"/>
  <c r="L57" i="7"/>
  <c r="M57" i="7" s="1"/>
  <c r="G56" i="8"/>
  <c r="C57" i="9" s="1"/>
  <c r="E57" i="9" s="1"/>
  <c r="N56" i="8"/>
  <c r="F57" i="9" s="1"/>
  <c r="H57" i="9" s="1"/>
  <c r="J57" i="9"/>
  <c r="K57" i="9" s="1"/>
  <c r="L57" i="9"/>
  <c r="M57" i="9" s="1"/>
  <c r="G57" i="2"/>
  <c r="C58" i="5"/>
  <c r="E58" i="5" s="1"/>
  <c r="N57" i="2"/>
  <c r="F58" i="5" s="1"/>
  <c r="H58" i="5" s="1"/>
  <c r="J58" i="5"/>
  <c r="K58" i="5" s="1"/>
  <c r="L58" i="5"/>
  <c r="M58" i="5" s="1"/>
  <c r="G57" i="6"/>
  <c r="C58" i="7" s="1"/>
  <c r="E58" i="7" s="1"/>
  <c r="N57" i="6"/>
  <c r="J58" i="7"/>
  <c r="K58" i="7" s="1"/>
  <c r="L58" i="7"/>
  <c r="M58" i="7" s="1"/>
  <c r="G57" i="8"/>
  <c r="C58" i="9" s="1"/>
  <c r="E58" i="9" s="1"/>
  <c r="N57" i="8"/>
  <c r="J58" i="9"/>
  <c r="K58" i="9" s="1"/>
  <c r="N58" i="9" s="1"/>
  <c r="L58" i="9"/>
  <c r="M58" i="9" s="1"/>
  <c r="G58" i="2"/>
  <c r="H58" i="2" s="1"/>
  <c r="D59" i="5" s="1"/>
  <c r="N58" i="2"/>
  <c r="F59" i="5" s="1"/>
  <c r="H59" i="5" s="1"/>
  <c r="J59" i="5"/>
  <c r="K59" i="5"/>
  <c r="L59" i="5"/>
  <c r="M59" i="5" s="1"/>
  <c r="G58" i="6"/>
  <c r="H58" i="6" s="1"/>
  <c r="D59" i="7" s="1"/>
  <c r="N58" i="6"/>
  <c r="F59" i="7" s="1"/>
  <c r="H59" i="7" s="1"/>
  <c r="J59" i="7"/>
  <c r="K59" i="7"/>
  <c r="L59" i="7"/>
  <c r="M59" i="7" s="1"/>
  <c r="G58" i="8"/>
  <c r="C59" i="9" s="1"/>
  <c r="E59" i="9" s="1"/>
  <c r="N58" i="8"/>
  <c r="J59" i="9"/>
  <c r="K59" i="9" s="1"/>
  <c r="L59" i="9"/>
  <c r="M59" i="9" s="1"/>
  <c r="G59" i="2"/>
  <c r="C60" i="5" s="1"/>
  <c r="E60" i="5" s="1"/>
  <c r="N59" i="2"/>
  <c r="O59" i="2" s="1"/>
  <c r="G60" i="5" s="1"/>
  <c r="F60" i="5"/>
  <c r="H60" i="5" s="1"/>
  <c r="J60" i="5"/>
  <c r="K60" i="5" s="1"/>
  <c r="L60" i="5"/>
  <c r="M60" i="5"/>
  <c r="G59" i="6"/>
  <c r="H59" i="6" s="1"/>
  <c r="D60" i="7" s="1"/>
  <c r="N59" i="6"/>
  <c r="F60" i="7" s="1"/>
  <c r="H60" i="7" s="1"/>
  <c r="J60" i="7"/>
  <c r="K60" i="7" s="1"/>
  <c r="L60" i="7"/>
  <c r="M60" i="7" s="1"/>
  <c r="G59" i="8"/>
  <c r="C60" i="9" s="1"/>
  <c r="E60" i="9" s="1"/>
  <c r="N59" i="8"/>
  <c r="F60" i="9" s="1"/>
  <c r="H60" i="9" s="1"/>
  <c r="J60" i="9"/>
  <c r="K60" i="9" s="1"/>
  <c r="L60" i="9"/>
  <c r="M60" i="9" s="1"/>
  <c r="G15" i="2"/>
  <c r="C16" i="5" s="1"/>
  <c r="E16" i="5" s="1"/>
  <c r="N15" i="2"/>
  <c r="F16" i="5" s="1"/>
  <c r="H16" i="5" s="1"/>
  <c r="J16" i="5"/>
  <c r="K16" i="5" s="1"/>
  <c r="L16" i="5"/>
  <c r="M16" i="5" s="1"/>
  <c r="G15" i="6"/>
  <c r="C16" i="7" s="1"/>
  <c r="E16" i="7" s="1"/>
  <c r="N15" i="6"/>
  <c r="F16" i="7" s="1"/>
  <c r="H16" i="7" s="1"/>
  <c r="J16" i="7"/>
  <c r="K16" i="7" s="1"/>
  <c r="L16" i="7"/>
  <c r="M16" i="7" s="1"/>
  <c r="G15" i="8"/>
  <c r="H15" i="8" s="1"/>
  <c r="D16" i="9" s="1"/>
  <c r="N15" i="8"/>
  <c r="O15" i="8" s="1"/>
  <c r="G16" i="9" s="1"/>
  <c r="J16" i="9"/>
  <c r="K16" i="9" s="1"/>
  <c r="L16" i="9"/>
  <c r="M16" i="9" s="1"/>
  <c r="H26" i="6"/>
  <c r="D27" i="7" s="1"/>
  <c r="O38" i="6"/>
  <c r="G39" i="7" s="1"/>
  <c r="H39" i="6"/>
  <c r="D40" i="7" s="1"/>
  <c r="O39" i="6"/>
  <c r="G40" i="7" s="1"/>
  <c r="H41" i="6"/>
  <c r="D42" i="7" s="1"/>
  <c r="O42" i="6"/>
  <c r="G43" i="7" s="1"/>
  <c r="H45" i="6"/>
  <c r="D46" i="7" s="1"/>
  <c r="H46" i="6"/>
  <c r="D47" i="7" s="1"/>
  <c r="H47" i="6"/>
  <c r="D48" i="7" s="1"/>
  <c r="O47" i="6"/>
  <c r="G48" i="7" s="1"/>
  <c r="H49" i="6"/>
  <c r="D50" i="7" s="1"/>
  <c r="H50" i="6"/>
  <c r="D51" i="7" s="1"/>
  <c r="O50" i="6"/>
  <c r="G51" i="7" s="1"/>
  <c r="H51" i="6"/>
  <c r="D52" i="7"/>
  <c r="O51" i="6"/>
  <c r="G52" i="7" s="1"/>
  <c r="H52" i="6"/>
  <c r="D53" i="7" s="1"/>
  <c r="H53" i="6"/>
  <c r="D54" i="7" s="1"/>
  <c r="O54" i="6"/>
  <c r="G55" i="7" s="1"/>
  <c r="H55" i="6"/>
  <c r="D56" i="7" s="1"/>
  <c r="H57" i="6"/>
  <c r="D58" i="7" s="1"/>
  <c r="O59" i="6"/>
  <c r="G60" i="7" s="1"/>
  <c r="H35" i="8"/>
  <c r="D36" i="9" s="1"/>
  <c r="O35" i="8"/>
  <c r="G36" i="9" s="1"/>
  <c r="O36" i="8"/>
  <c r="G37" i="9" s="1"/>
  <c r="H38" i="8"/>
  <c r="D39" i="9" s="1"/>
  <c r="O39" i="8"/>
  <c r="G40" i="9" s="1"/>
  <c r="H40" i="8"/>
  <c r="D41" i="9" s="1"/>
  <c r="H41" i="8"/>
  <c r="D42" i="9" s="1"/>
  <c r="H43" i="8"/>
  <c r="D44" i="9" s="1"/>
  <c r="O47" i="8"/>
  <c r="G48" i="9" s="1"/>
  <c r="H48" i="8"/>
  <c r="D49" i="9" s="1"/>
  <c r="O48" i="8"/>
  <c r="G49" i="9" s="1"/>
  <c r="H50" i="8"/>
  <c r="D51" i="9" s="1"/>
  <c r="H51" i="8"/>
  <c r="D52" i="9" s="1"/>
  <c r="O52" i="8"/>
  <c r="G53" i="9" s="1"/>
  <c r="H54" i="8"/>
  <c r="D55" i="9"/>
  <c r="O55" i="8"/>
  <c r="G56" i="9" s="1"/>
  <c r="H56" i="8"/>
  <c r="D57" i="9" s="1"/>
  <c r="O56" i="8"/>
  <c r="G57" i="9" s="1"/>
  <c r="H57" i="8"/>
  <c r="D58" i="9" s="1"/>
  <c r="H59" i="8"/>
  <c r="D60" i="9" s="1"/>
  <c r="E83" i="9"/>
  <c r="B83" i="9"/>
  <c r="E82" i="9"/>
  <c r="B82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C8" i="9"/>
  <c r="M7" i="9"/>
  <c r="C7" i="9"/>
  <c r="C6" i="9"/>
  <c r="C5" i="9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A44" i="8" s="1"/>
  <c r="B43" i="8"/>
  <c r="A43" i="8" s="1"/>
  <c r="B42" i="8"/>
  <c r="A42" i="8" s="1"/>
  <c r="B41" i="8"/>
  <c r="A41" i="8" s="1"/>
  <c r="B40" i="8"/>
  <c r="A40" i="8" s="1"/>
  <c r="B39" i="8"/>
  <c r="A39" i="8" s="1"/>
  <c r="B38" i="8"/>
  <c r="A38" i="8" s="1"/>
  <c r="B37" i="8"/>
  <c r="A37" i="8" s="1"/>
  <c r="B36" i="8"/>
  <c r="A36" i="8" s="1"/>
  <c r="B35" i="8"/>
  <c r="A35" i="8" s="1"/>
  <c r="B34" i="8"/>
  <c r="A34" i="8" s="1"/>
  <c r="B33" i="8"/>
  <c r="A33" i="8" s="1"/>
  <c r="B32" i="8"/>
  <c r="A32" i="8" s="1"/>
  <c r="B31" i="8"/>
  <c r="A31" i="8" s="1"/>
  <c r="B30" i="8"/>
  <c r="A30" i="8" s="1"/>
  <c r="B29" i="8"/>
  <c r="A29" i="8" s="1"/>
  <c r="B28" i="8"/>
  <c r="A28" i="8" s="1"/>
  <c r="B27" i="8"/>
  <c r="A27" i="8" s="1"/>
  <c r="B26" i="8"/>
  <c r="A26" i="8" s="1"/>
  <c r="B25" i="8"/>
  <c r="A25" i="8" s="1"/>
  <c r="B24" i="8"/>
  <c r="A24" i="8" s="1"/>
  <c r="B23" i="8"/>
  <c r="A23" i="8" s="1"/>
  <c r="B22" i="8"/>
  <c r="A22" i="8" s="1"/>
  <c r="B21" i="8"/>
  <c r="A21" i="8" s="1"/>
  <c r="B20" i="8"/>
  <c r="A20" i="8" s="1"/>
  <c r="B19" i="8"/>
  <c r="A19" i="8" s="1"/>
  <c r="B18" i="8"/>
  <c r="A18" i="8" s="1"/>
  <c r="B17" i="8"/>
  <c r="A17" i="8" s="1"/>
  <c r="B16" i="8"/>
  <c r="A16" i="8" s="1"/>
  <c r="B15" i="8"/>
  <c r="A15" i="8" s="1"/>
  <c r="C5" i="8"/>
  <c r="C4" i="8"/>
  <c r="C3" i="8"/>
  <c r="E83" i="7"/>
  <c r="B83" i="7"/>
  <c r="E82" i="7"/>
  <c r="B82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C8" i="7"/>
  <c r="M7" i="7"/>
  <c r="C7" i="7"/>
  <c r="C6" i="7"/>
  <c r="C5" i="7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A44" i="6" s="1"/>
  <c r="B43" i="6"/>
  <c r="A43" i="6" s="1"/>
  <c r="B42" i="6"/>
  <c r="A42" i="6" s="1"/>
  <c r="B41" i="6"/>
  <c r="A41" i="6" s="1"/>
  <c r="B40" i="6"/>
  <c r="A40" i="6" s="1"/>
  <c r="B39" i="6"/>
  <c r="A39" i="6" s="1"/>
  <c r="B38" i="6"/>
  <c r="A38" i="6" s="1"/>
  <c r="B37" i="6"/>
  <c r="A37" i="6" s="1"/>
  <c r="B36" i="6"/>
  <c r="A36" i="6" s="1"/>
  <c r="B35" i="6"/>
  <c r="A35" i="6" s="1"/>
  <c r="B34" i="6"/>
  <c r="A34" i="6" s="1"/>
  <c r="B33" i="6"/>
  <c r="A33" i="6" s="1"/>
  <c r="B32" i="6"/>
  <c r="A32" i="6" s="1"/>
  <c r="B31" i="6"/>
  <c r="A31" i="6" s="1"/>
  <c r="B30" i="6"/>
  <c r="A30" i="6" s="1"/>
  <c r="B29" i="6"/>
  <c r="A29" i="6" s="1"/>
  <c r="B28" i="6"/>
  <c r="A28" i="6" s="1"/>
  <c r="B27" i="6"/>
  <c r="A27" i="6" s="1"/>
  <c r="B26" i="6"/>
  <c r="A26" i="6" s="1"/>
  <c r="B25" i="6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B18" i="6"/>
  <c r="A18" i="6" s="1"/>
  <c r="B17" i="6"/>
  <c r="A17" i="6" s="1"/>
  <c r="B16" i="6"/>
  <c r="A16" i="6" s="1"/>
  <c r="B15" i="6"/>
  <c r="A15" i="6" s="1"/>
  <c r="C5" i="6"/>
  <c r="C4" i="6"/>
  <c r="C3" i="6"/>
  <c r="E83" i="5"/>
  <c r="B83" i="5"/>
  <c r="E82" i="5"/>
  <c r="B82" i="5"/>
  <c r="M7" i="5"/>
  <c r="C8" i="5"/>
  <c r="C7" i="5"/>
  <c r="C6" i="5"/>
  <c r="C5" i="5"/>
  <c r="H32" i="2"/>
  <c r="D33" i="5" s="1"/>
  <c r="O35" i="2"/>
  <c r="G36" i="5" s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6" i="5"/>
  <c r="H36" i="2"/>
  <c r="D37" i="5" s="1"/>
  <c r="H37" i="2"/>
  <c r="D38" i="5" s="1"/>
  <c r="H40" i="2"/>
  <c r="D41" i="5" s="1"/>
  <c r="H44" i="2"/>
  <c r="D45" i="5"/>
  <c r="H45" i="2"/>
  <c r="D46" i="5" s="1"/>
  <c r="H48" i="2"/>
  <c r="D49" i="5" s="1"/>
  <c r="H49" i="2"/>
  <c r="D50" i="5" s="1"/>
  <c r="H50" i="2"/>
  <c r="D51" i="5" s="1"/>
  <c r="H52" i="2"/>
  <c r="D53" i="5" s="1"/>
  <c r="H57" i="2"/>
  <c r="D58" i="5" s="1"/>
  <c r="O37" i="2"/>
  <c r="G38" i="5" s="1"/>
  <c r="O43" i="2"/>
  <c r="G44" i="5" s="1"/>
  <c r="O49" i="2"/>
  <c r="G50" i="5" s="1"/>
  <c r="O51" i="2"/>
  <c r="G52" i="5" s="1"/>
  <c r="B16" i="2"/>
  <c r="A16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B43" i="2"/>
  <c r="A43" i="2" s="1"/>
  <c r="B44" i="2"/>
  <c r="A44" i="2" s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C5" i="2"/>
  <c r="C4" i="2"/>
  <c r="C3" i="2"/>
  <c r="B15" i="2"/>
  <c r="A15" i="2" s="1"/>
  <c r="O58" i="2"/>
  <c r="G59" i="5" s="1"/>
  <c r="O54" i="2"/>
  <c r="G55" i="5" s="1"/>
  <c r="O57" i="2"/>
  <c r="G58" i="5" s="1"/>
  <c r="O46" i="2"/>
  <c r="G47" i="5" s="1"/>
  <c r="O42" i="2"/>
  <c r="G43" i="5" s="1"/>
  <c r="O38" i="2"/>
  <c r="G39" i="5" s="1"/>
  <c r="O44" i="2"/>
  <c r="G45" i="5" s="1"/>
  <c r="I56" i="9" l="1"/>
  <c r="H39" i="8"/>
  <c r="D40" i="9" s="1"/>
  <c r="O40" i="8"/>
  <c r="G41" i="9" s="1"/>
  <c r="H33" i="8"/>
  <c r="D34" i="9" s="1"/>
  <c r="N55" i="9"/>
  <c r="O32" i="8"/>
  <c r="G33" i="9" s="1"/>
  <c r="F50" i="9"/>
  <c r="H50" i="9" s="1"/>
  <c r="I46" i="9"/>
  <c r="O46" i="9" s="1"/>
  <c r="F42" i="9"/>
  <c r="H42" i="9" s="1"/>
  <c r="C37" i="9"/>
  <c r="E37" i="9" s="1"/>
  <c r="H32" i="8"/>
  <c r="D33" i="9" s="1"/>
  <c r="H42" i="8"/>
  <c r="D43" i="9" s="1"/>
  <c r="N54" i="9"/>
  <c r="I48" i="9"/>
  <c r="I44" i="9"/>
  <c r="N38" i="9"/>
  <c r="I37" i="9"/>
  <c r="O43" i="8"/>
  <c r="G44" i="9" s="1"/>
  <c r="O20" i="8"/>
  <c r="G21" i="9" s="1"/>
  <c r="N50" i="9"/>
  <c r="N47" i="9"/>
  <c r="I40" i="9"/>
  <c r="I36" i="9"/>
  <c r="H58" i="8"/>
  <c r="D59" i="9" s="1"/>
  <c r="H46" i="8"/>
  <c r="D47" i="9" s="1"/>
  <c r="C45" i="9"/>
  <c r="E45" i="9" s="1"/>
  <c r="I45" i="9" s="1"/>
  <c r="N42" i="9"/>
  <c r="N39" i="9"/>
  <c r="F38" i="9"/>
  <c r="H38" i="9" s="1"/>
  <c r="I38" i="9" s="1"/>
  <c r="H38" i="6"/>
  <c r="D39" i="7" s="1"/>
  <c r="H33" i="6"/>
  <c r="D34" i="7" s="1"/>
  <c r="O58" i="6"/>
  <c r="G59" i="7" s="1"/>
  <c r="H37" i="6"/>
  <c r="D38" i="7" s="1"/>
  <c r="H21" i="6"/>
  <c r="D22" i="7" s="1"/>
  <c r="F49" i="7"/>
  <c r="H49" i="7" s="1"/>
  <c r="N54" i="7"/>
  <c r="N50" i="7"/>
  <c r="O55" i="6"/>
  <c r="G56" i="7" s="1"/>
  <c r="O43" i="6"/>
  <c r="G44" i="7" s="1"/>
  <c r="O35" i="6"/>
  <c r="G36" i="7" s="1"/>
  <c r="N58" i="7"/>
  <c r="N42" i="7"/>
  <c r="F37" i="7"/>
  <c r="H37" i="7" s="1"/>
  <c r="I40" i="7"/>
  <c r="O27" i="6"/>
  <c r="G28" i="7" s="1"/>
  <c r="O17" i="6"/>
  <c r="G18" i="7" s="1"/>
  <c r="C60" i="7"/>
  <c r="E60" i="7" s="1"/>
  <c r="I60" i="7" s="1"/>
  <c r="N53" i="7"/>
  <c r="O16" i="6"/>
  <c r="G17" i="7" s="1"/>
  <c r="H35" i="6"/>
  <c r="D36" i="7" s="1"/>
  <c r="O24" i="6"/>
  <c r="G25" i="7" s="1"/>
  <c r="H53" i="2"/>
  <c r="D54" i="5" s="1"/>
  <c r="O33" i="2"/>
  <c r="G34" i="5" s="1"/>
  <c r="I53" i="5"/>
  <c r="I37" i="5"/>
  <c r="N52" i="5"/>
  <c r="O41" i="2"/>
  <c r="G42" i="5" s="1"/>
  <c r="H56" i="2"/>
  <c r="D57" i="5" s="1"/>
  <c r="N53" i="5"/>
  <c r="H46" i="2"/>
  <c r="D47" i="5" s="1"/>
  <c r="F48" i="5"/>
  <c r="H48" i="5" s="1"/>
  <c r="H55" i="2"/>
  <c r="D56" i="5" s="1"/>
  <c r="H38" i="2"/>
  <c r="D39" i="5" s="1"/>
  <c r="O32" i="2"/>
  <c r="G33" i="5" s="1"/>
  <c r="I54" i="5"/>
  <c r="I51" i="5"/>
  <c r="N37" i="5"/>
  <c r="O37" i="5" s="1"/>
  <c r="O50" i="2"/>
  <c r="G51" i="5" s="1"/>
  <c r="O45" i="2"/>
  <c r="G46" i="5" s="1"/>
  <c r="H42" i="2"/>
  <c r="D43" i="5" s="1"/>
  <c r="I58" i="5"/>
  <c r="N56" i="5"/>
  <c r="N45" i="5"/>
  <c r="O45" i="5" s="1"/>
  <c r="N41" i="5"/>
  <c r="N40" i="5"/>
  <c r="O53" i="2"/>
  <c r="G54" i="5" s="1"/>
  <c r="H41" i="2"/>
  <c r="D42" i="5" s="1"/>
  <c r="C50" i="9"/>
  <c r="E50" i="9" s="1"/>
  <c r="H49" i="8"/>
  <c r="D50" i="9" s="1"/>
  <c r="O40" i="6"/>
  <c r="G41" i="7" s="1"/>
  <c r="F41" i="7"/>
  <c r="H41" i="7" s="1"/>
  <c r="I41" i="7" s="1"/>
  <c r="C37" i="7"/>
  <c r="E37" i="7" s="1"/>
  <c r="H36" i="6"/>
  <c r="D37" i="7" s="1"/>
  <c r="O59" i="8"/>
  <c r="G60" i="9" s="1"/>
  <c r="I60" i="9"/>
  <c r="O57" i="8"/>
  <c r="G58" i="9" s="1"/>
  <c r="F58" i="9"/>
  <c r="H58" i="9" s="1"/>
  <c r="I58" i="9" s="1"/>
  <c r="O58" i="9" s="1"/>
  <c r="O53" i="8"/>
  <c r="G54" i="9" s="1"/>
  <c r="F54" i="9"/>
  <c r="H54" i="9" s="1"/>
  <c r="I54" i="9" s="1"/>
  <c r="O54" i="9" s="1"/>
  <c r="O52" i="6"/>
  <c r="G53" i="7" s="1"/>
  <c r="F53" i="7"/>
  <c r="H53" i="7" s="1"/>
  <c r="I53" i="7" s="1"/>
  <c r="I47" i="7"/>
  <c r="C45" i="7"/>
  <c r="E45" i="7" s="1"/>
  <c r="I45" i="7" s="1"/>
  <c r="O45" i="7" s="1"/>
  <c r="H44" i="6"/>
  <c r="D45" i="7" s="1"/>
  <c r="C44" i="7"/>
  <c r="E44" i="7" s="1"/>
  <c r="I44" i="7" s="1"/>
  <c r="H43" i="6"/>
  <c r="D44" i="7" s="1"/>
  <c r="I38" i="5"/>
  <c r="C43" i="7"/>
  <c r="E43" i="7" s="1"/>
  <c r="I43" i="7" s="1"/>
  <c r="H42" i="6"/>
  <c r="D43" i="7" s="1"/>
  <c r="O46" i="6"/>
  <c r="G47" i="7" s="1"/>
  <c r="I56" i="7"/>
  <c r="I51" i="7"/>
  <c r="I43" i="5"/>
  <c r="H55" i="8"/>
  <c r="D56" i="9" s="1"/>
  <c r="N60" i="5"/>
  <c r="I60" i="5"/>
  <c r="O60" i="5" s="1"/>
  <c r="N57" i="7"/>
  <c r="F52" i="9"/>
  <c r="H52" i="9" s="1"/>
  <c r="I52" i="9" s="1"/>
  <c r="O51" i="8"/>
  <c r="G52" i="9" s="1"/>
  <c r="I50" i="5"/>
  <c r="I46" i="5"/>
  <c r="N44" i="5"/>
  <c r="C59" i="7"/>
  <c r="E59" i="7" s="1"/>
  <c r="I59" i="7" s="1"/>
  <c r="C59" i="5"/>
  <c r="E59" i="5" s="1"/>
  <c r="I59" i="5" s="1"/>
  <c r="F57" i="7"/>
  <c r="H57" i="7" s="1"/>
  <c r="I57" i="7" s="1"/>
  <c r="O57" i="7" s="1"/>
  <c r="F56" i="5"/>
  <c r="H56" i="5" s="1"/>
  <c r="C55" i="5"/>
  <c r="E55" i="5" s="1"/>
  <c r="C53" i="9"/>
  <c r="E53" i="9" s="1"/>
  <c r="I53" i="9" s="1"/>
  <c r="N49" i="5"/>
  <c r="N41" i="7"/>
  <c r="I39" i="7"/>
  <c r="N35" i="9"/>
  <c r="N57" i="5"/>
  <c r="I55" i="7"/>
  <c r="N49" i="7"/>
  <c r="I49" i="7"/>
  <c r="O49" i="7" s="1"/>
  <c r="I48" i="7"/>
  <c r="N48" i="5"/>
  <c r="N43" i="9"/>
  <c r="I42" i="5"/>
  <c r="N36" i="5"/>
  <c r="N59" i="9"/>
  <c r="N51" i="9"/>
  <c r="N46" i="7"/>
  <c r="O21" i="8"/>
  <c r="G22" i="9" s="1"/>
  <c r="O19" i="8"/>
  <c r="G20" i="9" s="1"/>
  <c r="H16" i="8"/>
  <c r="D17" i="9" s="1"/>
  <c r="O22" i="2"/>
  <c r="G23" i="5" s="1"/>
  <c r="H19" i="2"/>
  <c r="D20" i="5" s="1"/>
  <c r="O16" i="8"/>
  <c r="G17" i="9" s="1"/>
  <c r="H23" i="8"/>
  <c r="D24" i="9" s="1"/>
  <c r="H34" i="8"/>
  <c r="D35" i="9" s="1"/>
  <c r="H30" i="8"/>
  <c r="D31" i="9" s="1"/>
  <c r="H22" i="8"/>
  <c r="D23" i="9" s="1"/>
  <c r="H18" i="8"/>
  <c r="D19" i="9" s="1"/>
  <c r="N38" i="7"/>
  <c r="N37" i="7"/>
  <c r="O22" i="6"/>
  <c r="G23" i="7" s="1"/>
  <c r="N22" i="5"/>
  <c r="N21" i="5"/>
  <c r="O26" i="2"/>
  <c r="G27" i="5" s="1"/>
  <c r="H29" i="2"/>
  <c r="D30" i="5" s="1"/>
  <c r="H21" i="2"/>
  <c r="D22" i="5" s="1"/>
  <c r="H18" i="2"/>
  <c r="D19" i="5" s="1"/>
  <c r="C35" i="5"/>
  <c r="E35" i="5" s="1"/>
  <c r="I35" i="5" s="1"/>
  <c r="C31" i="5"/>
  <c r="E31" i="5" s="1"/>
  <c r="I31" i="5" s="1"/>
  <c r="N30" i="9"/>
  <c r="N19" i="9"/>
  <c r="N34" i="9"/>
  <c r="O25" i="8"/>
  <c r="G26" i="9" s="1"/>
  <c r="O31" i="8"/>
  <c r="G32" i="9" s="1"/>
  <c r="O27" i="8"/>
  <c r="G28" i="9" s="1"/>
  <c r="O24" i="8"/>
  <c r="G25" i="9" s="1"/>
  <c r="O22" i="8"/>
  <c r="G23" i="9" s="1"/>
  <c r="F34" i="9"/>
  <c r="H34" i="9" s="1"/>
  <c r="I34" i="9" s="1"/>
  <c r="N34" i="7"/>
  <c r="N33" i="7"/>
  <c r="N18" i="7"/>
  <c r="O19" i="6"/>
  <c r="G20" i="7" s="1"/>
  <c r="O34" i="6"/>
  <c r="G35" i="7" s="1"/>
  <c r="I35" i="7"/>
  <c r="O15" i="6"/>
  <c r="G16" i="7" s="1"/>
  <c r="O23" i="6"/>
  <c r="G24" i="7" s="1"/>
  <c r="F33" i="7"/>
  <c r="H33" i="7" s="1"/>
  <c r="I33" i="7" s="1"/>
  <c r="I23" i="7"/>
  <c r="H34" i="6"/>
  <c r="D35" i="7" s="1"/>
  <c r="H16" i="6"/>
  <c r="D17" i="7" s="1"/>
  <c r="H30" i="6"/>
  <c r="D31" i="7" s="1"/>
  <c r="H24" i="6"/>
  <c r="D25" i="7" s="1"/>
  <c r="N33" i="5"/>
  <c r="N20" i="5"/>
  <c r="O34" i="2"/>
  <c r="G35" i="5" s="1"/>
  <c r="O19" i="2"/>
  <c r="G20" i="5" s="1"/>
  <c r="I33" i="5"/>
  <c r="O33" i="5" s="1"/>
  <c r="O27" i="2"/>
  <c r="G28" i="5" s="1"/>
  <c r="O25" i="2"/>
  <c r="G26" i="5" s="1"/>
  <c r="O21" i="2"/>
  <c r="G22" i="5" s="1"/>
  <c r="O18" i="2"/>
  <c r="G19" i="5" s="1"/>
  <c r="O16" i="2"/>
  <c r="G17" i="5" s="1"/>
  <c r="I34" i="5"/>
  <c r="H33" i="2"/>
  <c r="D34" i="5" s="1"/>
  <c r="N31" i="9"/>
  <c r="N22" i="9"/>
  <c r="N24" i="9"/>
  <c r="N23" i="9"/>
  <c r="N21" i="9"/>
  <c r="N20" i="9"/>
  <c r="F16" i="9"/>
  <c r="H16" i="9" s="1"/>
  <c r="O28" i="8"/>
  <c r="G29" i="9" s="1"/>
  <c r="F30" i="9"/>
  <c r="H30" i="9" s="1"/>
  <c r="I30" i="9" s="1"/>
  <c r="I21" i="9"/>
  <c r="I20" i="9"/>
  <c r="I18" i="9"/>
  <c r="I32" i="9"/>
  <c r="I28" i="9"/>
  <c r="F27" i="9"/>
  <c r="H27" i="9" s="1"/>
  <c r="I23" i="9"/>
  <c r="O23" i="9" s="1"/>
  <c r="P23" i="9" s="1"/>
  <c r="I22" i="9"/>
  <c r="I17" i="9"/>
  <c r="O17" i="8"/>
  <c r="G18" i="9" s="1"/>
  <c r="F19" i="9"/>
  <c r="H19" i="9" s="1"/>
  <c r="I19" i="9" s="1"/>
  <c r="O19" i="9" s="1"/>
  <c r="H31" i="8"/>
  <c r="D32" i="9" s="1"/>
  <c r="H19" i="8"/>
  <c r="D20" i="9" s="1"/>
  <c r="H17" i="8"/>
  <c r="D18" i="9" s="1"/>
  <c r="H26" i="8"/>
  <c r="D27" i="9" s="1"/>
  <c r="H21" i="8"/>
  <c r="D22" i="9" s="1"/>
  <c r="H27" i="8"/>
  <c r="D28" i="9" s="1"/>
  <c r="H20" i="8"/>
  <c r="D21" i="9" s="1"/>
  <c r="H25" i="8"/>
  <c r="D26" i="9" s="1"/>
  <c r="H24" i="8"/>
  <c r="D25" i="9" s="1"/>
  <c r="C29" i="9"/>
  <c r="E29" i="9" s="1"/>
  <c r="I29" i="9" s="1"/>
  <c r="N19" i="7"/>
  <c r="N29" i="7"/>
  <c r="N26" i="7"/>
  <c r="N25" i="7"/>
  <c r="N27" i="7"/>
  <c r="N30" i="7"/>
  <c r="N24" i="7"/>
  <c r="N23" i="7"/>
  <c r="N22" i="7"/>
  <c r="O25" i="6"/>
  <c r="G26" i="7" s="1"/>
  <c r="I20" i="7"/>
  <c r="F29" i="7"/>
  <c r="H29" i="7" s="1"/>
  <c r="I29" i="7" s="1"/>
  <c r="O20" i="6"/>
  <c r="G21" i="7" s="1"/>
  <c r="I32" i="7"/>
  <c r="I21" i="7"/>
  <c r="I18" i="7"/>
  <c r="I26" i="7"/>
  <c r="O26" i="7" s="1"/>
  <c r="I24" i="7"/>
  <c r="O30" i="6"/>
  <c r="G31" i="7" s="1"/>
  <c r="I31" i="7"/>
  <c r="O31" i="6"/>
  <c r="G32" i="7" s="1"/>
  <c r="I16" i="7"/>
  <c r="I25" i="7"/>
  <c r="H15" i="6"/>
  <c r="D16" i="7" s="1"/>
  <c r="H22" i="6"/>
  <c r="D23" i="7" s="1"/>
  <c r="H29" i="6"/>
  <c r="D30" i="7" s="1"/>
  <c r="H31" i="6"/>
  <c r="D32" i="7" s="1"/>
  <c r="H19" i="6"/>
  <c r="D20" i="7" s="1"/>
  <c r="H23" i="6"/>
  <c r="D24" i="7" s="1"/>
  <c r="H28" i="6"/>
  <c r="D29" i="7" s="1"/>
  <c r="H27" i="6"/>
  <c r="D28" i="7" s="1"/>
  <c r="H18" i="6"/>
  <c r="D19" i="7" s="1"/>
  <c r="N17" i="5"/>
  <c r="N18" i="5"/>
  <c r="N25" i="5"/>
  <c r="N29" i="5"/>
  <c r="N16" i="5"/>
  <c r="N19" i="5"/>
  <c r="N32" i="5"/>
  <c r="N27" i="5"/>
  <c r="N28" i="5"/>
  <c r="N26" i="5"/>
  <c r="I18" i="5"/>
  <c r="O20" i="2"/>
  <c r="G21" i="5" s="1"/>
  <c r="O17" i="2"/>
  <c r="G18" i="5" s="1"/>
  <c r="O29" i="2"/>
  <c r="G30" i="5" s="1"/>
  <c r="O24" i="2"/>
  <c r="G25" i="5" s="1"/>
  <c r="I26" i="5"/>
  <c r="I30" i="5"/>
  <c r="O30" i="2"/>
  <c r="G31" i="5" s="1"/>
  <c r="O23" i="2"/>
  <c r="G24" i="5" s="1"/>
  <c r="I16" i="5"/>
  <c r="F32" i="5"/>
  <c r="H32" i="5" s="1"/>
  <c r="I29" i="5"/>
  <c r="I19" i="5"/>
  <c r="I27" i="5"/>
  <c r="O27" i="5" s="1"/>
  <c r="I22" i="5"/>
  <c r="I20" i="5"/>
  <c r="H25" i="2"/>
  <c r="D26" i="5" s="1"/>
  <c r="H22" i="2"/>
  <c r="D23" i="5" s="1"/>
  <c r="H28" i="2"/>
  <c r="D29" i="5" s="1"/>
  <c r="H24" i="2"/>
  <c r="D25" i="5" s="1"/>
  <c r="H17" i="2"/>
  <c r="D18" i="5" s="1"/>
  <c r="H15" i="2"/>
  <c r="D16" i="5" s="1"/>
  <c r="H26" i="2"/>
  <c r="D27" i="5" s="1"/>
  <c r="C52" i="5"/>
  <c r="E52" i="5" s="1"/>
  <c r="I52" i="5" s="1"/>
  <c r="O52" i="5" s="1"/>
  <c r="H51" i="2"/>
  <c r="D52" i="5" s="1"/>
  <c r="C36" i="5"/>
  <c r="E36" i="5" s="1"/>
  <c r="I36" i="5" s="1"/>
  <c r="O36" i="5" s="1"/>
  <c r="H35" i="2"/>
  <c r="D36" i="5" s="1"/>
  <c r="C28" i="5"/>
  <c r="E28" i="5" s="1"/>
  <c r="I28" i="5" s="1"/>
  <c r="H27" i="2"/>
  <c r="D28" i="5" s="1"/>
  <c r="F19" i="7"/>
  <c r="H19" i="7" s="1"/>
  <c r="I19" i="7" s="1"/>
  <c r="O18" i="6"/>
  <c r="G19" i="7" s="1"/>
  <c r="H48" i="6"/>
  <c r="D49" i="7" s="1"/>
  <c r="N60" i="9"/>
  <c r="F58" i="7"/>
  <c r="H58" i="7" s="1"/>
  <c r="I58" i="7" s="1"/>
  <c r="O58" i="7" s="1"/>
  <c r="O57" i="6"/>
  <c r="G58" i="7" s="1"/>
  <c r="N57" i="9"/>
  <c r="N55" i="7"/>
  <c r="O55" i="7" s="1"/>
  <c r="N52" i="9"/>
  <c r="N50" i="5"/>
  <c r="F47" i="9"/>
  <c r="H47" i="9" s="1"/>
  <c r="I47" i="9" s="1"/>
  <c r="O47" i="9" s="1"/>
  <c r="O46" i="8"/>
  <c r="G47" i="9" s="1"/>
  <c r="N47" i="5"/>
  <c r="N44" i="9"/>
  <c r="N42" i="5"/>
  <c r="N39" i="7"/>
  <c r="N36" i="7"/>
  <c r="F34" i="7"/>
  <c r="H34" i="7" s="1"/>
  <c r="I34" i="7" s="1"/>
  <c r="O33" i="6"/>
  <c r="G34" i="7" s="1"/>
  <c r="N33" i="9"/>
  <c r="N31" i="7"/>
  <c r="N28" i="9"/>
  <c r="O36" i="2"/>
  <c r="G37" i="5" s="1"/>
  <c r="O52" i="2"/>
  <c r="G53" i="5" s="1"/>
  <c r="H59" i="2"/>
  <c r="D60" i="5" s="1"/>
  <c r="O15" i="2"/>
  <c r="G16" i="5" s="1"/>
  <c r="O28" i="2"/>
  <c r="G29" i="5" s="1"/>
  <c r="N16" i="9"/>
  <c r="I57" i="9"/>
  <c r="I56" i="5"/>
  <c r="O56" i="5" s="1"/>
  <c r="I55" i="5"/>
  <c r="I52" i="7"/>
  <c r="I49" i="9"/>
  <c r="C48" i="5"/>
  <c r="E48" i="5" s="1"/>
  <c r="I48" i="5" s="1"/>
  <c r="O48" i="5" s="1"/>
  <c r="H47" i="2"/>
  <c r="D48" i="5" s="1"/>
  <c r="I47" i="5"/>
  <c r="I42" i="9"/>
  <c r="O42" i="9" s="1"/>
  <c r="I41" i="9"/>
  <c r="C40" i="5"/>
  <c r="E40" i="5" s="1"/>
  <c r="I40" i="5" s="1"/>
  <c r="H39" i="2"/>
  <c r="D40" i="5" s="1"/>
  <c r="I39" i="5"/>
  <c r="I37" i="7"/>
  <c r="I36" i="7"/>
  <c r="I33" i="9"/>
  <c r="C32" i="5"/>
  <c r="E32" i="5" s="1"/>
  <c r="H31" i="2"/>
  <c r="D32" i="5" s="1"/>
  <c r="I28" i="7"/>
  <c r="I26" i="9"/>
  <c r="I25" i="9"/>
  <c r="F24" i="9"/>
  <c r="H24" i="9" s="1"/>
  <c r="I24" i="9" s="1"/>
  <c r="O24" i="9" s="1"/>
  <c r="O23" i="8"/>
  <c r="G24" i="9" s="1"/>
  <c r="I17" i="7"/>
  <c r="C44" i="5"/>
  <c r="E44" i="5" s="1"/>
  <c r="I44" i="5" s="1"/>
  <c r="O44" i="5" s="1"/>
  <c r="H43" i="2"/>
  <c r="D44" i="5" s="1"/>
  <c r="H56" i="6"/>
  <c r="D57" i="7" s="1"/>
  <c r="H40" i="6"/>
  <c r="D41" i="7" s="1"/>
  <c r="H32" i="6"/>
  <c r="D33" i="7" s="1"/>
  <c r="H20" i="6"/>
  <c r="D21" i="7" s="1"/>
  <c r="N60" i="7"/>
  <c r="N58" i="5"/>
  <c r="F55" i="9"/>
  <c r="H55" i="9" s="1"/>
  <c r="I55" i="9" s="1"/>
  <c r="O55" i="9" s="1"/>
  <c r="O54" i="8"/>
  <c r="G55" i="9" s="1"/>
  <c r="N55" i="5"/>
  <c r="N52" i="7"/>
  <c r="F50" i="7"/>
  <c r="H50" i="7" s="1"/>
  <c r="I50" i="7" s="1"/>
  <c r="O50" i="7" s="1"/>
  <c r="O49" i="6"/>
  <c r="G50" i="7" s="1"/>
  <c r="N49" i="9"/>
  <c r="N47" i="7"/>
  <c r="N44" i="7"/>
  <c r="F42" i="7"/>
  <c r="H42" i="7" s="1"/>
  <c r="I42" i="7" s="1"/>
  <c r="O41" i="6"/>
  <c r="G42" i="7" s="1"/>
  <c r="N41" i="9"/>
  <c r="F39" i="9"/>
  <c r="H39" i="9" s="1"/>
  <c r="I39" i="9" s="1"/>
  <c r="O38" i="8"/>
  <c r="G39" i="9" s="1"/>
  <c r="N39" i="5"/>
  <c r="N36" i="9"/>
  <c r="N34" i="5"/>
  <c r="F31" i="9"/>
  <c r="H31" i="9" s="1"/>
  <c r="I31" i="9" s="1"/>
  <c r="O30" i="8"/>
  <c r="G31" i="9" s="1"/>
  <c r="N31" i="5"/>
  <c r="N28" i="7"/>
  <c r="F27" i="7"/>
  <c r="H27" i="7" s="1"/>
  <c r="I27" i="7" s="1"/>
  <c r="O26" i="6"/>
  <c r="G27" i="7" s="1"/>
  <c r="C17" i="5"/>
  <c r="E17" i="5" s="1"/>
  <c r="I17" i="5" s="1"/>
  <c r="H16" i="2"/>
  <c r="D17" i="5" s="1"/>
  <c r="H53" i="8"/>
  <c r="D54" i="9" s="1"/>
  <c r="H45" i="8"/>
  <c r="D46" i="9" s="1"/>
  <c r="H37" i="8"/>
  <c r="D38" i="9" s="1"/>
  <c r="H29" i="8"/>
  <c r="D30" i="9" s="1"/>
  <c r="H25" i="6"/>
  <c r="D26" i="7" s="1"/>
  <c r="H17" i="6"/>
  <c r="D18" i="7" s="1"/>
  <c r="C16" i="9"/>
  <c r="E16" i="9" s="1"/>
  <c r="N16" i="7"/>
  <c r="F59" i="9"/>
  <c r="H59" i="9" s="1"/>
  <c r="I59" i="9" s="1"/>
  <c r="O59" i="9" s="1"/>
  <c r="O58" i="8"/>
  <c r="G59" i="9" s="1"/>
  <c r="N59" i="7"/>
  <c r="O59" i="7" s="1"/>
  <c r="N59" i="5"/>
  <c r="F57" i="5"/>
  <c r="H57" i="5" s="1"/>
  <c r="I57" i="5" s="1"/>
  <c r="O57" i="5" s="1"/>
  <c r="O56" i="2"/>
  <c r="G57" i="5" s="1"/>
  <c r="N56" i="9"/>
  <c r="O56" i="9" s="1"/>
  <c r="N56" i="7"/>
  <c r="F54" i="7"/>
  <c r="H54" i="7" s="1"/>
  <c r="I54" i="7" s="1"/>
  <c r="O54" i="7" s="1"/>
  <c r="O53" i="6"/>
  <c r="G54" i="7" s="1"/>
  <c r="N54" i="5"/>
  <c r="O54" i="5" s="1"/>
  <c r="N53" i="9"/>
  <c r="F51" i="9"/>
  <c r="H51" i="9" s="1"/>
  <c r="I51" i="9" s="1"/>
  <c r="O50" i="8"/>
  <c r="G51" i="9" s="1"/>
  <c r="N51" i="7"/>
  <c r="O51" i="7" s="1"/>
  <c r="N51" i="5"/>
  <c r="O51" i="5" s="1"/>
  <c r="F49" i="5"/>
  <c r="H49" i="5" s="1"/>
  <c r="I49" i="5" s="1"/>
  <c r="O49" i="5" s="1"/>
  <c r="O48" i="2"/>
  <c r="G49" i="5" s="1"/>
  <c r="N48" i="9"/>
  <c r="O48" i="9" s="1"/>
  <c r="N48" i="7"/>
  <c r="O48" i="7" s="1"/>
  <c r="F46" i="7"/>
  <c r="H46" i="7" s="1"/>
  <c r="I46" i="7" s="1"/>
  <c r="O45" i="6"/>
  <c r="G46" i="7" s="1"/>
  <c r="N46" i="5"/>
  <c r="N45" i="9"/>
  <c r="F43" i="9"/>
  <c r="H43" i="9" s="1"/>
  <c r="I43" i="9" s="1"/>
  <c r="O42" i="8"/>
  <c r="G43" i="9" s="1"/>
  <c r="N43" i="7"/>
  <c r="O43" i="7" s="1"/>
  <c r="N43" i="5"/>
  <c r="F41" i="5"/>
  <c r="H41" i="5" s="1"/>
  <c r="I41" i="5" s="1"/>
  <c r="O41" i="5" s="1"/>
  <c r="O40" i="2"/>
  <c r="G41" i="5" s="1"/>
  <c r="N40" i="9"/>
  <c r="O40" i="9" s="1"/>
  <c r="N40" i="7"/>
  <c r="F38" i="7"/>
  <c r="H38" i="7" s="1"/>
  <c r="I38" i="7" s="1"/>
  <c r="O37" i="6"/>
  <c r="G38" i="7" s="1"/>
  <c r="N38" i="5"/>
  <c r="N37" i="9"/>
  <c r="O37" i="9" s="1"/>
  <c r="F35" i="9"/>
  <c r="H35" i="9" s="1"/>
  <c r="I35" i="9" s="1"/>
  <c r="O35" i="9" s="1"/>
  <c r="O34" i="8"/>
  <c r="G35" i="9" s="1"/>
  <c r="N35" i="7"/>
  <c r="N35" i="5"/>
  <c r="N32" i="9"/>
  <c r="N32" i="7"/>
  <c r="F30" i="7"/>
  <c r="H30" i="7" s="1"/>
  <c r="I30" i="7" s="1"/>
  <c r="O29" i="6"/>
  <c r="G30" i="7" s="1"/>
  <c r="N30" i="5"/>
  <c r="N29" i="9"/>
  <c r="N27" i="9"/>
  <c r="C24" i="5"/>
  <c r="E24" i="5" s="1"/>
  <c r="I24" i="5" s="1"/>
  <c r="H23" i="2"/>
  <c r="D24" i="5" s="1"/>
  <c r="I23" i="5"/>
  <c r="F22" i="7"/>
  <c r="H22" i="7" s="1"/>
  <c r="I22" i="7" s="1"/>
  <c r="C21" i="5"/>
  <c r="E21" i="5" s="1"/>
  <c r="I21" i="5" s="1"/>
  <c r="O21" i="5" s="1"/>
  <c r="H20" i="2"/>
  <c r="D21" i="5" s="1"/>
  <c r="I27" i="9"/>
  <c r="N26" i="9"/>
  <c r="N25" i="9"/>
  <c r="I25" i="5"/>
  <c r="N24" i="5"/>
  <c r="N23" i="5"/>
  <c r="N21" i="7"/>
  <c r="N20" i="7"/>
  <c r="N18" i="9"/>
  <c r="N17" i="9"/>
  <c r="N17" i="7"/>
  <c r="O39" i="9" l="1"/>
  <c r="O36" i="9"/>
  <c r="I50" i="9"/>
  <c r="O50" i="9" s="1"/>
  <c r="O34" i="9"/>
  <c r="O38" i="9"/>
  <c r="O44" i="9"/>
  <c r="O30" i="9"/>
  <c r="O60" i="9"/>
  <c r="O43" i="9"/>
  <c r="P43" i="9" s="1"/>
  <c r="O51" i="9"/>
  <c r="O45" i="9"/>
  <c r="O40" i="7"/>
  <c r="O38" i="7"/>
  <c r="O46" i="7"/>
  <c r="O27" i="7"/>
  <c r="P27" i="7" s="1"/>
  <c r="O42" i="7"/>
  <c r="O36" i="7"/>
  <c r="O37" i="7"/>
  <c r="P37" i="7" s="1"/>
  <c r="O35" i="7"/>
  <c r="P35" i="7" s="1"/>
  <c r="O47" i="7"/>
  <c r="O53" i="7"/>
  <c r="O34" i="7"/>
  <c r="O41" i="7"/>
  <c r="P41" i="7" s="1"/>
  <c r="O58" i="5"/>
  <c r="O53" i="5"/>
  <c r="O40" i="5"/>
  <c r="P45" i="5"/>
  <c r="P37" i="5"/>
  <c r="O43" i="5"/>
  <c r="O59" i="5"/>
  <c r="O42" i="5"/>
  <c r="O50" i="5"/>
  <c r="O22" i="5"/>
  <c r="O53" i="9"/>
  <c r="O38" i="5"/>
  <c r="O46" i="5"/>
  <c r="O41" i="9"/>
  <c r="P41" i="9" s="1"/>
  <c r="O47" i="5"/>
  <c r="O39" i="7"/>
  <c r="O18" i="7"/>
  <c r="O29" i="7"/>
  <c r="O56" i="7"/>
  <c r="O60" i="7"/>
  <c r="O52" i="9"/>
  <c r="O19" i="7"/>
  <c r="P19" i="7" s="1"/>
  <c r="O28" i="5"/>
  <c r="O31" i="9"/>
  <c r="O33" i="9"/>
  <c r="P33" i="9" s="1"/>
  <c r="O21" i="9"/>
  <c r="P21" i="9" s="1"/>
  <c r="O18" i="9"/>
  <c r="O18" i="5"/>
  <c r="I16" i="9"/>
  <c r="O16" i="9" s="1"/>
  <c r="O24" i="7"/>
  <c r="O33" i="7"/>
  <c r="O30" i="7"/>
  <c r="P30" i="7" s="1"/>
  <c r="O23" i="7"/>
  <c r="P23" i="7" s="1"/>
  <c r="O20" i="7"/>
  <c r="O32" i="7"/>
  <c r="O16" i="7"/>
  <c r="O34" i="5"/>
  <c r="O25" i="5"/>
  <c r="O17" i="5"/>
  <c r="O20" i="5"/>
  <c r="O16" i="5"/>
  <c r="O35" i="5"/>
  <c r="O22" i="9"/>
  <c r="O20" i="9"/>
  <c r="O27" i="9"/>
  <c r="O29" i="9"/>
  <c r="O28" i="9"/>
  <c r="O17" i="9"/>
  <c r="O32" i="9"/>
  <c r="O25" i="7"/>
  <c r="O22" i="7"/>
  <c r="O28" i="7"/>
  <c r="O17" i="7"/>
  <c r="O21" i="7"/>
  <c r="O31" i="7"/>
  <c r="P26" i="7"/>
  <c r="O29" i="5"/>
  <c r="O24" i="5"/>
  <c r="O26" i="5"/>
  <c r="O19" i="5"/>
  <c r="O30" i="5"/>
  <c r="I32" i="5"/>
  <c r="O32" i="5" s="1"/>
  <c r="P27" i="5"/>
  <c r="P40" i="7"/>
  <c r="P51" i="5"/>
  <c r="P56" i="7"/>
  <c r="P59" i="5"/>
  <c r="P40" i="9"/>
  <c r="P46" i="5"/>
  <c r="P48" i="9"/>
  <c r="P51" i="7"/>
  <c r="P54" i="5"/>
  <c r="P56" i="9"/>
  <c r="P55" i="7"/>
  <c r="P42" i="5"/>
  <c r="P37" i="9"/>
  <c r="P43" i="5"/>
  <c r="P48" i="7"/>
  <c r="P53" i="9"/>
  <c r="P43" i="7"/>
  <c r="P35" i="9"/>
  <c r="P38" i="7"/>
  <c r="P41" i="5"/>
  <c r="P46" i="7"/>
  <c r="P49" i="5"/>
  <c r="P51" i="9"/>
  <c r="P54" i="7"/>
  <c r="P57" i="5"/>
  <c r="P59" i="9"/>
  <c r="P36" i="9"/>
  <c r="P58" i="5"/>
  <c r="P44" i="9"/>
  <c r="P50" i="5"/>
  <c r="P21" i="5"/>
  <c r="P44" i="5"/>
  <c r="P22" i="5"/>
  <c r="O26" i="9"/>
  <c r="P36" i="7"/>
  <c r="P40" i="5"/>
  <c r="P45" i="7"/>
  <c r="O49" i="9"/>
  <c r="O55" i="5"/>
  <c r="P60" i="7"/>
  <c r="P47" i="9"/>
  <c r="P33" i="5"/>
  <c r="P49" i="7"/>
  <c r="P19" i="9"/>
  <c r="P59" i="7"/>
  <c r="P47" i="5"/>
  <c r="P50" i="9"/>
  <c r="P56" i="5"/>
  <c r="P34" i="7"/>
  <c r="P52" i="5"/>
  <c r="P24" i="9"/>
  <c r="O39" i="5"/>
  <c r="P42" i="9"/>
  <c r="O52" i="7"/>
  <c r="O57" i="9"/>
  <c r="P58" i="7"/>
  <c r="P60" i="9"/>
  <c r="P46" i="9"/>
  <c r="P57" i="7"/>
  <c r="O23" i="5"/>
  <c r="P39" i="9"/>
  <c r="P50" i="7"/>
  <c r="P55" i="9"/>
  <c r="O25" i="9"/>
  <c r="O31" i="5"/>
  <c r="P34" i="9"/>
  <c r="O44" i="7"/>
  <c r="P48" i="5"/>
  <c r="P53" i="7"/>
  <c r="P58" i="9"/>
  <c r="P36" i="5"/>
  <c r="P54" i="9"/>
  <c r="P38" i="9"/>
  <c r="P60" i="5"/>
  <c r="I39" i="12" l="1"/>
  <c r="I38" i="12"/>
  <c r="I29" i="12"/>
  <c r="I51" i="12"/>
  <c r="I11" i="12"/>
  <c r="I41" i="12"/>
  <c r="I49" i="12"/>
  <c r="I15" i="12"/>
  <c r="I47" i="12"/>
  <c r="I44" i="12"/>
  <c r="I42" i="12"/>
  <c r="I30" i="12"/>
  <c r="I36" i="12"/>
  <c r="I33" i="12"/>
  <c r="P30" i="9"/>
  <c r="P31" i="9"/>
  <c r="P52" i="9"/>
  <c r="I43" i="12"/>
  <c r="P45" i="9"/>
  <c r="I34" i="12"/>
  <c r="I26" i="12"/>
  <c r="P39" i="7"/>
  <c r="I53" i="12"/>
  <c r="P47" i="7"/>
  <c r="P42" i="7"/>
  <c r="P18" i="7"/>
  <c r="P29" i="7"/>
  <c r="P24" i="7"/>
  <c r="P28" i="5"/>
  <c r="P18" i="5"/>
  <c r="P38" i="5"/>
  <c r="P53" i="5"/>
  <c r="P32" i="7"/>
  <c r="P20" i="7"/>
  <c r="P18" i="9"/>
  <c r="P33" i="7"/>
  <c r="P17" i="5"/>
  <c r="I10" i="12"/>
  <c r="P34" i="5"/>
  <c r="P16" i="5"/>
  <c r="D9" i="12" s="1"/>
  <c r="P22" i="9"/>
  <c r="P29" i="9"/>
  <c r="P17" i="9"/>
  <c r="P21" i="7"/>
  <c r="P16" i="7"/>
  <c r="P22" i="7"/>
  <c r="P31" i="7"/>
  <c r="P35" i="5"/>
  <c r="P20" i="5"/>
  <c r="P25" i="5"/>
  <c r="P29" i="5"/>
  <c r="P32" i="5"/>
  <c r="I20" i="12"/>
  <c r="P27" i="9"/>
  <c r="P28" i="9"/>
  <c r="P20" i="9"/>
  <c r="P32" i="9"/>
  <c r="I14" i="12"/>
  <c r="P25" i="7"/>
  <c r="P17" i="7"/>
  <c r="P28" i="7"/>
  <c r="P30" i="5"/>
  <c r="P24" i="5"/>
  <c r="P19" i="5"/>
  <c r="P26" i="5"/>
  <c r="P25" i="9"/>
  <c r="I24" i="12"/>
  <c r="P31" i="5"/>
  <c r="P55" i="5"/>
  <c r="P26" i="9"/>
  <c r="I37" i="12"/>
  <c r="P44" i="7"/>
  <c r="O61" i="9"/>
  <c r="P61" i="9" s="1"/>
  <c r="P16" i="9"/>
  <c r="P49" i="9"/>
  <c r="P23" i="5"/>
  <c r="O61" i="5"/>
  <c r="P61" i="5" s="1"/>
  <c r="I50" i="12"/>
  <c r="P57" i="9"/>
  <c r="P39" i="5"/>
  <c r="I45" i="12"/>
  <c r="P52" i="7"/>
  <c r="O61" i="7"/>
  <c r="P61" i="7" s="1"/>
  <c r="J37" i="12" l="1"/>
  <c r="K37" i="12"/>
  <c r="J30" i="12"/>
  <c r="K30" i="12"/>
  <c r="J15" i="12"/>
  <c r="K15" i="12"/>
  <c r="J14" i="12"/>
  <c r="K14" i="12"/>
  <c r="J42" i="12"/>
  <c r="K42" i="12"/>
  <c r="J29" i="12"/>
  <c r="K29" i="12"/>
  <c r="J45" i="12"/>
  <c r="K45" i="12"/>
  <c r="J20" i="12"/>
  <c r="K20" i="12"/>
  <c r="J10" i="12"/>
  <c r="K10" i="12"/>
  <c r="J43" i="12"/>
  <c r="K43" i="12"/>
  <c r="J33" i="12"/>
  <c r="K33" i="12"/>
  <c r="J44" i="12"/>
  <c r="K44" i="12"/>
  <c r="J41" i="12"/>
  <c r="K41" i="12"/>
  <c r="J38" i="12"/>
  <c r="K38" i="12"/>
  <c r="J24" i="12"/>
  <c r="K24" i="12"/>
  <c r="J34" i="12"/>
  <c r="K34" i="12"/>
  <c r="J51" i="12"/>
  <c r="K51" i="12"/>
  <c r="J50" i="12"/>
  <c r="K50" i="12"/>
  <c r="J53" i="12"/>
  <c r="K53" i="12"/>
  <c r="J49" i="12"/>
  <c r="K49" i="12"/>
  <c r="J26" i="12"/>
  <c r="K26" i="12"/>
  <c r="J36" i="12"/>
  <c r="K36" i="12"/>
  <c r="J47" i="12"/>
  <c r="K47" i="12"/>
  <c r="J11" i="12"/>
  <c r="K11" i="12"/>
  <c r="J39" i="12"/>
  <c r="K39" i="12"/>
  <c r="J9" i="12"/>
  <c r="K9" i="12"/>
  <c r="I16" i="12"/>
  <c r="I46" i="12"/>
  <c r="I40" i="12"/>
  <c r="I19" i="12"/>
  <c r="I23" i="12"/>
  <c r="I21" i="12"/>
  <c r="I31" i="12"/>
  <c r="I18" i="12"/>
  <c r="I52" i="12"/>
  <c r="I48" i="12"/>
  <c r="I12" i="12"/>
  <c r="I13" i="12"/>
  <c r="I32" i="12"/>
  <c r="I17" i="12"/>
  <c r="I25" i="12"/>
  <c r="I22" i="12"/>
  <c r="I28" i="12"/>
  <c r="I27" i="12"/>
  <c r="I35" i="12"/>
  <c r="F9" i="12"/>
  <c r="H9" i="12"/>
  <c r="J22" i="12" l="1"/>
  <c r="K22" i="12"/>
  <c r="J13" i="12"/>
  <c r="E63" i="12" s="1"/>
  <c r="K13" i="12"/>
  <c r="J19" i="12"/>
  <c r="K19" i="12"/>
  <c r="J35" i="12"/>
  <c r="K35" i="12"/>
  <c r="J12" i="12"/>
  <c r="K12" i="12"/>
  <c r="J31" i="12"/>
  <c r="K31" i="12"/>
  <c r="J40" i="12"/>
  <c r="K40" i="12"/>
  <c r="J27" i="12"/>
  <c r="K27" i="12"/>
  <c r="J17" i="12"/>
  <c r="K17" i="12"/>
  <c r="J48" i="12"/>
  <c r="K48" i="12"/>
  <c r="J21" i="12"/>
  <c r="K21" i="12"/>
  <c r="J46" i="12"/>
  <c r="K46" i="12"/>
  <c r="J18" i="12"/>
  <c r="K18" i="12"/>
  <c r="J25" i="12"/>
  <c r="K25" i="12"/>
  <c r="J28" i="12"/>
  <c r="K28" i="12"/>
  <c r="J32" i="12"/>
  <c r="K32" i="12"/>
  <c r="J52" i="12"/>
  <c r="K52" i="12"/>
  <c r="J23" i="12"/>
  <c r="K23" i="12"/>
  <c r="J16" i="12"/>
  <c r="K16" i="12"/>
  <c r="I54" i="12"/>
  <c r="J54" i="12" s="1"/>
  <c r="E67" i="12"/>
  <c r="E65" i="12"/>
  <c r="E61" i="12"/>
  <c r="E66" i="12"/>
  <c r="E62" i="12"/>
  <c r="E60" i="12" l="1"/>
  <c r="E59" i="12"/>
  <c r="E58" i="12"/>
  <c r="E64" i="12"/>
  <c r="E68" i="12" l="1"/>
</calcChain>
</file>

<file path=xl/sharedStrings.xml><?xml version="1.0" encoding="utf-8"?>
<sst xmlns="http://schemas.openxmlformats.org/spreadsheetml/2006/main" count="325" uniqueCount="126">
  <si>
    <t>Plantel:</t>
  </si>
  <si>
    <t>UNIDAD EDUCATIVA MARCO AURELIO SUBÍA MARTÍNEZ - BATALLA DE PANUPALI</t>
  </si>
  <si>
    <t>Año Lectivo:</t>
  </si>
  <si>
    <t>2023 - 2024</t>
  </si>
  <si>
    <t>Asignatura:</t>
  </si>
  <si>
    <t>Docente:</t>
  </si>
  <si>
    <t>Curso:</t>
  </si>
  <si>
    <t>Tutor:</t>
  </si>
  <si>
    <t>Jornada:</t>
  </si>
  <si>
    <t>Nivel:</t>
  </si>
  <si>
    <t>LISTA DE ESTUDIANTES</t>
  </si>
  <si>
    <t>Nº</t>
  </si>
  <si>
    <t>APELLIDOS Y NOMBRES</t>
  </si>
  <si>
    <t>INGRESAR</t>
  </si>
  <si>
    <t>NÓMINA DE</t>
  </si>
  <si>
    <t>ESTUDIANTES</t>
  </si>
  <si>
    <t>ORDENADA</t>
  </si>
  <si>
    <t>COPIAR Pegado/Valores</t>
  </si>
  <si>
    <t>Matriz de Notas</t>
  </si>
  <si>
    <t>Acuerdo 2023-00063-A</t>
  </si>
  <si>
    <t>NOTAS: La nómina de estudiantes se la ingresa en esta hoja "DATOS", en las otras NO.</t>
  </si>
  <si>
    <t xml:space="preserve">             Evitar borrar las fórmulas o que se alteren.</t>
  </si>
  <si>
    <t xml:space="preserve">             Los promedios tienen dos decimales sin redondear.</t>
  </si>
  <si>
    <t xml:space="preserve">             Solo debe ingresar notas (números) entre el 0 y el 10 [Ejemplo: 10 - 7,5 - 8,2 - 0]</t>
  </si>
  <si>
    <t xml:space="preserve">             No inserte ni borre filas o columnas, los datos están con celdas vinculadas.</t>
  </si>
  <si>
    <t>REGISTRO DE CALIFICACIONES 2023-2024</t>
  </si>
  <si>
    <t>Por: Lic. Luis Jaya</t>
  </si>
  <si>
    <t>Tanicuchi - Latacunga - Ecuador</t>
  </si>
  <si>
    <t>CURSO:</t>
  </si>
  <si>
    <t>TRIMESTRE</t>
  </si>
  <si>
    <t>PROFESOR:</t>
  </si>
  <si>
    <t>I TRIMESTRE</t>
  </si>
  <si>
    <t>ASIGNATURA:</t>
  </si>
  <si>
    <t>No.</t>
  </si>
  <si>
    <t>NOMBRES COMPLETOS</t>
  </si>
  <si>
    <t>Actividades interdisciplinarias Individual</t>
  </si>
  <si>
    <t>Actividades interdisciplinarias grupales</t>
  </si>
  <si>
    <t>Evaluación del período académico</t>
  </si>
  <si>
    <t>P. indisciplinario    FASE 1    5 %</t>
  </si>
  <si>
    <t>Evaluación trimestral 5 %</t>
  </si>
  <si>
    <t>A-1</t>
  </si>
  <si>
    <t>A-2</t>
  </si>
  <si>
    <t>A-3</t>
  </si>
  <si>
    <t>NOTA  CUALITATIVA</t>
  </si>
  <si>
    <t>NOTA CUANTITATIVA</t>
  </si>
  <si>
    <t>FECHA INICIO:</t>
  </si>
  <si>
    <t>FECHA FINAL:</t>
  </si>
  <si>
    <t>JORNADA</t>
  </si>
  <si>
    <t>TUTOR</t>
  </si>
  <si>
    <t>REGISTRO DE NOTAS DE LOS APRENDIZAJES</t>
  </si>
  <si>
    <t>PROYECTO FINAL                         10 %</t>
  </si>
  <si>
    <t>CUALITATIVA</t>
  </si>
  <si>
    <t>Actividades Grupales</t>
  </si>
  <si>
    <t>APORTE   90%</t>
  </si>
  <si>
    <t>FALTAS Y ATRASOS</t>
  </si>
  <si>
    <t>Total 45%</t>
  </si>
  <si>
    <t>Faltas Justificadas</t>
  </si>
  <si>
    <t>Faltas Injustificadas</t>
  </si>
  <si>
    <t>Atrasos</t>
  </si>
  <si>
    <t>MATUTINA</t>
  </si>
  <si>
    <t>PROMEDIO  CUANTITATIVA</t>
  </si>
  <si>
    <t>ACTIVIDADES INDIVIDUALES</t>
  </si>
  <si>
    <t>PROMEDIO  CUALITATIVA</t>
  </si>
  <si>
    <t xml:space="preserve">P. indisciplinario    </t>
  </si>
  <si>
    <t>Evaluación trimestral</t>
  </si>
  <si>
    <t>NOTA FINAL 100% CUANTITATIVA</t>
  </si>
  <si>
    <t>AÑO LECTIVO:</t>
  </si>
  <si>
    <t>PRIMERO</t>
  </si>
  <si>
    <t>ESCALA CUALITATIVA</t>
  </si>
  <si>
    <t>A+</t>
  </si>
  <si>
    <t>A-</t>
  </si>
  <si>
    <t>ESCALA CUANTITATIVA</t>
  </si>
  <si>
    <t>VALOR</t>
  </si>
  <si>
    <t>total</t>
  </si>
  <si>
    <t>&lt;</t>
  </si>
  <si>
    <t>B+</t>
  </si>
  <si>
    <t>B-</t>
  </si>
  <si>
    <t>C+</t>
  </si>
  <si>
    <t>C-</t>
  </si>
  <si>
    <t>D+</t>
  </si>
  <si>
    <t>D-</t>
  </si>
  <si>
    <t>E+</t>
  </si>
  <si>
    <t>E-</t>
  </si>
  <si>
    <t>Vicerrector/a:</t>
  </si>
  <si>
    <t>SEGUNDO</t>
  </si>
  <si>
    <t>TERCERO</t>
  </si>
  <si>
    <t>INFORME DE RENDIMIENTO ACADÉMICO ANUAL</t>
  </si>
  <si>
    <t>OBSERVACIÓN FINAL</t>
  </si>
  <si>
    <t>AÑO LECTIVO</t>
  </si>
  <si>
    <t>1 ER TRIMESTRE</t>
  </si>
  <si>
    <t>PROMEDIO CUANTITATIVO</t>
  </si>
  <si>
    <t>PROMEDIO CUALITATIVO</t>
  </si>
  <si>
    <t>2DO TRIMESTRE</t>
  </si>
  <si>
    <t>3ER TRIMESTRE</t>
  </si>
  <si>
    <t>TOTAL</t>
  </si>
  <si>
    <t>OSERVACIONES</t>
  </si>
  <si>
    <t>MEDIA ARITMETICA</t>
  </si>
  <si>
    <t>Tercero A</t>
  </si>
  <si>
    <t>Msc. Myrian Zurita</t>
  </si>
  <si>
    <t>Ing. Margarita Ronquillo</t>
  </si>
  <si>
    <t>Matutina</t>
  </si>
  <si>
    <t>Bachillerato Técnico</t>
  </si>
  <si>
    <t>ALBAN TITUAÑA ANTONY GABRIEL</t>
  </si>
  <si>
    <t>CASA ALVARADO ANDERSON ISMAEL</t>
  </si>
  <si>
    <t>CASA QUINATOA CRISTIAN DANILO</t>
  </si>
  <si>
    <t>CATOTA TAIPE MIRYAN GRACIELA</t>
  </si>
  <si>
    <t>CHANATASIG CASA ALEX FERNANDO</t>
  </si>
  <si>
    <t>CHICAIZA QUINATOA KEVIN MARCELO</t>
  </si>
  <si>
    <t>COYAGO YUGCHA JOSTIN ISRAEL</t>
  </si>
  <si>
    <t>GUARANDA AGUIAR ANDRES SEBASTIAN</t>
  </si>
  <si>
    <t>HUILCA QUINATOA JAVIER ALEXANDER</t>
  </si>
  <si>
    <t>IZA YUGSI KATY ALEXANDRA</t>
  </si>
  <si>
    <t>LEMA QUINATOA MARIA ELIZABETH</t>
  </si>
  <si>
    <t>LEMA VITURCO CARLOS DANIEL</t>
  </si>
  <si>
    <t>QUILUMBA BARBA ANGELES MICAELA</t>
  </si>
  <si>
    <t>QUINATOA TOAPANTA ABRAHAM JOSUE</t>
  </si>
  <si>
    <t>TOAQUIZA CHANCUSIG HILDA ESMERALDA</t>
  </si>
  <si>
    <t>VEGA YUGCHA JONATHAN PAÚL</t>
  </si>
  <si>
    <t>YANEZ ZAPATA KEVIN EDUARDO</t>
  </si>
  <si>
    <t>Física</t>
  </si>
  <si>
    <t>A-4</t>
  </si>
  <si>
    <t>II TRIMESTRE</t>
  </si>
  <si>
    <t>III TRIMESTRE</t>
  </si>
  <si>
    <t>Destreza o aprendizaje alcanzado</t>
  </si>
  <si>
    <t>Destreza o aprendizaje en proceso de desarrollo</t>
  </si>
  <si>
    <t>Destreza o aprendizaje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</si>
</sst>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/mmm/yyyy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24"/>
      <color theme="3" tint="0.14999847407452621"/>
      <name val="Calibri"/>
      <family val="2"/>
      <scheme val="minor"/>
    </font>
    <font>
      <sz val="12"/>
      <color rgb="FF300DFF"/>
      <name val="Noto Sans Symbols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2"/>
      <color rgb="FFFF0000"/>
      <name val="Noto Sans Symbols"/>
    </font>
    <font>
      <b/>
      <sz val="28"/>
      <color rgb="FF300DFF"/>
      <name val="Arial"/>
      <family val="2"/>
    </font>
    <font>
      <b/>
      <sz val="26"/>
      <color rgb="FF300DFF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lternateGothic2 BT"/>
    </font>
    <font>
      <b/>
      <sz val="13"/>
      <color theme="1"/>
      <name val="Calibri"/>
      <family val="2"/>
    </font>
    <font>
      <b/>
      <sz val="13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28"/>
      <color theme="1"/>
      <name val="AlternateGothic2 BT"/>
      <family val="2"/>
    </font>
    <font>
      <b/>
      <sz val="2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doni MT Black"/>
      <family val="1"/>
    </font>
    <font>
      <b/>
      <sz val="18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E9F7"/>
      </patternFill>
    </fill>
    <fill>
      <patternFill patternType="solid">
        <fgColor rgb="FFDDE9F7"/>
        <bgColor rgb="FFDDE9F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8EAADB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55A11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C55A11"/>
      </patternFill>
    </fill>
    <fill>
      <patternFill patternType="solid">
        <fgColor rgb="FFE2EFD9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theme="2"/>
        <bgColor rgb="FFD9E2F3"/>
      </patternFill>
    </fill>
    <fill>
      <patternFill patternType="solid">
        <fgColor theme="2"/>
        <bgColor rgb="FFC5E0B3"/>
      </patternFill>
    </fill>
    <fill>
      <patternFill patternType="solid">
        <fgColor theme="2"/>
        <bgColor rgb="FFFEF2CB"/>
      </patternFill>
    </fill>
    <fill>
      <patternFill patternType="solid">
        <fgColor theme="0"/>
        <bgColor rgb="FFD6DCE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5" tint="0.59999389629810485"/>
        <bgColor rgb="FFDEEAF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0"/>
        <bgColor rgb="FFC55A11"/>
      </patternFill>
    </fill>
    <fill>
      <patternFill patternType="solid">
        <fgColor theme="4" tint="0.59999389629810485"/>
        <bgColor rgb="FFC55A11"/>
      </patternFill>
    </fill>
    <fill>
      <patternFill patternType="solid">
        <fgColor theme="0"/>
        <bgColor rgb="FFE2EFD9"/>
      </patternFill>
    </fill>
    <fill>
      <patternFill patternType="solid">
        <fgColor rgb="FF00B0F0"/>
        <bgColor rgb="FF2F5496"/>
      </patternFill>
    </fill>
    <fill>
      <patternFill patternType="solid">
        <fgColor theme="0"/>
        <bgColor rgb="FF2F5496"/>
      </patternFill>
    </fill>
    <fill>
      <patternFill patternType="solid">
        <fgColor rgb="FF00B0F0"/>
        <bgColor rgb="FFE2EFD9"/>
      </patternFill>
    </fill>
    <fill>
      <patternFill patternType="solid">
        <fgColor theme="1"/>
        <bgColor rgb="FFE2EFD9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9F7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00DFF"/>
      </left>
      <right/>
      <top style="thin">
        <color rgb="FF300DFF"/>
      </top>
      <bottom/>
      <diagonal/>
    </border>
    <border>
      <left/>
      <right style="thin">
        <color rgb="FF300DFF"/>
      </right>
      <top style="thin">
        <color rgb="FF300DFF"/>
      </top>
      <bottom/>
      <diagonal/>
    </border>
    <border>
      <left style="thin">
        <color rgb="FF300DFF"/>
      </left>
      <right/>
      <top/>
      <bottom/>
      <diagonal/>
    </border>
    <border>
      <left/>
      <right style="thin">
        <color rgb="FF300DFF"/>
      </right>
      <top/>
      <bottom/>
      <diagonal/>
    </border>
    <border>
      <left style="thin">
        <color rgb="FF300DFF"/>
      </left>
      <right/>
      <top/>
      <bottom style="thin">
        <color rgb="FF300DFF"/>
      </bottom>
      <diagonal/>
    </border>
    <border>
      <left/>
      <right style="thin">
        <color rgb="FF300DFF"/>
      </right>
      <top/>
      <bottom style="thin">
        <color rgb="FF300DFF"/>
      </bottom>
      <diagonal/>
    </border>
    <border>
      <left style="thin">
        <color rgb="FF300DFF"/>
      </left>
      <right/>
      <top style="thin">
        <color rgb="FF300DFF"/>
      </top>
      <bottom style="thin">
        <color rgb="FF300DFF"/>
      </bottom>
      <diagonal/>
    </border>
    <border>
      <left/>
      <right style="thin">
        <color rgb="FF300DFF"/>
      </right>
      <top style="thin">
        <color rgb="FF300DFF"/>
      </top>
      <bottom style="thin">
        <color rgb="FF300D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rgb="FF2F549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2F5496"/>
      </left>
      <right/>
      <top/>
      <bottom style="thin">
        <color rgb="FF2F5496"/>
      </bottom>
      <diagonal/>
    </border>
    <border>
      <left/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thin">
        <color rgb="FF2F5496"/>
      </right>
      <top/>
      <bottom style="thin">
        <color rgb="FF2F5496"/>
      </bottom>
      <diagonal/>
    </border>
    <border>
      <left style="medium">
        <color indexed="64"/>
      </left>
      <right/>
      <top/>
      <bottom style="thin">
        <color rgb="FF2F5496"/>
      </bottom>
      <diagonal/>
    </border>
    <border>
      <left style="medium">
        <color indexed="64"/>
      </left>
      <right style="thin">
        <color rgb="FF2F5496"/>
      </right>
      <top/>
      <bottom style="thin">
        <color rgb="FF2F5496"/>
      </bottom>
      <diagonal/>
    </border>
    <border>
      <left style="medium">
        <color indexed="64"/>
      </left>
      <right/>
      <top style="thin">
        <color rgb="FF2F549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 style="thin">
        <color rgb="FF2F5496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2F5496"/>
      </top>
      <bottom style="thin">
        <color rgb="FF2F5496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4" fillId="3" borderId="0" xfId="0" applyFont="1" applyFill="1" applyAlignment="1" applyProtection="1">
      <alignment horizontal="left"/>
      <protection locked="0"/>
    </xf>
    <xf numFmtId="0" fontId="5" fillId="4" borderId="0" xfId="0" applyFont="1" applyFill="1" applyProtection="1">
      <protection locked="0"/>
    </xf>
    <xf numFmtId="0" fontId="5" fillId="5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9" fillId="5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6" fillId="0" borderId="3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5" fillId="5" borderId="8" xfId="0" applyFont="1" applyFill="1" applyBorder="1" applyProtection="1">
      <protection locked="0"/>
    </xf>
    <xf numFmtId="0" fontId="17" fillId="5" borderId="0" xfId="0" applyFont="1" applyFill="1" applyAlignment="1" applyProtection="1">
      <alignment vertical="center"/>
      <protection locked="0"/>
    </xf>
    <xf numFmtId="0" fontId="6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1" fillId="5" borderId="0" xfId="0" applyFont="1" applyFill="1" applyProtection="1">
      <protection locked="0"/>
    </xf>
    <xf numFmtId="164" fontId="5" fillId="5" borderId="0" xfId="0" applyNumberFormat="1" applyFont="1" applyFill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shrinkToFit="1"/>
      <protection locked="0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2" borderId="40" xfId="0" applyFont="1" applyFill="1" applyBorder="1" applyAlignment="1" applyProtection="1">
      <alignment shrinkToFit="1"/>
      <protection locked="0"/>
    </xf>
    <xf numFmtId="0" fontId="3" fillId="2" borderId="41" xfId="0" applyFont="1" applyFill="1" applyBorder="1" applyAlignment="1" applyProtection="1">
      <alignment horizontal="left" shrinkToFit="1"/>
      <protection locked="0"/>
    </xf>
    <xf numFmtId="0" fontId="3" fillId="2" borderId="42" xfId="0" applyFont="1" applyFill="1" applyBorder="1" applyAlignment="1" applyProtection="1">
      <alignment horizontal="left" shrinkToFit="1"/>
      <protection locked="0"/>
    </xf>
    <xf numFmtId="0" fontId="3" fillId="2" borderId="43" xfId="0" applyFont="1" applyFill="1" applyBorder="1" applyAlignment="1" applyProtection="1">
      <alignment horizontal="left" wrapText="1"/>
      <protection locked="0"/>
    </xf>
    <xf numFmtId="0" fontId="5" fillId="2" borderId="39" xfId="0" applyFont="1" applyFill="1" applyBorder="1" applyProtection="1">
      <protection locked="0"/>
    </xf>
    <xf numFmtId="0" fontId="12" fillId="2" borderId="44" xfId="0" applyFont="1" applyFill="1" applyBorder="1" applyAlignment="1" applyProtection="1">
      <alignment horizontal="center" vertical="center"/>
      <protection locked="0"/>
    </xf>
    <xf numFmtId="0" fontId="13" fillId="2" borderId="45" xfId="0" applyFont="1" applyFill="1" applyBorder="1" applyAlignment="1" applyProtection="1">
      <alignment horizontal="center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5" fillId="0" borderId="45" xfId="0" applyFont="1" applyBorder="1" applyAlignment="1" applyProtection="1">
      <alignment horizontal="left" vertical="center"/>
      <protection locked="0"/>
    </xf>
    <xf numFmtId="0" fontId="15" fillId="8" borderId="45" xfId="0" applyFont="1" applyFill="1" applyBorder="1" applyAlignment="1" applyProtection="1">
      <alignment horizontal="left" vertical="center"/>
      <protection locked="0"/>
    </xf>
    <xf numFmtId="0" fontId="12" fillId="2" borderId="46" xfId="0" applyFont="1" applyFill="1" applyBorder="1" applyAlignment="1" applyProtection="1">
      <alignment horizontal="center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0" fillId="0" borderId="0" xfId="0" applyProtection="1">
      <protection locked="0"/>
    </xf>
    <xf numFmtId="0" fontId="2" fillId="9" borderId="0" xfId="0" applyFont="1" applyFill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11" borderId="0" xfId="0" applyFill="1" applyProtection="1">
      <protection locked="0"/>
    </xf>
    <xf numFmtId="0" fontId="26" fillId="11" borderId="24" xfId="0" applyFont="1" applyFill="1" applyBorder="1" applyAlignment="1" applyProtection="1">
      <alignment horizontal="center" wrapText="1"/>
      <protection locked="0"/>
    </xf>
    <xf numFmtId="0" fontId="26" fillId="13" borderId="1" xfId="0" applyFont="1" applyFill="1" applyBorder="1" applyAlignment="1" applyProtection="1">
      <alignment horizontal="center"/>
      <protection locked="0"/>
    </xf>
    <xf numFmtId="0" fontId="7" fillId="14" borderId="3" xfId="0" applyFont="1" applyFill="1" applyBorder="1" applyAlignment="1" applyProtection="1">
      <alignment horizontal="center" vertical="center" textRotation="90"/>
      <protection locked="0"/>
    </xf>
    <xf numFmtId="0" fontId="7" fillId="14" borderId="29" xfId="0" applyFont="1" applyFill="1" applyBorder="1" applyAlignment="1" applyProtection="1">
      <alignment horizontal="center" vertical="center" textRotation="90"/>
      <protection locked="0"/>
    </xf>
    <xf numFmtId="0" fontId="28" fillId="12" borderId="38" xfId="0" applyFont="1" applyFill="1" applyBorder="1" applyAlignment="1" applyProtection="1">
      <alignment horizontal="center" vertical="center" textRotation="90" wrapText="1"/>
      <protection locked="0"/>
    </xf>
    <xf numFmtId="0" fontId="28" fillId="12" borderId="34" xfId="0" applyFont="1" applyFill="1" applyBorder="1" applyAlignment="1" applyProtection="1">
      <alignment horizontal="center" vertical="center" textRotation="90" wrapText="1"/>
      <protection locked="0"/>
    </xf>
    <xf numFmtId="0" fontId="28" fillId="12" borderId="3" xfId="0" applyFont="1" applyFill="1" applyBorder="1" applyAlignment="1" applyProtection="1">
      <alignment horizontal="center" vertical="center" textRotation="90" wrapText="1"/>
      <protection locked="0"/>
    </xf>
    <xf numFmtId="0" fontId="7" fillId="14" borderId="5" xfId="0" applyFont="1" applyFill="1" applyBorder="1" applyAlignment="1" applyProtection="1">
      <alignment horizontal="center" vertical="center" textRotation="90"/>
      <protection locked="0"/>
    </xf>
    <xf numFmtId="0" fontId="28" fillId="12" borderId="25" xfId="0" applyFont="1" applyFill="1" applyBorder="1" applyAlignment="1" applyProtection="1">
      <alignment horizontal="center" vertical="center" textRotation="90" wrapText="1"/>
      <protection locked="0"/>
    </xf>
    <xf numFmtId="0" fontId="5" fillId="9" borderId="48" xfId="0" applyFont="1" applyFill="1" applyBorder="1" applyAlignment="1" applyProtection="1">
      <alignment horizontal="center"/>
      <protection locked="0"/>
    </xf>
    <xf numFmtId="2" fontId="5" fillId="13" borderId="33" xfId="0" applyNumberFormat="1" applyFont="1" applyFill="1" applyBorder="1" applyAlignment="1" applyProtection="1">
      <alignment horizontal="center" vertical="center"/>
      <protection locked="0"/>
    </xf>
    <xf numFmtId="0" fontId="5" fillId="9" borderId="49" xfId="0" applyFont="1" applyFill="1" applyBorder="1" applyAlignment="1" applyProtection="1">
      <alignment horizontal="center"/>
      <protection locked="0"/>
    </xf>
    <xf numFmtId="0" fontId="5" fillId="9" borderId="50" xfId="0" applyFont="1" applyFill="1" applyBorder="1" applyAlignment="1" applyProtection="1">
      <alignment horizontal="center"/>
      <protection locked="0"/>
    </xf>
    <xf numFmtId="2" fontId="5" fillId="13" borderId="31" xfId="0" applyNumberFormat="1" applyFont="1" applyFill="1" applyBorder="1" applyAlignment="1" applyProtection="1">
      <alignment horizontal="center" vertical="center"/>
      <protection locked="0"/>
    </xf>
    <xf numFmtId="2" fontId="5" fillId="11" borderId="47" xfId="0" applyNumberFormat="1" applyFont="1" applyFill="1" applyBorder="1" applyAlignment="1">
      <alignment horizontal="center"/>
    </xf>
    <xf numFmtId="0" fontId="24" fillId="9" borderId="47" xfId="0" applyFont="1" applyFill="1" applyBorder="1" applyProtection="1">
      <protection locked="0"/>
    </xf>
    <xf numFmtId="0" fontId="5" fillId="9" borderId="55" xfId="0" applyFont="1" applyFill="1" applyBorder="1" applyAlignment="1" applyProtection="1">
      <alignment horizontal="left"/>
      <protection locked="0"/>
    </xf>
    <xf numFmtId="0" fontId="5" fillId="9" borderId="56" xfId="0" applyFont="1" applyFill="1" applyBorder="1" applyAlignment="1" applyProtection="1">
      <alignment horizontal="left"/>
      <protection locked="0"/>
    </xf>
    <xf numFmtId="0" fontId="5" fillId="9" borderId="57" xfId="0" applyFont="1" applyFill="1" applyBorder="1" applyAlignment="1" applyProtection="1">
      <alignment horizontal="left"/>
      <protection locked="0"/>
    </xf>
    <xf numFmtId="2" fontId="5" fillId="11" borderId="51" xfId="0" applyNumberFormat="1" applyFont="1" applyFill="1" applyBorder="1" applyAlignment="1">
      <alignment horizontal="center"/>
    </xf>
    <xf numFmtId="2" fontId="5" fillId="9" borderId="60" xfId="0" applyNumberFormat="1" applyFont="1" applyFill="1" applyBorder="1" applyAlignment="1" applyProtection="1">
      <alignment horizontal="center"/>
      <protection locked="0"/>
    </xf>
    <xf numFmtId="2" fontId="5" fillId="9" borderId="60" xfId="0" applyNumberFormat="1" applyFont="1" applyFill="1" applyBorder="1" applyAlignment="1" applyProtection="1">
      <alignment horizontal="left"/>
      <protection locked="0"/>
    </xf>
    <xf numFmtId="2" fontId="5" fillId="9" borderId="60" xfId="0" applyNumberFormat="1" applyFont="1" applyFill="1" applyBorder="1" applyAlignment="1" applyProtection="1">
      <alignment horizontal="center" vertical="center"/>
      <protection locked="0"/>
    </xf>
    <xf numFmtId="2" fontId="5" fillId="9" borderId="60" xfId="0" applyNumberFormat="1" applyFont="1" applyFill="1" applyBorder="1" applyAlignment="1" applyProtection="1">
      <alignment horizontal="left" vertical="center"/>
      <protection locked="0"/>
    </xf>
    <xf numFmtId="2" fontId="5" fillId="11" borderId="56" xfId="0" applyNumberFormat="1" applyFont="1" applyFill="1" applyBorder="1" applyAlignment="1">
      <alignment horizontal="center"/>
    </xf>
    <xf numFmtId="2" fontId="5" fillId="9" borderId="60" xfId="0" applyNumberFormat="1" applyFont="1" applyFill="1" applyBorder="1" applyAlignment="1">
      <alignment horizontal="center"/>
    </xf>
    <xf numFmtId="2" fontId="5" fillId="9" borderId="60" xfId="0" applyNumberFormat="1" applyFont="1" applyFill="1" applyBorder="1" applyAlignment="1">
      <alignment horizontal="left"/>
    </xf>
    <xf numFmtId="0" fontId="24" fillId="9" borderId="0" xfId="0" applyFont="1" applyFill="1" applyProtection="1">
      <protection locked="0"/>
    </xf>
    <xf numFmtId="0" fontId="32" fillId="9" borderId="22" xfId="0" applyFont="1" applyFill="1" applyBorder="1" applyProtection="1">
      <protection locked="0"/>
    </xf>
    <xf numFmtId="0" fontId="0" fillId="9" borderId="0" xfId="0" applyFill="1" applyAlignment="1" applyProtection="1">
      <alignment horizontal="center"/>
      <protection locked="0"/>
    </xf>
    <xf numFmtId="0" fontId="35" fillId="9" borderId="22" xfId="0" applyFont="1" applyFill="1" applyBorder="1" applyProtection="1">
      <protection locked="0"/>
    </xf>
    <xf numFmtId="0" fontId="5" fillId="16" borderId="0" xfId="0" applyFont="1" applyFill="1" applyProtection="1">
      <protection locked="0"/>
    </xf>
    <xf numFmtId="0" fontId="5" fillId="15" borderId="0" xfId="0" applyFont="1" applyFill="1" applyProtection="1">
      <protection locked="0"/>
    </xf>
    <xf numFmtId="0" fontId="28" fillId="12" borderId="22" xfId="0" applyFont="1" applyFill="1" applyBorder="1" applyAlignment="1" applyProtection="1">
      <alignment horizontal="center" vertical="center" textRotation="90" wrapText="1"/>
      <protection locked="0"/>
    </xf>
    <xf numFmtId="0" fontId="28" fillId="12" borderId="22" xfId="0" applyFont="1" applyFill="1" applyBorder="1" applyAlignment="1" applyProtection="1">
      <alignment horizontal="center" vertical="center" textRotation="90"/>
      <protection locked="0"/>
    </xf>
    <xf numFmtId="4" fontId="10" fillId="28" borderId="22" xfId="0" applyNumberFormat="1" applyFont="1" applyFill="1" applyBorder="1" applyAlignment="1" applyProtection="1">
      <alignment horizontal="center"/>
      <protection locked="0"/>
    </xf>
    <xf numFmtId="3" fontId="10" fillId="25" borderId="22" xfId="0" applyNumberFormat="1" applyFont="1" applyFill="1" applyBorder="1" applyAlignment="1" applyProtection="1">
      <alignment horizontal="center" vertical="center"/>
      <protection locked="0"/>
    </xf>
    <xf numFmtId="4" fontId="4" fillId="9" borderId="22" xfId="0" applyNumberFormat="1" applyFont="1" applyFill="1" applyBorder="1" applyProtection="1">
      <protection locked="0"/>
    </xf>
    <xf numFmtId="0" fontId="0" fillId="0" borderId="60" xfId="0" applyBorder="1" applyAlignment="1" applyProtection="1">
      <alignment horizontal="center" vertic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5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left"/>
    </xf>
    <xf numFmtId="4" fontId="10" fillId="9" borderId="22" xfId="0" applyNumberFormat="1" applyFont="1" applyFill="1" applyBorder="1" applyAlignment="1">
      <alignment horizontal="center"/>
    </xf>
    <xf numFmtId="4" fontId="10" fillId="23" borderId="22" xfId="0" applyNumberFormat="1" applyFont="1" applyFill="1" applyBorder="1" applyAlignment="1">
      <alignment horizontal="center"/>
    </xf>
    <xf numFmtId="4" fontId="10" fillId="24" borderId="22" xfId="0" applyNumberFormat="1" applyFont="1" applyFill="1" applyBorder="1" applyAlignment="1">
      <alignment horizontal="center"/>
    </xf>
    <xf numFmtId="4" fontId="10" fillId="27" borderId="22" xfId="0" applyNumberFormat="1" applyFont="1" applyFill="1" applyBorder="1" applyAlignment="1">
      <alignment horizontal="center"/>
    </xf>
    <xf numFmtId="4" fontId="10" fillId="28" borderId="22" xfId="0" applyNumberFormat="1" applyFont="1" applyFill="1" applyBorder="1" applyAlignment="1">
      <alignment horizontal="center"/>
    </xf>
    <xf numFmtId="0" fontId="37" fillId="33" borderId="25" xfId="0" applyFont="1" applyFill="1" applyBorder="1" applyAlignment="1">
      <alignment horizontal="center"/>
    </xf>
    <xf numFmtId="0" fontId="0" fillId="9" borderId="0" xfId="0" applyFill="1"/>
    <xf numFmtId="0" fontId="37" fillId="32" borderId="27" xfId="0" applyFont="1" applyFill="1" applyBorder="1" applyAlignment="1">
      <alignment horizontal="center"/>
    </xf>
    <xf numFmtId="0" fontId="37" fillId="33" borderId="27" xfId="0" applyFont="1" applyFill="1" applyBorder="1" applyAlignment="1">
      <alignment horizontal="center"/>
    </xf>
    <xf numFmtId="0" fontId="37" fillId="33" borderId="2" xfId="0" applyFont="1" applyFill="1" applyBorder="1" applyAlignment="1">
      <alignment horizontal="center"/>
    </xf>
    <xf numFmtId="0" fontId="32" fillId="11" borderId="25" xfId="0" applyFont="1" applyFill="1" applyBorder="1" applyProtection="1">
      <protection locked="0"/>
    </xf>
    <xf numFmtId="0" fontId="11" fillId="11" borderId="2" xfId="0" applyFont="1" applyFill="1" applyBorder="1"/>
    <xf numFmtId="0" fontId="11" fillId="11" borderId="0" xfId="0" applyFont="1" applyFill="1"/>
    <xf numFmtId="0" fontId="38" fillId="32" borderId="23" xfId="0" applyFont="1" applyFill="1" applyBorder="1" applyAlignment="1">
      <alignment horizontal="center" vertical="center"/>
    </xf>
    <xf numFmtId="0" fontId="11" fillId="0" borderId="65" xfId="0" applyFont="1" applyBorder="1" applyAlignment="1">
      <alignment horizontal="center"/>
    </xf>
    <xf numFmtId="0" fontId="11" fillId="0" borderId="80" xfId="0" applyFont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38" fillId="32" borderId="1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left"/>
    </xf>
    <xf numFmtId="0" fontId="11" fillId="9" borderId="72" xfId="0" applyFont="1" applyFill="1" applyBorder="1" applyAlignment="1">
      <alignment horizontal="left"/>
    </xf>
    <xf numFmtId="0" fontId="11" fillId="9" borderId="73" xfId="0" applyFont="1" applyFill="1" applyBorder="1" applyAlignment="1">
      <alignment horizontal="left"/>
    </xf>
    <xf numFmtId="0" fontId="37" fillId="33" borderId="0" xfId="0" applyFont="1" applyFill="1" applyAlignment="1">
      <alignment horizontal="center"/>
    </xf>
    <xf numFmtId="0" fontId="37" fillId="33" borderId="30" xfId="0" applyFont="1" applyFill="1" applyBorder="1" applyAlignment="1">
      <alignment horizontal="center"/>
    </xf>
    <xf numFmtId="0" fontId="37" fillId="33" borderId="31" xfId="0" applyFont="1" applyFill="1" applyBorder="1" applyAlignment="1">
      <alignment horizontal="center"/>
    </xf>
    <xf numFmtId="2" fontId="11" fillId="6" borderId="71" xfId="0" applyNumberFormat="1" applyFont="1" applyFill="1" applyBorder="1" applyAlignment="1">
      <alignment horizontal="center"/>
    </xf>
    <xf numFmtId="4" fontId="11" fillId="25" borderId="22" xfId="0" applyNumberFormat="1" applyFont="1" applyFill="1" applyBorder="1" applyAlignment="1" applyProtection="1">
      <alignment horizontal="center" vertical="center"/>
      <protection locked="0"/>
    </xf>
    <xf numFmtId="4" fontId="4" fillId="35" borderId="22" xfId="0" applyNumberFormat="1" applyFont="1" applyFill="1" applyBorder="1" applyProtection="1">
      <protection locked="0"/>
    </xf>
    <xf numFmtId="0" fontId="0" fillId="36" borderId="0" xfId="0" applyFill="1" applyProtection="1">
      <protection locked="0"/>
    </xf>
    <xf numFmtId="0" fontId="16" fillId="36" borderId="53" xfId="0" applyFont="1" applyFill="1" applyBorder="1" applyProtection="1">
      <protection locked="0"/>
    </xf>
    <xf numFmtId="4" fontId="4" fillId="31" borderId="22" xfId="0" applyNumberFormat="1" applyFont="1" applyFill="1" applyBorder="1" applyProtection="1">
      <protection locked="0"/>
    </xf>
    <xf numFmtId="0" fontId="16" fillId="36" borderId="52" xfId="0" applyFont="1" applyFill="1" applyBorder="1" applyProtection="1">
      <protection locked="0"/>
    </xf>
    <xf numFmtId="0" fontId="11" fillId="36" borderId="0" xfId="0" applyFont="1" applyFill="1" applyAlignment="1">
      <alignment horizontal="left"/>
    </xf>
    <xf numFmtId="2" fontId="11" fillId="36" borderId="0" xfId="0" applyNumberFormat="1" applyFont="1" applyFill="1" applyAlignment="1">
      <alignment horizontal="center"/>
    </xf>
    <xf numFmtId="0" fontId="11" fillId="36" borderId="0" xfId="0" applyFont="1" applyFill="1" applyAlignment="1">
      <alignment horizontal="center"/>
    </xf>
    <xf numFmtId="0" fontId="6" fillId="37" borderId="0" xfId="0" applyFont="1" applyFill="1" applyAlignment="1" applyProtection="1">
      <alignment horizontal="center"/>
      <protection locked="0"/>
    </xf>
    <xf numFmtId="0" fontId="7" fillId="38" borderId="0" xfId="0" applyFont="1" applyFill="1" applyProtection="1">
      <protection locked="0"/>
    </xf>
    <xf numFmtId="0" fontId="5" fillId="39" borderId="0" xfId="0" applyFont="1" applyFill="1" applyProtection="1">
      <protection locked="0"/>
    </xf>
    <xf numFmtId="0" fontId="5" fillId="38" borderId="0" xfId="0" applyFont="1" applyFill="1" applyAlignment="1" applyProtection="1">
      <alignment horizontal="center"/>
      <protection locked="0"/>
    </xf>
    <xf numFmtId="0" fontId="0" fillId="38" borderId="0" xfId="0" applyFill="1" applyProtection="1">
      <protection locked="0"/>
    </xf>
    <xf numFmtId="0" fontId="10" fillId="39" borderId="0" xfId="0" applyFont="1" applyFill="1" applyProtection="1">
      <protection locked="0"/>
    </xf>
    <xf numFmtId="0" fontId="11" fillId="39" borderId="0" xfId="0" applyFont="1" applyFill="1" applyProtection="1">
      <protection locked="0"/>
    </xf>
    <xf numFmtId="2" fontId="5" fillId="9" borderId="84" xfId="0" applyNumberFormat="1" applyFont="1" applyFill="1" applyBorder="1" applyAlignment="1">
      <alignment horizontal="left"/>
    </xf>
    <xf numFmtId="2" fontId="5" fillId="9" borderId="63" xfId="0" applyNumberFormat="1" applyFont="1" applyFill="1" applyBorder="1" applyAlignment="1">
      <alignment horizontal="left"/>
    </xf>
    <xf numFmtId="0" fontId="15" fillId="0" borderId="85" xfId="0" applyFont="1" applyBorder="1" applyAlignment="1" applyProtection="1">
      <alignment horizontal="left" vertical="center"/>
      <protection locked="0"/>
    </xf>
    <xf numFmtId="0" fontId="15" fillId="8" borderId="85" xfId="0" applyFont="1" applyFill="1" applyBorder="1" applyAlignment="1" applyProtection="1">
      <alignment horizontal="left" vertical="center"/>
      <protection locked="0"/>
    </xf>
    <xf numFmtId="2" fontId="5" fillId="9" borderId="63" xfId="0" applyNumberFormat="1" applyFont="1" applyFill="1" applyBorder="1" applyAlignment="1">
      <alignment horizontal="center"/>
    </xf>
    <xf numFmtId="2" fontId="5" fillId="9" borderId="63" xfId="0" applyNumberFormat="1" applyFont="1" applyFill="1" applyBorder="1" applyAlignment="1">
      <alignment horizontal="center" vertical="center"/>
    </xf>
    <xf numFmtId="2" fontId="11" fillId="40" borderId="66" xfId="0" applyNumberFormat="1" applyFont="1" applyFill="1" applyBorder="1" applyAlignment="1">
      <alignment horizontal="center"/>
    </xf>
    <xf numFmtId="2" fontId="11" fillId="40" borderId="63" xfId="0" applyNumberFormat="1" applyFont="1" applyFill="1" applyBorder="1" applyAlignment="1">
      <alignment horizontal="center"/>
    </xf>
    <xf numFmtId="0" fontId="28" fillId="12" borderId="60" xfId="0" applyFont="1" applyFill="1" applyBorder="1" applyAlignment="1" applyProtection="1">
      <alignment horizontal="center" vertical="center" textRotation="90" wrapText="1"/>
      <protection locked="0"/>
    </xf>
    <xf numFmtId="0" fontId="35" fillId="9" borderId="0" xfId="0" applyFont="1" applyFill="1" applyAlignment="1" applyProtection="1">
      <alignment horizontal="center"/>
      <protection locked="0"/>
    </xf>
    <xf numFmtId="0" fontId="35" fillId="9" borderId="31" xfId="0" applyFont="1" applyFill="1" applyBorder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19" fillId="7" borderId="17" xfId="0" applyFont="1" applyFill="1" applyBorder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0" fontId="19" fillId="7" borderId="18" xfId="0" applyFont="1" applyFill="1" applyBorder="1" applyAlignment="1" applyProtection="1">
      <alignment horizontal="center" vertical="center"/>
      <protection locked="0"/>
    </xf>
    <xf numFmtId="0" fontId="19" fillId="7" borderId="19" xfId="0" applyFont="1" applyFill="1" applyBorder="1" applyAlignment="1" applyProtection="1">
      <alignment horizontal="center" vertical="center"/>
      <protection locked="0"/>
    </xf>
    <xf numFmtId="0" fontId="19" fillId="7" borderId="20" xfId="0" applyFont="1" applyFill="1" applyBorder="1" applyAlignment="1" applyProtection="1">
      <alignment horizontal="center" vertical="center"/>
      <protection locked="0"/>
    </xf>
    <xf numFmtId="0" fontId="19" fillId="7" borderId="21" xfId="0" applyFont="1" applyFill="1" applyBorder="1" applyAlignment="1" applyProtection="1">
      <alignment horizontal="center" vertical="center"/>
      <protection locked="0"/>
    </xf>
    <xf numFmtId="0" fontId="22" fillId="10" borderId="14" xfId="0" applyFont="1" applyFill="1" applyBorder="1" applyAlignment="1">
      <alignment horizontal="center"/>
    </xf>
    <xf numFmtId="0" fontId="22" fillId="10" borderId="15" xfId="0" applyFont="1" applyFill="1" applyBorder="1" applyAlignment="1">
      <alignment horizontal="center"/>
    </xf>
    <xf numFmtId="0" fontId="22" fillId="10" borderId="16" xfId="0" applyFont="1" applyFill="1" applyBorder="1" applyAlignment="1">
      <alignment horizontal="center"/>
    </xf>
    <xf numFmtId="0" fontId="22" fillId="10" borderId="17" xfId="0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0" fontId="22" fillId="10" borderId="18" xfId="0" applyFont="1" applyFill="1" applyBorder="1" applyAlignment="1">
      <alignment horizontal="center"/>
    </xf>
    <xf numFmtId="165" fontId="22" fillId="10" borderId="17" xfId="0" applyNumberFormat="1" applyFont="1" applyFill="1" applyBorder="1" applyAlignment="1">
      <alignment horizontal="center"/>
    </xf>
    <xf numFmtId="165" fontId="22" fillId="10" borderId="0" xfId="0" applyNumberFormat="1" applyFont="1" applyFill="1" applyAlignment="1">
      <alignment horizontal="center"/>
    </xf>
    <xf numFmtId="165" fontId="22" fillId="10" borderId="18" xfId="0" applyNumberFormat="1" applyFont="1" applyFill="1" applyBorder="1" applyAlignment="1">
      <alignment horizontal="center"/>
    </xf>
    <xf numFmtId="0" fontId="16" fillId="0" borderId="8" xfId="0" applyFont="1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16" fillId="0" borderId="10" xfId="0" applyFont="1" applyBorder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left"/>
      <protection locked="0"/>
    </xf>
    <xf numFmtId="0" fontId="16" fillId="0" borderId="13" xfId="0" applyFont="1" applyBorder="1" applyAlignment="1" applyProtection="1">
      <alignment horizontal="left"/>
      <protection locked="0"/>
    </xf>
    <xf numFmtId="0" fontId="22" fillId="10" borderId="19" xfId="0" applyFont="1" applyFill="1" applyBorder="1" applyAlignment="1">
      <alignment horizontal="center"/>
    </xf>
    <xf numFmtId="0" fontId="22" fillId="10" borderId="20" xfId="0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/>
    </xf>
    <xf numFmtId="0" fontId="18" fillId="7" borderId="14" xfId="0" applyFont="1" applyFill="1" applyBorder="1" applyAlignment="1" applyProtection="1">
      <alignment horizontal="center" vertical="center"/>
      <protection locked="0"/>
    </xf>
    <xf numFmtId="0" fontId="18" fillId="7" borderId="15" xfId="0" applyFont="1" applyFill="1" applyBorder="1" applyAlignment="1" applyProtection="1">
      <alignment horizontal="center" vertical="center"/>
      <protection locked="0"/>
    </xf>
    <xf numFmtId="0" fontId="18" fillId="7" borderId="16" xfId="0" applyFont="1" applyFill="1" applyBorder="1" applyAlignment="1" applyProtection="1">
      <alignment horizontal="center" vertical="center"/>
      <protection locked="0"/>
    </xf>
    <xf numFmtId="0" fontId="18" fillId="7" borderId="17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Alignment="1" applyProtection="1">
      <alignment horizontal="center" vertical="center"/>
      <protection locked="0"/>
    </xf>
    <xf numFmtId="0" fontId="18" fillId="7" borderId="18" xfId="0" applyFont="1" applyFill="1" applyBorder="1" applyAlignment="1" applyProtection="1">
      <alignment horizontal="center" vertical="center"/>
      <protection locked="0"/>
    </xf>
    <xf numFmtId="0" fontId="0" fillId="38" borderId="0" xfId="0" applyFill="1"/>
    <xf numFmtId="0" fontId="4" fillId="3" borderId="0" xfId="0" applyFont="1" applyFill="1" applyAlignment="1" applyProtection="1">
      <alignment horizontal="left"/>
      <protection locked="0"/>
    </xf>
    <xf numFmtId="0" fontId="2" fillId="38" borderId="0" xfId="0" applyFont="1" applyFill="1" applyProtection="1">
      <protection locked="0"/>
    </xf>
    <xf numFmtId="0" fontId="14" fillId="38" borderId="0" xfId="0" applyFont="1" applyFill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horizontal="left"/>
      <protection locked="0"/>
    </xf>
    <xf numFmtId="0" fontId="16" fillId="0" borderId="7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8" fillId="38" borderId="0" xfId="0" applyFont="1" applyFill="1" applyAlignment="1">
      <alignment horizontal="center" vertical="center"/>
    </xf>
    <xf numFmtId="0" fontId="6" fillId="37" borderId="0" xfId="0" applyFont="1" applyFill="1" applyAlignment="1" applyProtection="1">
      <alignment horizontal="center"/>
      <protection locked="0"/>
    </xf>
    <xf numFmtId="0" fontId="2" fillId="38" borderId="0" xfId="0" applyFont="1" applyFill="1" applyAlignment="1" applyProtection="1">
      <alignment horizontal="center" vertical="center" wrapText="1"/>
      <protection locked="0"/>
    </xf>
    <xf numFmtId="0" fontId="25" fillId="12" borderId="25" xfId="0" applyFont="1" applyFill="1" applyBorder="1" applyAlignment="1" applyProtection="1">
      <alignment horizontal="center" vertical="center" wrapText="1"/>
      <protection locked="0"/>
    </xf>
    <xf numFmtId="0" fontId="25" fillId="12" borderId="34" xfId="0" applyFont="1" applyFill="1" applyBorder="1" applyAlignment="1" applyProtection="1">
      <alignment horizontal="center" vertical="center" wrapText="1"/>
      <protection locked="0"/>
    </xf>
    <xf numFmtId="0" fontId="25" fillId="12" borderId="28" xfId="0" applyFont="1" applyFill="1" applyBorder="1" applyAlignment="1" applyProtection="1">
      <alignment horizontal="center" vertical="center" wrapText="1"/>
      <protection locked="0"/>
    </xf>
    <xf numFmtId="0" fontId="25" fillId="12" borderId="35" xfId="0" applyFont="1" applyFill="1" applyBorder="1" applyAlignment="1" applyProtection="1">
      <alignment horizontal="center" vertical="center" wrapText="1"/>
      <protection locked="0"/>
    </xf>
    <xf numFmtId="9" fontId="7" fillId="12" borderId="27" xfId="0" applyNumberFormat="1" applyFont="1" applyFill="1" applyBorder="1" applyAlignment="1" applyProtection="1">
      <alignment horizontal="center" vertical="center"/>
      <protection locked="0"/>
    </xf>
    <xf numFmtId="9" fontId="7" fillId="12" borderId="25" xfId="0" applyNumberFormat="1" applyFont="1" applyFill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9" fillId="12" borderId="3" xfId="0" applyFont="1" applyFill="1" applyBorder="1" applyAlignment="1" applyProtection="1">
      <alignment horizontal="center" textRotation="90" wrapText="1"/>
      <protection locked="0"/>
    </xf>
    <xf numFmtId="0" fontId="29" fillId="12" borderId="29" xfId="0" applyFont="1" applyFill="1" applyBorder="1" applyAlignment="1" applyProtection="1">
      <alignment horizontal="center" textRotation="90" wrapText="1"/>
      <protection locked="0"/>
    </xf>
    <xf numFmtId="0" fontId="26" fillId="0" borderId="25" xfId="0" applyFont="1" applyBorder="1" applyAlignment="1" applyProtection="1">
      <alignment horizontal="center" vertical="center"/>
      <protection locked="0"/>
    </xf>
    <xf numFmtId="0" fontId="26" fillId="0" borderId="30" xfId="0" applyFont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29" fillId="12" borderId="39" xfId="0" applyFont="1" applyFill="1" applyBorder="1" applyAlignment="1" applyProtection="1">
      <alignment horizontal="center" textRotation="90" wrapText="1"/>
      <protection locked="0"/>
    </xf>
    <xf numFmtId="0" fontId="27" fillId="12" borderId="26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2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6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7" xfId="0" applyFont="1" applyFill="1" applyBorder="1" applyAlignment="1" applyProtection="1">
      <alignment horizontal="center" vertical="center" textRotation="90" wrapText="1"/>
      <protection locked="0"/>
    </xf>
    <xf numFmtId="0" fontId="26" fillId="11" borderId="2" xfId="0" applyFont="1" applyFill="1" applyBorder="1" applyAlignment="1" applyProtection="1">
      <alignment horizontal="center" wrapText="1"/>
      <protection locked="0"/>
    </xf>
    <xf numFmtId="0" fontId="26" fillId="11" borderId="0" xfId="0" applyFont="1" applyFill="1" applyAlignment="1" applyProtection="1">
      <alignment horizontal="center" wrapText="1"/>
      <protection locked="0"/>
    </xf>
    <xf numFmtId="0" fontId="26" fillId="11" borderId="58" xfId="0" applyFont="1" applyFill="1" applyBorder="1" applyAlignment="1" applyProtection="1">
      <alignment horizontal="center" wrapText="1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2" fillId="9" borderId="47" xfId="0" applyFont="1" applyFill="1" applyBorder="1" applyAlignment="1" applyProtection="1">
      <alignment horizontal="center"/>
      <protection locked="0"/>
    </xf>
    <xf numFmtId="0" fontId="1" fillId="9" borderId="47" xfId="0" applyFont="1" applyFill="1" applyBorder="1" applyAlignment="1" applyProtection="1">
      <alignment horizontal="center" vertical="center"/>
      <protection locked="0"/>
    </xf>
    <xf numFmtId="0" fontId="0" fillId="9" borderId="47" xfId="0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25" fillId="12" borderId="3" xfId="0" applyFont="1" applyFill="1" applyBorder="1" applyAlignment="1" applyProtection="1">
      <alignment horizontal="center" vertical="center"/>
      <protection locked="0"/>
    </xf>
    <xf numFmtId="0" fontId="25" fillId="12" borderId="29" xfId="0" applyFont="1" applyFill="1" applyBorder="1" applyAlignment="1" applyProtection="1">
      <alignment horizontal="center" vertical="center"/>
      <protection locked="0"/>
    </xf>
    <xf numFmtId="0" fontId="25" fillId="12" borderId="34" xfId="0" applyFont="1" applyFill="1" applyBorder="1" applyAlignment="1" applyProtection="1">
      <alignment horizontal="center" vertical="center"/>
      <protection locked="0"/>
    </xf>
    <xf numFmtId="0" fontId="25" fillId="12" borderId="39" xfId="0" applyFont="1" applyFill="1" applyBorder="1" applyAlignment="1" applyProtection="1">
      <alignment horizontal="center" vertical="center"/>
      <protection locked="0"/>
    </xf>
    <xf numFmtId="0" fontId="26" fillId="11" borderId="23" xfId="0" applyFont="1" applyFill="1" applyBorder="1" applyAlignment="1" applyProtection="1">
      <alignment horizontal="center" wrapText="1"/>
      <protection locked="0"/>
    </xf>
    <xf numFmtId="0" fontId="26" fillId="11" borderId="24" xfId="0" applyFont="1" applyFill="1" applyBorder="1" applyAlignment="1" applyProtection="1">
      <alignment horizontal="center" wrapText="1"/>
      <protection locked="0"/>
    </xf>
    <xf numFmtId="0" fontId="10" fillId="9" borderId="47" xfId="0" applyFont="1" applyFill="1" applyBorder="1" applyAlignment="1" applyProtection="1">
      <alignment horizontal="center"/>
      <protection locked="0"/>
    </xf>
    <xf numFmtId="0" fontId="16" fillId="9" borderId="53" xfId="0" applyFont="1" applyFill="1" applyBorder="1" applyAlignment="1" applyProtection="1">
      <alignment horizontal="center"/>
      <protection locked="0"/>
    </xf>
    <xf numFmtId="0" fontId="16" fillId="9" borderId="54" xfId="0" applyFont="1" applyFill="1" applyBorder="1" applyAlignment="1" applyProtection="1">
      <alignment horizontal="center"/>
      <protection locked="0"/>
    </xf>
    <xf numFmtId="0" fontId="31" fillId="17" borderId="0" xfId="0" applyFont="1" applyFill="1" applyAlignment="1" applyProtection="1">
      <alignment horizontal="center"/>
      <protection locked="0"/>
    </xf>
    <xf numFmtId="0" fontId="31" fillId="17" borderId="59" xfId="0" applyFont="1" applyFill="1" applyBorder="1" applyAlignment="1" applyProtection="1">
      <alignment horizontal="center"/>
      <protection locked="0"/>
    </xf>
    <xf numFmtId="0" fontId="28" fillId="24" borderId="22" xfId="0" applyFont="1" applyFill="1" applyBorder="1" applyAlignment="1">
      <alignment horizontal="center" vertical="center" textRotation="255" wrapText="1"/>
    </xf>
    <xf numFmtId="0" fontId="28" fillId="20" borderId="22" xfId="0" applyFont="1" applyFill="1" applyBorder="1" applyAlignment="1">
      <alignment horizontal="center" vertical="center"/>
    </xf>
    <xf numFmtId="0" fontId="29" fillId="19" borderId="22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34" fillId="0" borderId="52" xfId="0" applyFont="1" applyBorder="1" applyAlignment="1" applyProtection="1">
      <alignment horizontal="center"/>
      <protection locked="0"/>
    </xf>
    <xf numFmtId="0" fontId="34" fillId="0" borderId="53" xfId="0" applyFont="1" applyBorder="1" applyAlignment="1" applyProtection="1">
      <alignment horizontal="center"/>
      <protection locked="0"/>
    </xf>
    <xf numFmtId="0" fontId="34" fillId="0" borderId="54" xfId="0" applyFont="1" applyBorder="1" applyAlignment="1" applyProtection="1">
      <alignment horizontal="center"/>
      <protection locked="0"/>
    </xf>
    <xf numFmtId="0" fontId="28" fillId="18" borderId="22" xfId="0" applyFont="1" applyFill="1" applyBorder="1" applyAlignment="1" applyProtection="1">
      <alignment horizontal="center" vertical="center"/>
      <protection locked="0"/>
    </xf>
    <xf numFmtId="9" fontId="28" fillId="21" borderId="22" xfId="0" applyNumberFormat="1" applyFont="1" applyFill="1" applyBorder="1" applyAlignment="1">
      <alignment horizontal="center" vertical="center" textRotation="90" wrapText="1"/>
    </xf>
    <xf numFmtId="9" fontId="28" fillId="30" borderId="22" xfId="0" applyNumberFormat="1" applyFont="1" applyFill="1" applyBorder="1" applyAlignment="1">
      <alignment horizontal="center" vertical="center" textRotation="90" wrapText="1"/>
    </xf>
    <xf numFmtId="0" fontId="28" fillId="30" borderId="22" xfId="0" applyFont="1" applyFill="1" applyBorder="1" applyAlignment="1">
      <alignment horizontal="center" vertical="center" textRotation="90" wrapText="1"/>
    </xf>
    <xf numFmtId="0" fontId="29" fillId="12" borderId="22" xfId="0" applyFont="1" applyFill="1" applyBorder="1" applyAlignment="1">
      <alignment horizontal="center" vertical="center" wrapText="1"/>
    </xf>
    <xf numFmtId="0" fontId="28" fillId="29" borderId="22" xfId="0" applyFont="1" applyFill="1" applyBorder="1" applyAlignment="1">
      <alignment horizontal="center" vertical="center" textRotation="90" wrapText="1"/>
    </xf>
    <xf numFmtId="0" fontId="7" fillId="9" borderId="22" xfId="0" applyFont="1" applyFill="1" applyBorder="1"/>
    <xf numFmtId="0" fontId="29" fillId="18" borderId="81" xfId="0" applyFont="1" applyFill="1" applyBorder="1" applyAlignment="1" applyProtection="1">
      <alignment horizontal="center" vertical="center" textRotation="90" wrapText="1"/>
      <protection locked="0"/>
    </xf>
    <xf numFmtId="0" fontId="29" fillId="18" borderId="82" xfId="0" applyFont="1" applyFill="1" applyBorder="1" applyAlignment="1" applyProtection="1">
      <alignment horizontal="center" vertical="center" textRotation="90" wrapText="1"/>
      <protection locked="0"/>
    </xf>
    <xf numFmtId="0" fontId="29" fillId="18" borderId="83" xfId="0" applyFont="1" applyFill="1" applyBorder="1" applyAlignment="1" applyProtection="1">
      <alignment horizontal="center" vertical="center" textRotation="90" wrapText="1"/>
      <protection locked="0"/>
    </xf>
    <xf numFmtId="9" fontId="28" fillId="22" borderId="22" xfId="0" applyNumberFormat="1" applyFont="1" applyFill="1" applyBorder="1" applyAlignment="1">
      <alignment horizontal="center" vertical="center"/>
    </xf>
    <xf numFmtId="0" fontId="26" fillId="23" borderId="22" xfId="0" applyFont="1" applyFill="1" applyBorder="1" applyAlignment="1">
      <alignment horizontal="center" vertical="center"/>
    </xf>
    <xf numFmtId="0" fontId="28" fillId="27" borderId="22" xfId="0" applyFont="1" applyFill="1" applyBorder="1" applyAlignment="1" applyProtection="1">
      <alignment horizontal="center" vertical="center" textRotation="89"/>
      <protection locked="0"/>
    </xf>
    <xf numFmtId="0" fontId="7" fillId="27" borderId="22" xfId="0" applyFont="1" applyFill="1" applyBorder="1" applyProtection="1">
      <protection locked="0"/>
    </xf>
    <xf numFmtId="0" fontId="28" fillId="26" borderId="22" xfId="0" applyFont="1" applyFill="1" applyBorder="1" applyAlignment="1">
      <alignment horizontal="center" vertical="center" textRotation="90" wrapText="1"/>
    </xf>
    <xf numFmtId="0" fontId="7" fillId="24" borderId="22" xfId="0" applyFont="1" applyFill="1" applyBorder="1"/>
    <xf numFmtId="0" fontId="28" fillId="27" borderId="22" xfId="0" applyFont="1" applyFill="1" applyBorder="1" applyAlignment="1">
      <alignment horizontal="center" vertical="center" textRotation="90" wrapText="1"/>
    </xf>
    <xf numFmtId="0" fontId="7" fillId="27" borderId="22" xfId="0" applyFont="1" applyFill="1" applyBorder="1" applyAlignment="1">
      <alignment wrapText="1"/>
    </xf>
    <xf numFmtId="0" fontId="30" fillId="11" borderId="0" xfId="0" applyFont="1" applyFill="1" applyAlignment="1" applyProtection="1">
      <alignment horizontal="center" wrapText="1"/>
      <protection locked="0"/>
    </xf>
    <xf numFmtId="0" fontId="33" fillId="9" borderId="52" xfId="0" applyFont="1" applyFill="1" applyBorder="1" applyAlignment="1" applyProtection="1">
      <alignment horizontal="center"/>
      <protection locked="0"/>
    </xf>
    <xf numFmtId="0" fontId="33" fillId="9" borderId="53" xfId="0" applyFont="1" applyFill="1" applyBorder="1" applyAlignment="1" applyProtection="1">
      <alignment horizontal="center"/>
      <protection locked="0"/>
    </xf>
    <xf numFmtId="0" fontId="33" fillId="9" borderId="54" xfId="0" applyFont="1" applyFill="1" applyBorder="1" applyAlignment="1" applyProtection="1">
      <alignment horizontal="center"/>
      <protection locked="0"/>
    </xf>
    <xf numFmtId="0" fontId="34" fillId="9" borderId="52" xfId="0" applyFont="1" applyFill="1" applyBorder="1" applyAlignment="1" applyProtection="1">
      <alignment horizontal="center"/>
      <protection locked="0"/>
    </xf>
    <xf numFmtId="0" fontId="34" fillId="9" borderId="53" xfId="0" applyFont="1" applyFill="1" applyBorder="1" applyAlignment="1" applyProtection="1">
      <alignment horizontal="center"/>
      <protection locked="0"/>
    </xf>
    <xf numFmtId="0" fontId="34" fillId="9" borderId="54" xfId="0" applyFont="1" applyFill="1" applyBorder="1" applyAlignment="1" applyProtection="1">
      <alignment horizontal="center"/>
      <protection locked="0"/>
    </xf>
    <xf numFmtId="0" fontId="32" fillId="9" borderId="52" xfId="0" applyFont="1" applyFill="1" applyBorder="1" applyAlignment="1" applyProtection="1">
      <alignment horizontal="center"/>
      <protection locked="0"/>
    </xf>
    <xf numFmtId="0" fontId="32" fillId="9" borderId="53" xfId="0" applyFont="1" applyFill="1" applyBorder="1" applyAlignment="1" applyProtection="1">
      <alignment horizontal="center"/>
      <protection locked="0"/>
    </xf>
    <xf numFmtId="0" fontId="32" fillId="9" borderId="54" xfId="0" applyFont="1" applyFill="1" applyBorder="1" applyAlignment="1" applyProtection="1">
      <alignment horizontal="center"/>
      <protection locked="0"/>
    </xf>
    <xf numFmtId="0" fontId="32" fillId="9" borderId="22" xfId="0" applyFont="1" applyFill="1" applyBorder="1" applyAlignment="1" applyProtection="1">
      <alignment horizontal="center"/>
      <protection locked="0"/>
    </xf>
    <xf numFmtId="14" fontId="0" fillId="9" borderId="0" xfId="0" applyNumberFormat="1" applyFill="1" applyAlignment="1" applyProtection="1">
      <alignment horizontal="center"/>
      <protection locked="0"/>
    </xf>
    <xf numFmtId="0" fontId="35" fillId="9" borderId="22" xfId="0" applyFont="1" applyFill="1" applyBorder="1" applyAlignment="1" applyProtection="1">
      <alignment horizontal="center"/>
      <protection locked="0"/>
    </xf>
    <xf numFmtId="0" fontId="2" fillId="0" borderId="60" xfId="0" applyFont="1" applyBorder="1" applyAlignment="1" applyProtection="1">
      <alignment horizontal="center" vertical="center"/>
      <protection locked="0"/>
    </xf>
    <xf numFmtId="0" fontId="2" fillId="0" borderId="60" xfId="0" applyFont="1" applyBorder="1" applyAlignment="1" applyProtection="1">
      <alignment horizontal="center"/>
      <protection locked="0"/>
    </xf>
    <xf numFmtId="0" fontId="0" fillId="0" borderId="60" xfId="0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8" fillId="12" borderId="22" xfId="0" applyFont="1" applyFill="1" applyBorder="1" applyAlignment="1" applyProtection="1">
      <alignment horizontal="center" vertical="center"/>
      <protection locked="0"/>
    </xf>
    <xf numFmtId="0" fontId="28" fillId="26" borderId="22" xfId="0" applyFont="1" applyFill="1" applyBorder="1" applyAlignment="1" applyProtection="1">
      <alignment horizontal="center" vertical="center" textRotation="90" wrapText="1"/>
      <protection locked="0"/>
    </xf>
    <xf numFmtId="0" fontId="7" fillId="24" borderId="22" xfId="0" applyFont="1" applyFill="1" applyBorder="1" applyProtection="1">
      <protection locked="0"/>
    </xf>
    <xf numFmtId="0" fontId="29" fillId="19" borderId="22" xfId="0" applyFont="1" applyFill="1" applyBorder="1" applyAlignment="1" applyProtection="1">
      <alignment horizontal="center" vertical="center"/>
      <protection locked="0"/>
    </xf>
    <xf numFmtId="0" fontId="28" fillId="20" borderId="22" xfId="0" applyFont="1" applyFill="1" applyBorder="1" applyAlignment="1" applyProtection="1">
      <alignment horizontal="center" vertical="center"/>
      <protection locked="0"/>
    </xf>
    <xf numFmtId="0" fontId="28" fillId="24" borderId="22" xfId="0" applyFont="1" applyFill="1" applyBorder="1" applyAlignment="1" applyProtection="1">
      <alignment horizontal="center" vertical="center" textRotation="255" wrapText="1"/>
      <protection locked="0"/>
    </xf>
    <xf numFmtId="0" fontId="29" fillId="12" borderId="22" xfId="0" applyFont="1" applyFill="1" applyBorder="1" applyAlignment="1" applyProtection="1">
      <alignment horizontal="center" vertical="center" wrapText="1"/>
      <protection locked="0"/>
    </xf>
    <xf numFmtId="9" fontId="28" fillId="21" borderId="22" xfId="0" applyNumberFormat="1" applyFont="1" applyFill="1" applyBorder="1" applyAlignment="1" applyProtection="1">
      <alignment horizontal="center" vertical="center" textRotation="90" wrapText="1"/>
      <protection locked="0"/>
    </xf>
    <xf numFmtId="9" fontId="28" fillId="22" borderId="22" xfId="0" applyNumberFormat="1" applyFont="1" applyFill="1" applyBorder="1" applyAlignment="1" applyProtection="1">
      <alignment horizontal="center" vertical="center"/>
      <protection locked="0"/>
    </xf>
    <xf numFmtId="0" fontId="26" fillId="23" borderId="22" xfId="0" applyFont="1" applyFill="1" applyBorder="1" applyAlignment="1" applyProtection="1">
      <alignment horizontal="center" vertical="center"/>
      <protection locked="0"/>
    </xf>
    <xf numFmtId="0" fontId="28" fillId="27" borderId="22" xfId="0" applyFont="1" applyFill="1" applyBorder="1" applyAlignment="1" applyProtection="1">
      <alignment horizontal="center" vertical="center" textRotation="90" wrapText="1"/>
      <protection locked="0"/>
    </xf>
    <xf numFmtId="0" fontId="7" fillId="27" borderId="22" xfId="0" applyFont="1" applyFill="1" applyBorder="1" applyAlignment="1" applyProtection="1">
      <alignment wrapText="1"/>
      <protection locked="0"/>
    </xf>
    <xf numFmtId="0" fontId="28" fillId="29" borderId="22" xfId="0" applyFont="1" applyFill="1" applyBorder="1" applyAlignment="1" applyProtection="1">
      <alignment horizontal="center" vertical="center" textRotation="90" wrapText="1"/>
      <protection locked="0"/>
    </xf>
    <xf numFmtId="0" fontId="7" fillId="9" borderId="22" xfId="0" applyFont="1" applyFill="1" applyBorder="1" applyProtection="1">
      <protection locked="0"/>
    </xf>
    <xf numFmtId="9" fontId="28" fillId="30" borderId="22" xfId="0" applyNumberFormat="1" applyFont="1" applyFill="1" applyBorder="1" applyAlignment="1" applyProtection="1">
      <alignment horizontal="center" vertical="center" textRotation="90" wrapText="1"/>
      <protection locked="0"/>
    </xf>
    <xf numFmtId="0" fontId="28" fillId="30" borderId="22" xfId="0" applyFont="1" applyFill="1" applyBorder="1" applyAlignment="1" applyProtection="1">
      <alignment horizontal="center" vertical="center" textRotation="90" wrapText="1"/>
      <protection locked="0"/>
    </xf>
    <xf numFmtId="0" fontId="16" fillId="0" borderId="53" xfId="0" applyFont="1" applyBorder="1" applyAlignment="1" applyProtection="1">
      <alignment horizontal="center"/>
      <protection locked="0"/>
    </xf>
    <xf numFmtId="0" fontId="16" fillId="0" borderId="54" xfId="0" applyFont="1" applyBorder="1" applyAlignment="1" applyProtection="1">
      <alignment horizontal="center"/>
      <protection locked="0"/>
    </xf>
    <xf numFmtId="0" fontId="29" fillId="12" borderId="3" xfId="0" applyFont="1" applyFill="1" applyBorder="1" applyAlignment="1">
      <alignment horizontal="center" textRotation="90" wrapText="1"/>
    </xf>
    <xf numFmtId="0" fontId="29" fillId="12" borderId="29" xfId="0" applyFont="1" applyFill="1" applyBorder="1" applyAlignment="1">
      <alignment horizontal="center" textRotation="90" wrapText="1"/>
    </xf>
    <xf numFmtId="0" fontId="16" fillId="9" borderId="52" xfId="0" applyFont="1" applyFill="1" applyBorder="1" applyAlignment="1" applyProtection="1">
      <alignment horizontal="center"/>
      <protection locked="0"/>
    </xf>
    <xf numFmtId="0" fontId="36" fillId="34" borderId="23" xfId="0" applyFont="1" applyFill="1" applyBorder="1" applyAlignment="1">
      <alignment horizontal="center" vertical="center"/>
    </xf>
    <xf numFmtId="0" fontId="36" fillId="34" borderId="24" xfId="0" applyFont="1" applyFill="1" applyBorder="1" applyAlignment="1">
      <alignment horizontal="center" vertical="center"/>
    </xf>
    <xf numFmtId="0" fontId="37" fillId="33" borderId="27" xfId="0" applyFont="1" applyFill="1" applyBorder="1" applyAlignment="1">
      <alignment horizontal="center"/>
    </xf>
    <xf numFmtId="0" fontId="37" fillId="33" borderId="25" xfId="0" applyFont="1" applyFill="1" applyBorder="1" applyAlignment="1">
      <alignment horizontal="center"/>
    </xf>
    <xf numFmtId="0" fontId="4" fillId="11" borderId="68" xfId="0" applyFont="1" applyFill="1" applyBorder="1" applyAlignment="1" applyProtection="1">
      <alignment horizontal="center" vertical="center" wrapText="1"/>
      <protection locked="0"/>
    </xf>
    <xf numFmtId="0" fontId="4" fillId="11" borderId="69" xfId="0" applyFont="1" applyFill="1" applyBorder="1" applyAlignment="1" applyProtection="1">
      <alignment horizontal="center" vertical="center" wrapText="1"/>
      <protection locked="0"/>
    </xf>
    <xf numFmtId="0" fontId="4" fillId="11" borderId="74" xfId="0" applyFont="1" applyFill="1" applyBorder="1" applyAlignment="1" applyProtection="1">
      <alignment horizontal="center" vertical="center" wrapText="1"/>
      <protection locked="0"/>
    </xf>
    <xf numFmtId="0" fontId="4" fillId="11" borderId="75" xfId="0" applyFont="1" applyFill="1" applyBorder="1" applyAlignment="1" applyProtection="1">
      <alignment horizontal="center" vertical="center" wrapText="1"/>
      <protection locked="0"/>
    </xf>
    <xf numFmtId="0" fontId="4" fillId="11" borderId="70" xfId="0" applyFont="1" applyFill="1" applyBorder="1" applyAlignment="1" applyProtection="1">
      <alignment horizontal="center" vertical="center" wrapText="1"/>
      <protection locked="0"/>
    </xf>
    <xf numFmtId="0" fontId="4" fillId="11" borderId="76" xfId="0" applyFont="1" applyFill="1" applyBorder="1" applyAlignment="1" applyProtection="1">
      <alignment horizontal="center" vertical="center" wrapText="1"/>
      <protection locked="0"/>
    </xf>
    <xf numFmtId="0" fontId="14" fillId="0" borderId="60" xfId="0" applyFont="1" applyBorder="1" applyAlignment="1" applyProtection="1">
      <alignment horizontal="center" vertical="center" wrapText="1"/>
      <protection locked="0"/>
    </xf>
    <xf numFmtId="0" fontId="38" fillId="42" borderId="78" xfId="0" applyFont="1" applyFill="1" applyBorder="1" applyAlignment="1">
      <alignment horizontal="center" vertical="center" textRotation="90"/>
    </xf>
    <xf numFmtId="2" fontId="11" fillId="42" borderId="64" xfId="0" applyNumberFormat="1" applyFont="1" applyFill="1" applyBorder="1" applyAlignment="1">
      <alignment horizontal="center"/>
    </xf>
    <xf numFmtId="2" fontId="11" fillId="43" borderId="64" xfId="0" applyNumberFormat="1" applyFont="1" applyFill="1" applyBorder="1" applyAlignment="1">
      <alignment horizontal="center"/>
    </xf>
    <xf numFmtId="0" fontId="39" fillId="11" borderId="3" xfId="0" applyFont="1" applyFill="1" applyBorder="1" applyAlignment="1" applyProtection="1">
      <alignment horizontal="center" vertical="center" textRotation="90"/>
      <protection locked="0"/>
    </xf>
    <xf numFmtId="0" fontId="39" fillId="11" borderId="29" xfId="0" applyFont="1" applyFill="1" applyBorder="1" applyAlignment="1" applyProtection="1">
      <alignment horizontal="center" vertical="center" textRotation="90"/>
      <protection locked="0"/>
    </xf>
    <xf numFmtId="0" fontId="39" fillId="11" borderId="5" xfId="0" applyFont="1" applyFill="1" applyBorder="1" applyAlignment="1" applyProtection="1">
      <alignment horizontal="center" vertical="center" textRotation="90"/>
      <protection locked="0"/>
    </xf>
    <xf numFmtId="0" fontId="0" fillId="41" borderId="60" xfId="0" applyFill="1" applyBorder="1" applyAlignment="1">
      <alignment horizontal="center"/>
    </xf>
    <xf numFmtId="2" fontId="38" fillId="9" borderId="24" xfId="0" applyNumberFormat="1" applyFont="1" applyFill="1" applyBorder="1" applyAlignment="1"/>
    <xf numFmtId="0" fontId="0" fillId="0" borderId="75" xfId="0" applyBorder="1" applyAlignment="1" applyProtection="1">
      <alignment horizontal="center" vertical="center"/>
      <protection locked="0"/>
    </xf>
    <xf numFmtId="0" fontId="0" fillId="0" borderId="86" xfId="0" applyBorder="1" applyAlignment="1" applyProtection="1">
      <alignment horizontal="center" vertical="center"/>
      <protection locked="0"/>
    </xf>
    <xf numFmtId="0" fontId="0" fillId="0" borderId="87" xfId="0" applyBorder="1" applyAlignment="1" applyProtection="1">
      <alignment horizontal="center" vertical="center"/>
      <protection locked="0"/>
    </xf>
    <xf numFmtId="0" fontId="0" fillId="0" borderId="75" xfId="0" applyBorder="1" applyAlignment="1" applyProtection="1">
      <alignment horizontal="center" vertical="center" wrapText="1"/>
      <protection locked="0"/>
    </xf>
    <xf numFmtId="0" fontId="0" fillId="0" borderId="86" xfId="0" applyBorder="1" applyAlignment="1" applyProtection="1">
      <alignment horizontal="center" vertical="center" wrapText="1"/>
      <protection locked="0"/>
    </xf>
    <xf numFmtId="0" fontId="0" fillId="0" borderId="87" xfId="0" applyBorder="1" applyAlignment="1" applyProtection="1">
      <alignment horizontal="center" vertical="center" wrapText="1"/>
      <protection locked="0"/>
    </xf>
    <xf numFmtId="0" fontId="0" fillId="0" borderId="88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2" fontId="11" fillId="43" borderId="62" xfId="0" applyNumberFormat="1" applyFont="1" applyFill="1" applyBorder="1" applyAlignment="1">
      <alignment horizontal="center"/>
    </xf>
    <xf numFmtId="4" fontId="4" fillId="31" borderId="52" xfId="0" applyNumberFormat="1" applyFont="1" applyFill="1" applyBorder="1" applyProtection="1">
      <protection locked="0"/>
    </xf>
    <xf numFmtId="2" fontId="38" fillId="35" borderId="60" xfId="0" applyNumberFormat="1" applyFont="1" applyFill="1" applyBorder="1" applyAlignment="1">
      <alignment horizontal="center"/>
    </xf>
    <xf numFmtId="0" fontId="2" fillId="0" borderId="88" xfId="0" applyFont="1" applyBorder="1" applyAlignment="1" applyProtection="1">
      <alignment horizontal="center"/>
      <protection locked="0"/>
    </xf>
    <xf numFmtId="0" fontId="0" fillId="0" borderId="88" xfId="0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75" xfId="0" applyFont="1" applyBorder="1" applyAlignment="1" applyProtection="1">
      <alignment horizontal="center" vertical="center"/>
      <protection locked="0"/>
    </xf>
    <xf numFmtId="0" fontId="2" fillId="0" borderId="87" xfId="0" applyFont="1" applyBorder="1" applyAlignment="1" applyProtection="1">
      <alignment horizontal="center" vertical="center"/>
      <protection locked="0"/>
    </xf>
    <xf numFmtId="0" fontId="0" fillId="44" borderId="60" xfId="0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4" fillId="9" borderId="25" xfId="0" applyFont="1" applyFill="1" applyBorder="1" applyAlignment="1" applyProtection="1">
      <alignment horizontal="center"/>
      <protection locked="0"/>
    </xf>
    <xf numFmtId="0" fontId="39" fillId="9" borderId="0" xfId="0" applyFont="1" applyFill="1" applyAlignment="1" applyProtection="1">
      <alignment horizontal="center"/>
      <protection locked="0"/>
    </xf>
    <xf numFmtId="0" fontId="39" fillId="9" borderId="31" xfId="0" applyFont="1" applyFill="1" applyBorder="1" applyAlignment="1" applyProtection="1">
      <alignment horizontal="center"/>
      <protection locked="0"/>
    </xf>
    <xf numFmtId="0" fontId="4" fillId="9" borderId="25" xfId="0" applyFont="1" applyFill="1" applyBorder="1" applyProtection="1">
      <protection locked="0"/>
    </xf>
    <xf numFmtId="0" fontId="10" fillId="9" borderId="25" xfId="0" applyFont="1" applyFill="1" applyBorder="1" applyAlignment="1" applyProtection="1">
      <alignment horizontal="center"/>
      <protection locked="0"/>
    </xf>
    <xf numFmtId="0" fontId="4" fillId="9" borderId="0" xfId="0" applyFont="1" applyFill="1" applyProtection="1">
      <protection locked="0"/>
    </xf>
    <xf numFmtId="0" fontId="10" fillId="9" borderId="0" xfId="0" applyFont="1" applyFill="1" applyAlignment="1" applyProtection="1">
      <alignment horizontal="center"/>
      <protection locked="0"/>
    </xf>
    <xf numFmtId="0" fontId="4" fillId="9" borderId="31" xfId="0" applyFont="1" applyFill="1" applyBorder="1" applyProtection="1">
      <protection locked="0"/>
    </xf>
    <xf numFmtId="0" fontId="10" fillId="9" borderId="31" xfId="0" applyFont="1" applyFill="1" applyBorder="1" applyAlignment="1" applyProtection="1">
      <alignment horizontal="center"/>
      <protection locked="0"/>
    </xf>
    <xf numFmtId="0" fontId="4" fillId="9" borderId="25" xfId="0" applyFont="1" applyFill="1" applyBorder="1" applyAlignment="1" applyProtection="1">
      <alignment horizontal="center"/>
      <protection locked="0"/>
    </xf>
    <xf numFmtId="0" fontId="10" fillId="9" borderId="25" xfId="0" applyFont="1" applyFill="1" applyBorder="1" applyAlignment="1" applyProtection="1">
      <alignment horizontal="center"/>
      <protection locked="0"/>
    </xf>
    <xf numFmtId="0" fontId="40" fillId="9" borderId="0" xfId="0" applyFont="1" applyFill="1" applyAlignment="1" applyProtection="1">
      <alignment horizontal="center"/>
      <protection locked="0"/>
    </xf>
    <xf numFmtId="0" fontId="40" fillId="9" borderId="31" xfId="0" applyFont="1" applyFill="1" applyBorder="1" applyAlignment="1" applyProtection="1">
      <alignment horizontal="center"/>
      <protection locked="0"/>
    </xf>
    <xf numFmtId="0" fontId="38" fillId="40" borderId="77" xfId="0" applyFont="1" applyFill="1" applyBorder="1" applyAlignment="1">
      <alignment horizontal="center" vertical="center" textRotation="90"/>
    </xf>
    <xf numFmtId="0" fontId="38" fillId="40" borderId="79" xfId="0" applyFont="1" applyFill="1" applyBorder="1" applyAlignment="1">
      <alignment horizontal="center" vertical="center" textRotation="90"/>
    </xf>
    <xf numFmtId="2" fontId="11" fillId="31" borderId="60" xfId="0" applyNumberFormat="1" applyFont="1" applyFill="1" applyBorder="1" applyAlignment="1">
      <alignment horizontal="center"/>
    </xf>
    <xf numFmtId="0" fontId="39" fillId="11" borderId="27" xfId="0" applyFont="1" applyFill="1" applyBorder="1" applyAlignment="1" applyProtection="1">
      <alignment horizontal="center" textRotation="90"/>
      <protection locked="0"/>
    </xf>
    <xf numFmtId="0" fontId="39" fillId="11" borderId="2" xfId="0" applyFont="1" applyFill="1" applyBorder="1" applyAlignment="1" applyProtection="1">
      <alignment horizontal="center" textRotation="90"/>
      <protection locked="0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4.6296296296296294E-2"/>
          <c:w val="0.85027340332458445"/>
          <c:h val="0.898148148148148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F16-429E-9420-C0BBD817ED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7F16-429E-9420-C0BBD817ED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16-429E-9420-C0BBD817ED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7F16-429E-9420-C0BBD817ED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16-429E-9420-C0BBD817EDFF}"/>
              </c:ext>
            </c:extLst>
          </c:dPt>
          <c:dLbls>
            <c:dLbl>
              <c:idx val="4"/>
              <c:layout>
                <c:manualLayout>
                  <c:x val="5.115376202974628E-2"/>
                  <c:y val="9.49154272382618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16-429E-9420-C0BBD817EDFF}"/>
                </c:ext>
              </c:extLst>
            </c:dLbl>
            <c:dLbl>
              <c:idx val="6"/>
              <c:layout>
                <c:manualLayout>
                  <c:x val="-7.2223315835520607E-2"/>
                  <c:y val="0.35417468649752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16-429E-9420-C0BBD817EDFF}"/>
                </c:ext>
              </c:extLst>
            </c:dLbl>
            <c:dLbl>
              <c:idx val="7"/>
              <c:layout>
                <c:manualLayout>
                  <c:x val="1.666557305336833E-2"/>
                  <c:y val="0.326396908719743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16-429E-9420-C0BBD817EDFF}"/>
                </c:ext>
              </c:extLst>
            </c:dLbl>
            <c:dLbl>
              <c:idx val="8"/>
              <c:layout>
                <c:manualLayout>
                  <c:x val="9.1665573053368324E-2"/>
                  <c:y val="0.215285797608632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16-429E-9420-C0BBD817EDFF}"/>
                </c:ext>
              </c:extLst>
            </c:dLbl>
            <c:dLbl>
              <c:idx val="9"/>
              <c:layout>
                <c:manualLayout>
                  <c:x val="-0.12500109361329839"/>
                  <c:y val="0.131952464275298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16-429E-9420-C0BBD817EDF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1ER TRIMESTRE'!$C$65:$C$74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'J.CURSO 1ER TRIMESTRE'!$D$65:$D$74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6-429E-9420-C0BBD817EDF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1ER TRIMESTRE'!$C$65:$C$74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'J.CURSO 1ER TRIMESTRE'!$E$65:$E$74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F16-429E-9420-C0BBD817ED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BB5-48C5-9E88-3F5B57F855E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BB5-48C5-9E88-3F5B57F855E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BB5-48C5-9E88-3F5B57F855E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BB5-48C5-9E88-3F5B57F855E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6BB5-48C5-9E88-3F5B57F855ED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BB5-48C5-9E88-3F5B57F855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BB5-48C5-9E88-3F5B57F855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BB5-48C5-9E88-3F5B57F855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B5-48C5-9E88-3F5B57F855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B5-48C5-9E88-3F5B57F855E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BB5-48C5-9E88-3F5B57F855E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B5-48C5-9E88-3F5B57F855E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B5-48C5-9E88-3F5B57F855E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BB5-48C5-9E88-3F5B57F855ED}"/>
                </c:ext>
              </c:extLst>
            </c:dLbl>
            <c:dLbl>
              <c:idx val="2"/>
              <c:layout>
                <c:manualLayout>
                  <c:x val="5.5618985126859146E-3"/>
                  <c:y val="8.337962962962962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B5-48C5-9E88-3F5B57F855E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BB5-48C5-9E88-3F5B57F855E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6BB5-48C5-9E88-3F5B57F855ED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6BB5-48C5-9E88-3F5B57F855ED}"/>
                </c:ext>
              </c:extLst>
            </c:dLbl>
            <c:dLbl>
              <c:idx val="6"/>
              <c:layout>
                <c:manualLayout>
                  <c:x val="1.0351706036745408E-2"/>
                  <c:y val="6.732684456109652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B5-48C5-9E88-3F5B57F855ED}"/>
                </c:ext>
              </c:extLst>
            </c:dLbl>
            <c:dLbl>
              <c:idx val="7"/>
              <c:layout>
                <c:manualLayout>
                  <c:x val="0.25"/>
                  <c:y val="0.17077391367745698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B5-48C5-9E88-3F5B57F855ED}"/>
                </c:ext>
              </c:extLst>
            </c:dLbl>
            <c:dLbl>
              <c:idx val="8"/>
              <c:layout>
                <c:manualLayout>
                  <c:x val="0.17222222222222222"/>
                  <c:y val="0.2587368766404198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B5-48C5-9E88-3F5B57F855ED}"/>
                </c:ext>
              </c:extLst>
            </c:dLbl>
            <c:dLbl>
              <c:idx val="9"/>
              <c:layout>
                <c:manualLayout>
                  <c:x val="2.7777777777777776E-2"/>
                  <c:y val="0.3976257655293088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B5-48C5-9E88-3F5B57F855ED}"/>
                </c:ext>
              </c:extLst>
            </c:dLbl>
            <c:dLbl>
              <c:idx val="10"/>
              <c:layout>
                <c:manualLayout>
                  <c:x val="8.3333333333333329E-2"/>
                  <c:y val="0.2587368766404198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B5-48C5-9E88-3F5B57F855ED}"/>
                </c:ext>
              </c:extLst>
            </c:dLbl>
            <c:dLbl>
              <c:idx val="11"/>
              <c:layout>
                <c:manualLayout>
                  <c:x val="-1.1111111111111112E-2"/>
                  <c:y val="0.2587368766404198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B5-48C5-9E88-3F5B57F855E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2DO TRIMESTRE '!$C$63:$C$74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'!$D$63:$D$74</c:f>
              <c:numCache>
                <c:formatCode>General</c:formatCode>
                <c:ptCount val="12"/>
                <c:pt idx="0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5-48C5-9E88-3F5B57F855E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6BB5-48C5-9E88-3F5B57F855E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BB5-48C5-9E88-3F5B57F855E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6BB5-48C5-9E88-3F5B57F855E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BB5-48C5-9E88-3F5B57F855E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6BB5-48C5-9E88-3F5B57F855ED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BB5-48C5-9E88-3F5B57F855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6BB5-48C5-9E88-3F5B57F855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BB5-48C5-9E88-3F5B57F855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6BB5-48C5-9E88-3F5B57F855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BB5-48C5-9E88-3F5B57F855E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6BB5-48C5-9E88-3F5B57F855E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BB5-48C5-9E88-3F5B57F855E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6BB5-48C5-9E88-3F5B57F855E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BB5-48C5-9E88-3F5B57F855E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6BB5-48C5-9E88-3F5B57F855E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6BB5-48C5-9E88-3F5B57F855E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6BB5-48C5-9E88-3F5B57F855ED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6BB5-48C5-9E88-3F5B57F855ED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6BB5-48C5-9E88-3F5B57F855ED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6BB5-48C5-9E88-3F5B57F855ED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6BB5-48C5-9E88-3F5B57F855ED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6BB5-48C5-9E88-3F5B57F855ED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6BB5-48C5-9E88-3F5B57F855ED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6BB5-48C5-9E88-3F5B57F855E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2DO TRIMESTRE '!$C$63:$C$74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'!$E$63:$E$74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BB5-48C5-9E88-3F5B57F855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F63E-4F31-B7A2-4CA383FFAD8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63E-4F31-B7A2-4CA383FFAD8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63E-4F31-B7A2-4CA383FFAD8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F63E-4F31-B7A2-4CA383FFAD8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63E-4F31-B7A2-4CA383FFAD8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3E-4F31-B7A2-4CA383FFAD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63E-4F31-B7A2-4CA383FFAD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3E-4F31-B7A2-4CA383FFAD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63E-4F31-B7A2-4CA383FFAD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3E-4F31-B7A2-4CA383FFAD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63E-4F31-B7A2-4CA383FFAD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3E-4F31-B7A2-4CA383FFAD8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3E-4F31-B7A2-4CA383FFAD8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63E-4F31-B7A2-4CA383FFAD8C}"/>
                </c:ext>
              </c:extLst>
            </c:dLbl>
            <c:dLbl>
              <c:idx val="2"/>
              <c:layout>
                <c:manualLayout>
                  <c:x val="-1.5907261592300961E-2"/>
                  <c:y val="8.584536307961500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3E-4F31-B7A2-4CA383FFAD8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F63E-4F31-B7A2-4CA383FFAD8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63E-4F31-B7A2-4CA383FFAD8C}"/>
                </c:ext>
              </c:extLst>
            </c:dLbl>
            <c:dLbl>
              <c:idx val="5"/>
              <c:layout>
                <c:manualLayout>
                  <c:x val="0.16666666666666666"/>
                  <c:y val="0.30040354330708657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3E-4F31-B7A2-4CA383FFAD8C}"/>
                </c:ext>
              </c:extLst>
            </c:dLbl>
            <c:dLbl>
              <c:idx val="6"/>
              <c:layout>
                <c:manualLayout>
                  <c:x val="-8.0555555555555561E-2"/>
                  <c:y val="6.429243219597549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3E-4F31-B7A2-4CA383FFAD8C}"/>
                </c:ext>
              </c:extLst>
            </c:dLbl>
            <c:dLbl>
              <c:idx val="7"/>
              <c:layout>
                <c:manualLayout>
                  <c:x val="0.13333333333333333"/>
                  <c:y val="3.1885024788568098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3E-4F31-B7A2-4CA383FFAD8C}"/>
                </c:ext>
              </c:extLst>
            </c:dLbl>
            <c:dLbl>
              <c:idx val="8"/>
              <c:layout>
                <c:manualLayout>
                  <c:x val="7.4999999999999997E-2"/>
                  <c:y val="0.2309590988626421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3E-4F31-B7A2-4CA383FFAD8C}"/>
                </c:ext>
              </c:extLst>
            </c:dLbl>
            <c:dLbl>
              <c:idx val="9"/>
              <c:layout>
                <c:manualLayout>
                  <c:x val="-0.10833333333333334"/>
                  <c:y val="0.30040354330708657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3E-4F31-B7A2-4CA383FFAD8C}"/>
                </c:ext>
              </c:extLst>
            </c:dLbl>
            <c:dLbl>
              <c:idx val="10"/>
              <c:layout>
                <c:manualLayout>
                  <c:x val="-1.6666666666666666E-2"/>
                  <c:y val="0.3374405803441236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3E-4F31-B7A2-4CA383FFAD8C}"/>
                </c:ext>
              </c:extLst>
            </c:dLbl>
            <c:dLbl>
              <c:idx val="11"/>
              <c:layout>
                <c:manualLayout>
                  <c:x val="0.15555555555555556"/>
                  <c:y val="0.15688502478856808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3E-4F31-B7A2-4CA383FFAD8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3 ER TRIMESTRE'!$C$63:$C$74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TRIMESTRE'!$D$63:$D$74</c:f>
              <c:numCache>
                <c:formatCode>General</c:formatCode>
                <c:ptCount val="12"/>
                <c:pt idx="0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E-4F31-B7A2-4CA383FFAD8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F63E-4F31-B7A2-4CA383FFAD8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63E-4F31-B7A2-4CA383FFAD8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F63E-4F31-B7A2-4CA383FFAD8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63E-4F31-B7A2-4CA383FFAD8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F63E-4F31-B7A2-4CA383FFAD8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63E-4F31-B7A2-4CA383FFAD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F63E-4F31-B7A2-4CA383FFAD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63E-4F31-B7A2-4CA383FFAD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F63E-4F31-B7A2-4CA383FFAD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63E-4F31-B7A2-4CA383FFAD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F63E-4F31-B7A2-4CA383FFAD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63E-4F31-B7A2-4CA383FFAD8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F63E-4F31-B7A2-4CA383FFAD8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F63E-4F31-B7A2-4CA383FFAD8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F63E-4F31-B7A2-4CA383FFAD8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F63E-4F31-B7A2-4CA383FFAD8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F63E-4F31-B7A2-4CA383FFAD8C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F63E-4F31-B7A2-4CA383FFAD8C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F63E-4F31-B7A2-4CA383FFAD8C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F63E-4F31-B7A2-4CA383FFAD8C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F63E-4F31-B7A2-4CA383FFAD8C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F63E-4F31-B7A2-4CA383FFAD8C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F63E-4F31-B7A2-4CA383FFAD8C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F63E-4F31-B7A2-4CA383FFAD8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3 ER TRIMESTRE'!$C$63:$C$74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TRIMESTRE'!$E$63:$E$74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63E-4F31-B7A2-4CA383FFAD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CE-4FD6-8282-4CC89BB96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CE-4FD6-8282-4CC89BB96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CE-4FD6-8282-4CC89BB96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CE-4FD6-8282-4CC89BB96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2CE-4FD6-8282-4CC89BB96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2CE-4FD6-8282-4CC89BB960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2CE-4FD6-8282-4CC89BB960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2CE-4FD6-8282-4CC89BB960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2CE-4FD6-8282-4CC89BB960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2CE-4FD6-8282-4CC89BB960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2CE-4FD6-8282-4CC89BB960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2CE-4FD6-8282-4CC89BB960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'2DO-3RO EGB'!#REF!</c:f>
            </c:strRef>
          </c:cat>
          <c:val>
            <c:numRef>
              <c:f>'2DO-3RO EGB'!$E$56:$E$67</c:f>
              <c:numCache>
                <c:formatCode>General</c:formatCode>
                <c:ptCount val="12"/>
                <c:pt idx="0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F-4769-985F-F95486C13FC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62CE-4FD6-8282-4CC89BB96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62CE-4FD6-8282-4CC89BB96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62CE-4FD6-8282-4CC89BB96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62CE-4FD6-8282-4CC89BB96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62CE-4FD6-8282-4CC89BB96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62CE-4FD6-8282-4CC89BB960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62CE-4FD6-8282-4CC89BB960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62CE-4FD6-8282-4CC89BB960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62CE-4FD6-8282-4CC89BB960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62CE-4FD6-8282-4CC89BB960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62CE-4FD6-8282-4CC89BB960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62CE-4FD6-8282-4CC89BB960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'2DO-3RO EGB'!#REF!</c:f>
            </c:strRef>
          </c:cat>
          <c:val>
            <c:numRef>
              <c:f>'2DO-3RO EGB'!$F$56:$F$67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56F-4769-985F-F95486C13F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hyperlink" Target="#DA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368752</xdr:colOff>
      <xdr:row>0</xdr:row>
      <xdr:rowOff>223210</xdr:rowOff>
    </xdr:from>
    <xdr:to>
      <xdr:col>4</xdr:col>
      <xdr:colOff>1085850</xdr:colOff>
      <xdr:row>9</xdr:row>
      <xdr:rowOff>24494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02" y="223210"/>
          <a:ext cx="1841048" cy="20872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400049</xdr:colOff>
      <xdr:row>0</xdr:row>
      <xdr:rowOff>9525</xdr:rowOff>
    </xdr:from>
    <xdr:to>
      <xdr:col>13</xdr:col>
      <xdr:colOff>85725</xdr:colOff>
      <xdr:row>18</xdr:row>
      <xdr:rowOff>99671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553" t="21837" r="3081" b="3968"/>
        <a:stretch/>
      </xdr:blipFill>
      <xdr:spPr>
        <a:xfrm>
          <a:off x="7686674" y="9525"/>
          <a:ext cx="5857876" cy="4100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16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92553"/>
          <a:ext cx="1443718" cy="12837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16</xdr:col>
      <xdr:colOff>1835971</xdr:colOff>
      <xdr:row>7</xdr:row>
      <xdr:rowOff>182335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5266" y="975179"/>
          <a:ext cx="1314032" cy="11597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290079</xdr:colOff>
      <xdr:row>61</xdr:row>
      <xdr:rowOff>109105</xdr:rowOff>
    </xdr:from>
    <xdr:to>
      <xdr:col>14</xdr:col>
      <xdr:colOff>264102</xdr:colOff>
      <xdr:row>75</xdr:row>
      <xdr:rowOff>176646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2AFA19-8898-131C-F801-EF2A8846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16</xdr:col>
      <xdr:colOff>681719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16</xdr:col>
      <xdr:colOff>1833373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219075</xdr:colOff>
      <xdr:row>61</xdr:row>
      <xdr:rowOff>100012</xdr:rowOff>
    </xdr:from>
    <xdr:to>
      <xdr:col>15</xdr:col>
      <xdr:colOff>161925</xdr:colOff>
      <xdr:row>75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A65E39-D745-F3B8-24A8-93F37825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16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16</xdr:col>
      <xdr:colOff>1833373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390525</xdr:colOff>
      <xdr:row>61</xdr:row>
      <xdr:rowOff>71437</xdr:rowOff>
    </xdr:from>
    <xdr:to>
      <xdr:col>14</xdr:col>
      <xdr:colOff>333375</xdr:colOff>
      <xdr:row>75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FEE8B5-4B3C-6C2A-0134-884B4BF4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266700</xdr:rowOff>
    </xdr:from>
    <xdr:to>
      <xdr:col>11</xdr:col>
      <xdr:colOff>552450</xdr:colOff>
      <xdr:row>2</xdr:row>
      <xdr:rowOff>127235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266700"/>
          <a:ext cx="552450" cy="6130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0</xdr:colOff>
      <xdr:row>54</xdr:row>
      <xdr:rowOff>42862</xdr:rowOff>
    </xdr:from>
    <xdr:to>
      <xdr:col>11</xdr:col>
      <xdr:colOff>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workbookViewId="0">
      <selection activeCell="B21" sqref="B21"/>
    </sheetView>
  </sheetViews>
  <sheetFormatPr baseColWidth="10" defaultRowHeight="15"/>
  <cols>
    <col min="1" max="1" width="32.28515625" customWidth="1"/>
    <col min="2" max="2" width="42.28515625" customWidth="1"/>
    <col min="3" max="3" width="6.140625" customWidth="1"/>
    <col min="4" max="4" width="10.7109375"/>
    <col min="5" max="5" width="17.85546875" customWidth="1"/>
    <col min="6" max="7" width="10.7109375"/>
    <col min="8" max="8" width="14" customWidth="1"/>
  </cols>
  <sheetData>
    <row r="1" spans="1:16" ht="48" thickBot="1">
      <c r="A1" s="16" t="s">
        <v>0</v>
      </c>
      <c r="B1" s="17" t="s">
        <v>1</v>
      </c>
      <c r="C1" s="168"/>
      <c r="D1" s="163"/>
      <c r="E1" s="1"/>
      <c r="F1" s="2"/>
      <c r="G1" s="113"/>
      <c r="H1" s="114"/>
      <c r="I1" s="169"/>
      <c r="J1" s="169"/>
      <c r="K1" s="169"/>
      <c r="L1" s="169"/>
      <c r="M1" s="115"/>
      <c r="N1" s="115"/>
      <c r="O1" s="115"/>
      <c r="P1" s="115"/>
    </row>
    <row r="2" spans="1:16" ht="16.5" thickBot="1">
      <c r="A2" s="18" t="s">
        <v>2</v>
      </c>
      <c r="B2" s="4" t="s">
        <v>3</v>
      </c>
      <c r="C2" s="3"/>
      <c r="D2" s="163"/>
      <c r="E2" s="163"/>
      <c r="F2" s="2"/>
      <c r="G2" s="170"/>
      <c r="H2" s="170"/>
      <c r="I2" s="170"/>
      <c r="J2" s="115"/>
      <c r="K2" s="115"/>
      <c r="L2" s="115"/>
      <c r="M2" s="115"/>
      <c r="N2" s="115"/>
      <c r="O2" s="115"/>
      <c r="P2" s="115"/>
    </row>
    <row r="3" spans="1:16" ht="16.5" thickBot="1">
      <c r="A3" s="19" t="s">
        <v>4</v>
      </c>
      <c r="B3" s="5" t="s">
        <v>119</v>
      </c>
      <c r="C3" s="6"/>
      <c r="D3" s="163"/>
      <c r="E3" s="163"/>
      <c r="F3" s="3"/>
      <c r="G3" s="116"/>
      <c r="H3" s="117"/>
      <c r="I3" s="117"/>
      <c r="J3" s="115"/>
      <c r="K3" s="115"/>
      <c r="L3" s="115"/>
      <c r="M3" s="115"/>
      <c r="N3" s="115"/>
      <c r="O3" s="115"/>
      <c r="P3" s="115"/>
    </row>
    <row r="4" spans="1:16" ht="16.5" thickBot="1">
      <c r="A4" s="19" t="s">
        <v>5</v>
      </c>
      <c r="B4" s="5" t="s">
        <v>98</v>
      </c>
      <c r="C4" s="3"/>
      <c r="D4" s="163"/>
      <c r="E4" s="163"/>
      <c r="F4" s="3"/>
      <c r="G4" s="164"/>
      <c r="H4" s="164"/>
      <c r="I4" s="117"/>
      <c r="J4" s="162"/>
      <c r="K4" s="162"/>
      <c r="L4" s="162"/>
      <c r="M4" s="162"/>
      <c r="N4" s="162"/>
      <c r="O4" s="162"/>
      <c r="P4" s="118"/>
    </row>
    <row r="5" spans="1:16" ht="16.5" thickBot="1">
      <c r="A5" s="19" t="s">
        <v>6</v>
      </c>
      <c r="B5" s="8" t="s">
        <v>97</v>
      </c>
      <c r="C5" s="3"/>
      <c r="D5" s="3"/>
      <c r="E5" s="3"/>
      <c r="F5" s="3"/>
      <c r="G5" s="117"/>
      <c r="H5" s="117"/>
      <c r="I5" s="117"/>
      <c r="J5" s="118"/>
      <c r="K5" s="118"/>
      <c r="L5" s="118"/>
      <c r="M5" s="118"/>
      <c r="N5" s="118"/>
      <c r="O5" s="118"/>
      <c r="P5" s="118"/>
    </row>
    <row r="6" spans="1:16" ht="16.5" thickBot="1">
      <c r="A6" s="20" t="s">
        <v>7</v>
      </c>
      <c r="B6" s="5" t="s">
        <v>98</v>
      </c>
      <c r="C6" s="3"/>
      <c r="D6" s="3"/>
      <c r="E6" s="3"/>
      <c r="F6" s="3"/>
      <c r="G6" s="164"/>
      <c r="H6" s="164"/>
      <c r="I6" s="117"/>
      <c r="J6" s="162"/>
      <c r="K6" s="162"/>
      <c r="L6" s="162"/>
      <c r="M6" s="162"/>
      <c r="N6" s="162"/>
      <c r="O6" s="162"/>
      <c r="P6" s="119"/>
    </row>
    <row r="7" spans="1:16" ht="16.5" thickBot="1">
      <c r="A7" s="20" t="s">
        <v>83</v>
      </c>
      <c r="B7" s="9" t="s">
        <v>99</v>
      </c>
      <c r="C7" s="3"/>
      <c r="D7" s="3"/>
      <c r="E7" s="3"/>
      <c r="F7" s="3"/>
      <c r="G7" s="117"/>
      <c r="H7" s="117"/>
      <c r="I7" s="117"/>
      <c r="J7" s="119"/>
      <c r="K7" s="119"/>
      <c r="L7" s="119"/>
      <c r="M7" s="119"/>
      <c r="N7" s="119"/>
      <c r="O7" s="119"/>
      <c r="P7" s="119"/>
    </row>
    <row r="8" spans="1:16" ht="16.5" thickBot="1">
      <c r="A8" s="20" t="s">
        <v>8</v>
      </c>
      <c r="B8" s="9" t="s">
        <v>100</v>
      </c>
      <c r="C8" s="3"/>
      <c r="D8" s="3"/>
      <c r="E8" s="3"/>
      <c r="F8" s="3"/>
      <c r="G8" s="171"/>
      <c r="H8" s="171"/>
      <c r="I8" s="117"/>
      <c r="J8" s="162"/>
      <c r="K8" s="162"/>
      <c r="L8" s="162"/>
      <c r="M8" s="162"/>
      <c r="N8" s="162"/>
      <c r="O8" s="162"/>
      <c r="P8" s="119"/>
    </row>
    <row r="9" spans="1:16" ht="16.5" thickBot="1">
      <c r="A9" s="20" t="s">
        <v>9</v>
      </c>
      <c r="B9" s="5" t="s">
        <v>101</v>
      </c>
      <c r="C9" s="3"/>
      <c r="D9" s="3"/>
      <c r="E9" s="3"/>
      <c r="F9" s="3"/>
      <c r="G9" s="171"/>
      <c r="H9" s="171"/>
      <c r="I9" s="117"/>
      <c r="J9" s="162"/>
      <c r="K9" s="162"/>
      <c r="L9" s="162"/>
      <c r="M9" s="162"/>
      <c r="N9" s="162"/>
      <c r="O9" s="162"/>
      <c r="P9" s="119"/>
    </row>
    <row r="10" spans="1:16" ht="15.75">
      <c r="A10" s="21" t="s">
        <v>10</v>
      </c>
      <c r="B10" s="22"/>
      <c r="C10" s="3"/>
      <c r="D10" s="3"/>
      <c r="E10" s="3"/>
      <c r="F10" s="3"/>
      <c r="G10" s="117"/>
      <c r="H10" s="117"/>
      <c r="I10" s="117"/>
      <c r="J10" s="119"/>
      <c r="K10" s="119"/>
      <c r="L10" s="119"/>
      <c r="M10" s="119"/>
      <c r="N10" s="119"/>
      <c r="O10" s="119"/>
      <c r="P10" s="119"/>
    </row>
    <row r="11" spans="1:16">
      <c r="A11" s="23" t="s">
        <v>11</v>
      </c>
      <c r="B11" s="24" t="s">
        <v>12</v>
      </c>
      <c r="C11" s="3"/>
      <c r="D11" s="3"/>
      <c r="E11" s="3"/>
      <c r="F11" s="3"/>
      <c r="G11" s="115"/>
      <c r="H11" s="115"/>
      <c r="I11" s="117"/>
      <c r="J11" s="119"/>
      <c r="K11" s="119"/>
      <c r="L11" s="165"/>
      <c r="M11" s="165"/>
      <c r="N11" s="119"/>
      <c r="O11" s="119"/>
      <c r="P11" s="119"/>
    </row>
    <row r="12" spans="1:16">
      <c r="A12" s="25">
        <v>1</v>
      </c>
      <c r="B12" s="122" t="s">
        <v>102</v>
      </c>
      <c r="C12" s="3"/>
      <c r="D12" s="3"/>
      <c r="E12" s="3"/>
      <c r="F12" s="3"/>
      <c r="G12" s="115"/>
      <c r="H12" s="115"/>
      <c r="I12" s="117"/>
      <c r="J12" s="119"/>
      <c r="K12" s="119"/>
      <c r="L12" s="165"/>
      <c r="M12" s="165"/>
      <c r="N12" s="119"/>
      <c r="O12" s="119"/>
      <c r="P12" s="119"/>
    </row>
    <row r="13" spans="1:16">
      <c r="A13" s="25">
        <v>2</v>
      </c>
      <c r="B13" s="122" t="s">
        <v>103</v>
      </c>
      <c r="C13" s="3"/>
      <c r="D13" s="166" t="s">
        <v>13</v>
      </c>
      <c r="E13" s="167"/>
      <c r="F13" s="10"/>
      <c r="G13" s="7"/>
      <c r="H13" s="7"/>
      <c r="I13" s="7"/>
      <c r="J13" s="3"/>
      <c r="K13" s="3"/>
      <c r="L13" s="3"/>
      <c r="M13" s="3"/>
      <c r="N13" s="3"/>
      <c r="O13" s="3"/>
      <c r="P13" s="3"/>
    </row>
    <row r="14" spans="1:16">
      <c r="A14" s="25">
        <v>3</v>
      </c>
      <c r="B14" s="122" t="s">
        <v>104</v>
      </c>
      <c r="C14" s="6"/>
      <c r="D14" s="147" t="s">
        <v>14</v>
      </c>
      <c r="E14" s="148"/>
      <c r="F14" s="10"/>
      <c r="G14" s="7"/>
      <c r="H14" s="7"/>
      <c r="I14" s="7"/>
      <c r="J14" s="3"/>
      <c r="K14" s="3"/>
      <c r="L14" s="3"/>
      <c r="M14" s="3"/>
      <c r="N14" s="3"/>
      <c r="O14" s="3"/>
      <c r="P14" s="3"/>
    </row>
    <row r="15" spans="1:16">
      <c r="A15" s="25">
        <v>4</v>
      </c>
      <c r="B15" s="122" t="s">
        <v>105</v>
      </c>
      <c r="C15" s="3"/>
      <c r="D15" s="149" t="s">
        <v>15</v>
      </c>
      <c r="E15" s="150"/>
      <c r="F15" s="10"/>
      <c r="G15" s="7"/>
      <c r="H15" s="7"/>
      <c r="I15" s="7"/>
      <c r="J15" s="3"/>
      <c r="K15" s="3"/>
      <c r="L15" s="3"/>
      <c r="M15" s="3"/>
      <c r="N15" s="3"/>
      <c r="O15" s="3"/>
      <c r="P15" s="3"/>
    </row>
    <row r="16" spans="1:16">
      <c r="A16" s="25">
        <v>5</v>
      </c>
      <c r="B16" s="122" t="s">
        <v>106</v>
      </c>
      <c r="C16" s="11"/>
      <c r="D16" s="151" t="s">
        <v>16</v>
      </c>
      <c r="E16" s="152"/>
      <c r="F16" s="3"/>
      <c r="G16" s="7"/>
      <c r="H16" s="7"/>
      <c r="I16" s="7"/>
      <c r="J16" s="3"/>
      <c r="K16" s="3"/>
      <c r="L16" s="3"/>
      <c r="M16" s="3"/>
      <c r="N16" s="3"/>
      <c r="O16" s="3"/>
      <c r="P16" s="3"/>
    </row>
    <row r="17" spans="1:16">
      <c r="A17" s="25">
        <v>6</v>
      </c>
      <c r="B17" s="122" t="s">
        <v>107</v>
      </c>
      <c r="C17" s="3"/>
      <c r="D17" s="151" t="s">
        <v>17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25">
        <v>7</v>
      </c>
      <c r="B18" s="122" t="s">
        <v>108</v>
      </c>
      <c r="C18" s="3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5.75" thickBot="1">
      <c r="A19" s="25">
        <v>8</v>
      </c>
      <c r="B19" s="122" t="s">
        <v>109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25">
        <v>9</v>
      </c>
      <c r="B20" s="122" t="s">
        <v>110</v>
      </c>
      <c r="C20" s="3"/>
      <c r="D20" s="156" t="s">
        <v>18</v>
      </c>
      <c r="E20" s="157"/>
      <c r="F20" s="157"/>
      <c r="G20" s="157"/>
      <c r="H20" s="157"/>
      <c r="I20" s="158"/>
      <c r="J20" s="3"/>
      <c r="K20" s="3"/>
      <c r="L20" s="3"/>
      <c r="M20" s="3"/>
      <c r="N20" s="3"/>
      <c r="O20" s="3"/>
      <c r="P20" s="3"/>
    </row>
    <row r="21" spans="1:16">
      <c r="A21" s="25">
        <v>10</v>
      </c>
      <c r="B21" s="122" t="s">
        <v>111</v>
      </c>
      <c r="C21" s="3"/>
      <c r="D21" s="159"/>
      <c r="E21" s="160"/>
      <c r="F21" s="160"/>
      <c r="G21" s="160"/>
      <c r="H21" s="160"/>
      <c r="I21" s="161"/>
      <c r="J21" s="3"/>
      <c r="K21" s="3"/>
      <c r="L21" s="131"/>
      <c r="M21" s="131"/>
      <c r="N21" s="3"/>
      <c r="O21" s="3"/>
      <c r="P21" s="3"/>
    </row>
    <row r="22" spans="1:16">
      <c r="A22" s="25">
        <v>11</v>
      </c>
      <c r="B22" s="122" t="s">
        <v>112</v>
      </c>
      <c r="C22" s="3"/>
      <c r="D22" s="159"/>
      <c r="E22" s="160"/>
      <c r="F22" s="160"/>
      <c r="G22" s="160"/>
      <c r="H22" s="160"/>
      <c r="I22" s="161"/>
      <c r="J22" s="3"/>
      <c r="K22" s="3"/>
      <c r="L22" s="131"/>
      <c r="M22" s="131"/>
      <c r="N22" s="3"/>
      <c r="O22" s="3"/>
      <c r="P22" s="3"/>
    </row>
    <row r="23" spans="1:16">
      <c r="A23" s="25">
        <v>12</v>
      </c>
      <c r="B23" s="123" t="s">
        <v>113</v>
      </c>
      <c r="C23" s="3"/>
      <c r="D23" s="132" t="s">
        <v>19</v>
      </c>
      <c r="E23" s="133"/>
      <c r="F23" s="133"/>
      <c r="G23" s="133"/>
      <c r="H23" s="133"/>
      <c r="I23" s="134"/>
      <c r="J23" s="3"/>
      <c r="K23" s="3"/>
      <c r="L23" s="131"/>
      <c r="M23" s="131"/>
      <c r="N23" s="3"/>
      <c r="O23" s="3"/>
      <c r="P23" s="3"/>
    </row>
    <row r="24" spans="1:16">
      <c r="A24" s="25">
        <v>13</v>
      </c>
      <c r="B24" s="122" t="s">
        <v>114</v>
      </c>
      <c r="C24" s="3"/>
      <c r="D24" s="132"/>
      <c r="E24" s="133"/>
      <c r="F24" s="133"/>
      <c r="G24" s="133"/>
      <c r="H24" s="133"/>
      <c r="I24" s="134"/>
      <c r="J24" s="3"/>
      <c r="K24" s="3"/>
      <c r="L24" s="131"/>
      <c r="M24" s="131"/>
      <c r="N24" s="3"/>
      <c r="O24" s="3"/>
      <c r="P24" s="3"/>
    </row>
    <row r="25" spans="1:16" ht="15.75" thickBot="1">
      <c r="A25" s="25">
        <v>14</v>
      </c>
      <c r="B25" s="122" t="s">
        <v>115</v>
      </c>
      <c r="C25" s="3"/>
      <c r="D25" s="135"/>
      <c r="E25" s="136"/>
      <c r="F25" s="136"/>
      <c r="G25" s="136"/>
      <c r="H25" s="136"/>
      <c r="I25" s="137"/>
      <c r="J25" s="3"/>
      <c r="K25" s="3"/>
      <c r="L25" s="3"/>
      <c r="M25" s="3"/>
      <c r="N25" s="3"/>
      <c r="O25" s="3"/>
      <c r="P25" s="3"/>
    </row>
    <row r="26" spans="1:16">
      <c r="A26" s="25">
        <v>15</v>
      </c>
      <c r="B26" s="122" t="s">
        <v>116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5.75">
      <c r="A27" s="25">
        <v>16</v>
      </c>
      <c r="B27" s="122" t="s">
        <v>117</v>
      </c>
      <c r="C27" s="3"/>
      <c r="D27" s="13" t="s">
        <v>20</v>
      </c>
      <c r="E27" s="3"/>
      <c r="F27" s="3"/>
      <c r="G27" s="14"/>
      <c r="H27" s="3"/>
      <c r="I27" s="3"/>
      <c r="J27" s="3"/>
      <c r="K27" s="3"/>
      <c r="L27" s="3"/>
      <c r="M27" s="3"/>
      <c r="N27" s="3"/>
      <c r="O27" s="3"/>
      <c r="P27" s="3"/>
    </row>
    <row r="28" spans="1:16" ht="15.75">
      <c r="A28" s="25">
        <v>17</v>
      </c>
      <c r="B28" s="122" t="s">
        <v>118</v>
      </c>
      <c r="C28" s="3"/>
      <c r="D28" s="13" t="s">
        <v>21</v>
      </c>
      <c r="E28" s="15"/>
      <c r="F28" s="3"/>
      <c r="G28" s="15"/>
      <c r="H28" s="3"/>
      <c r="I28" s="3"/>
      <c r="J28" s="3"/>
      <c r="K28" s="3"/>
      <c r="L28" s="3"/>
      <c r="M28" s="3"/>
      <c r="N28" s="3"/>
      <c r="O28" s="3"/>
      <c r="P28" s="3"/>
    </row>
    <row r="29" spans="1:16" ht="15.75">
      <c r="A29" s="25">
        <v>18</v>
      </c>
      <c r="B29" s="26"/>
      <c r="C29" s="3"/>
      <c r="D29" s="13" t="s">
        <v>22</v>
      </c>
      <c r="E29" s="14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</row>
    <row r="30" spans="1:16" ht="15.75">
      <c r="A30" s="25">
        <v>19</v>
      </c>
      <c r="B30" s="26"/>
      <c r="C30" s="3"/>
      <c r="D30" s="13" t="s">
        <v>23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5.75">
      <c r="A31" s="25">
        <v>20</v>
      </c>
      <c r="B31" s="26"/>
      <c r="C31" s="3"/>
      <c r="D31" s="13" t="s">
        <v>24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5.75" thickBot="1">
      <c r="A32" s="25">
        <v>21</v>
      </c>
      <c r="B32" s="26"/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25">
        <v>22</v>
      </c>
      <c r="B33" s="26"/>
      <c r="C33" s="3"/>
      <c r="D33" s="138" t="s">
        <v>25</v>
      </c>
      <c r="E33" s="139"/>
      <c r="F33" s="139"/>
      <c r="G33" s="140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25">
        <v>23</v>
      </c>
      <c r="B34" s="26"/>
      <c r="C34" s="3"/>
      <c r="D34" s="141" t="s">
        <v>26</v>
      </c>
      <c r="E34" s="142"/>
      <c r="F34" s="142"/>
      <c r="G34" s="14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25">
        <v>24</v>
      </c>
      <c r="B35" s="26"/>
      <c r="C35" s="3"/>
      <c r="D35" s="144">
        <v>45198</v>
      </c>
      <c r="E35" s="145"/>
      <c r="F35" s="145"/>
      <c r="G35" s="146"/>
      <c r="H35" s="3"/>
      <c r="I35" s="3"/>
      <c r="J35" s="3"/>
      <c r="K35" s="3"/>
      <c r="L35" s="3"/>
      <c r="M35" s="3"/>
      <c r="N35" s="3"/>
      <c r="O35" s="3"/>
      <c r="P35" s="3"/>
    </row>
    <row r="36" spans="1:16" ht="15.75" thickBot="1">
      <c r="A36" s="25">
        <v>25</v>
      </c>
      <c r="B36" s="26"/>
      <c r="C36" s="3"/>
      <c r="D36" s="153" t="s">
        <v>27</v>
      </c>
      <c r="E36" s="154"/>
      <c r="F36" s="154"/>
      <c r="G36" s="155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25">
        <v>26</v>
      </c>
      <c r="B37" s="2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25">
        <v>27</v>
      </c>
      <c r="B38" s="2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25">
        <v>28</v>
      </c>
      <c r="B39" s="2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25">
        <v>29</v>
      </c>
      <c r="B40" s="2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25">
        <v>30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25">
        <v>31</v>
      </c>
      <c r="B42" s="2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25">
        <v>32</v>
      </c>
      <c r="B43" s="2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25">
        <v>33</v>
      </c>
      <c r="B44" s="2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25">
        <v>34</v>
      </c>
      <c r="B45" s="2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25">
        <v>35</v>
      </c>
      <c r="B46" s="2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25">
        <v>36</v>
      </c>
      <c r="B47" s="2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25">
        <v>37</v>
      </c>
      <c r="B48" s="26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25">
        <v>38</v>
      </c>
      <c r="B49" s="26"/>
      <c r="C49" s="3"/>
      <c r="D49" s="14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25">
        <v>39</v>
      </c>
      <c r="B50" s="26"/>
      <c r="C50" s="3"/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25">
        <v>40</v>
      </c>
      <c r="B51" s="26"/>
      <c r="C51" s="3"/>
      <c r="D51" s="1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25">
        <v>41</v>
      </c>
      <c r="B52" s="2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25">
        <v>42</v>
      </c>
      <c r="B53" s="2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25">
        <v>43</v>
      </c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25">
        <v>44</v>
      </c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.75" thickBot="1">
      <c r="A56" s="28">
        <v>45</v>
      </c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</sheetData>
  <mergeCells count="31">
    <mergeCell ref="L11:M12"/>
    <mergeCell ref="D13:E13"/>
    <mergeCell ref="C1:D1"/>
    <mergeCell ref="I1:L1"/>
    <mergeCell ref="D2:E2"/>
    <mergeCell ref="G2:I2"/>
    <mergeCell ref="D3:E3"/>
    <mergeCell ref="G8:H9"/>
    <mergeCell ref="J8:K9"/>
    <mergeCell ref="L8:M9"/>
    <mergeCell ref="N8:O9"/>
    <mergeCell ref="D4:E4"/>
    <mergeCell ref="G4:H4"/>
    <mergeCell ref="J4:K4"/>
    <mergeCell ref="L4:M4"/>
    <mergeCell ref="N4:O4"/>
    <mergeCell ref="G6:H6"/>
    <mergeCell ref="J6:K6"/>
    <mergeCell ref="L6:M6"/>
    <mergeCell ref="N6:O6"/>
    <mergeCell ref="D14:E14"/>
    <mergeCell ref="D15:E15"/>
    <mergeCell ref="D16:E16"/>
    <mergeCell ref="D36:G36"/>
    <mergeCell ref="D20:I22"/>
    <mergeCell ref="D17:E17"/>
    <mergeCell ref="L21:M24"/>
    <mergeCell ref="D23:I25"/>
    <mergeCell ref="D33:G33"/>
    <mergeCell ref="D34:G34"/>
    <mergeCell ref="D35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topLeftCell="A11" workbookViewId="0">
      <selection activeCell="K17" sqref="K17"/>
    </sheetView>
  </sheetViews>
  <sheetFormatPr baseColWidth="10" defaultRowHeight="15"/>
  <cols>
    <col min="1" max="1" width="6.28515625" style="31" customWidth="1"/>
    <col min="2" max="2" width="49.85546875" style="31" customWidth="1"/>
    <col min="3" max="8" width="8.7109375" style="31" customWidth="1"/>
    <col min="9" max="9" width="1.42578125" style="31" customWidth="1"/>
    <col min="10" max="16384" width="11.42578125" style="31"/>
  </cols>
  <sheetData>
    <row r="1" spans="1:19" ht="18">
      <c r="A1" s="193" t="s">
        <v>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1" t="s">
        <v>28</v>
      </c>
      <c r="C3" s="204" t="str">
        <f>DATOS!B5</f>
        <v>Tercero A</v>
      </c>
      <c r="D3" s="204"/>
      <c r="E3" s="204"/>
      <c r="F3" s="204"/>
      <c r="G3" s="204"/>
      <c r="H3" s="204"/>
      <c r="I3" s="194" t="s">
        <v>29</v>
      </c>
      <c r="J3" s="194"/>
      <c r="K3" s="194"/>
      <c r="L3" s="194"/>
      <c r="M3" s="194"/>
      <c r="N3" s="194"/>
      <c r="O3" s="32"/>
      <c r="P3" s="30"/>
      <c r="Q3" s="30"/>
      <c r="R3" s="30"/>
      <c r="S3" s="30"/>
    </row>
    <row r="4" spans="1:19" ht="18.75" thickTop="1" thickBot="1">
      <c r="A4" s="30"/>
      <c r="B4" s="51" t="s">
        <v>30</v>
      </c>
      <c r="C4" s="204" t="str">
        <f>DATOS!B4</f>
        <v>Msc. Myrian Zurita</v>
      </c>
      <c r="D4" s="204"/>
      <c r="E4" s="204"/>
      <c r="F4" s="204"/>
      <c r="G4" s="204"/>
      <c r="H4" s="204"/>
      <c r="I4" s="195" t="s">
        <v>31</v>
      </c>
      <c r="J4" s="196"/>
      <c r="K4" s="196"/>
      <c r="L4" s="196"/>
      <c r="M4" s="196"/>
      <c r="N4" s="196"/>
      <c r="O4" s="33"/>
      <c r="P4" s="30"/>
      <c r="Q4" s="30"/>
      <c r="R4" s="30"/>
      <c r="S4" s="30"/>
    </row>
    <row r="5" spans="1:19" ht="18.75" thickTop="1" thickBot="1">
      <c r="A5" s="30"/>
      <c r="B5" s="51" t="s">
        <v>32</v>
      </c>
      <c r="C5" s="204" t="str">
        <f>DATOS!B3</f>
        <v>Física</v>
      </c>
      <c r="D5" s="204"/>
      <c r="E5" s="204"/>
      <c r="F5" s="204"/>
      <c r="G5" s="204"/>
      <c r="H5" s="204"/>
      <c r="I5" s="197"/>
      <c r="J5" s="197"/>
      <c r="K5" s="197"/>
      <c r="L5" s="197"/>
      <c r="M5" s="197"/>
      <c r="N5" s="197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198" t="s">
        <v>33</v>
      </c>
      <c r="B10" s="200" t="s">
        <v>34</v>
      </c>
      <c r="C10" s="202" t="s">
        <v>35</v>
      </c>
      <c r="D10" s="203"/>
      <c r="E10" s="203"/>
      <c r="F10" s="203"/>
      <c r="G10" s="203"/>
      <c r="H10" s="36"/>
      <c r="I10" s="37"/>
      <c r="J10" s="190" t="s">
        <v>36</v>
      </c>
      <c r="K10" s="191"/>
      <c r="L10" s="191"/>
      <c r="M10" s="191"/>
      <c r="N10" s="191"/>
      <c r="O10" s="192"/>
      <c r="P10" s="172" t="s">
        <v>37</v>
      </c>
      <c r="Q10" s="173"/>
      <c r="R10" s="35"/>
      <c r="S10" s="35"/>
    </row>
    <row r="11" spans="1:19" ht="15.75" customHeight="1" thickBot="1">
      <c r="A11" s="199"/>
      <c r="B11" s="201"/>
      <c r="C11" s="176">
        <v>0.45</v>
      </c>
      <c r="D11" s="177"/>
      <c r="E11" s="177"/>
      <c r="F11" s="177"/>
      <c r="G11" s="180" t="s">
        <v>44</v>
      </c>
      <c r="H11" s="180" t="s">
        <v>43</v>
      </c>
      <c r="I11" s="38"/>
      <c r="J11" s="176">
        <v>0.45</v>
      </c>
      <c r="K11" s="182"/>
      <c r="L11" s="182"/>
      <c r="M11" s="182"/>
      <c r="N11" s="180" t="s">
        <v>44</v>
      </c>
      <c r="O11" s="180" t="s">
        <v>43</v>
      </c>
      <c r="P11" s="174"/>
      <c r="Q11" s="175"/>
      <c r="R11" s="35"/>
      <c r="S11" s="35"/>
    </row>
    <row r="12" spans="1:19">
      <c r="A12" s="199"/>
      <c r="B12" s="201"/>
      <c r="C12" s="178"/>
      <c r="D12" s="179"/>
      <c r="E12" s="179"/>
      <c r="F12" s="179"/>
      <c r="G12" s="181"/>
      <c r="H12" s="181"/>
      <c r="I12" s="39"/>
      <c r="J12" s="178"/>
      <c r="K12" s="179"/>
      <c r="L12" s="179"/>
      <c r="M12" s="179"/>
      <c r="N12" s="181"/>
      <c r="O12" s="181"/>
      <c r="P12" s="186" t="s">
        <v>38</v>
      </c>
      <c r="Q12" s="188" t="s">
        <v>39</v>
      </c>
      <c r="R12" s="35"/>
      <c r="S12" s="35"/>
    </row>
    <row r="13" spans="1:19" ht="15.75" thickBot="1">
      <c r="A13" s="199"/>
      <c r="B13" s="201"/>
      <c r="C13" s="178"/>
      <c r="D13" s="179"/>
      <c r="E13" s="179"/>
      <c r="F13" s="179"/>
      <c r="G13" s="181"/>
      <c r="H13" s="181"/>
      <c r="I13" s="39"/>
      <c r="J13" s="183"/>
      <c r="K13" s="184"/>
      <c r="L13" s="179"/>
      <c r="M13" s="179"/>
      <c r="N13" s="181"/>
      <c r="O13" s="181"/>
      <c r="P13" s="187"/>
      <c r="Q13" s="189"/>
      <c r="R13" s="35"/>
      <c r="S13" s="35"/>
    </row>
    <row r="14" spans="1:19" ht="27" customHeight="1" thickBot="1">
      <c r="A14" s="199"/>
      <c r="B14" s="201"/>
      <c r="C14" s="40" t="s">
        <v>40</v>
      </c>
      <c r="D14" s="41" t="s">
        <v>41</v>
      </c>
      <c r="E14" s="41" t="s">
        <v>42</v>
      </c>
      <c r="F14" s="42" t="s">
        <v>120</v>
      </c>
      <c r="G14" s="181"/>
      <c r="H14" s="181"/>
      <c r="I14" s="43"/>
      <c r="J14" s="42" t="s">
        <v>40</v>
      </c>
      <c r="K14" s="44" t="s">
        <v>41</v>
      </c>
      <c r="L14" s="128" t="s">
        <v>42</v>
      </c>
      <c r="M14" s="128" t="s">
        <v>120</v>
      </c>
      <c r="N14" s="185"/>
      <c r="O14" s="181"/>
      <c r="P14" s="187"/>
      <c r="Q14" s="189"/>
      <c r="R14" s="35"/>
      <c r="S14" s="35"/>
    </row>
    <row r="15" spans="1:19" ht="16.5" thickTop="1" thickBot="1">
      <c r="A15" s="45">
        <f>IF(B15="","",1)</f>
        <v>1</v>
      </c>
      <c r="B15" s="52" t="str">
        <f>DATOS!B12</f>
        <v>ALBAN TITUAÑA ANTONY GABRIEL</v>
      </c>
      <c r="C15" s="120">
        <v>8</v>
      </c>
      <c r="D15" s="121">
        <v>10</v>
      </c>
      <c r="E15" s="120">
        <v>5</v>
      </c>
      <c r="F15" s="121">
        <v>2</v>
      </c>
      <c r="G15" s="55">
        <f>TRUNC(AVERAGE(C15:F15),2)</f>
        <v>6.25</v>
      </c>
      <c r="H15" s="50" t="str">
        <f>IF(ROUND(G15,0)=10,"A+",IF(ROUND(G15,0)=9,"A-",IF(ROUND(G15,0)=8,"B+",IF(ROUND(G15,0)=7,"B-",IF(ROUND(G15,0)=6,"C+",IF(ROUND(G15,0)=5,"C-",IF(ROUND(G15,0)=4,"D+",IF(ROUND(G15,0)=3,"D-",IF(ROUND(G15,0)=2,"E+",IF(ROUND(G15,0)=1,"E-"))))))))))</f>
        <v>C+</v>
      </c>
      <c r="I15" s="46"/>
      <c r="J15" s="124">
        <v>10</v>
      </c>
      <c r="K15" s="124">
        <v>10</v>
      </c>
      <c r="L15" s="124">
        <v>10</v>
      </c>
      <c r="M15" s="124">
        <v>10</v>
      </c>
      <c r="N15" s="55">
        <f>TRUNC(AVERAGE(J15:M15),2)</f>
        <v>10</v>
      </c>
      <c r="O15" s="60" t="str">
        <f>IF(ROUND(N15,0)=10,"A+",IF(ROUND(N15,0)=9,"A-",IF(ROUND(N15,0)=8,"B+",IF(ROUND(N15,0)=7,"B-",IF(ROUND(N15,0)=6,"C+",IF(ROUND(N15,0)=5,"C-",IF(ROUND(N15,0)=4,"D+",IF(ROUND(N15,0)=3,"D-",IF(ROUND(N15,0)=2,"E+",IF(ROUND(N15,0)=1,"E-"))))))))))</f>
        <v>A+</v>
      </c>
      <c r="P15" s="125">
        <v>10</v>
      </c>
      <c r="Q15" s="125">
        <v>4.25</v>
      </c>
      <c r="R15" s="35"/>
      <c r="S15" s="35"/>
    </row>
    <row r="16" spans="1:19" ht="16.5" thickTop="1" thickBot="1">
      <c r="A16" s="47">
        <f>IF(B16="","",2)</f>
        <v>2</v>
      </c>
      <c r="B16" s="53" t="str">
        <f>DATOS!B13</f>
        <v>CASA ALVARADO ANDERSON ISMAEL</v>
      </c>
      <c r="C16" s="120">
        <v>7</v>
      </c>
      <c r="D16" s="121">
        <v>7</v>
      </c>
      <c r="E16" s="120">
        <v>7</v>
      </c>
      <c r="F16" s="121">
        <v>7</v>
      </c>
      <c r="G16" s="55">
        <f t="shared" ref="G16:G59" si="0">TRUNC(AVERAGE(C16:F16),2)</f>
        <v>7</v>
      </c>
      <c r="H16" s="50" t="str">
        <f>IF(ROUND(G16,0)=10,"A+",IF(ROUND(G16,0)=9,"A-",IF(ROUND(G16,0)=8,"B+",IF(ROUND(G16,0)=7,"B-",IF(ROUND(G16,0)=6,"C+",IF(ROUND(G16,0)=5,"C-",IF(ROUND(G16,0)=4,"D+",IF(ROUND(G16,0)=3,"D-",IF(ROUND(G16,0)=2,"E+",IF(ROUND(G16,0)=1,"E-"))))))))))</f>
        <v>B-</v>
      </c>
      <c r="I16" s="46"/>
      <c r="J16" s="124">
        <v>7</v>
      </c>
      <c r="K16" s="124">
        <v>5</v>
      </c>
      <c r="L16" s="124">
        <v>3</v>
      </c>
      <c r="M16" s="124">
        <v>5</v>
      </c>
      <c r="N16" s="55">
        <f t="shared" ref="N16:N59" si="1">TRUNC(AVERAGE(J16:M16),2)</f>
        <v>5</v>
      </c>
      <c r="O16" s="60" t="str">
        <f t="shared" ref="O16:O59" si="2">IF(ROUND(N16,0)=10,"A+",IF(ROUND(N16,0)=9,"A-",IF(ROUND(N16,0)=8,"B+",IF(ROUND(N16,0)=7,"B-",IF(ROUND(N16,0)=6,"C+",IF(ROUND(N16,0)=5,"C-",IF(ROUND(N16,0)=4,"D+",IF(ROUND(N16,0)=3,"D-",IF(ROUND(N16,0)=2,"E+",IF(ROUND(N16,0)=1,"E-"))))))))))</f>
        <v>C-</v>
      </c>
      <c r="P16" s="125">
        <v>10</v>
      </c>
      <c r="Q16" s="125">
        <v>4.25</v>
      </c>
      <c r="R16" s="35"/>
      <c r="S16" s="35"/>
    </row>
    <row r="17" spans="1:19" ht="16.5" thickTop="1" thickBot="1">
      <c r="A17" s="47">
        <f>IF(B17="","",3)</f>
        <v>3</v>
      </c>
      <c r="B17" s="53" t="str">
        <f>DATOS!B14</f>
        <v>CASA QUINATOA CRISTIAN DANILO</v>
      </c>
      <c r="C17" s="120">
        <v>8</v>
      </c>
      <c r="D17" s="121">
        <v>10</v>
      </c>
      <c r="E17" s="120">
        <v>8</v>
      </c>
      <c r="F17" s="121">
        <v>10</v>
      </c>
      <c r="G17" s="55">
        <f t="shared" si="0"/>
        <v>9</v>
      </c>
      <c r="H17" s="50" t="str">
        <f t="shared" ref="H17:H59" si="3">IF(ROUND(G17,0)=10,"A+",IF(ROUND(G17,0)=9,"A-",IF(ROUND(G17,0)=8,"B+",IF(ROUND(G17,0)=7,"B-",IF(ROUND(G17,0)=6,"C+",IF(ROUND(G17,0)=5,"C-",IF(ROUND(G17,0)=4,"D+",IF(ROUND(G17,0)=3,"D-",IF(ROUND(G17,0)=2,"E+",IF(ROUND(G17,0)=1,"E-"))))))))))</f>
        <v>A-</v>
      </c>
      <c r="I17" s="46"/>
      <c r="J17" s="124">
        <v>8</v>
      </c>
      <c r="K17" s="124">
        <v>8</v>
      </c>
      <c r="L17" s="124">
        <v>8</v>
      </c>
      <c r="M17" s="124">
        <v>8</v>
      </c>
      <c r="N17" s="55">
        <f t="shared" si="1"/>
        <v>8</v>
      </c>
      <c r="O17" s="60" t="str">
        <f t="shared" si="2"/>
        <v>B+</v>
      </c>
      <c r="P17" s="125">
        <v>10</v>
      </c>
      <c r="Q17" s="125">
        <v>5.75</v>
      </c>
      <c r="R17" s="35"/>
      <c r="S17" s="35"/>
    </row>
    <row r="18" spans="1:19" ht="16.5" thickTop="1" thickBot="1">
      <c r="A18" s="47">
        <f>IF(B18="","",4)</f>
        <v>4</v>
      </c>
      <c r="B18" s="53" t="str">
        <f>DATOS!B15</f>
        <v>CATOTA TAIPE MIRYAN GRACIELA</v>
      </c>
      <c r="C18" s="120">
        <v>7</v>
      </c>
      <c r="D18" s="121">
        <v>10</v>
      </c>
      <c r="E18" s="120">
        <v>7</v>
      </c>
      <c r="F18" s="121">
        <v>10</v>
      </c>
      <c r="G18" s="55">
        <f t="shared" si="0"/>
        <v>8.5</v>
      </c>
      <c r="H18" s="50" t="str">
        <f t="shared" si="3"/>
        <v>A-</v>
      </c>
      <c r="I18" s="46"/>
      <c r="J18" s="124">
        <v>7</v>
      </c>
      <c r="K18" s="124">
        <v>7</v>
      </c>
      <c r="L18" s="124">
        <v>7</v>
      </c>
      <c r="M18" s="124">
        <v>7</v>
      </c>
      <c r="N18" s="55">
        <f t="shared" si="1"/>
        <v>7</v>
      </c>
      <c r="O18" s="60" t="str">
        <f t="shared" si="2"/>
        <v>B-</v>
      </c>
      <c r="P18" s="125">
        <v>10</v>
      </c>
      <c r="Q18" s="125">
        <v>9.5</v>
      </c>
      <c r="R18" s="35"/>
      <c r="S18" s="35"/>
    </row>
    <row r="19" spans="1:19" ht="16.5" thickTop="1" thickBot="1">
      <c r="A19" s="47">
        <f>IF(B19="","",5)</f>
        <v>5</v>
      </c>
      <c r="B19" s="53" t="str">
        <f>DATOS!B16</f>
        <v>CHANATASIG CASA ALEX FERNANDO</v>
      </c>
      <c r="C19" s="120">
        <v>8</v>
      </c>
      <c r="D19" s="121">
        <v>8</v>
      </c>
      <c r="E19" s="120">
        <v>8</v>
      </c>
      <c r="F19" s="121">
        <v>8</v>
      </c>
      <c r="G19" s="55">
        <f t="shared" si="0"/>
        <v>8</v>
      </c>
      <c r="H19" s="50" t="str">
        <f t="shared" si="3"/>
        <v>B+</v>
      </c>
      <c r="I19" s="46"/>
      <c r="J19" s="124">
        <v>10</v>
      </c>
      <c r="K19" s="124">
        <v>10</v>
      </c>
      <c r="L19" s="124">
        <v>10</v>
      </c>
      <c r="M19" s="124">
        <v>10</v>
      </c>
      <c r="N19" s="55">
        <f t="shared" si="1"/>
        <v>10</v>
      </c>
      <c r="O19" s="60" t="str">
        <f t="shared" si="2"/>
        <v>A+</v>
      </c>
      <c r="P19" s="125">
        <v>10</v>
      </c>
      <c r="Q19" s="125">
        <v>4.75</v>
      </c>
      <c r="R19" s="35"/>
      <c r="S19" s="35"/>
    </row>
    <row r="20" spans="1:19" ht="16.5" thickTop="1" thickBot="1">
      <c r="A20" s="47">
        <f>IF(B20="","",6)</f>
        <v>6</v>
      </c>
      <c r="B20" s="53" t="str">
        <f>DATOS!B17</f>
        <v>CHICAIZA QUINATOA KEVIN MARCELO</v>
      </c>
      <c r="C20" s="120">
        <v>8</v>
      </c>
      <c r="D20" s="121">
        <v>9.5</v>
      </c>
      <c r="E20" s="120">
        <v>8</v>
      </c>
      <c r="F20" s="121">
        <v>9.5</v>
      </c>
      <c r="G20" s="55">
        <f t="shared" si="0"/>
        <v>8.75</v>
      </c>
      <c r="H20" s="50" t="str">
        <f t="shared" si="3"/>
        <v>A-</v>
      </c>
      <c r="I20" s="46"/>
      <c r="J20" s="124">
        <v>10</v>
      </c>
      <c r="K20" s="124">
        <v>10</v>
      </c>
      <c r="L20" s="124">
        <v>10</v>
      </c>
      <c r="M20" s="124">
        <v>10</v>
      </c>
      <c r="N20" s="55">
        <f t="shared" si="1"/>
        <v>10</v>
      </c>
      <c r="O20" s="60" t="str">
        <f t="shared" si="2"/>
        <v>A+</v>
      </c>
      <c r="P20" s="125">
        <v>10</v>
      </c>
      <c r="Q20" s="125">
        <v>4.25</v>
      </c>
      <c r="R20" s="35"/>
      <c r="S20" s="35"/>
    </row>
    <row r="21" spans="1:19" ht="16.5" thickTop="1" thickBot="1">
      <c r="A21" s="47">
        <f>IF(B21="","",7)</f>
        <v>7</v>
      </c>
      <c r="B21" s="53" t="str">
        <f>DATOS!B18</f>
        <v>COYAGO YUGCHA JOSTIN ISRAEL</v>
      </c>
      <c r="C21" s="120">
        <v>8</v>
      </c>
      <c r="D21" s="121">
        <v>10</v>
      </c>
      <c r="E21" s="120">
        <v>8</v>
      </c>
      <c r="F21" s="121">
        <v>10</v>
      </c>
      <c r="G21" s="55">
        <f t="shared" si="0"/>
        <v>9</v>
      </c>
      <c r="H21" s="50" t="str">
        <f t="shared" si="3"/>
        <v>A-</v>
      </c>
      <c r="I21" s="46"/>
      <c r="J21" s="124">
        <v>10</v>
      </c>
      <c r="K21" s="124">
        <v>10</v>
      </c>
      <c r="L21" s="124">
        <v>10</v>
      </c>
      <c r="M21" s="124">
        <v>10</v>
      </c>
      <c r="N21" s="55">
        <f t="shared" si="1"/>
        <v>10</v>
      </c>
      <c r="O21" s="60" t="str">
        <f t="shared" si="2"/>
        <v>A+</v>
      </c>
      <c r="P21" s="125">
        <v>10</v>
      </c>
      <c r="Q21" s="125">
        <v>4.75</v>
      </c>
      <c r="R21" s="35"/>
      <c r="S21" s="35"/>
    </row>
    <row r="22" spans="1:19" ht="16.5" thickTop="1" thickBot="1">
      <c r="A22" s="47">
        <f>IF(B22="","",8)</f>
        <v>8</v>
      </c>
      <c r="B22" s="53" t="str">
        <f>DATOS!B19</f>
        <v>GUARANDA AGUIAR ANDRES SEBASTIAN</v>
      </c>
      <c r="C22" s="120">
        <v>7</v>
      </c>
      <c r="D22" s="121">
        <v>7</v>
      </c>
      <c r="E22" s="120">
        <v>7</v>
      </c>
      <c r="F22" s="121">
        <v>7</v>
      </c>
      <c r="G22" s="55">
        <f t="shared" si="0"/>
        <v>7</v>
      </c>
      <c r="H22" s="50" t="str">
        <f t="shared" si="3"/>
        <v>B-</v>
      </c>
      <c r="I22" s="46"/>
      <c r="J22" s="124">
        <v>7</v>
      </c>
      <c r="K22" s="124">
        <v>7</v>
      </c>
      <c r="L22" s="124">
        <v>7</v>
      </c>
      <c r="M22" s="124">
        <v>7</v>
      </c>
      <c r="N22" s="55">
        <f t="shared" si="1"/>
        <v>7</v>
      </c>
      <c r="O22" s="60" t="str">
        <f t="shared" si="2"/>
        <v>B-</v>
      </c>
      <c r="P22" s="125">
        <v>10</v>
      </c>
      <c r="Q22" s="125">
        <v>4.75</v>
      </c>
      <c r="R22" s="35"/>
      <c r="S22" s="35"/>
    </row>
    <row r="23" spans="1:19" ht="16.5" thickTop="1" thickBot="1">
      <c r="A23" s="47">
        <f>IF(B23="","",9)</f>
        <v>9</v>
      </c>
      <c r="B23" s="53" t="str">
        <f>DATOS!B20</f>
        <v>HUILCA QUINATOA JAVIER ALEXANDER</v>
      </c>
      <c r="C23" s="120">
        <v>7</v>
      </c>
      <c r="D23" s="121">
        <v>7</v>
      </c>
      <c r="E23" s="120">
        <v>7</v>
      </c>
      <c r="F23" s="121">
        <v>7</v>
      </c>
      <c r="G23" s="55">
        <f t="shared" si="0"/>
        <v>7</v>
      </c>
      <c r="H23" s="50" t="str">
        <f t="shared" si="3"/>
        <v>B-</v>
      </c>
      <c r="I23" s="46"/>
      <c r="J23" s="124">
        <v>7.5</v>
      </c>
      <c r="K23" s="124">
        <v>7.5</v>
      </c>
      <c r="L23" s="124">
        <v>7.5</v>
      </c>
      <c r="M23" s="124">
        <v>7.5</v>
      </c>
      <c r="N23" s="55">
        <f t="shared" si="1"/>
        <v>7.5</v>
      </c>
      <c r="O23" s="60" t="str">
        <f t="shared" si="2"/>
        <v>B+</v>
      </c>
      <c r="P23" s="125">
        <v>10</v>
      </c>
      <c r="Q23" s="125">
        <v>3.75</v>
      </c>
      <c r="R23" s="35"/>
      <c r="S23" s="35"/>
    </row>
    <row r="24" spans="1:19" ht="16.5" thickTop="1" thickBot="1">
      <c r="A24" s="47">
        <f>IF(B24="","",10)</f>
        <v>10</v>
      </c>
      <c r="B24" s="53" t="str">
        <f>DATOS!B21</f>
        <v>IZA YUGSI KATY ALEXANDRA</v>
      </c>
      <c r="C24" s="120">
        <v>7</v>
      </c>
      <c r="D24" s="121">
        <v>10</v>
      </c>
      <c r="E24" s="120">
        <v>7</v>
      </c>
      <c r="F24" s="121">
        <v>10</v>
      </c>
      <c r="G24" s="55">
        <f t="shared" si="0"/>
        <v>8.5</v>
      </c>
      <c r="H24" s="50" t="str">
        <f t="shared" si="3"/>
        <v>A-</v>
      </c>
      <c r="I24" s="46"/>
      <c r="J24" s="124">
        <v>10</v>
      </c>
      <c r="K24" s="124">
        <v>10</v>
      </c>
      <c r="L24" s="124">
        <v>10</v>
      </c>
      <c r="M24" s="124">
        <v>10</v>
      </c>
      <c r="N24" s="55">
        <f t="shared" si="1"/>
        <v>10</v>
      </c>
      <c r="O24" s="60" t="str">
        <f t="shared" si="2"/>
        <v>A+</v>
      </c>
      <c r="P24" s="125">
        <v>10</v>
      </c>
      <c r="Q24" s="125">
        <v>9</v>
      </c>
      <c r="R24" s="35"/>
      <c r="S24" s="35"/>
    </row>
    <row r="25" spans="1:19" ht="16.5" thickTop="1" thickBot="1">
      <c r="A25" s="47">
        <f>IF(B25="","",11)</f>
        <v>11</v>
      </c>
      <c r="B25" s="53" t="str">
        <f>DATOS!B22</f>
        <v>LEMA QUINATOA MARIA ELIZABETH</v>
      </c>
      <c r="C25" s="120">
        <v>8</v>
      </c>
      <c r="D25" s="121">
        <v>9</v>
      </c>
      <c r="E25" s="120">
        <v>8</v>
      </c>
      <c r="F25" s="121">
        <v>9</v>
      </c>
      <c r="G25" s="55">
        <f t="shared" si="0"/>
        <v>8.5</v>
      </c>
      <c r="H25" s="50" t="str">
        <f t="shared" si="3"/>
        <v>A-</v>
      </c>
      <c r="I25" s="46"/>
      <c r="J25" s="124">
        <v>8</v>
      </c>
      <c r="K25" s="124">
        <v>8</v>
      </c>
      <c r="L25" s="124">
        <v>8</v>
      </c>
      <c r="M25" s="124">
        <v>8</v>
      </c>
      <c r="N25" s="55">
        <f t="shared" si="1"/>
        <v>8</v>
      </c>
      <c r="O25" s="60" t="str">
        <f t="shared" si="2"/>
        <v>B+</v>
      </c>
      <c r="P25" s="125">
        <v>10</v>
      </c>
      <c r="Q25" s="125">
        <v>3.75</v>
      </c>
      <c r="R25" s="35"/>
      <c r="S25" s="35"/>
    </row>
    <row r="26" spans="1:19" ht="16.5" thickTop="1" thickBot="1">
      <c r="A26" s="47">
        <f>IF(B26="","",12)</f>
        <v>12</v>
      </c>
      <c r="B26" s="53" t="str">
        <f>DATOS!B23</f>
        <v>LEMA VITURCO CARLOS DANIEL</v>
      </c>
      <c r="C26" s="120">
        <v>7</v>
      </c>
      <c r="D26" s="121">
        <v>7</v>
      </c>
      <c r="E26" s="120">
        <v>7</v>
      </c>
      <c r="F26" s="121">
        <v>7</v>
      </c>
      <c r="G26" s="55">
        <f t="shared" si="0"/>
        <v>7</v>
      </c>
      <c r="H26" s="50" t="str">
        <f t="shared" si="3"/>
        <v>B-</v>
      </c>
      <c r="I26" s="46"/>
      <c r="J26" s="124">
        <v>8</v>
      </c>
      <c r="K26" s="124">
        <v>8</v>
      </c>
      <c r="L26" s="124">
        <v>8</v>
      </c>
      <c r="M26" s="124">
        <v>8</v>
      </c>
      <c r="N26" s="55">
        <f t="shared" si="1"/>
        <v>8</v>
      </c>
      <c r="O26" s="60" t="str">
        <f t="shared" si="2"/>
        <v>B+</v>
      </c>
      <c r="P26" s="125">
        <v>10</v>
      </c>
      <c r="Q26" s="125">
        <v>4</v>
      </c>
      <c r="R26" s="35"/>
      <c r="S26" s="35"/>
    </row>
    <row r="27" spans="1:19" ht="16.5" thickTop="1" thickBot="1">
      <c r="A27" s="47">
        <f>IF(B27="","",13)</f>
        <v>13</v>
      </c>
      <c r="B27" s="53" t="str">
        <f>DATOS!B24</f>
        <v>QUILUMBA BARBA ANGELES MICAELA</v>
      </c>
      <c r="C27" s="120">
        <v>8</v>
      </c>
      <c r="D27" s="121">
        <v>7</v>
      </c>
      <c r="E27" s="120">
        <v>8</v>
      </c>
      <c r="F27" s="121">
        <v>7</v>
      </c>
      <c r="G27" s="55">
        <f t="shared" si="0"/>
        <v>7.5</v>
      </c>
      <c r="H27" s="50" t="str">
        <f t="shared" si="3"/>
        <v>B+</v>
      </c>
      <c r="I27" s="46"/>
      <c r="J27" s="124">
        <v>10</v>
      </c>
      <c r="K27" s="124">
        <v>10</v>
      </c>
      <c r="L27" s="124">
        <v>10</v>
      </c>
      <c r="M27" s="124">
        <v>10</v>
      </c>
      <c r="N27" s="55">
        <f t="shared" si="1"/>
        <v>10</v>
      </c>
      <c r="O27" s="60" t="str">
        <f t="shared" si="2"/>
        <v>A+</v>
      </c>
      <c r="P27" s="125">
        <v>10</v>
      </c>
      <c r="Q27" s="125">
        <v>3.5</v>
      </c>
      <c r="R27" s="35"/>
      <c r="S27" s="35"/>
    </row>
    <row r="28" spans="1:19" ht="16.5" thickTop="1" thickBot="1">
      <c r="A28" s="47">
        <f>IF(B28="","",14)</f>
        <v>14</v>
      </c>
      <c r="B28" s="53" t="str">
        <f>DATOS!B25</f>
        <v>QUINATOA TOAPANTA ABRAHAM JOSUE</v>
      </c>
      <c r="C28" s="120">
        <v>8</v>
      </c>
      <c r="D28" s="121">
        <v>10</v>
      </c>
      <c r="E28" s="120">
        <v>8</v>
      </c>
      <c r="F28" s="121">
        <v>10</v>
      </c>
      <c r="G28" s="55">
        <f t="shared" si="0"/>
        <v>9</v>
      </c>
      <c r="H28" s="50" t="str">
        <f t="shared" si="3"/>
        <v>A-</v>
      </c>
      <c r="I28" s="46"/>
      <c r="J28" s="124">
        <v>10</v>
      </c>
      <c r="K28" s="124">
        <v>10</v>
      </c>
      <c r="L28" s="124">
        <v>10</v>
      </c>
      <c r="M28" s="124">
        <v>10</v>
      </c>
      <c r="N28" s="55">
        <f t="shared" si="1"/>
        <v>10</v>
      </c>
      <c r="O28" s="60" t="str">
        <f t="shared" si="2"/>
        <v>A+</v>
      </c>
      <c r="P28" s="125">
        <v>10</v>
      </c>
      <c r="Q28" s="125">
        <v>5.5</v>
      </c>
      <c r="R28" s="35"/>
      <c r="S28" s="35"/>
    </row>
    <row r="29" spans="1:19" ht="16.5" thickTop="1" thickBot="1">
      <c r="A29" s="47">
        <f>IF(B29="","",15)</f>
        <v>15</v>
      </c>
      <c r="B29" s="53" t="str">
        <f>DATOS!B26</f>
        <v>TOAQUIZA CHANCUSIG HILDA ESMERALDA</v>
      </c>
      <c r="C29" s="120">
        <v>7</v>
      </c>
      <c r="D29" s="121">
        <v>8</v>
      </c>
      <c r="E29" s="120">
        <v>7</v>
      </c>
      <c r="F29" s="121">
        <v>8</v>
      </c>
      <c r="G29" s="55">
        <f t="shared" si="0"/>
        <v>7.5</v>
      </c>
      <c r="H29" s="50" t="str">
        <f t="shared" si="3"/>
        <v>B+</v>
      </c>
      <c r="I29" s="46"/>
      <c r="J29" s="124">
        <v>7</v>
      </c>
      <c r="K29" s="124">
        <v>7</v>
      </c>
      <c r="L29" s="124">
        <v>7</v>
      </c>
      <c r="M29" s="124">
        <v>7</v>
      </c>
      <c r="N29" s="55">
        <f t="shared" si="1"/>
        <v>7</v>
      </c>
      <c r="O29" s="60" t="str">
        <f t="shared" si="2"/>
        <v>B-</v>
      </c>
      <c r="P29" s="125">
        <v>10</v>
      </c>
      <c r="Q29" s="125">
        <v>9.5</v>
      </c>
      <c r="R29" s="35"/>
      <c r="S29" s="35"/>
    </row>
    <row r="30" spans="1:19" ht="16.5" thickTop="1" thickBot="1">
      <c r="A30" s="47">
        <f>IF(B30="","",16)</f>
        <v>16</v>
      </c>
      <c r="B30" s="53" t="str">
        <f>DATOS!B27</f>
        <v>VEGA YUGCHA JONATHAN PAÚL</v>
      </c>
      <c r="C30" s="120">
        <v>8</v>
      </c>
      <c r="D30" s="121">
        <v>7</v>
      </c>
      <c r="E30" s="120">
        <v>8</v>
      </c>
      <c r="F30" s="121">
        <v>7</v>
      </c>
      <c r="G30" s="55">
        <f t="shared" si="0"/>
        <v>7.5</v>
      </c>
      <c r="H30" s="50" t="str">
        <f t="shared" si="3"/>
        <v>B+</v>
      </c>
      <c r="I30" s="46"/>
      <c r="J30" s="124">
        <v>10</v>
      </c>
      <c r="K30" s="124">
        <v>10</v>
      </c>
      <c r="L30" s="124">
        <v>10</v>
      </c>
      <c r="M30" s="124">
        <v>10</v>
      </c>
      <c r="N30" s="55">
        <f t="shared" si="1"/>
        <v>10</v>
      </c>
      <c r="O30" s="60" t="str">
        <f t="shared" si="2"/>
        <v>A+</v>
      </c>
      <c r="P30" s="125">
        <v>10</v>
      </c>
      <c r="Q30" s="125">
        <v>5</v>
      </c>
      <c r="R30" s="35"/>
      <c r="S30" s="35"/>
    </row>
    <row r="31" spans="1:19" ht="16.5" thickTop="1" thickBot="1">
      <c r="A31" s="47">
        <f>IF(B31="","",17)</f>
        <v>17</v>
      </c>
      <c r="B31" s="53" t="str">
        <f>DATOS!B28</f>
        <v>YANEZ ZAPATA KEVIN EDUARDO</v>
      </c>
      <c r="C31" s="120">
        <v>8</v>
      </c>
      <c r="D31" s="121">
        <v>8</v>
      </c>
      <c r="E31" s="120">
        <v>8</v>
      </c>
      <c r="F31" s="121">
        <v>8</v>
      </c>
      <c r="G31" s="55">
        <f t="shared" si="0"/>
        <v>8</v>
      </c>
      <c r="H31" s="50" t="str">
        <f t="shared" si="3"/>
        <v>B+</v>
      </c>
      <c r="I31" s="46"/>
      <c r="J31" s="124">
        <v>8</v>
      </c>
      <c r="K31" s="124">
        <v>8</v>
      </c>
      <c r="L31" s="124">
        <v>8</v>
      </c>
      <c r="M31" s="124">
        <v>8</v>
      </c>
      <c r="N31" s="55">
        <f t="shared" si="1"/>
        <v>8</v>
      </c>
      <c r="O31" s="60" t="str">
        <f t="shared" si="2"/>
        <v>B+</v>
      </c>
      <c r="P31" s="125">
        <v>10</v>
      </c>
      <c r="Q31" s="125">
        <v>8</v>
      </c>
      <c r="R31" s="35"/>
      <c r="S31" s="35"/>
    </row>
    <row r="32" spans="1:19" ht="16.5" thickTop="1" thickBot="1">
      <c r="A32" s="47">
        <f>IF(B32="","",18)</f>
        <v>18</v>
      </c>
      <c r="B32" s="53">
        <f>DATOS!B29</f>
        <v>0</v>
      </c>
      <c r="C32" s="61"/>
      <c r="D32" s="61"/>
      <c r="E32" s="61"/>
      <c r="F32" s="56"/>
      <c r="G32" s="55" t="e">
        <f t="shared" si="0"/>
        <v>#DIV/0!</v>
      </c>
      <c r="H32" s="50" t="e">
        <f t="shared" si="3"/>
        <v>#DIV/0!</v>
      </c>
      <c r="I32" s="46"/>
      <c r="J32" s="61"/>
      <c r="K32" s="61"/>
      <c r="L32" s="61"/>
      <c r="M32" s="56"/>
      <c r="N32" s="55" t="e">
        <f t="shared" si="1"/>
        <v>#DIV/0!</v>
      </c>
      <c r="O32" s="60" t="e">
        <f t="shared" si="2"/>
        <v>#DIV/0!</v>
      </c>
      <c r="P32" s="58"/>
      <c r="Q32" s="58"/>
      <c r="R32" s="35"/>
      <c r="S32" s="35"/>
    </row>
    <row r="33" spans="1:19" ht="16.5" thickTop="1" thickBot="1">
      <c r="A33" s="47">
        <f>IF(B33="","",19)</f>
        <v>19</v>
      </c>
      <c r="B33" s="53">
        <f>DATOS!B30</f>
        <v>0</v>
      </c>
      <c r="C33" s="61"/>
      <c r="D33" s="61"/>
      <c r="E33" s="61"/>
      <c r="F33" s="56"/>
      <c r="G33" s="55" t="e">
        <f t="shared" si="0"/>
        <v>#DIV/0!</v>
      </c>
      <c r="H33" s="50" t="e">
        <f t="shared" si="3"/>
        <v>#DIV/0!</v>
      </c>
      <c r="I33" s="46"/>
      <c r="J33" s="61"/>
      <c r="K33" s="61"/>
      <c r="L33" s="61"/>
      <c r="M33" s="56"/>
      <c r="N33" s="55" t="e">
        <f t="shared" si="1"/>
        <v>#DIV/0!</v>
      </c>
      <c r="O33" s="60" t="e">
        <f t="shared" si="2"/>
        <v>#DIV/0!</v>
      </c>
      <c r="P33" s="58"/>
      <c r="Q33" s="58"/>
      <c r="R33" s="35"/>
      <c r="S33" s="35"/>
    </row>
    <row r="34" spans="1:19" ht="16.5" thickTop="1" thickBot="1">
      <c r="A34" s="47">
        <f>IF(B34="","",20)</f>
        <v>20</v>
      </c>
      <c r="B34" s="53">
        <f>DATOS!B31</f>
        <v>0</v>
      </c>
      <c r="C34" s="61"/>
      <c r="D34" s="61"/>
      <c r="E34" s="61"/>
      <c r="F34" s="56"/>
      <c r="G34" s="55" t="e">
        <f t="shared" si="0"/>
        <v>#DIV/0!</v>
      </c>
      <c r="H34" s="50" t="e">
        <f t="shared" si="3"/>
        <v>#DIV/0!</v>
      </c>
      <c r="I34" s="46"/>
      <c r="J34" s="61"/>
      <c r="K34" s="61"/>
      <c r="L34" s="61"/>
      <c r="M34" s="56"/>
      <c r="N34" s="55" t="e">
        <f t="shared" si="1"/>
        <v>#DIV/0!</v>
      </c>
      <c r="O34" s="60" t="e">
        <f t="shared" si="2"/>
        <v>#DIV/0!</v>
      </c>
      <c r="P34" s="58"/>
      <c r="Q34" s="58"/>
      <c r="R34" s="35"/>
      <c r="S34" s="35"/>
    </row>
    <row r="35" spans="1:19" ht="16.5" thickTop="1" thickBot="1">
      <c r="A35" s="47">
        <f>IF(B35="","",21)</f>
        <v>21</v>
      </c>
      <c r="B35" s="53">
        <f>DATOS!B32</f>
        <v>0</v>
      </c>
      <c r="C35" s="62"/>
      <c r="D35" s="62"/>
      <c r="E35" s="62"/>
      <c r="F35" s="56"/>
      <c r="G35" s="55" t="e">
        <f t="shared" si="0"/>
        <v>#DIV/0!</v>
      </c>
      <c r="H35" s="50" t="e">
        <f t="shared" si="3"/>
        <v>#DIV/0!</v>
      </c>
      <c r="I35" s="46"/>
      <c r="J35" s="61"/>
      <c r="K35" s="61"/>
      <c r="L35" s="61"/>
      <c r="M35" s="56"/>
      <c r="N35" s="55" t="e">
        <f t="shared" si="1"/>
        <v>#DIV/0!</v>
      </c>
      <c r="O35" s="60" t="e">
        <f t="shared" si="2"/>
        <v>#DIV/0!</v>
      </c>
      <c r="P35" s="58"/>
      <c r="Q35" s="58"/>
      <c r="R35" s="35"/>
      <c r="S35" s="35"/>
    </row>
    <row r="36" spans="1:19" ht="16.5" thickTop="1" thickBot="1">
      <c r="A36" s="47">
        <f>IF(B36="","",22)</f>
        <v>22</v>
      </c>
      <c r="B36" s="53">
        <f>DATOS!B33</f>
        <v>0</v>
      </c>
      <c r="C36" s="56"/>
      <c r="D36" s="56"/>
      <c r="E36" s="56"/>
      <c r="F36" s="56"/>
      <c r="G36" s="55" t="e">
        <f t="shared" si="0"/>
        <v>#DIV/0!</v>
      </c>
      <c r="H36" s="50" t="e">
        <f t="shared" si="3"/>
        <v>#DIV/0!</v>
      </c>
      <c r="I36" s="46"/>
      <c r="J36" s="56"/>
      <c r="K36" s="56"/>
      <c r="L36" s="56"/>
      <c r="M36" s="56"/>
      <c r="N36" s="55" t="e">
        <f t="shared" si="1"/>
        <v>#DIV/0!</v>
      </c>
      <c r="O36" s="60" t="e">
        <f t="shared" si="2"/>
        <v>#DIV/0!</v>
      </c>
      <c r="P36" s="58"/>
      <c r="Q36" s="58"/>
      <c r="R36" s="35"/>
      <c r="S36" s="35"/>
    </row>
    <row r="37" spans="1:19" ht="16.5" thickTop="1" thickBot="1">
      <c r="A37" s="47">
        <f>IF(B37="","",23)</f>
        <v>23</v>
      </c>
      <c r="B37" s="53">
        <f>DATOS!B34</f>
        <v>0</v>
      </c>
      <c r="C37" s="56"/>
      <c r="D37" s="56"/>
      <c r="E37" s="56"/>
      <c r="F37" s="56"/>
      <c r="G37" s="55" t="e">
        <f t="shared" si="0"/>
        <v>#DIV/0!</v>
      </c>
      <c r="H37" s="50" t="e">
        <f t="shared" si="3"/>
        <v>#DIV/0!</v>
      </c>
      <c r="I37" s="46"/>
      <c r="J37" s="56"/>
      <c r="K37" s="56"/>
      <c r="L37" s="56"/>
      <c r="M37" s="56"/>
      <c r="N37" s="55" t="e">
        <f t="shared" si="1"/>
        <v>#DIV/0!</v>
      </c>
      <c r="O37" s="60" t="e">
        <f t="shared" si="2"/>
        <v>#DIV/0!</v>
      </c>
      <c r="P37" s="58"/>
      <c r="Q37" s="58"/>
      <c r="R37" s="35"/>
      <c r="S37" s="35"/>
    </row>
    <row r="38" spans="1:19" ht="16.5" thickTop="1" thickBot="1">
      <c r="A38" s="47">
        <f>IF(B38="","",24)</f>
        <v>24</v>
      </c>
      <c r="B38" s="53">
        <f>DATOS!B35</f>
        <v>0</v>
      </c>
      <c r="C38" s="56"/>
      <c r="D38" s="56"/>
      <c r="E38" s="56"/>
      <c r="F38" s="56"/>
      <c r="G38" s="55" t="e">
        <f t="shared" si="0"/>
        <v>#DIV/0!</v>
      </c>
      <c r="H38" s="50" t="e">
        <f t="shared" si="3"/>
        <v>#DIV/0!</v>
      </c>
      <c r="I38" s="46"/>
      <c r="J38" s="56"/>
      <c r="K38" s="56"/>
      <c r="L38" s="56"/>
      <c r="M38" s="56"/>
      <c r="N38" s="55" t="e">
        <f t="shared" si="1"/>
        <v>#DIV/0!</v>
      </c>
      <c r="O38" s="60" t="e">
        <f t="shared" si="2"/>
        <v>#DIV/0!</v>
      </c>
      <c r="P38" s="58"/>
      <c r="Q38" s="58"/>
      <c r="R38" s="35"/>
      <c r="S38" s="35"/>
    </row>
    <row r="39" spans="1:19" ht="16.5" thickTop="1" thickBot="1">
      <c r="A39" s="47">
        <f>IF(B39="","",25)</f>
        <v>25</v>
      </c>
      <c r="B39" s="53">
        <f>DATOS!B36</f>
        <v>0</v>
      </c>
      <c r="C39" s="56"/>
      <c r="D39" s="56"/>
      <c r="E39" s="56"/>
      <c r="F39" s="56"/>
      <c r="G39" s="55" t="e">
        <f t="shared" si="0"/>
        <v>#DIV/0!</v>
      </c>
      <c r="H39" s="50" t="e">
        <f t="shared" si="3"/>
        <v>#DIV/0!</v>
      </c>
      <c r="I39" s="46"/>
      <c r="J39" s="56"/>
      <c r="K39" s="56"/>
      <c r="L39" s="56"/>
      <c r="M39" s="56"/>
      <c r="N39" s="55" t="e">
        <f t="shared" si="1"/>
        <v>#DIV/0!</v>
      </c>
      <c r="O39" s="60" t="e">
        <f t="shared" si="2"/>
        <v>#DIV/0!</v>
      </c>
      <c r="P39" s="58"/>
      <c r="Q39" s="58"/>
      <c r="R39" s="35"/>
      <c r="S39" s="35"/>
    </row>
    <row r="40" spans="1:19" ht="16.5" thickTop="1" thickBot="1">
      <c r="A40" s="47">
        <f>IF(B40="","",26)</f>
        <v>26</v>
      </c>
      <c r="B40" s="53">
        <f>DATOS!B37</f>
        <v>0</v>
      </c>
      <c r="C40" s="56"/>
      <c r="D40" s="56"/>
      <c r="E40" s="56"/>
      <c r="F40" s="56"/>
      <c r="G40" s="55" t="e">
        <f t="shared" si="0"/>
        <v>#DIV/0!</v>
      </c>
      <c r="H40" s="50" t="e">
        <f t="shared" si="3"/>
        <v>#DIV/0!</v>
      </c>
      <c r="I40" s="46"/>
      <c r="J40" s="56"/>
      <c r="K40" s="56"/>
      <c r="L40" s="56"/>
      <c r="M40" s="56"/>
      <c r="N40" s="55" t="e">
        <f t="shared" si="1"/>
        <v>#DIV/0!</v>
      </c>
      <c r="O40" s="60" t="e">
        <f t="shared" si="2"/>
        <v>#DIV/0!</v>
      </c>
      <c r="P40" s="58"/>
      <c r="Q40" s="58"/>
      <c r="R40" s="35"/>
      <c r="S40" s="35"/>
    </row>
    <row r="41" spans="1:19" ht="16.5" thickTop="1" thickBot="1">
      <c r="A41" s="47">
        <f>IF(B41="","",27)</f>
        <v>27</v>
      </c>
      <c r="B41" s="53">
        <f>DATOS!B38</f>
        <v>0</v>
      </c>
      <c r="C41" s="56"/>
      <c r="D41" s="56"/>
      <c r="E41" s="56"/>
      <c r="F41" s="56"/>
      <c r="G41" s="55" t="e">
        <f t="shared" si="0"/>
        <v>#DIV/0!</v>
      </c>
      <c r="H41" s="50" t="e">
        <f t="shared" si="3"/>
        <v>#DIV/0!</v>
      </c>
      <c r="I41" s="46"/>
      <c r="J41" s="56"/>
      <c r="K41" s="56"/>
      <c r="L41" s="56"/>
      <c r="M41" s="56"/>
      <c r="N41" s="55" t="e">
        <f t="shared" si="1"/>
        <v>#DIV/0!</v>
      </c>
      <c r="O41" s="60" t="e">
        <f t="shared" si="2"/>
        <v>#DIV/0!</v>
      </c>
      <c r="P41" s="58"/>
      <c r="Q41" s="58"/>
      <c r="R41" s="35"/>
      <c r="S41" s="35"/>
    </row>
    <row r="42" spans="1:19" ht="16.5" thickTop="1" thickBot="1">
      <c r="A42" s="47">
        <f>IF(B42="","",28)</f>
        <v>28</v>
      </c>
      <c r="B42" s="53">
        <f>DATOS!B39</f>
        <v>0</v>
      </c>
      <c r="C42" s="56"/>
      <c r="D42" s="56"/>
      <c r="E42" s="56"/>
      <c r="F42" s="56"/>
      <c r="G42" s="55" t="e">
        <f t="shared" si="0"/>
        <v>#DIV/0!</v>
      </c>
      <c r="H42" s="50" t="e">
        <f t="shared" si="3"/>
        <v>#DIV/0!</v>
      </c>
      <c r="I42" s="46"/>
      <c r="J42" s="56"/>
      <c r="K42" s="56"/>
      <c r="L42" s="56"/>
      <c r="M42" s="56"/>
      <c r="N42" s="55" t="e">
        <f t="shared" si="1"/>
        <v>#DIV/0!</v>
      </c>
      <c r="O42" s="60" t="e">
        <f t="shared" si="2"/>
        <v>#DIV/0!</v>
      </c>
      <c r="P42" s="58"/>
      <c r="Q42" s="58"/>
      <c r="R42" s="35"/>
      <c r="S42" s="35"/>
    </row>
    <row r="43" spans="1:19" ht="16.5" thickTop="1" thickBot="1">
      <c r="A43" s="47">
        <f>IF(B43="","",29)</f>
        <v>29</v>
      </c>
      <c r="B43" s="53">
        <f>DATOS!B40</f>
        <v>0</v>
      </c>
      <c r="C43" s="56"/>
      <c r="D43" s="56"/>
      <c r="E43" s="56"/>
      <c r="F43" s="56"/>
      <c r="G43" s="55" t="e">
        <f t="shared" si="0"/>
        <v>#DIV/0!</v>
      </c>
      <c r="H43" s="50" t="e">
        <f t="shared" si="3"/>
        <v>#DIV/0!</v>
      </c>
      <c r="I43" s="46"/>
      <c r="J43" s="56"/>
      <c r="K43" s="56"/>
      <c r="L43" s="56"/>
      <c r="M43" s="56"/>
      <c r="N43" s="55" t="e">
        <f t="shared" si="1"/>
        <v>#DIV/0!</v>
      </c>
      <c r="O43" s="60" t="e">
        <f t="shared" si="2"/>
        <v>#DIV/0!</v>
      </c>
      <c r="P43" s="58"/>
      <c r="Q43" s="58"/>
      <c r="R43" s="35"/>
      <c r="S43" s="35"/>
    </row>
    <row r="44" spans="1:19" ht="16.5" thickTop="1" thickBot="1">
      <c r="A44" s="47">
        <f>IF(B44="","",30)</f>
        <v>30</v>
      </c>
      <c r="B44" s="53">
        <f>DATOS!B41</f>
        <v>0</v>
      </c>
      <c r="C44" s="56"/>
      <c r="D44" s="56"/>
      <c r="E44" s="56"/>
      <c r="F44" s="56"/>
      <c r="G44" s="55" t="e">
        <f t="shared" si="0"/>
        <v>#DIV/0!</v>
      </c>
      <c r="H44" s="50" t="e">
        <f t="shared" si="3"/>
        <v>#DIV/0!</v>
      </c>
      <c r="I44" s="46"/>
      <c r="J44" s="56"/>
      <c r="K44" s="56"/>
      <c r="L44" s="56"/>
      <c r="M44" s="56"/>
      <c r="N44" s="55" t="e">
        <f t="shared" si="1"/>
        <v>#DIV/0!</v>
      </c>
      <c r="O44" s="60" t="e">
        <f t="shared" si="2"/>
        <v>#DIV/0!</v>
      </c>
      <c r="P44" s="58"/>
      <c r="Q44" s="58"/>
      <c r="R44" s="35"/>
      <c r="S44" s="35"/>
    </row>
    <row r="45" spans="1:19" ht="16.5" thickTop="1" thickBot="1">
      <c r="A45" s="47">
        <v>31</v>
      </c>
      <c r="B45" s="53">
        <f>DATOS!B42</f>
        <v>0</v>
      </c>
      <c r="C45" s="56"/>
      <c r="D45" s="56"/>
      <c r="E45" s="56"/>
      <c r="F45" s="56"/>
      <c r="G45" s="55" t="e">
        <f t="shared" si="0"/>
        <v>#DIV/0!</v>
      </c>
      <c r="H45" s="50" t="e">
        <f t="shared" si="3"/>
        <v>#DIV/0!</v>
      </c>
      <c r="I45" s="46"/>
      <c r="J45" s="56"/>
      <c r="K45" s="56"/>
      <c r="L45" s="56"/>
      <c r="M45" s="56"/>
      <c r="N45" s="55" t="e">
        <f t="shared" si="1"/>
        <v>#DIV/0!</v>
      </c>
      <c r="O45" s="60" t="e">
        <f t="shared" si="2"/>
        <v>#DIV/0!</v>
      </c>
      <c r="P45" s="58"/>
      <c r="Q45" s="58"/>
      <c r="R45" s="35"/>
      <c r="S45" s="35"/>
    </row>
    <row r="46" spans="1:19" ht="16.5" thickTop="1" thickBot="1">
      <c r="A46" s="47">
        <v>32</v>
      </c>
      <c r="B46" s="53">
        <f>DATOS!B43</f>
        <v>0</v>
      </c>
      <c r="C46" s="56"/>
      <c r="D46" s="56"/>
      <c r="E46" s="56"/>
      <c r="F46" s="56"/>
      <c r="G46" s="55" t="e">
        <f t="shared" si="0"/>
        <v>#DIV/0!</v>
      </c>
      <c r="H46" s="50" t="e">
        <f t="shared" si="3"/>
        <v>#DIV/0!</v>
      </c>
      <c r="I46" s="46"/>
      <c r="J46" s="56"/>
      <c r="K46" s="56"/>
      <c r="L46" s="56"/>
      <c r="M46" s="56"/>
      <c r="N46" s="55" t="e">
        <f t="shared" si="1"/>
        <v>#DIV/0!</v>
      </c>
      <c r="O46" s="60" t="e">
        <f t="shared" si="2"/>
        <v>#DIV/0!</v>
      </c>
      <c r="P46" s="58"/>
      <c r="Q46" s="58"/>
      <c r="R46" s="35"/>
      <c r="S46" s="35"/>
    </row>
    <row r="47" spans="1:19" ht="16.5" thickTop="1" thickBot="1">
      <c r="A47" s="47">
        <v>33</v>
      </c>
      <c r="B47" s="53">
        <f>DATOS!B44</f>
        <v>0</v>
      </c>
      <c r="C47" s="56"/>
      <c r="D47" s="56"/>
      <c r="E47" s="56"/>
      <c r="F47" s="56"/>
      <c r="G47" s="55" t="e">
        <f t="shared" si="0"/>
        <v>#DIV/0!</v>
      </c>
      <c r="H47" s="50" t="e">
        <f t="shared" si="3"/>
        <v>#DIV/0!</v>
      </c>
      <c r="I47" s="46"/>
      <c r="J47" s="56"/>
      <c r="K47" s="56"/>
      <c r="L47" s="56"/>
      <c r="M47" s="56"/>
      <c r="N47" s="55" t="e">
        <f t="shared" si="1"/>
        <v>#DIV/0!</v>
      </c>
      <c r="O47" s="60" t="e">
        <f t="shared" si="2"/>
        <v>#DIV/0!</v>
      </c>
      <c r="P47" s="58"/>
      <c r="Q47" s="58"/>
      <c r="R47" s="35"/>
      <c r="S47" s="35"/>
    </row>
    <row r="48" spans="1:19" ht="16.5" thickTop="1" thickBot="1">
      <c r="A48" s="47">
        <v>34</v>
      </c>
      <c r="B48" s="53">
        <f>DATOS!B45</f>
        <v>0</v>
      </c>
      <c r="C48" s="56"/>
      <c r="D48" s="56"/>
      <c r="E48" s="56"/>
      <c r="F48" s="56"/>
      <c r="G48" s="55" t="e">
        <f t="shared" si="0"/>
        <v>#DIV/0!</v>
      </c>
      <c r="H48" s="50" t="e">
        <f t="shared" si="3"/>
        <v>#DIV/0!</v>
      </c>
      <c r="I48" s="46"/>
      <c r="J48" s="56"/>
      <c r="K48" s="56"/>
      <c r="L48" s="56"/>
      <c r="M48" s="56"/>
      <c r="N48" s="55" t="e">
        <f t="shared" si="1"/>
        <v>#DIV/0!</v>
      </c>
      <c r="O48" s="60" t="e">
        <f t="shared" si="2"/>
        <v>#DIV/0!</v>
      </c>
      <c r="P48" s="58"/>
      <c r="Q48" s="58"/>
      <c r="R48" s="35"/>
      <c r="S48" s="35"/>
    </row>
    <row r="49" spans="1:19" ht="16.5" thickTop="1" thickBot="1">
      <c r="A49" s="47">
        <v>35</v>
      </c>
      <c r="B49" s="53">
        <f>DATOS!B46</f>
        <v>0</v>
      </c>
      <c r="C49" s="56"/>
      <c r="D49" s="56"/>
      <c r="E49" s="56"/>
      <c r="F49" s="56"/>
      <c r="G49" s="55" t="e">
        <f t="shared" si="0"/>
        <v>#DIV/0!</v>
      </c>
      <c r="H49" s="50" t="e">
        <f t="shared" si="3"/>
        <v>#DIV/0!</v>
      </c>
      <c r="I49" s="46"/>
      <c r="J49" s="56"/>
      <c r="K49" s="56"/>
      <c r="L49" s="56"/>
      <c r="M49" s="56"/>
      <c r="N49" s="55" t="e">
        <f t="shared" si="1"/>
        <v>#DIV/0!</v>
      </c>
      <c r="O49" s="60" t="e">
        <f t="shared" si="2"/>
        <v>#DIV/0!</v>
      </c>
      <c r="P49" s="58"/>
      <c r="Q49" s="58"/>
      <c r="R49" s="35"/>
      <c r="S49" s="35"/>
    </row>
    <row r="50" spans="1:19" ht="16.5" thickTop="1" thickBot="1">
      <c r="A50" s="47">
        <v>36</v>
      </c>
      <c r="B50" s="53">
        <f>DATOS!B47</f>
        <v>0</v>
      </c>
      <c r="C50" s="56"/>
      <c r="D50" s="56"/>
      <c r="E50" s="56"/>
      <c r="F50" s="56"/>
      <c r="G50" s="55" t="e">
        <f t="shared" si="0"/>
        <v>#DIV/0!</v>
      </c>
      <c r="H50" s="50" t="e">
        <f t="shared" si="3"/>
        <v>#DIV/0!</v>
      </c>
      <c r="I50" s="46"/>
      <c r="J50" s="56"/>
      <c r="K50" s="56"/>
      <c r="L50" s="56"/>
      <c r="M50" s="56"/>
      <c r="N50" s="55" t="e">
        <f t="shared" si="1"/>
        <v>#DIV/0!</v>
      </c>
      <c r="O50" s="60" t="e">
        <f t="shared" si="2"/>
        <v>#DIV/0!</v>
      </c>
      <c r="P50" s="58"/>
      <c r="Q50" s="58"/>
      <c r="R50" s="35"/>
      <c r="S50" s="35"/>
    </row>
    <row r="51" spans="1:19" ht="16.5" thickTop="1" thickBot="1">
      <c r="A51" s="47">
        <v>37</v>
      </c>
      <c r="B51" s="53">
        <f>DATOS!B48</f>
        <v>0</v>
      </c>
      <c r="C51" s="56"/>
      <c r="D51" s="56"/>
      <c r="E51" s="56"/>
      <c r="F51" s="56"/>
      <c r="G51" s="55" t="e">
        <f t="shared" si="0"/>
        <v>#DIV/0!</v>
      </c>
      <c r="H51" s="50" t="e">
        <f t="shared" si="3"/>
        <v>#DIV/0!</v>
      </c>
      <c r="I51" s="46"/>
      <c r="J51" s="56"/>
      <c r="K51" s="56"/>
      <c r="L51" s="56"/>
      <c r="M51" s="56"/>
      <c r="N51" s="55" t="e">
        <f t="shared" si="1"/>
        <v>#DIV/0!</v>
      </c>
      <c r="O51" s="60" t="e">
        <f t="shared" si="2"/>
        <v>#DIV/0!</v>
      </c>
      <c r="P51" s="58"/>
      <c r="Q51" s="58"/>
      <c r="R51" s="35"/>
      <c r="S51" s="35"/>
    </row>
    <row r="52" spans="1:19" ht="16.5" thickTop="1" thickBot="1">
      <c r="A52" s="47">
        <v>38</v>
      </c>
      <c r="B52" s="53">
        <f>DATOS!B49</f>
        <v>0</v>
      </c>
      <c r="C52" s="56"/>
      <c r="D52" s="56"/>
      <c r="E52" s="56"/>
      <c r="F52" s="56"/>
      <c r="G52" s="55" t="e">
        <f t="shared" si="0"/>
        <v>#DIV/0!</v>
      </c>
      <c r="H52" s="50" t="e">
        <f t="shared" si="3"/>
        <v>#DIV/0!</v>
      </c>
      <c r="I52" s="46"/>
      <c r="J52" s="56"/>
      <c r="K52" s="56"/>
      <c r="L52" s="56"/>
      <c r="M52" s="56"/>
      <c r="N52" s="55" t="e">
        <f t="shared" si="1"/>
        <v>#DIV/0!</v>
      </c>
      <c r="O52" s="60" t="e">
        <f t="shared" si="2"/>
        <v>#DIV/0!</v>
      </c>
      <c r="P52" s="58"/>
      <c r="Q52" s="58"/>
      <c r="R52" s="35"/>
      <c r="S52" s="35"/>
    </row>
    <row r="53" spans="1:19" ht="16.5" thickTop="1" thickBot="1">
      <c r="A53" s="47">
        <v>39</v>
      </c>
      <c r="B53" s="53">
        <f>DATOS!B50</f>
        <v>0</v>
      </c>
      <c r="C53" s="56"/>
      <c r="D53" s="56"/>
      <c r="E53" s="56"/>
      <c r="F53" s="56"/>
      <c r="G53" s="55" t="e">
        <f t="shared" si="0"/>
        <v>#DIV/0!</v>
      </c>
      <c r="H53" s="50" t="e">
        <f t="shared" si="3"/>
        <v>#DIV/0!</v>
      </c>
      <c r="I53" s="46"/>
      <c r="J53" s="56"/>
      <c r="K53" s="56"/>
      <c r="L53" s="56"/>
      <c r="M53" s="56"/>
      <c r="N53" s="55" t="e">
        <f t="shared" si="1"/>
        <v>#DIV/0!</v>
      </c>
      <c r="O53" s="60" t="e">
        <f t="shared" si="2"/>
        <v>#DIV/0!</v>
      </c>
      <c r="P53" s="56"/>
      <c r="Q53" s="56"/>
      <c r="R53" s="35"/>
      <c r="S53" s="35"/>
    </row>
    <row r="54" spans="1:19" ht="16.5" thickTop="1" thickBot="1">
      <c r="A54" s="47">
        <v>40</v>
      </c>
      <c r="B54" s="53">
        <f>DATOS!B51</f>
        <v>0</v>
      </c>
      <c r="C54" s="56"/>
      <c r="D54" s="56"/>
      <c r="E54" s="56"/>
      <c r="F54" s="56"/>
      <c r="G54" s="55" t="e">
        <f t="shared" si="0"/>
        <v>#DIV/0!</v>
      </c>
      <c r="H54" s="50" t="e">
        <f t="shared" si="3"/>
        <v>#DIV/0!</v>
      </c>
      <c r="I54" s="46"/>
      <c r="J54" s="56"/>
      <c r="K54" s="56"/>
      <c r="L54" s="56"/>
      <c r="M54" s="56"/>
      <c r="N54" s="55" t="e">
        <f t="shared" si="1"/>
        <v>#DIV/0!</v>
      </c>
      <c r="O54" s="60" t="e">
        <f t="shared" si="2"/>
        <v>#DIV/0!</v>
      </c>
      <c r="P54" s="56"/>
      <c r="Q54" s="56"/>
      <c r="R54" s="35"/>
      <c r="S54" s="35"/>
    </row>
    <row r="55" spans="1:19" ht="16.5" thickTop="1" thickBot="1">
      <c r="A55" s="47">
        <v>41</v>
      </c>
      <c r="B55" s="53">
        <f>DATOS!B52</f>
        <v>0</v>
      </c>
      <c r="C55" s="56"/>
      <c r="D55" s="56"/>
      <c r="E55" s="56"/>
      <c r="F55" s="56"/>
      <c r="G55" s="55" t="e">
        <f t="shared" si="0"/>
        <v>#DIV/0!</v>
      </c>
      <c r="H55" s="50" t="e">
        <f t="shared" si="3"/>
        <v>#DIV/0!</v>
      </c>
      <c r="I55" s="46"/>
      <c r="J55" s="56"/>
      <c r="K55" s="56"/>
      <c r="L55" s="56"/>
      <c r="M55" s="56"/>
      <c r="N55" s="55" t="e">
        <f t="shared" si="1"/>
        <v>#DIV/0!</v>
      </c>
      <c r="O55" s="60" t="e">
        <f t="shared" si="2"/>
        <v>#DIV/0!</v>
      </c>
      <c r="P55" s="56"/>
      <c r="Q55" s="56"/>
      <c r="R55" s="35"/>
      <c r="S55" s="35"/>
    </row>
    <row r="56" spans="1:19" ht="16.5" thickTop="1" thickBot="1">
      <c r="A56" s="47">
        <v>42</v>
      </c>
      <c r="B56" s="53">
        <f>DATOS!B53</f>
        <v>0</v>
      </c>
      <c r="C56" s="56"/>
      <c r="D56" s="56"/>
      <c r="E56" s="56"/>
      <c r="F56" s="56"/>
      <c r="G56" s="55" t="e">
        <f t="shared" si="0"/>
        <v>#DIV/0!</v>
      </c>
      <c r="H56" s="50" t="e">
        <f t="shared" si="3"/>
        <v>#DIV/0!</v>
      </c>
      <c r="I56" s="46"/>
      <c r="J56" s="56"/>
      <c r="K56" s="56"/>
      <c r="L56" s="56"/>
      <c r="M56" s="56"/>
      <c r="N56" s="55" t="e">
        <f t="shared" si="1"/>
        <v>#DIV/0!</v>
      </c>
      <c r="O56" s="60" t="e">
        <f t="shared" si="2"/>
        <v>#DIV/0!</v>
      </c>
      <c r="P56" s="56"/>
      <c r="Q56" s="56"/>
      <c r="R56" s="35"/>
      <c r="S56" s="35"/>
    </row>
    <row r="57" spans="1:19" ht="16.5" thickTop="1" thickBot="1">
      <c r="A57" s="47">
        <v>43</v>
      </c>
      <c r="B57" s="53">
        <f>DATOS!B54</f>
        <v>0</v>
      </c>
      <c r="C57" s="56"/>
      <c r="D57" s="56"/>
      <c r="E57" s="56"/>
      <c r="F57" s="56"/>
      <c r="G57" s="55" t="e">
        <f t="shared" si="0"/>
        <v>#DIV/0!</v>
      </c>
      <c r="H57" s="50" t="e">
        <f t="shared" si="3"/>
        <v>#DIV/0!</v>
      </c>
      <c r="I57" s="46"/>
      <c r="J57" s="56"/>
      <c r="K57" s="56"/>
      <c r="L57" s="56"/>
      <c r="M57" s="56"/>
      <c r="N57" s="55" t="e">
        <f t="shared" si="1"/>
        <v>#DIV/0!</v>
      </c>
      <c r="O57" s="60" t="e">
        <f t="shared" si="2"/>
        <v>#DIV/0!</v>
      </c>
      <c r="P57" s="56"/>
      <c r="Q57" s="56"/>
      <c r="R57" s="35"/>
      <c r="S57" s="35"/>
    </row>
    <row r="58" spans="1:19" ht="16.5" thickTop="1" thickBot="1">
      <c r="A58" s="47">
        <v>44</v>
      </c>
      <c r="B58" s="53">
        <f>DATOS!B55</f>
        <v>0</v>
      </c>
      <c r="C58" s="56"/>
      <c r="D58" s="56"/>
      <c r="E58" s="56"/>
      <c r="F58" s="56"/>
      <c r="G58" s="55" t="e">
        <f t="shared" si="0"/>
        <v>#DIV/0!</v>
      </c>
      <c r="H58" s="50" t="e">
        <f t="shared" si="3"/>
        <v>#DIV/0!</v>
      </c>
      <c r="I58" s="46"/>
      <c r="J58" s="56"/>
      <c r="K58" s="56"/>
      <c r="L58" s="56"/>
      <c r="M58" s="56"/>
      <c r="N58" s="55" t="e">
        <f t="shared" si="1"/>
        <v>#DIV/0!</v>
      </c>
      <c r="O58" s="60" t="e">
        <f t="shared" si="2"/>
        <v>#DIV/0!</v>
      </c>
      <c r="P58" s="56"/>
      <c r="Q58" s="56"/>
      <c r="R58" s="35"/>
      <c r="S58" s="35"/>
    </row>
    <row r="59" spans="1:19" ht="16.5" thickTop="1" thickBot="1">
      <c r="A59" s="48">
        <v>45</v>
      </c>
      <c r="B59" s="54">
        <f>DATOS!B56</f>
        <v>0</v>
      </c>
      <c r="C59" s="56"/>
      <c r="D59" s="56"/>
      <c r="E59" s="56"/>
      <c r="F59" s="56"/>
      <c r="G59" s="55" t="e">
        <f t="shared" si="0"/>
        <v>#DIV/0!</v>
      </c>
      <c r="H59" s="50" t="e">
        <f t="shared" si="3"/>
        <v>#DIV/0!</v>
      </c>
      <c r="I59" s="49"/>
      <c r="J59" s="56"/>
      <c r="K59" s="56"/>
      <c r="L59" s="56"/>
      <c r="M59" s="56"/>
      <c r="N59" s="55" t="e">
        <f t="shared" si="1"/>
        <v>#DIV/0!</v>
      </c>
      <c r="O59" s="60" t="e">
        <f t="shared" si="2"/>
        <v>#DIV/0!</v>
      </c>
      <c r="P59" s="56"/>
      <c r="Q59" s="56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19">
    <mergeCell ref="A1:N1"/>
    <mergeCell ref="I3:N3"/>
    <mergeCell ref="I4:N5"/>
    <mergeCell ref="A10:A14"/>
    <mergeCell ref="B10:B14"/>
    <mergeCell ref="C10:G10"/>
    <mergeCell ref="C3:H3"/>
    <mergeCell ref="C4:H4"/>
    <mergeCell ref="C5:H5"/>
    <mergeCell ref="P10:Q11"/>
    <mergeCell ref="C11:F13"/>
    <mergeCell ref="G11:G14"/>
    <mergeCell ref="J11:M13"/>
    <mergeCell ref="N11:N14"/>
    <mergeCell ref="P12:P14"/>
    <mergeCell ref="Q12:Q14"/>
    <mergeCell ref="H11:H14"/>
    <mergeCell ref="J10:O10"/>
    <mergeCell ref="O11:O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83"/>
  <sheetViews>
    <sheetView topLeftCell="A10" zoomScale="110" zoomScaleNormal="110" workbookViewId="0">
      <selection activeCell="K14" sqref="K14:L15"/>
    </sheetView>
  </sheetViews>
  <sheetFormatPr baseColWidth="10" defaultRowHeight="15"/>
  <cols>
    <col min="1" max="1" width="8.7109375" style="31" customWidth="1"/>
    <col min="2" max="2" width="45.42578125" style="31" customWidth="1"/>
    <col min="3" max="16" width="7.7109375" style="31" customWidth="1"/>
    <col min="17" max="17" width="40.140625" style="31" bestFit="1" customWidth="1"/>
    <col min="18" max="20" width="7.7109375" style="31" customWidth="1"/>
    <col min="21" max="16384" width="11.42578125" style="31"/>
  </cols>
  <sheetData>
    <row r="1" spans="1:20">
      <c r="A1" s="234" t="s">
        <v>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</row>
    <row r="2" spans="1:20" ht="36.7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20.25" thickTop="1" thickBot="1">
      <c r="A5" s="63"/>
      <c r="B5" s="64" t="s">
        <v>28</v>
      </c>
      <c r="C5" s="235" t="str">
        <f>DATOS!B5</f>
        <v>Tercero A</v>
      </c>
      <c r="D5" s="236"/>
      <c r="E5" s="236"/>
      <c r="F5" s="236"/>
      <c r="G5" s="237"/>
      <c r="H5" s="65"/>
      <c r="I5" s="244" t="s">
        <v>45</v>
      </c>
      <c r="J5" s="244"/>
      <c r="K5" s="244"/>
      <c r="L5" s="244"/>
      <c r="M5" s="241"/>
      <c r="N5" s="242"/>
      <c r="O5" s="242"/>
      <c r="P5" s="243"/>
      <c r="Q5" s="30"/>
      <c r="R5" s="30"/>
      <c r="S5" s="245"/>
      <c r="T5" s="245"/>
    </row>
    <row r="6" spans="1:20" ht="20.25" thickTop="1" thickBot="1">
      <c r="A6" s="63"/>
      <c r="B6" s="64" t="s">
        <v>30</v>
      </c>
      <c r="C6" s="235" t="str">
        <f>DATOS!B4</f>
        <v>Msc. Myrian Zurita</v>
      </c>
      <c r="D6" s="236"/>
      <c r="E6" s="236"/>
      <c r="F6" s="236"/>
      <c r="G6" s="237"/>
      <c r="H6" s="65"/>
      <c r="I6" s="244" t="s">
        <v>46</v>
      </c>
      <c r="J6" s="244"/>
      <c r="K6" s="244"/>
      <c r="L6" s="244"/>
      <c r="M6" s="241"/>
      <c r="N6" s="242"/>
      <c r="O6" s="242"/>
      <c r="P6" s="243"/>
      <c r="Q6" s="30"/>
      <c r="R6" s="30"/>
      <c r="S6" s="245"/>
      <c r="T6" s="245"/>
    </row>
    <row r="7" spans="1:20" ht="20.25" thickTop="1" thickBot="1">
      <c r="A7" s="63"/>
      <c r="B7" s="64" t="s">
        <v>32</v>
      </c>
      <c r="C7" s="235" t="str">
        <f>DATOS!B3</f>
        <v>Física</v>
      </c>
      <c r="D7" s="236"/>
      <c r="E7" s="236"/>
      <c r="F7" s="236"/>
      <c r="G7" s="237"/>
      <c r="H7" s="65"/>
      <c r="I7" s="244" t="s">
        <v>48</v>
      </c>
      <c r="J7" s="244"/>
      <c r="K7" s="244"/>
      <c r="L7" s="244"/>
      <c r="M7" s="235" t="str">
        <f>DATOS!B6</f>
        <v>Msc. Myrian Zurita</v>
      </c>
      <c r="N7" s="236"/>
      <c r="O7" s="236"/>
      <c r="P7" s="237"/>
      <c r="Q7" s="30"/>
      <c r="R7" s="30"/>
      <c r="S7" s="30"/>
      <c r="T7" s="30"/>
    </row>
    <row r="8" spans="1:20" ht="20.25" thickTop="1" thickBot="1">
      <c r="A8" s="30"/>
      <c r="B8" s="66" t="s">
        <v>66</v>
      </c>
      <c r="C8" s="238" t="str">
        <f>DATOS!B2</f>
        <v>2023 - 2024</v>
      </c>
      <c r="D8" s="239"/>
      <c r="E8" s="239"/>
      <c r="F8" s="239"/>
      <c r="G8" s="240"/>
      <c r="H8" s="30"/>
      <c r="I8" s="246" t="s">
        <v>47</v>
      </c>
      <c r="J8" s="246"/>
      <c r="K8" s="246"/>
      <c r="L8" s="246"/>
      <c r="M8" s="238" t="s">
        <v>59</v>
      </c>
      <c r="N8" s="239"/>
      <c r="O8" s="239"/>
      <c r="P8" s="240"/>
      <c r="Q8" s="30"/>
      <c r="R8" s="30"/>
      <c r="S8" s="30"/>
      <c r="T8" s="30"/>
    </row>
    <row r="9" spans="1:20" ht="20.25" thickTop="1" thickBot="1">
      <c r="B9" s="64" t="s">
        <v>29</v>
      </c>
      <c r="C9" s="213" t="s">
        <v>67</v>
      </c>
      <c r="D9" s="214"/>
      <c r="E9" s="214"/>
      <c r="F9" s="214"/>
      <c r="G9" s="215"/>
    </row>
    <row r="10" spans="1:20" ht="15.7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07" t="s">
        <v>49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8"/>
    </row>
    <row r="12" spans="1:20" ht="16.5" customHeight="1" thickTop="1" thickBot="1">
      <c r="A12" s="212" t="s">
        <v>33</v>
      </c>
      <c r="B12" s="212" t="s">
        <v>34</v>
      </c>
      <c r="C12" s="211" t="s">
        <v>61</v>
      </c>
      <c r="D12" s="211"/>
      <c r="E12" s="211"/>
      <c r="F12" s="210" t="s">
        <v>52</v>
      </c>
      <c r="G12" s="210"/>
      <c r="H12" s="210"/>
      <c r="I12" s="209" t="s">
        <v>53</v>
      </c>
      <c r="J12" s="220" t="s">
        <v>37</v>
      </c>
      <c r="K12" s="220"/>
      <c r="L12" s="220"/>
      <c r="M12" s="220"/>
      <c r="N12" s="230" t="s">
        <v>50</v>
      </c>
      <c r="O12" s="232" t="s">
        <v>65</v>
      </c>
      <c r="P12" s="228" t="s">
        <v>51</v>
      </c>
      <c r="Q12" s="223" t="s">
        <v>95</v>
      </c>
      <c r="R12" s="216" t="s">
        <v>54</v>
      </c>
      <c r="S12" s="216"/>
      <c r="T12" s="216"/>
    </row>
    <row r="13" spans="1:20" ht="16.5" customHeight="1" thickTop="1" thickBot="1">
      <c r="A13" s="212"/>
      <c r="B13" s="212"/>
      <c r="C13" s="211"/>
      <c r="D13" s="211"/>
      <c r="E13" s="211"/>
      <c r="F13" s="210"/>
      <c r="G13" s="210"/>
      <c r="H13" s="210"/>
      <c r="I13" s="209"/>
      <c r="J13" s="220"/>
      <c r="K13" s="220"/>
      <c r="L13" s="220"/>
      <c r="M13" s="220"/>
      <c r="N13" s="231"/>
      <c r="O13" s="233"/>
      <c r="P13" s="229"/>
      <c r="Q13" s="224"/>
      <c r="R13" s="216"/>
      <c r="S13" s="216"/>
      <c r="T13" s="216"/>
    </row>
    <row r="14" spans="1:20" ht="16.5" thickTop="1" thickBot="1">
      <c r="A14" s="212"/>
      <c r="B14" s="212"/>
      <c r="C14" s="217" t="s">
        <v>60</v>
      </c>
      <c r="D14" s="217" t="s">
        <v>62</v>
      </c>
      <c r="E14" s="226">
        <v>0.45</v>
      </c>
      <c r="F14" s="217" t="s">
        <v>60</v>
      </c>
      <c r="G14" s="217" t="s">
        <v>62</v>
      </c>
      <c r="H14" s="226">
        <v>0.45</v>
      </c>
      <c r="I14" s="209"/>
      <c r="J14" s="221" t="s">
        <v>63</v>
      </c>
      <c r="K14" s="218">
        <v>0.05</v>
      </c>
      <c r="L14" s="221" t="s">
        <v>64</v>
      </c>
      <c r="M14" s="218">
        <v>0.05</v>
      </c>
      <c r="N14" s="231"/>
      <c r="O14" s="233"/>
      <c r="P14" s="229"/>
      <c r="Q14" s="224"/>
      <c r="R14" s="216"/>
      <c r="S14" s="216"/>
      <c r="T14" s="216"/>
    </row>
    <row r="15" spans="1:20" ht="68.25" thickTop="1" thickBot="1">
      <c r="A15" s="212"/>
      <c r="B15" s="212"/>
      <c r="C15" s="217"/>
      <c r="D15" s="217"/>
      <c r="E15" s="227"/>
      <c r="F15" s="217"/>
      <c r="G15" s="217"/>
      <c r="H15" s="227" t="s">
        <v>55</v>
      </c>
      <c r="I15" s="209"/>
      <c r="J15" s="222"/>
      <c r="K15" s="219"/>
      <c r="L15" s="222"/>
      <c r="M15" s="219"/>
      <c r="N15" s="231"/>
      <c r="O15" s="233"/>
      <c r="P15" s="229"/>
      <c r="Q15" s="225"/>
      <c r="R15" s="69" t="s">
        <v>56</v>
      </c>
      <c r="S15" s="69" t="s">
        <v>57</v>
      </c>
      <c r="T15" s="70" t="s">
        <v>58</v>
      </c>
    </row>
    <row r="16" spans="1:20" ht="17.25" thickTop="1" thickBot="1">
      <c r="A16" s="77">
        <v>1</v>
      </c>
      <c r="B16" s="78" t="str">
        <f>DATOS!B12</f>
        <v>ALBAN TITUAÑA ANTONY GABRIEL</v>
      </c>
      <c r="C16" s="79">
        <f>'NOTAS 1ER TRIMESTRE'!G15</f>
        <v>6.25</v>
      </c>
      <c r="D16" s="79" t="str">
        <f>'NOTAS 1ER TRIMESTRE'!H15</f>
        <v>C+</v>
      </c>
      <c r="E16" s="80">
        <f>C16*0.45</f>
        <v>2.8125</v>
      </c>
      <c r="F16" s="79">
        <f>'NOTAS 1ER TRIMESTRE'!N15</f>
        <v>10</v>
      </c>
      <c r="G16" s="79" t="str">
        <f>'NOTAS 1ER TRIMESTRE'!O15</f>
        <v>A+</v>
      </c>
      <c r="H16" s="80">
        <f>F16*0.45</f>
        <v>4.5</v>
      </c>
      <c r="I16" s="81">
        <f>E16+H16</f>
        <v>7.3125</v>
      </c>
      <c r="J16" s="79">
        <f>'NOTAS 1ER TRIMESTRE'!P15</f>
        <v>10</v>
      </c>
      <c r="K16" s="80">
        <f>J16*0.05</f>
        <v>0.5</v>
      </c>
      <c r="L16" s="79">
        <f>'NOTAS 1ER TRIMESTRE'!Q15</f>
        <v>4.25</v>
      </c>
      <c r="M16" s="80">
        <f>L16*0.05</f>
        <v>0.21250000000000002</v>
      </c>
      <c r="N16" s="81">
        <f>K16+M16</f>
        <v>0.71250000000000002</v>
      </c>
      <c r="O16" s="82">
        <f>I16+N16</f>
        <v>8.0250000000000004</v>
      </c>
      <c r="P16" s="71" t="str">
        <f>IF(ROUND(O16,0)=10,"A+",IF(ROUND(O16,0)=9,"A-",IF(ROUND(O16,0)=8,"B+",IF(ROUND(O16,0)=7,"B-",IF(ROUND(O16,0)=6,"C+",IF(ROUND(O16,0)=5,"C-",IF(ROUND(17,0)=4,"D+",IF(ROUND(O16,0)=3,"D-",IF(ROUND(O16,0)=2,"E+",IF(ROUND(O16,0)=1,"E-"))))))))))</f>
        <v>B+</v>
      </c>
      <c r="Q16" s="104" t="str">
        <f>IF(O16&gt;=8,"Destreza o aprendizaje alcanzado",IF(O16&lt;&gt;8,"Destreza o aprendizaje en proceso de desarrollo",IF(O16&lt;&gt;5,"Destreza o aprendizaje iniciado")))</f>
        <v>Destreza o aprendizaje alcanzado</v>
      </c>
      <c r="R16" s="72"/>
      <c r="S16" s="72"/>
      <c r="T16" s="72"/>
    </row>
    <row r="17" spans="1:20" ht="17.25" thickTop="1" thickBot="1">
      <c r="A17" s="77">
        <v>2</v>
      </c>
      <c r="B17" s="78" t="str">
        <f>DATOS!B13</f>
        <v>CASA ALVARADO ANDERSON ISMAEL</v>
      </c>
      <c r="C17" s="79">
        <f>'NOTAS 1ER TRIMESTRE'!G16</f>
        <v>7</v>
      </c>
      <c r="D17" s="79" t="str">
        <f>'NOTAS 1ER TRIMESTRE'!H16</f>
        <v>B-</v>
      </c>
      <c r="E17" s="80">
        <f t="shared" ref="E17:E60" si="0">C17*0.45</f>
        <v>3.15</v>
      </c>
      <c r="F17" s="79">
        <f>'NOTAS 1ER TRIMESTRE'!N16</f>
        <v>5</v>
      </c>
      <c r="G17" s="79" t="str">
        <f>'NOTAS 1ER TRIMESTRE'!O16</f>
        <v>C-</v>
      </c>
      <c r="H17" s="80">
        <f t="shared" ref="H17:H60" si="1">F17*0.45</f>
        <v>2.25</v>
      </c>
      <c r="I17" s="81">
        <f t="shared" ref="I17:I60" si="2">E17+H17</f>
        <v>5.4</v>
      </c>
      <c r="J17" s="79">
        <f>'NOTAS 1ER TRIMESTRE'!P16</f>
        <v>10</v>
      </c>
      <c r="K17" s="80">
        <f t="shared" ref="K17:K60" si="3">J17*0.05</f>
        <v>0.5</v>
      </c>
      <c r="L17" s="79">
        <f>'NOTAS 1ER TRIMESTRE'!Q16</f>
        <v>4.25</v>
      </c>
      <c r="M17" s="80">
        <f t="shared" ref="M17:M60" si="4">L17*0.05</f>
        <v>0.21250000000000002</v>
      </c>
      <c r="N17" s="81">
        <f t="shared" ref="N17:N60" si="5">K17+M17</f>
        <v>0.71250000000000002</v>
      </c>
      <c r="O17" s="82">
        <f t="shared" ref="O17:O60" si="6">I17+N17</f>
        <v>6.1125000000000007</v>
      </c>
      <c r="P17" s="71" t="str">
        <f t="shared" ref="P17:P61" si="7">IF(ROUND(O17,0)=10,"A+",IF(ROUND(O17,0)=9,"A-",IF(ROUND(O17,0)=8,"B+",IF(ROUND(O17,0)=7,"B-",IF(ROUND(O17,0)=6,"C+",IF(ROUND(O17,0)=5,"C-",IF(ROUND(17,0)=4,"D+",IF(ROUND(O17,0)=3,"D-",IF(ROUND(O17,0)=2,"E+",IF(ROUND(O17,0)=1,"E-"))))))))))</f>
        <v>C+</v>
      </c>
      <c r="Q17" s="104" t="str">
        <f t="shared" ref="Q17:Q60" si="8">IF(O17&gt;=8,"Destreza o aprendizaje alcanzado",IF(O17&lt;&gt;8,"Destreza o aprendizaje en proceso de desarrollo",IF(O17&lt;&gt;5,"Destreza o aprendizaje iniciado")))</f>
        <v>Destreza o aprendizaje en proceso de desarrollo</v>
      </c>
      <c r="R17" s="72"/>
      <c r="S17" s="72"/>
      <c r="T17" s="72"/>
    </row>
    <row r="18" spans="1:20" ht="17.25" thickTop="1" thickBot="1">
      <c r="A18" s="77">
        <v>3</v>
      </c>
      <c r="B18" s="78" t="str">
        <f>DATOS!B14</f>
        <v>CASA QUINATOA CRISTIAN DANILO</v>
      </c>
      <c r="C18" s="79">
        <f>'NOTAS 1ER TRIMESTRE'!G17</f>
        <v>9</v>
      </c>
      <c r="D18" s="79" t="str">
        <f>'NOTAS 1ER TRIMESTRE'!H17</f>
        <v>A-</v>
      </c>
      <c r="E18" s="80">
        <f t="shared" si="0"/>
        <v>4.05</v>
      </c>
      <c r="F18" s="79">
        <f>'NOTAS 1ER TRIMESTRE'!N17</f>
        <v>8</v>
      </c>
      <c r="G18" s="79" t="str">
        <f>'NOTAS 1ER TRIMESTRE'!O17</f>
        <v>B+</v>
      </c>
      <c r="H18" s="80">
        <f t="shared" si="1"/>
        <v>3.6</v>
      </c>
      <c r="I18" s="81">
        <f t="shared" si="2"/>
        <v>7.65</v>
      </c>
      <c r="J18" s="79">
        <f>'NOTAS 1ER TRIMESTRE'!P17</f>
        <v>10</v>
      </c>
      <c r="K18" s="80">
        <f t="shared" si="3"/>
        <v>0.5</v>
      </c>
      <c r="L18" s="79">
        <f>'NOTAS 1ER TRIMESTRE'!Q17</f>
        <v>5.75</v>
      </c>
      <c r="M18" s="80">
        <f t="shared" si="4"/>
        <v>0.28750000000000003</v>
      </c>
      <c r="N18" s="81">
        <f t="shared" si="5"/>
        <v>0.78750000000000009</v>
      </c>
      <c r="O18" s="82">
        <f t="shared" si="6"/>
        <v>8.4375</v>
      </c>
      <c r="P18" s="71" t="str">
        <f t="shared" si="7"/>
        <v>B+</v>
      </c>
      <c r="Q18" s="104" t="str">
        <f t="shared" si="8"/>
        <v>Destreza o aprendizaje alcanzado</v>
      </c>
      <c r="R18" s="72"/>
      <c r="S18" s="72"/>
      <c r="T18" s="72"/>
    </row>
    <row r="19" spans="1:20" ht="17.25" thickTop="1" thickBot="1">
      <c r="A19" s="77">
        <v>4</v>
      </c>
      <c r="B19" s="78" t="str">
        <f>DATOS!B15</f>
        <v>CATOTA TAIPE MIRYAN GRACIELA</v>
      </c>
      <c r="C19" s="79">
        <f>'NOTAS 1ER TRIMESTRE'!G18</f>
        <v>8.5</v>
      </c>
      <c r="D19" s="79" t="str">
        <f>'NOTAS 1ER TRIMESTRE'!H18</f>
        <v>A-</v>
      </c>
      <c r="E19" s="80">
        <f t="shared" si="0"/>
        <v>3.8250000000000002</v>
      </c>
      <c r="F19" s="79">
        <f>'NOTAS 1ER TRIMESTRE'!N18</f>
        <v>7</v>
      </c>
      <c r="G19" s="79" t="str">
        <f>'NOTAS 1ER TRIMESTRE'!O18</f>
        <v>B-</v>
      </c>
      <c r="H19" s="80">
        <f t="shared" si="1"/>
        <v>3.15</v>
      </c>
      <c r="I19" s="81">
        <f t="shared" si="2"/>
        <v>6.9749999999999996</v>
      </c>
      <c r="J19" s="79">
        <f>'NOTAS 1ER TRIMESTRE'!P18</f>
        <v>10</v>
      </c>
      <c r="K19" s="80">
        <f t="shared" si="3"/>
        <v>0.5</v>
      </c>
      <c r="L19" s="79">
        <f>'NOTAS 1ER TRIMESTRE'!Q18</f>
        <v>9.5</v>
      </c>
      <c r="M19" s="80">
        <f t="shared" si="4"/>
        <v>0.47500000000000003</v>
      </c>
      <c r="N19" s="81">
        <f t="shared" si="5"/>
        <v>0.97500000000000009</v>
      </c>
      <c r="O19" s="82">
        <f t="shared" si="6"/>
        <v>7.9499999999999993</v>
      </c>
      <c r="P19" s="71" t="str">
        <f t="shared" si="7"/>
        <v>B+</v>
      </c>
      <c r="Q19" s="104" t="str">
        <f t="shared" si="8"/>
        <v>Destreza o aprendizaje en proceso de desarrollo</v>
      </c>
      <c r="R19" s="72"/>
      <c r="S19" s="72"/>
      <c r="T19" s="72"/>
    </row>
    <row r="20" spans="1:20" ht="17.25" thickTop="1" thickBot="1">
      <c r="A20" s="77">
        <v>5</v>
      </c>
      <c r="B20" s="78" t="str">
        <f>DATOS!B16</f>
        <v>CHANATASIG CASA ALEX FERNANDO</v>
      </c>
      <c r="C20" s="79">
        <f>'NOTAS 1ER TRIMESTRE'!G19</f>
        <v>8</v>
      </c>
      <c r="D20" s="79" t="str">
        <f>'NOTAS 1ER TRIMESTRE'!H19</f>
        <v>B+</v>
      </c>
      <c r="E20" s="80">
        <f t="shared" si="0"/>
        <v>3.6</v>
      </c>
      <c r="F20" s="79">
        <f>'NOTAS 1ER TRIMESTRE'!N19</f>
        <v>10</v>
      </c>
      <c r="G20" s="79" t="str">
        <f>'NOTAS 1ER TRIMESTRE'!O19</f>
        <v>A+</v>
      </c>
      <c r="H20" s="80">
        <f t="shared" si="1"/>
        <v>4.5</v>
      </c>
      <c r="I20" s="81">
        <f t="shared" si="2"/>
        <v>8.1</v>
      </c>
      <c r="J20" s="79">
        <f>'NOTAS 1ER TRIMESTRE'!P19</f>
        <v>10</v>
      </c>
      <c r="K20" s="80">
        <f t="shared" si="3"/>
        <v>0.5</v>
      </c>
      <c r="L20" s="79">
        <f>'NOTAS 1ER TRIMESTRE'!Q19</f>
        <v>4.75</v>
      </c>
      <c r="M20" s="80">
        <f t="shared" si="4"/>
        <v>0.23750000000000002</v>
      </c>
      <c r="N20" s="81">
        <f t="shared" si="5"/>
        <v>0.73750000000000004</v>
      </c>
      <c r="O20" s="82">
        <f t="shared" si="6"/>
        <v>8.8375000000000004</v>
      </c>
      <c r="P20" s="71" t="str">
        <f t="shared" si="7"/>
        <v>A-</v>
      </c>
      <c r="Q20" s="104" t="str">
        <f t="shared" si="8"/>
        <v>Destreza o aprendizaje alcanzado</v>
      </c>
      <c r="R20" s="72"/>
      <c r="S20" s="72"/>
      <c r="T20" s="72"/>
    </row>
    <row r="21" spans="1:20" ht="17.25" thickTop="1" thickBot="1">
      <c r="A21" s="77">
        <v>6</v>
      </c>
      <c r="B21" s="78" t="str">
        <f>DATOS!B17</f>
        <v>CHICAIZA QUINATOA KEVIN MARCELO</v>
      </c>
      <c r="C21" s="79">
        <f>'NOTAS 1ER TRIMESTRE'!G20</f>
        <v>8.75</v>
      </c>
      <c r="D21" s="79" t="str">
        <f>'NOTAS 1ER TRIMESTRE'!H20</f>
        <v>A-</v>
      </c>
      <c r="E21" s="80">
        <f t="shared" si="0"/>
        <v>3.9375</v>
      </c>
      <c r="F21" s="79">
        <f>'NOTAS 1ER TRIMESTRE'!N20</f>
        <v>10</v>
      </c>
      <c r="G21" s="79" t="str">
        <f>'NOTAS 1ER TRIMESTRE'!O20</f>
        <v>A+</v>
      </c>
      <c r="H21" s="80">
        <f t="shared" si="1"/>
        <v>4.5</v>
      </c>
      <c r="I21" s="81">
        <f t="shared" si="2"/>
        <v>8.4375</v>
      </c>
      <c r="J21" s="79">
        <f>'NOTAS 1ER TRIMESTRE'!P20</f>
        <v>10</v>
      </c>
      <c r="K21" s="80">
        <f t="shared" si="3"/>
        <v>0.5</v>
      </c>
      <c r="L21" s="79">
        <f>'NOTAS 1ER TRIMESTRE'!Q20</f>
        <v>4.25</v>
      </c>
      <c r="M21" s="80">
        <f t="shared" si="4"/>
        <v>0.21250000000000002</v>
      </c>
      <c r="N21" s="81">
        <f t="shared" si="5"/>
        <v>0.71250000000000002</v>
      </c>
      <c r="O21" s="82">
        <f t="shared" si="6"/>
        <v>9.15</v>
      </c>
      <c r="P21" s="71" t="str">
        <f t="shared" si="7"/>
        <v>A-</v>
      </c>
      <c r="Q21" s="104" t="str">
        <f t="shared" si="8"/>
        <v>Destreza o aprendizaje alcanzado</v>
      </c>
      <c r="R21" s="72"/>
      <c r="S21" s="72"/>
      <c r="T21" s="72"/>
    </row>
    <row r="22" spans="1:20" ht="17.25" thickTop="1" thickBot="1">
      <c r="A22" s="77">
        <v>7</v>
      </c>
      <c r="B22" s="78" t="str">
        <f>DATOS!B18</f>
        <v>COYAGO YUGCHA JOSTIN ISRAEL</v>
      </c>
      <c r="C22" s="79">
        <f>'NOTAS 1ER TRIMESTRE'!G21</f>
        <v>9</v>
      </c>
      <c r="D22" s="79" t="str">
        <f>'NOTAS 1ER TRIMESTRE'!H21</f>
        <v>A-</v>
      </c>
      <c r="E22" s="80">
        <f t="shared" si="0"/>
        <v>4.05</v>
      </c>
      <c r="F22" s="79">
        <f>'NOTAS 1ER TRIMESTRE'!N21</f>
        <v>10</v>
      </c>
      <c r="G22" s="79" t="str">
        <f>'NOTAS 1ER TRIMESTRE'!O21</f>
        <v>A+</v>
      </c>
      <c r="H22" s="80">
        <f t="shared" si="1"/>
        <v>4.5</v>
      </c>
      <c r="I22" s="81">
        <f t="shared" si="2"/>
        <v>8.5500000000000007</v>
      </c>
      <c r="J22" s="79">
        <f>'NOTAS 1ER TRIMESTRE'!P21</f>
        <v>10</v>
      </c>
      <c r="K22" s="80">
        <f t="shared" si="3"/>
        <v>0.5</v>
      </c>
      <c r="L22" s="79">
        <f>'NOTAS 1ER TRIMESTRE'!Q21</f>
        <v>4.75</v>
      </c>
      <c r="M22" s="80">
        <f t="shared" si="4"/>
        <v>0.23750000000000002</v>
      </c>
      <c r="N22" s="81">
        <f t="shared" si="5"/>
        <v>0.73750000000000004</v>
      </c>
      <c r="O22" s="82">
        <f t="shared" si="6"/>
        <v>9.2875000000000014</v>
      </c>
      <c r="P22" s="71" t="str">
        <f t="shared" si="7"/>
        <v>A-</v>
      </c>
      <c r="Q22" s="104" t="str">
        <f t="shared" si="8"/>
        <v>Destreza o aprendizaje alcanzado</v>
      </c>
      <c r="R22" s="72"/>
      <c r="S22" s="72"/>
      <c r="T22" s="72"/>
    </row>
    <row r="23" spans="1:20" ht="17.25" thickTop="1" thickBot="1">
      <c r="A23" s="77">
        <v>8</v>
      </c>
      <c r="B23" s="78" t="str">
        <f>DATOS!B19</f>
        <v>GUARANDA AGUIAR ANDRES SEBASTIAN</v>
      </c>
      <c r="C23" s="79">
        <f>'NOTAS 1ER TRIMESTRE'!G22</f>
        <v>7</v>
      </c>
      <c r="D23" s="79" t="str">
        <f>'NOTAS 1ER TRIMESTRE'!H22</f>
        <v>B-</v>
      </c>
      <c r="E23" s="80">
        <f t="shared" si="0"/>
        <v>3.15</v>
      </c>
      <c r="F23" s="79">
        <f>'NOTAS 1ER TRIMESTRE'!N22</f>
        <v>7</v>
      </c>
      <c r="G23" s="79" t="str">
        <f>'NOTAS 1ER TRIMESTRE'!O22</f>
        <v>B-</v>
      </c>
      <c r="H23" s="80">
        <f t="shared" si="1"/>
        <v>3.15</v>
      </c>
      <c r="I23" s="81">
        <f t="shared" si="2"/>
        <v>6.3</v>
      </c>
      <c r="J23" s="79">
        <f>'NOTAS 1ER TRIMESTRE'!P22</f>
        <v>10</v>
      </c>
      <c r="K23" s="80">
        <f t="shared" si="3"/>
        <v>0.5</v>
      </c>
      <c r="L23" s="79">
        <f>'NOTAS 1ER TRIMESTRE'!Q22</f>
        <v>4.75</v>
      </c>
      <c r="M23" s="80">
        <f t="shared" si="4"/>
        <v>0.23750000000000002</v>
      </c>
      <c r="N23" s="81">
        <f t="shared" si="5"/>
        <v>0.73750000000000004</v>
      </c>
      <c r="O23" s="82">
        <f t="shared" si="6"/>
        <v>7.0374999999999996</v>
      </c>
      <c r="P23" s="71" t="str">
        <f t="shared" si="7"/>
        <v>B-</v>
      </c>
      <c r="Q23" s="104" t="str">
        <f t="shared" si="8"/>
        <v>Destreza o aprendizaje en proceso de desarrollo</v>
      </c>
      <c r="R23" s="72"/>
      <c r="S23" s="72"/>
      <c r="T23" s="72"/>
    </row>
    <row r="24" spans="1:20" ht="17.25" thickTop="1" thickBot="1">
      <c r="A24" s="77">
        <v>9</v>
      </c>
      <c r="B24" s="78" t="str">
        <f>DATOS!B20</f>
        <v>HUILCA QUINATOA JAVIER ALEXANDER</v>
      </c>
      <c r="C24" s="79">
        <f>'NOTAS 1ER TRIMESTRE'!G23</f>
        <v>7</v>
      </c>
      <c r="D24" s="79" t="str">
        <f>'NOTAS 1ER TRIMESTRE'!H23</f>
        <v>B-</v>
      </c>
      <c r="E24" s="80">
        <f t="shared" si="0"/>
        <v>3.15</v>
      </c>
      <c r="F24" s="79">
        <f>'NOTAS 1ER TRIMESTRE'!N23</f>
        <v>7.5</v>
      </c>
      <c r="G24" s="79" t="str">
        <f>'NOTAS 1ER TRIMESTRE'!O23</f>
        <v>B+</v>
      </c>
      <c r="H24" s="80">
        <f t="shared" si="1"/>
        <v>3.375</v>
      </c>
      <c r="I24" s="81">
        <f t="shared" si="2"/>
        <v>6.5250000000000004</v>
      </c>
      <c r="J24" s="79">
        <f>'NOTAS 1ER TRIMESTRE'!P23</f>
        <v>10</v>
      </c>
      <c r="K24" s="80">
        <f t="shared" si="3"/>
        <v>0.5</v>
      </c>
      <c r="L24" s="79">
        <f>'NOTAS 1ER TRIMESTRE'!Q23</f>
        <v>3.75</v>
      </c>
      <c r="M24" s="80">
        <f t="shared" si="4"/>
        <v>0.1875</v>
      </c>
      <c r="N24" s="81">
        <f t="shared" si="5"/>
        <v>0.6875</v>
      </c>
      <c r="O24" s="82">
        <f t="shared" si="6"/>
        <v>7.2125000000000004</v>
      </c>
      <c r="P24" s="71" t="str">
        <f t="shared" si="7"/>
        <v>B-</v>
      </c>
      <c r="Q24" s="104" t="str">
        <f t="shared" si="8"/>
        <v>Destreza o aprendizaje en proceso de desarrollo</v>
      </c>
      <c r="R24" s="72"/>
      <c r="S24" s="72"/>
      <c r="T24" s="72"/>
    </row>
    <row r="25" spans="1:20" ht="17.25" thickTop="1" thickBot="1">
      <c r="A25" s="77">
        <v>10</v>
      </c>
      <c r="B25" s="78" t="str">
        <f>DATOS!B21</f>
        <v>IZA YUGSI KATY ALEXANDRA</v>
      </c>
      <c r="C25" s="79">
        <f>'NOTAS 1ER TRIMESTRE'!G24</f>
        <v>8.5</v>
      </c>
      <c r="D25" s="79" t="str">
        <f>'NOTAS 1ER TRIMESTRE'!H24</f>
        <v>A-</v>
      </c>
      <c r="E25" s="80">
        <f t="shared" si="0"/>
        <v>3.8250000000000002</v>
      </c>
      <c r="F25" s="79">
        <f>'NOTAS 1ER TRIMESTRE'!N24</f>
        <v>10</v>
      </c>
      <c r="G25" s="79" t="str">
        <f>'NOTAS 1ER TRIMESTRE'!O24</f>
        <v>A+</v>
      </c>
      <c r="H25" s="80">
        <f t="shared" si="1"/>
        <v>4.5</v>
      </c>
      <c r="I25" s="81">
        <f t="shared" si="2"/>
        <v>8.3249999999999993</v>
      </c>
      <c r="J25" s="79">
        <f>'NOTAS 1ER TRIMESTRE'!P24</f>
        <v>10</v>
      </c>
      <c r="K25" s="80">
        <f t="shared" si="3"/>
        <v>0.5</v>
      </c>
      <c r="L25" s="79">
        <f>'NOTAS 1ER TRIMESTRE'!Q24</f>
        <v>9</v>
      </c>
      <c r="M25" s="80">
        <f t="shared" si="4"/>
        <v>0.45</v>
      </c>
      <c r="N25" s="81">
        <f t="shared" si="5"/>
        <v>0.95</v>
      </c>
      <c r="O25" s="82">
        <f t="shared" si="6"/>
        <v>9.2749999999999986</v>
      </c>
      <c r="P25" s="71" t="str">
        <f t="shared" si="7"/>
        <v>A-</v>
      </c>
      <c r="Q25" s="104" t="str">
        <f t="shared" si="8"/>
        <v>Destreza o aprendizaje alcanzado</v>
      </c>
      <c r="R25" s="72"/>
      <c r="S25" s="72"/>
      <c r="T25" s="72"/>
    </row>
    <row r="26" spans="1:20" ht="17.25" thickTop="1" thickBot="1">
      <c r="A26" s="77">
        <v>11</v>
      </c>
      <c r="B26" s="78" t="str">
        <f>DATOS!B22</f>
        <v>LEMA QUINATOA MARIA ELIZABETH</v>
      </c>
      <c r="C26" s="79">
        <f>'NOTAS 1ER TRIMESTRE'!G25</f>
        <v>8.5</v>
      </c>
      <c r="D26" s="79" t="str">
        <f>'NOTAS 1ER TRIMESTRE'!H25</f>
        <v>A-</v>
      </c>
      <c r="E26" s="80">
        <f t="shared" si="0"/>
        <v>3.8250000000000002</v>
      </c>
      <c r="F26" s="79">
        <f>'NOTAS 1ER TRIMESTRE'!N25</f>
        <v>8</v>
      </c>
      <c r="G26" s="79" t="str">
        <f>'NOTAS 1ER TRIMESTRE'!O25</f>
        <v>B+</v>
      </c>
      <c r="H26" s="80">
        <f t="shared" si="1"/>
        <v>3.6</v>
      </c>
      <c r="I26" s="81">
        <f t="shared" si="2"/>
        <v>7.4250000000000007</v>
      </c>
      <c r="J26" s="79">
        <f>'NOTAS 1ER TRIMESTRE'!P25</f>
        <v>10</v>
      </c>
      <c r="K26" s="80">
        <f t="shared" si="3"/>
        <v>0.5</v>
      </c>
      <c r="L26" s="79">
        <f>'NOTAS 1ER TRIMESTRE'!Q25</f>
        <v>3.75</v>
      </c>
      <c r="M26" s="80">
        <f t="shared" si="4"/>
        <v>0.1875</v>
      </c>
      <c r="N26" s="81">
        <f t="shared" si="5"/>
        <v>0.6875</v>
      </c>
      <c r="O26" s="82">
        <f t="shared" si="6"/>
        <v>8.1125000000000007</v>
      </c>
      <c r="P26" s="71" t="str">
        <f t="shared" si="7"/>
        <v>B+</v>
      </c>
      <c r="Q26" s="104" t="str">
        <f t="shared" si="8"/>
        <v>Destreza o aprendizaje alcanzado</v>
      </c>
      <c r="R26" s="72"/>
      <c r="S26" s="72"/>
      <c r="T26" s="72"/>
    </row>
    <row r="27" spans="1:20" ht="17.25" thickTop="1" thickBot="1">
      <c r="A27" s="77">
        <v>12</v>
      </c>
      <c r="B27" s="78" t="str">
        <f>DATOS!B23</f>
        <v>LEMA VITURCO CARLOS DANIEL</v>
      </c>
      <c r="C27" s="79">
        <f>'NOTAS 1ER TRIMESTRE'!G26</f>
        <v>7</v>
      </c>
      <c r="D27" s="79" t="str">
        <f>'NOTAS 1ER TRIMESTRE'!H26</f>
        <v>B-</v>
      </c>
      <c r="E27" s="80">
        <f t="shared" si="0"/>
        <v>3.15</v>
      </c>
      <c r="F27" s="79">
        <f>'NOTAS 1ER TRIMESTRE'!N26</f>
        <v>8</v>
      </c>
      <c r="G27" s="79" t="str">
        <f>'NOTAS 1ER TRIMESTRE'!O26</f>
        <v>B+</v>
      </c>
      <c r="H27" s="80">
        <f t="shared" si="1"/>
        <v>3.6</v>
      </c>
      <c r="I27" s="81">
        <f t="shared" si="2"/>
        <v>6.75</v>
      </c>
      <c r="J27" s="79">
        <f>'NOTAS 1ER TRIMESTRE'!P26</f>
        <v>10</v>
      </c>
      <c r="K27" s="80">
        <f t="shared" si="3"/>
        <v>0.5</v>
      </c>
      <c r="L27" s="79">
        <f>'NOTAS 1ER TRIMESTRE'!Q26</f>
        <v>4</v>
      </c>
      <c r="M27" s="80">
        <f t="shared" si="4"/>
        <v>0.2</v>
      </c>
      <c r="N27" s="81">
        <f t="shared" si="5"/>
        <v>0.7</v>
      </c>
      <c r="O27" s="82">
        <f t="shared" si="6"/>
        <v>7.45</v>
      </c>
      <c r="P27" s="71" t="str">
        <f t="shared" si="7"/>
        <v>B-</v>
      </c>
      <c r="Q27" s="104" t="str">
        <f t="shared" si="8"/>
        <v>Destreza o aprendizaje en proceso de desarrollo</v>
      </c>
      <c r="R27" s="72"/>
      <c r="S27" s="72"/>
      <c r="T27" s="72"/>
    </row>
    <row r="28" spans="1:20" ht="17.25" thickTop="1" thickBot="1">
      <c r="A28" s="77">
        <v>13</v>
      </c>
      <c r="B28" s="78" t="str">
        <f>DATOS!B24</f>
        <v>QUILUMBA BARBA ANGELES MICAELA</v>
      </c>
      <c r="C28" s="79">
        <f>'NOTAS 1ER TRIMESTRE'!G27</f>
        <v>7.5</v>
      </c>
      <c r="D28" s="79" t="str">
        <f>'NOTAS 1ER TRIMESTRE'!H27</f>
        <v>B+</v>
      </c>
      <c r="E28" s="80">
        <f t="shared" si="0"/>
        <v>3.375</v>
      </c>
      <c r="F28" s="79">
        <f>'NOTAS 1ER TRIMESTRE'!N27</f>
        <v>10</v>
      </c>
      <c r="G28" s="79" t="str">
        <f>'NOTAS 1ER TRIMESTRE'!O27</f>
        <v>A+</v>
      </c>
      <c r="H28" s="80">
        <f t="shared" si="1"/>
        <v>4.5</v>
      </c>
      <c r="I28" s="81">
        <f t="shared" si="2"/>
        <v>7.875</v>
      </c>
      <c r="J28" s="79">
        <f>'NOTAS 1ER TRIMESTRE'!P27</f>
        <v>10</v>
      </c>
      <c r="K28" s="80">
        <f t="shared" si="3"/>
        <v>0.5</v>
      </c>
      <c r="L28" s="79">
        <f>'NOTAS 1ER TRIMESTRE'!Q27</f>
        <v>3.5</v>
      </c>
      <c r="M28" s="80">
        <f t="shared" si="4"/>
        <v>0.17500000000000002</v>
      </c>
      <c r="N28" s="81">
        <f t="shared" si="5"/>
        <v>0.67500000000000004</v>
      </c>
      <c r="O28" s="82">
        <f t="shared" si="6"/>
        <v>8.5500000000000007</v>
      </c>
      <c r="P28" s="71" t="str">
        <f t="shared" si="7"/>
        <v>A-</v>
      </c>
      <c r="Q28" s="104" t="str">
        <f t="shared" si="8"/>
        <v>Destreza o aprendizaje alcanzado</v>
      </c>
      <c r="R28" s="72"/>
      <c r="S28" s="72"/>
      <c r="T28" s="72"/>
    </row>
    <row r="29" spans="1:20" ht="17.25" thickTop="1" thickBot="1">
      <c r="A29" s="77">
        <v>14</v>
      </c>
      <c r="B29" s="78" t="str">
        <f>DATOS!B25</f>
        <v>QUINATOA TOAPANTA ABRAHAM JOSUE</v>
      </c>
      <c r="C29" s="79">
        <f>'NOTAS 1ER TRIMESTRE'!G28</f>
        <v>9</v>
      </c>
      <c r="D29" s="79" t="str">
        <f>'NOTAS 1ER TRIMESTRE'!H28</f>
        <v>A-</v>
      </c>
      <c r="E29" s="80">
        <f t="shared" si="0"/>
        <v>4.05</v>
      </c>
      <c r="F29" s="79">
        <f>'NOTAS 1ER TRIMESTRE'!N28</f>
        <v>10</v>
      </c>
      <c r="G29" s="79" t="str">
        <f>'NOTAS 1ER TRIMESTRE'!O28</f>
        <v>A+</v>
      </c>
      <c r="H29" s="80">
        <f t="shared" si="1"/>
        <v>4.5</v>
      </c>
      <c r="I29" s="81">
        <f t="shared" si="2"/>
        <v>8.5500000000000007</v>
      </c>
      <c r="J29" s="79">
        <f>'NOTAS 1ER TRIMESTRE'!P28</f>
        <v>10</v>
      </c>
      <c r="K29" s="80">
        <f t="shared" si="3"/>
        <v>0.5</v>
      </c>
      <c r="L29" s="79">
        <f>'NOTAS 1ER TRIMESTRE'!Q28</f>
        <v>5.5</v>
      </c>
      <c r="M29" s="80">
        <f t="shared" si="4"/>
        <v>0.27500000000000002</v>
      </c>
      <c r="N29" s="81">
        <f t="shared" si="5"/>
        <v>0.77500000000000002</v>
      </c>
      <c r="O29" s="82">
        <f t="shared" si="6"/>
        <v>9.3250000000000011</v>
      </c>
      <c r="P29" s="71" t="str">
        <f t="shared" si="7"/>
        <v>A-</v>
      </c>
      <c r="Q29" s="104" t="str">
        <f t="shared" si="8"/>
        <v>Destreza o aprendizaje alcanzado</v>
      </c>
      <c r="R29" s="72"/>
      <c r="S29" s="72"/>
      <c r="T29" s="72"/>
    </row>
    <row r="30" spans="1:20" ht="17.25" thickTop="1" thickBot="1">
      <c r="A30" s="77">
        <v>15</v>
      </c>
      <c r="B30" s="78" t="str">
        <f>DATOS!B26</f>
        <v>TOAQUIZA CHANCUSIG HILDA ESMERALDA</v>
      </c>
      <c r="C30" s="79">
        <f>'NOTAS 1ER TRIMESTRE'!G29</f>
        <v>7.5</v>
      </c>
      <c r="D30" s="79" t="str">
        <f>'NOTAS 1ER TRIMESTRE'!H29</f>
        <v>B+</v>
      </c>
      <c r="E30" s="80">
        <f t="shared" si="0"/>
        <v>3.375</v>
      </c>
      <c r="F30" s="79">
        <f>'NOTAS 1ER TRIMESTRE'!N29</f>
        <v>7</v>
      </c>
      <c r="G30" s="79" t="str">
        <f>'NOTAS 1ER TRIMESTRE'!O29</f>
        <v>B-</v>
      </c>
      <c r="H30" s="80">
        <f t="shared" si="1"/>
        <v>3.15</v>
      </c>
      <c r="I30" s="81">
        <f t="shared" si="2"/>
        <v>6.5250000000000004</v>
      </c>
      <c r="J30" s="79">
        <f>'NOTAS 1ER TRIMESTRE'!P29</f>
        <v>10</v>
      </c>
      <c r="K30" s="80">
        <f t="shared" si="3"/>
        <v>0.5</v>
      </c>
      <c r="L30" s="79">
        <f>'NOTAS 1ER TRIMESTRE'!Q29</f>
        <v>9.5</v>
      </c>
      <c r="M30" s="80">
        <f t="shared" si="4"/>
        <v>0.47500000000000003</v>
      </c>
      <c r="N30" s="81">
        <f t="shared" si="5"/>
        <v>0.97500000000000009</v>
      </c>
      <c r="O30" s="82">
        <f t="shared" si="6"/>
        <v>7.5</v>
      </c>
      <c r="P30" s="71" t="str">
        <f t="shared" si="7"/>
        <v>B+</v>
      </c>
      <c r="Q30" s="104" t="str">
        <f t="shared" si="8"/>
        <v>Destreza o aprendizaje en proceso de desarrollo</v>
      </c>
      <c r="R30" s="72"/>
      <c r="S30" s="72"/>
      <c r="T30" s="72"/>
    </row>
    <row r="31" spans="1:20" ht="17.25" thickTop="1" thickBot="1">
      <c r="A31" s="77">
        <v>16</v>
      </c>
      <c r="B31" s="78" t="str">
        <f>DATOS!B27</f>
        <v>VEGA YUGCHA JONATHAN PAÚL</v>
      </c>
      <c r="C31" s="79">
        <f>'NOTAS 1ER TRIMESTRE'!G30</f>
        <v>7.5</v>
      </c>
      <c r="D31" s="79" t="str">
        <f>'NOTAS 1ER TRIMESTRE'!H30</f>
        <v>B+</v>
      </c>
      <c r="E31" s="80">
        <f t="shared" si="0"/>
        <v>3.375</v>
      </c>
      <c r="F31" s="79">
        <f>'NOTAS 1ER TRIMESTRE'!N30</f>
        <v>10</v>
      </c>
      <c r="G31" s="79" t="str">
        <f>'NOTAS 1ER TRIMESTRE'!O30</f>
        <v>A+</v>
      </c>
      <c r="H31" s="80">
        <f t="shared" si="1"/>
        <v>4.5</v>
      </c>
      <c r="I31" s="81">
        <f t="shared" si="2"/>
        <v>7.875</v>
      </c>
      <c r="J31" s="79">
        <f>'NOTAS 1ER TRIMESTRE'!P30</f>
        <v>10</v>
      </c>
      <c r="K31" s="80">
        <f t="shared" si="3"/>
        <v>0.5</v>
      </c>
      <c r="L31" s="79">
        <f>'NOTAS 1ER TRIMESTRE'!Q30</f>
        <v>5</v>
      </c>
      <c r="M31" s="80">
        <f t="shared" si="4"/>
        <v>0.25</v>
      </c>
      <c r="N31" s="81">
        <f t="shared" si="5"/>
        <v>0.75</v>
      </c>
      <c r="O31" s="82">
        <f t="shared" si="6"/>
        <v>8.625</v>
      </c>
      <c r="P31" s="71" t="str">
        <f t="shared" si="7"/>
        <v>A-</v>
      </c>
      <c r="Q31" s="104" t="str">
        <f t="shared" si="8"/>
        <v>Destreza o aprendizaje alcanzado</v>
      </c>
      <c r="R31" s="72"/>
      <c r="S31" s="72"/>
      <c r="T31" s="72"/>
    </row>
    <row r="32" spans="1:20" ht="17.25" thickTop="1" thickBot="1">
      <c r="A32" s="77">
        <v>17</v>
      </c>
      <c r="B32" s="78" t="str">
        <f>DATOS!B28</f>
        <v>YANEZ ZAPATA KEVIN EDUARDO</v>
      </c>
      <c r="C32" s="79">
        <f>'NOTAS 1ER TRIMESTRE'!G31</f>
        <v>8</v>
      </c>
      <c r="D32" s="79" t="str">
        <f>'NOTAS 1ER TRIMESTRE'!H31</f>
        <v>B+</v>
      </c>
      <c r="E32" s="80">
        <f t="shared" si="0"/>
        <v>3.6</v>
      </c>
      <c r="F32" s="79">
        <f>'NOTAS 1ER TRIMESTRE'!N31</f>
        <v>8</v>
      </c>
      <c r="G32" s="79" t="str">
        <f>'NOTAS 1ER TRIMESTRE'!O31</f>
        <v>B+</v>
      </c>
      <c r="H32" s="80">
        <f t="shared" si="1"/>
        <v>3.6</v>
      </c>
      <c r="I32" s="81">
        <f t="shared" si="2"/>
        <v>7.2</v>
      </c>
      <c r="J32" s="79">
        <f>'NOTAS 1ER TRIMESTRE'!P31</f>
        <v>10</v>
      </c>
      <c r="K32" s="80">
        <f t="shared" si="3"/>
        <v>0.5</v>
      </c>
      <c r="L32" s="79">
        <f>'NOTAS 1ER TRIMESTRE'!Q31</f>
        <v>8</v>
      </c>
      <c r="M32" s="80">
        <f t="shared" si="4"/>
        <v>0.4</v>
      </c>
      <c r="N32" s="81">
        <f t="shared" si="5"/>
        <v>0.9</v>
      </c>
      <c r="O32" s="82">
        <f t="shared" si="6"/>
        <v>8.1</v>
      </c>
      <c r="P32" s="71" t="str">
        <f t="shared" si="7"/>
        <v>B+</v>
      </c>
      <c r="Q32" s="104" t="str">
        <f t="shared" si="8"/>
        <v>Destreza o aprendizaje alcanzado</v>
      </c>
      <c r="R32" s="72"/>
      <c r="S32" s="72"/>
      <c r="T32" s="72"/>
    </row>
    <row r="33" spans="1:20" ht="17.25" thickTop="1" thickBot="1">
      <c r="A33" s="77">
        <v>18</v>
      </c>
      <c r="B33" s="78">
        <f>DATOS!B29</f>
        <v>0</v>
      </c>
      <c r="C33" s="79" t="e">
        <f>'NOTAS 1ER TRIMESTRE'!G32</f>
        <v>#DIV/0!</v>
      </c>
      <c r="D33" s="79" t="e">
        <f>'NOTAS 1ER TRIMESTRE'!H32</f>
        <v>#DIV/0!</v>
      </c>
      <c r="E33" s="80" t="e">
        <f t="shared" si="0"/>
        <v>#DIV/0!</v>
      </c>
      <c r="F33" s="79" t="e">
        <f>'NOTAS 1ER TRIMESTRE'!N32</f>
        <v>#DIV/0!</v>
      </c>
      <c r="G33" s="79" t="e">
        <f>'NOTAS 1ER TRIMESTRE'!O32</f>
        <v>#DIV/0!</v>
      </c>
      <c r="H33" s="80" t="e">
        <f t="shared" si="1"/>
        <v>#DIV/0!</v>
      </c>
      <c r="I33" s="81" t="e">
        <f t="shared" si="2"/>
        <v>#DIV/0!</v>
      </c>
      <c r="J33" s="79">
        <f>'NOTAS 1ER TRIMESTRE'!P32</f>
        <v>0</v>
      </c>
      <c r="K33" s="80">
        <f t="shared" si="3"/>
        <v>0</v>
      </c>
      <c r="L33" s="79">
        <f>'NOTAS 1ER TRIMESTRE'!Q32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71" t="e">
        <f t="shared" si="7"/>
        <v>#DIV/0!</v>
      </c>
      <c r="Q33" s="104" t="e">
        <f t="shared" si="8"/>
        <v>#DIV/0!</v>
      </c>
      <c r="R33" s="72"/>
      <c r="S33" s="72"/>
      <c r="T33" s="72"/>
    </row>
    <row r="34" spans="1:20" ht="17.25" thickTop="1" thickBot="1">
      <c r="A34" s="77">
        <v>19</v>
      </c>
      <c r="B34" s="78">
        <f>DATOS!B30</f>
        <v>0</v>
      </c>
      <c r="C34" s="79" t="e">
        <f>'NOTAS 1ER TRIMESTRE'!G33</f>
        <v>#DIV/0!</v>
      </c>
      <c r="D34" s="79" t="e">
        <f>'NOTAS 1ER TRIMESTRE'!H33</f>
        <v>#DIV/0!</v>
      </c>
      <c r="E34" s="80" t="e">
        <f t="shared" si="0"/>
        <v>#DIV/0!</v>
      </c>
      <c r="F34" s="79" t="e">
        <f>'NOTAS 1ER TRIMESTRE'!N33</f>
        <v>#DIV/0!</v>
      </c>
      <c r="G34" s="79" t="e">
        <f>'NOTAS 1ER TRIMESTRE'!O33</f>
        <v>#DIV/0!</v>
      </c>
      <c r="H34" s="80" t="e">
        <f t="shared" si="1"/>
        <v>#DIV/0!</v>
      </c>
      <c r="I34" s="81" t="e">
        <f t="shared" si="2"/>
        <v>#DIV/0!</v>
      </c>
      <c r="J34" s="79">
        <f>'NOTAS 1ER TRIMESTRE'!P33</f>
        <v>0</v>
      </c>
      <c r="K34" s="80">
        <f t="shared" si="3"/>
        <v>0</v>
      </c>
      <c r="L34" s="79">
        <f>'NOTAS 1ER TRIMESTRE'!Q33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71" t="e">
        <f t="shared" si="7"/>
        <v>#DIV/0!</v>
      </c>
      <c r="Q34" s="104" t="e">
        <f t="shared" si="8"/>
        <v>#DIV/0!</v>
      </c>
      <c r="R34" s="72"/>
      <c r="S34" s="72"/>
      <c r="T34" s="72"/>
    </row>
    <row r="35" spans="1:20" ht="17.25" thickTop="1" thickBot="1">
      <c r="A35" s="77">
        <v>20</v>
      </c>
      <c r="B35" s="78">
        <f>DATOS!B31</f>
        <v>0</v>
      </c>
      <c r="C35" s="79" t="e">
        <f>'NOTAS 1ER TRIMESTRE'!G34</f>
        <v>#DIV/0!</v>
      </c>
      <c r="D35" s="79" t="e">
        <f>'NOTAS 1ER TRIMESTRE'!H34</f>
        <v>#DIV/0!</v>
      </c>
      <c r="E35" s="80" t="e">
        <f t="shared" si="0"/>
        <v>#DIV/0!</v>
      </c>
      <c r="F35" s="79" t="e">
        <f>'NOTAS 1ER TRIMESTRE'!N34</f>
        <v>#DIV/0!</v>
      </c>
      <c r="G35" s="79" t="e">
        <f>'NOTAS 1ER TRIMESTRE'!O34</f>
        <v>#DIV/0!</v>
      </c>
      <c r="H35" s="80" t="e">
        <f t="shared" si="1"/>
        <v>#DIV/0!</v>
      </c>
      <c r="I35" s="81" t="e">
        <f t="shared" si="2"/>
        <v>#DIV/0!</v>
      </c>
      <c r="J35" s="79">
        <f>'NOTAS 1ER TRIMESTRE'!P34</f>
        <v>0</v>
      </c>
      <c r="K35" s="80">
        <f t="shared" si="3"/>
        <v>0</v>
      </c>
      <c r="L35" s="79">
        <f>'NOTAS 1ER TRIMESTRE'!Q34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71" t="e">
        <f t="shared" si="7"/>
        <v>#DIV/0!</v>
      </c>
      <c r="Q35" s="104" t="e">
        <f t="shared" si="8"/>
        <v>#DIV/0!</v>
      </c>
      <c r="R35" s="72"/>
      <c r="S35" s="72"/>
      <c r="T35" s="72"/>
    </row>
    <row r="36" spans="1:20" ht="17.25" thickTop="1" thickBot="1">
      <c r="A36" s="77">
        <v>21</v>
      </c>
      <c r="B36" s="78">
        <f>DATOS!B32</f>
        <v>0</v>
      </c>
      <c r="C36" s="79" t="e">
        <f>'NOTAS 1ER TRIMESTRE'!G35</f>
        <v>#DIV/0!</v>
      </c>
      <c r="D36" s="79" t="e">
        <f>'NOTAS 1ER TRIMESTRE'!H35</f>
        <v>#DIV/0!</v>
      </c>
      <c r="E36" s="80" t="e">
        <f t="shared" si="0"/>
        <v>#DIV/0!</v>
      </c>
      <c r="F36" s="79" t="e">
        <f>'NOTAS 1ER TRIMESTRE'!N35</f>
        <v>#DIV/0!</v>
      </c>
      <c r="G36" s="79" t="e">
        <f>'NOTAS 1ER TRIMESTRE'!O35</f>
        <v>#DIV/0!</v>
      </c>
      <c r="H36" s="80" t="e">
        <f t="shared" si="1"/>
        <v>#DIV/0!</v>
      </c>
      <c r="I36" s="81" t="e">
        <f t="shared" si="2"/>
        <v>#DIV/0!</v>
      </c>
      <c r="J36" s="79">
        <f>'NOTAS 1ER TRIMESTRE'!P35</f>
        <v>0</v>
      </c>
      <c r="K36" s="80">
        <f t="shared" si="3"/>
        <v>0</v>
      </c>
      <c r="L36" s="79">
        <f>'NOTAS 1ER TRIMESTRE'!Q35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71" t="e">
        <f t="shared" si="7"/>
        <v>#DIV/0!</v>
      </c>
      <c r="Q36" s="104" t="e">
        <f t="shared" si="8"/>
        <v>#DIV/0!</v>
      </c>
      <c r="R36" s="72"/>
      <c r="S36" s="72"/>
      <c r="T36" s="72"/>
    </row>
    <row r="37" spans="1:20" ht="17.25" thickTop="1" thickBot="1">
      <c r="A37" s="77">
        <v>22</v>
      </c>
      <c r="B37" s="78">
        <f>DATOS!B33</f>
        <v>0</v>
      </c>
      <c r="C37" s="79" t="e">
        <f>'NOTAS 1ER TRIMESTRE'!G36</f>
        <v>#DIV/0!</v>
      </c>
      <c r="D37" s="79" t="e">
        <f>'NOTAS 1ER TRIMESTRE'!H36</f>
        <v>#DIV/0!</v>
      </c>
      <c r="E37" s="80" t="e">
        <f t="shared" si="0"/>
        <v>#DIV/0!</v>
      </c>
      <c r="F37" s="79" t="e">
        <f>'NOTAS 1ER TRIMESTRE'!N36</f>
        <v>#DIV/0!</v>
      </c>
      <c r="G37" s="79" t="e">
        <f>'NOTAS 1ER TRIMESTRE'!O36</f>
        <v>#DIV/0!</v>
      </c>
      <c r="H37" s="80" t="e">
        <f t="shared" si="1"/>
        <v>#DIV/0!</v>
      </c>
      <c r="I37" s="81" t="e">
        <f t="shared" si="2"/>
        <v>#DIV/0!</v>
      </c>
      <c r="J37" s="79">
        <f>'NOTAS 1ER TRIMESTRE'!P36</f>
        <v>0</v>
      </c>
      <c r="K37" s="80">
        <f t="shared" si="3"/>
        <v>0</v>
      </c>
      <c r="L37" s="79">
        <f>'NOTAS 1ER TRIMESTRE'!Q36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71" t="e">
        <f t="shared" si="7"/>
        <v>#DIV/0!</v>
      </c>
      <c r="Q37" s="104" t="e">
        <f t="shared" si="8"/>
        <v>#DIV/0!</v>
      </c>
      <c r="R37" s="72"/>
      <c r="S37" s="72"/>
      <c r="T37" s="72"/>
    </row>
    <row r="38" spans="1:20" ht="17.25" thickTop="1" thickBot="1">
      <c r="A38" s="77">
        <v>23</v>
      </c>
      <c r="B38" s="78">
        <f>DATOS!B34</f>
        <v>0</v>
      </c>
      <c r="C38" s="79" t="e">
        <f>'NOTAS 1ER TRIMESTRE'!G37</f>
        <v>#DIV/0!</v>
      </c>
      <c r="D38" s="79" t="e">
        <f>'NOTAS 1ER TRIMESTRE'!H37</f>
        <v>#DIV/0!</v>
      </c>
      <c r="E38" s="80" t="e">
        <f t="shared" si="0"/>
        <v>#DIV/0!</v>
      </c>
      <c r="F38" s="79" t="e">
        <f>'NOTAS 1ER TRIMESTRE'!N37</f>
        <v>#DIV/0!</v>
      </c>
      <c r="G38" s="79" t="e">
        <f>'NOTAS 1ER TRIMESTRE'!O37</f>
        <v>#DIV/0!</v>
      </c>
      <c r="H38" s="80" t="e">
        <f t="shared" si="1"/>
        <v>#DIV/0!</v>
      </c>
      <c r="I38" s="81" t="e">
        <f t="shared" si="2"/>
        <v>#DIV/0!</v>
      </c>
      <c r="J38" s="79">
        <f>'NOTAS 1ER TRIMESTRE'!P37</f>
        <v>0</v>
      </c>
      <c r="K38" s="80">
        <f t="shared" si="3"/>
        <v>0</v>
      </c>
      <c r="L38" s="79">
        <f>'NOTAS 1ER TRIMESTRE'!Q37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71" t="e">
        <f t="shared" si="7"/>
        <v>#DIV/0!</v>
      </c>
      <c r="Q38" s="104" t="e">
        <f t="shared" si="8"/>
        <v>#DIV/0!</v>
      </c>
      <c r="R38" s="72"/>
      <c r="S38" s="72"/>
      <c r="T38" s="72"/>
    </row>
    <row r="39" spans="1:20" ht="17.25" thickTop="1" thickBot="1">
      <c r="A39" s="77">
        <v>24</v>
      </c>
      <c r="B39" s="78">
        <f>DATOS!B35</f>
        <v>0</v>
      </c>
      <c r="C39" s="79" t="e">
        <f>'NOTAS 1ER TRIMESTRE'!G38</f>
        <v>#DIV/0!</v>
      </c>
      <c r="D39" s="79" t="e">
        <f>'NOTAS 1ER TRIMESTRE'!H38</f>
        <v>#DIV/0!</v>
      </c>
      <c r="E39" s="80" t="e">
        <f t="shared" si="0"/>
        <v>#DIV/0!</v>
      </c>
      <c r="F39" s="79" t="e">
        <f>'NOTAS 1ER TRIMESTRE'!N38</f>
        <v>#DIV/0!</v>
      </c>
      <c r="G39" s="79" t="e">
        <f>'NOTAS 1ER TRIMESTRE'!O38</f>
        <v>#DIV/0!</v>
      </c>
      <c r="H39" s="80" t="e">
        <f t="shared" si="1"/>
        <v>#DIV/0!</v>
      </c>
      <c r="I39" s="81" t="e">
        <f t="shared" si="2"/>
        <v>#DIV/0!</v>
      </c>
      <c r="J39" s="79">
        <f>'NOTAS 1ER TRIMESTRE'!P38</f>
        <v>0</v>
      </c>
      <c r="K39" s="80">
        <f t="shared" si="3"/>
        <v>0</v>
      </c>
      <c r="L39" s="79">
        <f>'NOTAS 1ER TRIMESTRE'!Q38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71" t="e">
        <f t="shared" si="7"/>
        <v>#DIV/0!</v>
      </c>
      <c r="Q39" s="104" t="e">
        <f t="shared" si="8"/>
        <v>#DIV/0!</v>
      </c>
      <c r="R39" s="72"/>
      <c r="S39" s="72"/>
      <c r="T39" s="72"/>
    </row>
    <row r="40" spans="1:20" ht="17.25" thickTop="1" thickBot="1">
      <c r="A40" s="77">
        <v>25</v>
      </c>
      <c r="B40" s="78">
        <f>DATOS!B36</f>
        <v>0</v>
      </c>
      <c r="C40" s="79" t="e">
        <f>'NOTAS 1ER TRIMESTRE'!G39</f>
        <v>#DIV/0!</v>
      </c>
      <c r="D40" s="79" t="e">
        <f>'NOTAS 1ER TRIMESTRE'!H39</f>
        <v>#DIV/0!</v>
      </c>
      <c r="E40" s="80" t="e">
        <f t="shared" si="0"/>
        <v>#DIV/0!</v>
      </c>
      <c r="F40" s="79" t="e">
        <f>'NOTAS 1ER TRIMESTRE'!N39</f>
        <v>#DIV/0!</v>
      </c>
      <c r="G40" s="79" t="e">
        <f>'NOTAS 1ER TRIMESTRE'!O39</f>
        <v>#DIV/0!</v>
      </c>
      <c r="H40" s="80" t="e">
        <f t="shared" si="1"/>
        <v>#DIV/0!</v>
      </c>
      <c r="I40" s="81" t="e">
        <f t="shared" si="2"/>
        <v>#DIV/0!</v>
      </c>
      <c r="J40" s="79">
        <f>'NOTAS 1ER TRIMESTRE'!P39</f>
        <v>0</v>
      </c>
      <c r="K40" s="80">
        <f t="shared" si="3"/>
        <v>0</v>
      </c>
      <c r="L40" s="79">
        <f>'NOTAS 1ER TRIMESTRE'!Q39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71" t="e">
        <f t="shared" si="7"/>
        <v>#DIV/0!</v>
      </c>
      <c r="Q40" s="104" t="e">
        <f t="shared" si="8"/>
        <v>#DIV/0!</v>
      </c>
      <c r="R40" s="72"/>
      <c r="S40" s="72"/>
      <c r="T40" s="72"/>
    </row>
    <row r="41" spans="1:20" ht="17.25" thickTop="1" thickBot="1">
      <c r="A41" s="77">
        <v>26</v>
      </c>
      <c r="B41" s="78">
        <f>DATOS!B37</f>
        <v>0</v>
      </c>
      <c r="C41" s="79" t="e">
        <f>'NOTAS 1ER TRIMESTRE'!G40</f>
        <v>#DIV/0!</v>
      </c>
      <c r="D41" s="79" t="e">
        <f>'NOTAS 1ER TRIMESTRE'!H40</f>
        <v>#DIV/0!</v>
      </c>
      <c r="E41" s="80" t="e">
        <f t="shared" si="0"/>
        <v>#DIV/0!</v>
      </c>
      <c r="F41" s="79" t="e">
        <f>'NOTAS 1ER TRIMESTRE'!N40</f>
        <v>#DIV/0!</v>
      </c>
      <c r="G41" s="79" t="e">
        <f>'NOTAS 1ER TRIMESTRE'!O40</f>
        <v>#DIV/0!</v>
      </c>
      <c r="H41" s="80" t="e">
        <f t="shared" si="1"/>
        <v>#DIV/0!</v>
      </c>
      <c r="I41" s="81" t="e">
        <f t="shared" si="2"/>
        <v>#DIV/0!</v>
      </c>
      <c r="J41" s="79">
        <f>'NOTAS 1ER TRIMESTRE'!P40</f>
        <v>0</v>
      </c>
      <c r="K41" s="80">
        <f t="shared" si="3"/>
        <v>0</v>
      </c>
      <c r="L41" s="79">
        <f>'NOTAS 1ER TRIMESTRE'!Q40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71" t="e">
        <f t="shared" si="7"/>
        <v>#DIV/0!</v>
      </c>
      <c r="Q41" s="104" t="e">
        <f t="shared" si="8"/>
        <v>#DIV/0!</v>
      </c>
      <c r="R41" s="72"/>
      <c r="S41" s="72"/>
      <c r="T41" s="72"/>
    </row>
    <row r="42" spans="1:20" ht="17.25" thickTop="1" thickBot="1">
      <c r="A42" s="77">
        <v>27</v>
      </c>
      <c r="B42" s="78">
        <f>DATOS!B38</f>
        <v>0</v>
      </c>
      <c r="C42" s="79" t="e">
        <f>'NOTAS 1ER TRIMESTRE'!G41</f>
        <v>#DIV/0!</v>
      </c>
      <c r="D42" s="79" t="e">
        <f>'NOTAS 1ER TRIMESTRE'!H41</f>
        <v>#DIV/0!</v>
      </c>
      <c r="E42" s="80" t="e">
        <f t="shared" si="0"/>
        <v>#DIV/0!</v>
      </c>
      <c r="F42" s="79" t="e">
        <f>'NOTAS 1ER TRIMESTRE'!N41</f>
        <v>#DIV/0!</v>
      </c>
      <c r="G42" s="79" t="e">
        <f>'NOTAS 1ER TRIMESTRE'!O41</f>
        <v>#DIV/0!</v>
      </c>
      <c r="H42" s="80" t="e">
        <f t="shared" si="1"/>
        <v>#DIV/0!</v>
      </c>
      <c r="I42" s="81" t="e">
        <f t="shared" si="2"/>
        <v>#DIV/0!</v>
      </c>
      <c r="J42" s="79">
        <f>'NOTAS 1ER TRIMESTRE'!P41</f>
        <v>0</v>
      </c>
      <c r="K42" s="80">
        <f t="shared" si="3"/>
        <v>0</v>
      </c>
      <c r="L42" s="79">
        <f>'NOTAS 1ER TRIMESTRE'!Q41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71" t="e">
        <f t="shared" si="7"/>
        <v>#DIV/0!</v>
      </c>
      <c r="Q42" s="104" t="e">
        <f t="shared" si="8"/>
        <v>#DIV/0!</v>
      </c>
      <c r="R42" s="72"/>
      <c r="S42" s="72"/>
      <c r="T42" s="72"/>
    </row>
    <row r="43" spans="1:20" ht="17.25" thickTop="1" thickBot="1">
      <c r="A43" s="77">
        <v>28</v>
      </c>
      <c r="B43" s="78">
        <f>DATOS!B39</f>
        <v>0</v>
      </c>
      <c r="C43" s="79" t="e">
        <f>'NOTAS 1ER TRIMESTRE'!G42</f>
        <v>#DIV/0!</v>
      </c>
      <c r="D43" s="79" t="e">
        <f>'NOTAS 1ER TRIMESTRE'!H42</f>
        <v>#DIV/0!</v>
      </c>
      <c r="E43" s="80" t="e">
        <f t="shared" si="0"/>
        <v>#DIV/0!</v>
      </c>
      <c r="F43" s="79" t="e">
        <f>'NOTAS 1ER TRIMESTRE'!N42</f>
        <v>#DIV/0!</v>
      </c>
      <c r="G43" s="79" t="e">
        <f>'NOTAS 1ER TRIMESTRE'!O42</f>
        <v>#DIV/0!</v>
      </c>
      <c r="H43" s="80" t="e">
        <f t="shared" si="1"/>
        <v>#DIV/0!</v>
      </c>
      <c r="I43" s="81" t="e">
        <f t="shared" si="2"/>
        <v>#DIV/0!</v>
      </c>
      <c r="J43" s="79">
        <f>'NOTAS 1ER TRIMESTRE'!P42</f>
        <v>0</v>
      </c>
      <c r="K43" s="80">
        <f t="shared" si="3"/>
        <v>0</v>
      </c>
      <c r="L43" s="79">
        <f>'NOTAS 1ER TRIMESTRE'!Q42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71" t="e">
        <f t="shared" si="7"/>
        <v>#DIV/0!</v>
      </c>
      <c r="Q43" s="104" t="e">
        <f t="shared" si="8"/>
        <v>#DIV/0!</v>
      </c>
      <c r="R43" s="72"/>
      <c r="S43" s="72"/>
      <c r="T43" s="72"/>
    </row>
    <row r="44" spans="1:20" ht="17.25" thickTop="1" thickBot="1">
      <c r="A44" s="77">
        <v>29</v>
      </c>
      <c r="B44" s="78">
        <f>DATOS!B40</f>
        <v>0</v>
      </c>
      <c r="C44" s="79" t="e">
        <f>'NOTAS 1ER TRIMESTRE'!G43</f>
        <v>#DIV/0!</v>
      </c>
      <c r="D44" s="79" t="e">
        <f>'NOTAS 1ER TRIMESTRE'!H43</f>
        <v>#DIV/0!</v>
      </c>
      <c r="E44" s="80" t="e">
        <f t="shared" si="0"/>
        <v>#DIV/0!</v>
      </c>
      <c r="F44" s="79" t="e">
        <f>'NOTAS 1ER TRIMESTRE'!N43</f>
        <v>#DIV/0!</v>
      </c>
      <c r="G44" s="79" t="e">
        <f>'NOTAS 1ER TRIMESTRE'!O43</f>
        <v>#DIV/0!</v>
      </c>
      <c r="H44" s="80" t="e">
        <f t="shared" si="1"/>
        <v>#DIV/0!</v>
      </c>
      <c r="I44" s="81" t="e">
        <f t="shared" si="2"/>
        <v>#DIV/0!</v>
      </c>
      <c r="J44" s="79">
        <f>'NOTAS 1ER TRIMESTRE'!P43</f>
        <v>0</v>
      </c>
      <c r="K44" s="80">
        <f t="shared" si="3"/>
        <v>0</v>
      </c>
      <c r="L44" s="79">
        <f>'NOTAS 1ER TRIMESTRE'!Q43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71" t="e">
        <f t="shared" si="7"/>
        <v>#DIV/0!</v>
      </c>
      <c r="Q44" s="104" t="e">
        <f t="shared" si="8"/>
        <v>#DIV/0!</v>
      </c>
      <c r="R44" s="72"/>
      <c r="S44" s="72"/>
      <c r="T44" s="72"/>
    </row>
    <row r="45" spans="1:20" ht="17.25" thickTop="1" thickBot="1">
      <c r="A45" s="77">
        <v>30</v>
      </c>
      <c r="B45" s="78">
        <f>DATOS!B41</f>
        <v>0</v>
      </c>
      <c r="C45" s="79" t="e">
        <f>'NOTAS 1ER TRIMESTRE'!G44</f>
        <v>#DIV/0!</v>
      </c>
      <c r="D45" s="79" t="e">
        <f>'NOTAS 1ER TRIMESTRE'!H44</f>
        <v>#DIV/0!</v>
      </c>
      <c r="E45" s="80" t="e">
        <f t="shared" si="0"/>
        <v>#DIV/0!</v>
      </c>
      <c r="F45" s="79" t="e">
        <f>'NOTAS 1ER TRIMESTRE'!N44</f>
        <v>#DIV/0!</v>
      </c>
      <c r="G45" s="79" t="e">
        <f>'NOTAS 1ER TRIMESTRE'!O44</f>
        <v>#DIV/0!</v>
      </c>
      <c r="H45" s="80" t="e">
        <f t="shared" si="1"/>
        <v>#DIV/0!</v>
      </c>
      <c r="I45" s="81" t="e">
        <f t="shared" si="2"/>
        <v>#DIV/0!</v>
      </c>
      <c r="J45" s="79">
        <f>'NOTAS 1ER TRIMESTRE'!P44</f>
        <v>0</v>
      </c>
      <c r="K45" s="80">
        <f t="shared" si="3"/>
        <v>0</v>
      </c>
      <c r="L45" s="79">
        <f>'NOTAS 1ER TRIMESTRE'!Q44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71" t="e">
        <f t="shared" si="7"/>
        <v>#DIV/0!</v>
      </c>
      <c r="Q45" s="104" t="e">
        <f t="shared" si="8"/>
        <v>#DIV/0!</v>
      </c>
      <c r="R45" s="72"/>
      <c r="S45" s="72"/>
      <c r="T45" s="72"/>
    </row>
    <row r="46" spans="1:20" ht="17.25" thickTop="1" thickBot="1">
      <c r="A46" s="77">
        <v>31</v>
      </c>
      <c r="B46" s="78">
        <f>DATOS!B42</f>
        <v>0</v>
      </c>
      <c r="C46" s="79" t="e">
        <f>'NOTAS 1ER TRIMESTRE'!G45</f>
        <v>#DIV/0!</v>
      </c>
      <c r="D46" s="79" t="e">
        <f>'NOTAS 1ER TRIMESTRE'!H45</f>
        <v>#DIV/0!</v>
      </c>
      <c r="E46" s="80" t="e">
        <f t="shared" si="0"/>
        <v>#DIV/0!</v>
      </c>
      <c r="F46" s="79" t="e">
        <f>'NOTAS 1ER TRIMESTRE'!N45</f>
        <v>#DIV/0!</v>
      </c>
      <c r="G46" s="79" t="e">
        <f>'NOTAS 1ER TRIMESTRE'!O45</f>
        <v>#DIV/0!</v>
      </c>
      <c r="H46" s="80" t="e">
        <f t="shared" si="1"/>
        <v>#DIV/0!</v>
      </c>
      <c r="I46" s="81" t="e">
        <f t="shared" si="2"/>
        <v>#DIV/0!</v>
      </c>
      <c r="J46" s="79">
        <f>'NOTAS 1ER TRIMESTRE'!P45</f>
        <v>0</v>
      </c>
      <c r="K46" s="80">
        <f t="shared" si="3"/>
        <v>0</v>
      </c>
      <c r="L46" s="79">
        <f>'NOTAS 1ER TRIMESTRE'!Q45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71" t="e">
        <f t="shared" si="7"/>
        <v>#DIV/0!</v>
      </c>
      <c r="Q46" s="104" t="e">
        <f t="shared" si="8"/>
        <v>#DIV/0!</v>
      </c>
      <c r="R46" s="72"/>
      <c r="S46" s="72"/>
      <c r="T46" s="72"/>
    </row>
    <row r="47" spans="1:20" ht="17.25" thickTop="1" thickBot="1">
      <c r="A47" s="77">
        <v>32</v>
      </c>
      <c r="B47" s="78">
        <f>DATOS!B43</f>
        <v>0</v>
      </c>
      <c r="C47" s="79" t="e">
        <f>'NOTAS 1ER TRIMESTRE'!G46</f>
        <v>#DIV/0!</v>
      </c>
      <c r="D47" s="79" t="e">
        <f>'NOTAS 1ER TRIMESTRE'!H46</f>
        <v>#DIV/0!</v>
      </c>
      <c r="E47" s="80" t="e">
        <f t="shared" si="0"/>
        <v>#DIV/0!</v>
      </c>
      <c r="F47" s="79" t="e">
        <f>'NOTAS 1ER TRIMESTRE'!N46</f>
        <v>#DIV/0!</v>
      </c>
      <c r="G47" s="79" t="e">
        <f>'NOTAS 1ER TRIMESTRE'!O46</f>
        <v>#DIV/0!</v>
      </c>
      <c r="H47" s="80" t="e">
        <f t="shared" si="1"/>
        <v>#DIV/0!</v>
      </c>
      <c r="I47" s="81" t="e">
        <f t="shared" si="2"/>
        <v>#DIV/0!</v>
      </c>
      <c r="J47" s="79">
        <f>'NOTAS 1ER TRIMESTRE'!P46</f>
        <v>0</v>
      </c>
      <c r="K47" s="80">
        <f t="shared" si="3"/>
        <v>0</v>
      </c>
      <c r="L47" s="79">
        <f>'NOTAS 1ER TRIMESTRE'!Q46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71" t="e">
        <f t="shared" si="7"/>
        <v>#DIV/0!</v>
      </c>
      <c r="Q47" s="104" t="e">
        <f t="shared" si="8"/>
        <v>#DIV/0!</v>
      </c>
      <c r="R47" s="72"/>
      <c r="S47" s="72"/>
      <c r="T47" s="72"/>
    </row>
    <row r="48" spans="1:20" ht="17.25" thickTop="1" thickBot="1">
      <c r="A48" s="77">
        <v>33</v>
      </c>
      <c r="B48" s="78">
        <f>DATOS!B44</f>
        <v>0</v>
      </c>
      <c r="C48" s="79" t="e">
        <f>'NOTAS 1ER TRIMESTRE'!G47</f>
        <v>#DIV/0!</v>
      </c>
      <c r="D48" s="79" t="e">
        <f>'NOTAS 1ER TRIMESTRE'!H47</f>
        <v>#DIV/0!</v>
      </c>
      <c r="E48" s="80" t="e">
        <f t="shared" si="0"/>
        <v>#DIV/0!</v>
      </c>
      <c r="F48" s="79" t="e">
        <f>'NOTAS 1ER TRIMESTRE'!N47</f>
        <v>#DIV/0!</v>
      </c>
      <c r="G48" s="79" t="e">
        <f>'NOTAS 1ER TRIMESTRE'!O47</f>
        <v>#DIV/0!</v>
      </c>
      <c r="H48" s="80" t="e">
        <f t="shared" si="1"/>
        <v>#DIV/0!</v>
      </c>
      <c r="I48" s="81" t="e">
        <f t="shared" si="2"/>
        <v>#DIV/0!</v>
      </c>
      <c r="J48" s="79">
        <f>'NOTAS 1ER TRIMESTRE'!P47</f>
        <v>0</v>
      </c>
      <c r="K48" s="80">
        <f t="shared" si="3"/>
        <v>0</v>
      </c>
      <c r="L48" s="79">
        <f>'NOTAS 1ER TRIMESTRE'!Q47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71" t="e">
        <f t="shared" si="7"/>
        <v>#DIV/0!</v>
      </c>
      <c r="Q48" s="104" t="e">
        <f t="shared" si="8"/>
        <v>#DIV/0!</v>
      </c>
      <c r="R48" s="72"/>
      <c r="S48" s="72"/>
      <c r="T48" s="72"/>
    </row>
    <row r="49" spans="1:20" ht="17.25" thickTop="1" thickBot="1">
      <c r="A49" s="77">
        <v>34</v>
      </c>
      <c r="B49" s="78">
        <f>DATOS!B45</f>
        <v>0</v>
      </c>
      <c r="C49" s="79" t="e">
        <f>'NOTAS 1ER TRIMESTRE'!G48</f>
        <v>#DIV/0!</v>
      </c>
      <c r="D49" s="79" t="e">
        <f>'NOTAS 1ER TRIMESTRE'!H48</f>
        <v>#DIV/0!</v>
      </c>
      <c r="E49" s="80" t="e">
        <f t="shared" si="0"/>
        <v>#DIV/0!</v>
      </c>
      <c r="F49" s="79" t="e">
        <f>'NOTAS 1ER TRIMESTRE'!N48</f>
        <v>#DIV/0!</v>
      </c>
      <c r="G49" s="79" t="e">
        <f>'NOTAS 1ER TRIMESTRE'!O48</f>
        <v>#DIV/0!</v>
      </c>
      <c r="H49" s="80" t="e">
        <f t="shared" si="1"/>
        <v>#DIV/0!</v>
      </c>
      <c r="I49" s="81" t="e">
        <f t="shared" si="2"/>
        <v>#DIV/0!</v>
      </c>
      <c r="J49" s="79">
        <f>'NOTAS 1ER TRIMESTRE'!P48</f>
        <v>0</v>
      </c>
      <c r="K49" s="80">
        <f t="shared" si="3"/>
        <v>0</v>
      </c>
      <c r="L49" s="79">
        <f>'NOTAS 1ER TRIMESTRE'!Q48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71" t="e">
        <f t="shared" si="7"/>
        <v>#DIV/0!</v>
      </c>
      <c r="Q49" s="104" t="e">
        <f t="shared" si="8"/>
        <v>#DIV/0!</v>
      </c>
      <c r="R49" s="72"/>
      <c r="S49" s="72"/>
      <c r="T49" s="72"/>
    </row>
    <row r="50" spans="1:20" ht="17.25" thickTop="1" thickBot="1">
      <c r="A50" s="77">
        <v>35</v>
      </c>
      <c r="B50" s="78">
        <f>DATOS!B46</f>
        <v>0</v>
      </c>
      <c r="C50" s="79" t="e">
        <f>'NOTAS 1ER TRIMESTRE'!G49</f>
        <v>#DIV/0!</v>
      </c>
      <c r="D50" s="79" t="e">
        <f>'NOTAS 1ER TRIMESTRE'!H49</f>
        <v>#DIV/0!</v>
      </c>
      <c r="E50" s="80" t="e">
        <f t="shared" si="0"/>
        <v>#DIV/0!</v>
      </c>
      <c r="F50" s="79" t="e">
        <f>'NOTAS 1ER TRIMESTRE'!N49</f>
        <v>#DIV/0!</v>
      </c>
      <c r="G50" s="79" t="e">
        <f>'NOTAS 1ER TRIMESTRE'!O49</f>
        <v>#DIV/0!</v>
      </c>
      <c r="H50" s="80" t="e">
        <f t="shared" si="1"/>
        <v>#DIV/0!</v>
      </c>
      <c r="I50" s="81" t="e">
        <f t="shared" si="2"/>
        <v>#DIV/0!</v>
      </c>
      <c r="J50" s="79">
        <f>'NOTAS 1ER TRIMESTRE'!P49</f>
        <v>0</v>
      </c>
      <c r="K50" s="80">
        <f t="shared" si="3"/>
        <v>0</v>
      </c>
      <c r="L50" s="79">
        <f>'NOTAS 1ER TRIMESTRE'!Q49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71" t="e">
        <f t="shared" si="7"/>
        <v>#DIV/0!</v>
      </c>
      <c r="Q50" s="104" t="e">
        <f t="shared" si="8"/>
        <v>#DIV/0!</v>
      </c>
      <c r="R50" s="72"/>
      <c r="S50" s="72"/>
      <c r="T50" s="72"/>
    </row>
    <row r="51" spans="1:20" ht="17.25" thickTop="1" thickBot="1">
      <c r="A51" s="77">
        <v>36</v>
      </c>
      <c r="B51" s="78">
        <f>DATOS!B47</f>
        <v>0</v>
      </c>
      <c r="C51" s="79" t="e">
        <f>'NOTAS 1ER TRIMESTRE'!G50</f>
        <v>#DIV/0!</v>
      </c>
      <c r="D51" s="79" t="e">
        <f>'NOTAS 1ER TRIMESTRE'!H50</f>
        <v>#DIV/0!</v>
      </c>
      <c r="E51" s="80" t="e">
        <f t="shared" si="0"/>
        <v>#DIV/0!</v>
      </c>
      <c r="F51" s="79" t="e">
        <f>'NOTAS 1ER TRIMESTRE'!N50</f>
        <v>#DIV/0!</v>
      </c>
      <c r="G51" s="79" t="e">
        <f>'NOTAS 1ER TRIMESTRE'!O50</f>
        <v>#DIV/0!</v>
      </c>
      <c r="H51" s="80" t="e">
        <f t="shared" si="1"/>
        <v>#DIV/0!</v>
      </c>
      <c r="I51" s="81" t="e">
        <f t="shared" si="2"/>
        <v>#DIV/0!</v>
      </c>
      <c r="J51" s="79">
        <f>'NOTAS 1ER TRIMESTRE'!P50</f>
        <v>0</v>
      </c>
      <c r="K51" s="80">
        <f t="shared" si="3"/>
        <v>0</v>
      </c>
      <c r="L51" s="79">
        <f>'NOTAS 1ER TRIMESTRE'!Q50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71" t="e">
        <f t="shared" si="7"/>
        <v>#DIV/0!</v>
      </c>
      <c r="Q51" s="104" t="e">
        <f t="shared" si="8"/>
        <v>#DIV/0!</v>
      </c>
      <c r="R51" s="72"/>
      <c r="S51" s="72"/>
      <c r="T51" s="72"/>
    </row>
    <row r="52" spans="1:20" ht="17.25" thickTop="1" thickBot="1">
      <c r="A52" s="77">
        <v>37</v>
      </c>
      <c r="B52" s="78">
        <f>DATOS!B48</f>
        <v>0</v>
      </c>
      <c r="C52" s="79" t="e">
        <f>'NOTAS 1ER TRIMESTRE'!G51</f>
        <v>#DIV/0!</v>
      </c>
      <c r="D52" s="79" t="e">
        <f>'NOTAS 1ER TRIMESTRE'!H51</f>
        <v>#DIV/0!</v>
      </c>
      <c r="E52" s="80" t="e">
        <f t="shared" si="0"/>
        <v>#DIV/0!</v>
      </c>
      <c r="F52" s="79" t="e">
        <f>'NOTAS 1ER TRIMESTRE'!N51</f>
        <v>#DIV/0!</v>
      </c>
      <c r="G52" s="79" t="e">
        <f>'NOTAS 1ER TRIMESTRE'!O51</f>
        <v>#DIV/0!</v>
      </c>
      <c r="H52" s="80" t="e">
        <f t="shared" si="1"/>
        <v>#DIV/0!</v>
      </c>
      <c r="I52" s="81" t="e">
        <f t="shared" si="2"/>
        <v>#DIV/0!</v>
      </c>
      <c r="J52" s="79">
        <f>'NOTAS 1ER TRIMESTRE'!P51</f>
        <v>0</v>
      </c>
      <c r="K52" s="80">
        <f t="shared" si="3"/>
        <v>0</v>
      </c>
      <c r="L52" s="79">
        <f>'NOTAS 1ER TRIMESTRE'!Q51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71" t="e">
        <f t="shared" si="7"/>
        <v>#DIV/0!</v>
      </c>
      <c r="Q52" s="104" t="e">
        <f t="shared" si="8"/>
        <v>#DIV/0!</v>
      </c>
      <c r="R52" s="72"/>
      <c r="S52" s="72"/>
      <c r="T52" s="72"/>
    </row>
    <row r="53" spans="1:20" ht="17.25" thickTop="1" thickBot="1">
      <c r="A53" s="77">
        <v>38</v>
      </c>
      <c r="B53" s="78">
        <f>DATOS!B49</f>
        <v>0</v>
      </c>
      <c r="C53" s="79" t="e">
        <f>'NOTAS 1ER TRIMESTRE'!G52</f>
        <v>#DIV/0!</v>
      </c>
      <c r="D53" s="79" t="e">
        <f>'NOTAS 1ER TRIMESTRE'!H52</f>
        <v>#DIV/0!</v>
      </c>
      <c r="E53" s="80" t="e">
        <f t="shared" si="0"/>
        <v>#DIV/0!</v>
      </c>
      <c r="F53" s="79" t="e">
        <f>'NOTAS 1ER TRIMESTRE'!N52</f>
        <v>#DIV/0!</v>
      </c>
      <c r="G53" s="79" t="e">
        <f>'NOTAS 1ER TRIMESTRE'!O52</f>
        <v>#DIV/0!</v>
      </c>
      <c r="H53" s="80" t="e">
        <f t="shared" si="1"/>
        <v>#DIV/0!</v>
      </c>
      <c r="I53" s="81" t="e">
        <f t="shared" si="2"/>
        <v>#DIV/0!</v>
      </c>
      <c r="J53" s="79">
        <f>'NOTAS 1ER TRIMESTRE'!P52</f>
        <v>0</v>
      </c>
      <c r="K53" s="80">
        <f t="shared" si="3"/>
        <v>0</v>
      </c>
      <c r="L53" s="79">
        <f>'NOTAS 1ER TRIMESTRE'!Q52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71" t="e">
        <f t="shared" si="7"/>
        <v>#DIV/0!</v>
      </c>
      <c r="Q53" s="104" t="e">
        <f t="shared" si="8"/>
        <v>#DIV/0!</v>
      </c>
      <c r="R53" s="72"/>
      <c r="S53" s="72"/>
      <c r="T53" s="72"/>
    </row>
    <row r="54" spans="1:20" ht="17.25" thickTop="1" thickBot="1">
      <c r="A54" s="77">
        <v>39</v>
      </c>
      <c r="B54" s="78">
        <f>DATOS!B50</f>
        <v>0</v>
      </c>
      <c r="C54" s="79" t="e">
        <f>'NOTAS 1ER TRIMESTRE'!G53</f>
        <v>#DIV/0!</v>
      </c>
      <c r="D54" s="79" t="e">
        <f>'NOTAS 1ER TRIMESTRE'!H53</f>
        <v>#DIV/0!</v>
      </c>
      <c r="E54" s="80" t="e">
        <f t="shared" si="0"/>
        <v>#DIV/0!</v>
      </c>
      <c r="F54" s="79" t="e">
        <f>'NOTAS 1ER TRIMESTRE'!N53</f>
        <v>#DIV/0!</v>
      </c>
      <c r="G54" s="79" t="e">
        <f>'NOTAS 1ER TRIMESTRE'!O53</f>
        <v>#DIV/0!</v>
      </c>
      <c r="H54" s="80" t="e">
        <f t="shared" si="1"/>
        <v>#DIV/0!</v>
      </c>
      <c r="I54" s="81" t="e">
        <f t="shared" si="2"/>
        <v>#DIV/0!</v>
      </c>
      <c r="J54" s="79">
        <f>'NOTAS 1ER TRIMESTRE'!P53</f>
        <v>0</v>
      </c>
      <c r="K54" s="80">
        <f t="shared" si="3"/>
        <v>0</v>
      </c>
      <c r="L54" s="79">
        <f>'NOTAS 1ER TRIMESTRE'!Q53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71" t="e">
        <f t="shared" si="7"/>
        <v>#DIV/0!</v>
      </c>
      <c r="Q54" s="104" t="e">
        <f t="shared" si="8"/>
        <v>#DIV/0!</v>
      </c>
      <c r="R54" s="72"/>
      <c r="S54" s="72"/>
      <c r="T54" s="72"/>
    </row>
    <row r="55" spans="1:20" ht="17.25" thickTop="1" thickBot="1">
      <c r="A55" s="77">
        <v>40</v>
      </c>
      <c r="B55" s="78">
        <f>DATOS!B51</f>
        <v>0</v>
      </c>
      <c r="C55" s="79" t="e">
        <f>'NOTAS 1ER TRIMESTRE'!G54</f>
        <v>#DIV/0!</v>
      </c>
      <c r="D55" s="79" t="e">
        <f>'NOTAS 1ER TRIMESTRE'!H54</f>
        <v>#DIV/0!</v>
      </c>
      <c r="E55" s="80" t="e">
        <f t="shared" si="0"/>
        <v>#DIV/0!</v>
      </c>
      <c r="F55" s="79" t="e">
        <f>'NOTAS 1ER TRIMESTRE'!N54</f>
        <v>#DIV/0!</v>
      </c>
      <c r="G55" s="79" t="e">
        <f>'NOTAS 1ER TRIMESTRE'!O54</f>
        <v>#DIV/0!</v>
      </c>
      <c r="H55" s="80" t="e">
        <f t="shared" si="1"/>
        <v>#DIV/0!</v>
      </c>
      <c r="I55" s="81" t="e">
        <f t="shared" si="2"/>
        <v>#DIV/0!</v>
      </c>
      <c r="J55" s="79">
        <f>'NOTAS 1ER TRIMESTRE'!P54</f>
        <v>0</v>
      </c>
      <c r="K55" s="80">
        <f t="shared" si="3"/>
        <v>0</v>
      </c>
      <c r="L55" s="79">
        <f>'NOTAS 1ER TRIMESTRE'!Q54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71" t="e">
        <f t="shared" si="7"/>
        <v>#DIV/0!</v>
      </c>
      <c r="Q55" s="104" t="e">
        <f t="shared" si="8"/>
        <v>#DIV/0!</v>
      </c>
      <c r="R55" s="72"/>
      <c r="S55" s="72"/>
      <c r="T55" s="72"/>
    </row>
    <row r="56" spans="1:20" ht="17.25" thickTop="1" thickBot="1">
      <c r="A56" s="77">
        <v>41</v>
      </c>
      <c r="B56" s="78">
        <f>DATOS!B52</f>
        <v>0</v>
      </c>
      <c r="C56" s="79" t="e">
        <f>'NOTAS 1ER TRIMESTRE'!G55</f>
        <v>#DIV/0!</v>
      </c>
      <c r="D56" s="79" t="e">
        <f>'NOTAS 1ER TRIMESTRE'!H55</f>
        <v>#DIV/0!</v>
      </c>
      <c r="E56" s="80" t="e">
        <f t="shared" si="0"/>
        <v>#DIV/0!</v>
      </c>
      <c r="F56" s="79" t="e">
        <f>'NOTAS 1ER TRIMESTRE'!N55</f>
        <v>#DIV/0!</v>
      </c>
      <c r="G56" s="79" t="e">
        <f>'NOTAS 1ER TRIMESTRE'!O55</f>
        <v>#DIV/0!</v>
      </c>
      <c r="H56" s="80" t="e">
        <f t="shared" si="1"/>
        <v>#DIV/0!</v>
      </c>
      <c r="I56" s="81" t="e">
        <f t="shared" si="2"/>
        <v>#DIV/0!</v>
      </c>
      <c r="J56" s="79">
        <f>'NOTAS 1ER TRIMESTRE'!P55</f>
        <v>0</v>
      </c>
      <c r="K56" s="80">
        <f t="shared" si="3"/>
        <v>0</v>
      </c>
      <c r="L56" s="79">
        <f>'NOTAS 1ER TRIMESTRE'!Q55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71" t="e">
        <f t="shared" si="7"/>
        <v>#DIV/0!</v>
      </c>
      <c r="Q56" s="104" t="e">
        <f t="shared" si="8"/>
        <v>#DIV/0!</v>
      </c>
      <c r="R56" s="72"/>
      <c r="S56" s="72"/>
      <c r="T56" s="72"/>
    </row>
    <row r="57" spans="1:20" ht="17.25" thickTop="1" thickBot="1">
      <c r="A57" s="77">
        <v>42</v>
      </c>
      <c r="B57" s="78">
        <f>DATOS!B53</f>
        <v>0</v>
      </c>
      <c r="C57" s="79" t="e">
        <f>'NOTAS 1ER TRIMESTRE'!G56</f>
        <v>#DIV/0!</v>
      </c>
      <c r="D57" s="79" t="e">
        <f>'NOTAS 1ER TRIMESTRE'!H56</f>
        <v>#DIV/0!</v>
      </c>
      <c r="E57" s="80" t="e">
        <f t="shared" si="0"/>
        <v>#DIV/0!</v>
      </c>
      <c r="F57" s="79" t="e">
        <f>'NOTAS 1ER TRIMESTRE'!N56</f>
        <v>#DIV/0!</v>
      </c>
      <c r="G57" s="79" t="e">
        <f>'NOTAS 1ER TRIMESTRE'!O56</f>
        <v>#DIV/0!</v>
      </c>
      <c r="H57" s="80" t="e">
        <f t="shared" si="1"/>
        <v>#DIV/0!</v>
      </c>
      <c r="I57" s="81" t="e">
        <f t="shared" si="2"/>
        <v>#DIV/0!</v>
      </c>
      <c r="J57" s="79">
        <f>'NOTAS 1ER TRIMESTRE'!P56</f>
        <v>0</v>
      </c>
      <c r="K57" s="80">
        <f t="shared" si="3"/>
        <v>0</v>
      </c>
      <c r="L57" s="79">
        <f>'NOTAS 1ER TRIMESTRE'!Q56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71" t="e">
        <f t="shared" si="7"/>
        <v>#DIV/0!</v>
      </c>
      <c r="Q57" s="104" t="e">
        <f t="shared" si="8"/>
        <v>#DIV/0!</v>
      </c>
      <c r="R57" s="72"/>
      <c r="S57" s="72"/>
      <c r="T57" s="72"/>
    </row>
    <row r="58" spans="1:20" ht="17.25" thickTop="1" thickBot="1">
      <c r="A58" s="77">
        <v>43</v>
      </c>
      <c r="B58" s="78">
        <f>DATOS!B54</f>
        <v>0</v>
      </c>
      <c r="C58" s="79" t="e">
        <f>'NOTAS 1ER TRIMESTRE'!G57</f>
        <v>#DIV/0!</v>
      </c>
      <c r="D58" s="79" t="e">
        <f>'NOTAS 1ER TRIMESTRE'!H57</f>
        <v>#DIV/0!</v>
      </c>
      <c r="E58" s="80" t="e">
        <f t="shared" si="0"/>
        <v>#DIV/0!</v>
      </c>
      <c r="F58" s="79" t="e">
        <f>'NOTAS 1ER TRIMESTRE'!N57</f>
        <v>#DIV/0!</v>
      </c>
      <c r="G58" s="79" t="e">
        <f>'NOTAS 1ER TRIMESTRE'!O57</f>
        <v>#DIV/0!</v>
      </c>
      <c r="H58" s="80" t="e">
        <f t="shared" si="1"/>
        <v>#DIV/0!</v>
      </c>
      <c r="I58" s="81" t="e">
        <f t="shared" si="2"/>
        <v>#DIV/0!</v>
      </c>
      <c r="J58" s="79">
        <f>'NOTAS 1ER TRIMESTRE'!P57</f>
        <v>0</v>
      </c>
      <c r="K58" s="80">
        <f t="shared" si="3"/>
        <v>0</v>
      </c>
      <c r="L58" s="79">
        <f>'NOTAS 1ER TRIMESTRE'!Q57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71" t="e">
        <f t="shared" si="7"/>
        <v>#DIV/0!</v>
      </c>
      <c r="Q58" s="104" t="e">
        <f t="shared" si="8"/>
        <v>#DIV/0!</v>
      </c>
      <c r="R58" s="72"/>
      <c r="S58" s="72"/>
      <c r="T58" s="72"/>
    </row>
    <row r="59" spans="1:20" ht="17.25" thickTop="1" thickBot="1">
      <c r="A59" s="77">
        <v>44</v>
      </c>
      <c r="B59" s="78">
        <f>DATOS!B55</f>
        <v>0</v>
      </c>
      <c r="C59" s="79" t="e">
        <f>'NOTAS 1ER TRIMESTRE'!G58</f>
        <v>#DIV/0!</v>
      </c>
      <c r="D59" s="79" t="e">
        <f>'NOTAS 1ER TRIMESTRE'!H58</f>
        <v>#DIV/0!</v>
      </c>
      <c r="E59" s="80" t="e">
        <f t="shared" si="0"/>
        <v>#DIV/0!</v>
      </c>
      <c r="F59" s="79" t="e">
        <f>'NOTAS 1ER TRIMESTRE'!N58</f>
        <v>#DIV/0!</v>
      </c>
      <c r="G59" s="79" t="e">
        <f>'NOTAS 1ER TRIMESTRE'!O58</f>
        <v>#DIV/0!</v>
      </c>
      <c r="H59" s="80" t="e">
        <f t="shared" si="1"/>
        <v>#DIV/0!</v>
      </c>
      <c r="I59" s="81" t="e">
        <f t="shared" si="2"/>
        <v>#DIV/0!</v>
      </c>
      <c r="J59" s="79">
        <f>'NOTAS 1ER TRIMESTRE'!P58</f>
        <v>0</v>
      </c>
      <c r="K59" s="80">
        <f t="shared" si="3"/>
        <v>0</v>
      </c>
      <c r="L59" s="79">
        <f>'NOTAS 1ER TRIMESTRE'!Q58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71" t="e">
        <f t="shared" si="7"/>
        <v>#DIV/0!</v>
      </c>
      <c r="Q59" s="104" t="e">
        <f t="shared" si="8"/>
        <v>#DIV/0!</v>
      </c>
      <c r="R59" s="72"/>
      <c r="S59" s="72"/>
      <c r="T59" s="72"/>
    </row>
    <row r="60" spans="1:20" ht="17.25" thickTop="1" thickBot="1">
      <c r="A60" s="77">
        <v>45</v>
      </c>
      <c r="B60" s="78">
        <f>DATOS!B56</f>
        <v>0</v>
      </c>
      <c r="C60" s="79" t="e">
        <f>'NOTAS 1ER TRIMESTRE'!G59</f>
        <v>#DIV/0!</v>
      </c>
      <c r="D60" s="79" t="e">
        <f>'NOTAS 1ER TRIMESTRE'!H59</f>
        <v>#DIV/0!</v>
      </c>
      <c r="E60" s="80" t="e">
        <f t="shared" si="0"/>
        <v>#DIV/0!</v>
      </c>
      <c r="F60" s="79" t="e">
        <f>'NOTAS 1ER TRIMESTRE'!N59</f>
        <v>#DIV/0!</v>
      </c>
      <c r="G60" s="79" t="e">
        <f>'NOTAS 1ER TRIMESTRE'!O59</f>
        <v>#DIV/0!</v>
      </c>
      <c r="H60" s="80" t="e">
        <f t="shared" si="1"/>
        <v>#DIV/0!</v>
      </c>
      <c r="I60" s="81" t="e">
        <f t="shared" si="2"/>
        <v>#DIV/0!</v>
      </c>
      <c r="J60" s="79">
        <f>'NOTAS 1ER TRIMESTRE'!P59</f>
        <v>0</v>
      </c>
      <c r="K60" s="80">
        <f t="shared" si="3"/>
        <v>0</v>
      </c>
      <c r="L60" s="79">
        <f>'NOTAS 1ER TRIMESTRE'!Q59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71" t="e">
        <f t="shared" si="7"/>
        <v>#DIV/0!</v>
      </c>
      <c r="Q60" s="104" t="e">
        <f t="shared" si="8"/>
        <v>#DIV/0!</v>
      </c>
      <c r="R60" s="72"/>
      <c r="S60" s="72"/>
      <c r="T60" s="72"/>
    </row>
    <row r="61" spans="1:20" ht="17.25" thickTop="1" thickBot="1">
      <c r="A61" s="109" t="s">
        <v>74</v>
      </c>
      <c r="B61" s="107"/>
      <c r="C61" s="107"/>
      <c r="D61" s="107"/>
      <c r="E61" s="107"/>
      <c r="F61" s="107"/>
      <c r="G61" s="107"/>
      <c r="H61" s="205" t="s">
        <v>96</v>
      </c>
      <c r="I61" s="205"/>
      <c r="J61" s="205"/>
      <c r="K61" s="205"/>
      <c r="L61" s="205"/>
      <c r="M61" s="205"/>
      <c r="N61" s="206"/>
      <c r="O61" s="73">
        <f>AVERAGEIF(O16:O60,"&gt;0",O16:O60)</f>
        <v>8.1757352941176471</v>
      </c>
      <c r="P61" s="108" t="str">
        <f t="shared" si="7"/>
        <v>B+</v>
      </c>
      <c r="Q61" s="105"/>
      <c r="R61" s="105"/>
      <c r="S61" s="105"/>
      <c r="T61" s="105"/>
    </row>
    <row r="62" spans="1:20" ht="15.75" thickTop="1"/>
    <row r="63" spans="1:20" ht="15" customHeight="1">
      <c r="B63" s="247" t="s">
        <v>68</v>
      </c>
      <c r="C63" s="307" t="s">
        <v>72</v>
      </c>
      <c r="D63" s="248" t="s">
        <v>73</v>
      </c>
      <c r="E63" s="303"/>
      <c r="F63" s="305"/>
      <c r="G63" s="305"/>
    </row>
    <row r="64" spans="1:20">
      <c r="B64" s="247"/>
      <c r="C64" s="308"/>
      <c r="D64" s="248"/>
      <c r="E64" s="303"/>
      <c r="F64" s="305"/>
      <c r="G64" s="305"/>
    </row>
    <row r="65" spans="2:7">
      <c r="B65" s="292" t="s">
        <v>123</v>
      </c>
      <c r="C65" s="74" t="s">
        <v>69</v>
      </c>
      <c r="D65" s="249">
        <f>COUNTIF(P16:P60,"A+")</f>
        <v>0</v>
      </c>
      <c r="E65" s="304"/>
      <c r="F65" s="306"/>
      <c r="G65" s="306"/>
    </row>
    <row r="66" spans="2:7">
      <c r="B66" s="293"/>
      <c r="C66" s="74" t="s">
        <v>70</v>
      </c>
      <c r="D66" s="249">
        <f>COUNTIF(P16:P60,"A-")</f>
        <v>7</v>
      </c>
      <c r="E66" s="304"/>
      <c r="F66" s="306"/>
      <c r="G66" s="306"/>
    </row>
    <row r="67" spans="2:7">
      <c r="B67" s="294"/>
      <c r="C67" s="74" t="s">
        <v>75</v>
      </c>
      <c r="D67" s="249">
        <f>COUNTIF(P16:P60,"B+")</f>
        <v>6</v>
      </c>
      <c r="E67" s="304"/>
      <c r="F67" s="306"/>
      <c r="G67" s="306"/>
    </row>
    <row r="68" spans="2:7">
      <c r="B68" s="295" t="s">
        <v>124</v>
      </c>
      <c r="C68" s="74" t="s">
        <v>76</v>
      </c>
      <c r="D68" s="249">
        <f>COUNTIF(P16:P60,"B-")</f>
        <v>3</v>
      </c>
      <c r="E68" s="304"/>
      <c r="F68" s="306"/>
      <c r="G68" s="306"/>
    </row>
    <row r="69" spans="2:7">
      <c r="B69" s="296"/>
      <c r="C69" s="74" t="s">
        <v>77</v>
      </c>
      <c r="D69" s="249">
        <f>COUNTIF(P16:P60,"C+")</f>
        <v>1</v>
      </c>
      <c r="E69" s="304"/>
      <c r="F69" s="306"/>
      <c r="G69" s="306"/>
    </row>
    <row r="70" spans="2:7">
      <c r="B70" s="297"/>
      <c r="C70" s="74" t="s">
        <v>78</v>
      </c>
      <c r="D70" s="249">
        <f>COUNTIF(P16:P60,"C-")</f>
        <v>0</v>
      </c>
      <c r="E70" s="304"/>
      <c r="F70" s="306"/>
      <c r="G70" s="306"/>
    </row>
    <row r="71" spans="2:7" ht="15" customHeight="1">
      <c r="B71" s="292" t="s">
        <v>125</v>
      </c>
      <c r="C71" s="74" t="s">
        <v>79</v>
      </c>
      <c r="D71" s="249">
        <f>COUNTIF(P16:P60,"D+")</f>
        <v>0</v>
      </c>
      <c r="E71" s="304"/>
      <c r="F71" s="306"/>
      <c r="G71" s="306"/>
    </row>
    <row r="72" spans="2:7">
      <c r="B72" s="293"/>
      <c r="C72" s="74" t="s">
        <v>80</v>
      </c>
      <c r="D72" s="249">
        <f>COUNTIF(P16:P60,"D-")</f>
        <v>0</v>
      </c>
      <c r="E72" s="304"/>
      <c r="F72" s="306"/>
      <c r="G72" s="306"/>
    </row>
    <row r="73" spans="2:7">
      <c r="B73" s="293"/>
      <c r="C73" s="74" t="s">
        <v>81</v>
      </c>
      <c r="D73" s="249">
        <f>COUNTIF(P16:P60,"E+")</f>
        <v>0</v>
      </c>
      <c r="E73" s="304"/>
      <c r="F73" s="306"/>
      <c r="G73" s="306"/>
    </row>
    <row r="74" spans="2:7">
      <c r="B74" s="294"/>
      <c r="C74" s="74" t="s">
        <v>82</v>
      </c>
      <c r="D74" s="249">
        <f>COUNTIF(N16:N60,"E-")</f>
        <v>0</v>
      </c>
      <c r="E74" s="304"/>
      <c r="F74" s="306"/>
      <c r="G74" s="306"/>
    </row>
    <row r="75" spans="2:7">
      <c r="B75" s="309" t="s">
        <v>94</v>
      </c>
      <c r="C75" s="309"/>
      <c r="D75" s="309">
        <f>SUM(D65:E74)</f>
        <v>17</v>
      </c>
      <c r="E75" s="309"/>
    </row>
    <row r="82" spans="2:9">
      <c r="B82" s="75" t="str">
        <f>DATOS!B7</f>
        <v>Ing. Margarita Ronquillo</v>
      </c>
      <c r="E82" s="250" t="str">
        <f>DATOS!B4</f>
        <v>Msc. Myrian Zurita</v>
      </c>
      <c r="F82" s="250"/>
      <c r="G82" s="250"/>
      <c r="H82" s="250"/>
      <c r="I82" s="250"/>
    </row>
    <row r="83" spans="2:9">
      <c r="B83" s="76" t="str">
        <f>DATOS!A7</f>
        <v>Vicerrector/a:</v>
      </c>
      <c r="E83" s="251" t="str">
        <f>DATOS!A4</f>
        <v>Docente:</v>
      </c>
      <c r="F83" s="251"/>
      <c r="G83" s="251"/>
      <c r="H83" s="251"/>
      <c r="I83" s="251"/>
    </row>
  </sheetData>
  <mergeCells count="70">
    <mergeCell ref="D75:E75"/>
    <mergeCell ref="B68:B70"/>
    <mergeCell ref="D68:E68"/>
    <mergeCell ref="D69:E69"/>
    <mergeCell ref="D70:E70"/>
    <mergeCell ref="D71:E71"/>
    <mergeCell ref="D63:E64"/>
    <mergeCell ref="B65:B67"/>
    <mergeCell ref="D65:E65"/>
    <mergeCell ref="D66:E66"/>
    <mergeCell ref="D67:E67"/>
    <mergeCell ref="E82:I82"/>
    <mergeCell ref="E83:I83"/>
    <mergeCell ref="F69:G69"/>
    <mergeCell ref="F70:G70"/>
    <mergeCell ref="F71:G71"/>
    <mergeCell ref="F72:G72"/>
    <mergeCell ref="F73:G73"/>
    <mergeCell ref="F74:G74"/>
    <mergeCell ref="D72:E72"/>
    <mergeCell ref="D73:E73"/>
    <mergeCell ref="D74:E74"/>
    <mergeCell ref="B75:C75"/>
    <mergeCell ref="B71:B74"/>
    <mergeCell ref="E14:E15"/>
    <mergeCell ref="F14:F15"/>
    <mergeCell ref="G14:G15"/>
    <mergeCell ref="B63:B64"/>
    <mergeCell ref="F63:G64"/>
    <mergeCell ref="F65:G65"/>
    <mergeCell ref="F66:G66"/>
    <mergeCell ref="F67:G67"/>
    <mergeCell ref="F68:G68"/>
    <mergeCell ref="C63:C64"/>
    <mergeCell ref="A1:T2"/>
    <mergeCell ref="C5:G5"/>
    <mergeCell ref="C6:G6"/>
    <mergeCell ref="C7:G7"/>
    <mergeCell ref="C8:G8"/>
    <mergeCell ref="M5:P5"/>
    <mergeCell ref="I7:L7"/>
    <mergeCell ref="I6:L6"/>
    <mergeCell ref="S6:T6"/>
    <mergeCell ref="M6:P6"/>
    <mergeCell ref="I5:L5"/>
    <mergeCell ref="S5:T5"/>
    <mergeCell ref="M7:P7"/>
    <mergeCell ref="M8:P8"/>
    <mergeCell ref="I8:L8"/>
    <mergeCell ref="C9:G9"/>
    <mergeCell ref="R12:T14"/>
    <mergeCell ref="C14:C15"/>
    <mergeCell ref="D14:D15"/>
    <mergeCell ref="K14:K15"/>
    <mergeCell ref="M14:M15"/>
    <mergeCell ref="J12:M13"/>
    <mergeCell ref="L14:L15"/>
    <mergeCell ref="Q12:Q15"/>
    <mergeCell ref="H14:H15"/>
    <mergeCell ref="J14:J15"/>
    <mergeCell ref="P12:P15"/>
    <mergeCell ref="N12:N15"/>
    <mergeCell ref="O12:O15"/>
    <mergeCell ref="H61:N61"/>
    <mergeCell ref="A11:T11"/>
    <mergeCell ref="I12:I15"/>
    <mergeCell ref="F12:H13"/>
    <mergeCell ref="C12:E13"/>
    <mergeCell ref="B12:B15"/>
    <mergeCell ref="A12:A15"/>
  </mergeCells>
  <conditionalFormatting sqref="O16:O60">
    <cfRule type="cellIs" dxfId="18" priority="5" operator="lessThan">
      <formula>7</formula>
    </cfRule>
    <cfRule type="cellIs" dxfId="17" priority="6" operator="lessThan">
      <formula>7</formula>
    </cfRule>
  </conditionalFormatting>
  <conditionalFormatting sqref="Q16:Q60">
    <cfRule type="cellIs" dxfId="2" priority="2" operator="lessThan">
      <formula>6.99</formula>
    </cfRule>
    <cfRule type="cellIs" dxfId="1" priority="3" operator="lessThan">
      <formula>7</formula>
    </cfRule>
  </conditionalFormatting>
  <conditionalFormatting sqref="Q16:Q60">
    <cfRule type="cellIs" dxfId="0" priority="1" operator="equal">
      <formula>"RECUPERACIÓN PEDAGOGICA"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topLeftCell="A21" zoomScale="112" zoomScaleNormal="112" workbookViewId="0">
      <selection activeCell="G29" sqref="G29"/>
    </sheetView>
  </sheetViews>
  <sheetFormatPr baseColWidth="10" defaultRowHeight="15"/>
  <cols>
    <col min="1" max="1" width="6.28515625" style="31" customWidth="1"/>
    <col min="2" max="2" width="49.85546875" style="31" customWidth="1"/>
    <col min="3" max="8" width="8.7109375" style="31" customWidth="1"/>
    <col min="9" max="9" width="1.42578125" style="31" customWidth="1"/>
    <col min="10" max="16384" width="11.42578125" style="31"/>
  </cols>
  <sheetData>
    <row r="1" spans="1:19" ht="18">
      <c r="A1" s="193" t="s">
        <v>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1" t="s">
        <v>28</v>
      </c>
      <c r="C3" s="204" t="str">
        <f>DATOS!B5</f>
        <v>Tercero A</v>
      </c>
      <c r="D3" s="204"/>
      <c r="E3" s="204"/>
      <c r="F3" s="204"/>
      <c r="G3" s="204"/>
      <c r="H3" s="204"/>
      <c r="I3" s="194" t="s">
        <v>29</v>
      </c>
      <c r="J3" s="194"/>
      <c r="K3" s="194"/>
      <c r="L3" s="194"/>
      <c r="M3" s="194"/>
      <c r="N3" s="194"/>
      <c r="O3" s="32"/>
      <c r="P3" s="30"/>
      <c r="Q3" s="30"/>
      <c r="R3" s="30"/>
      <c r="S3" s="30"/>
    </row>
    <row r="4" spans="1:19" ht="18.75" thickTop="1" thickBot="1">
      <c r="A4" s="30"/>
      <c r="B4" s="51" t="s">
        <v>30</v>
      </c>
      <c r="C4" s="204" t="str">
        <f>DATOS!B4</f>
        <v>Msc. Myrian Zurita</v>
      </c>
      <c r="D4" s="204"/>
      <c r="E4" s="204"/>
      <c r="F4" s="204"/>
      <c r="G4" s="204"/>
      <c r="H4" s="204"/>
      <c r="I4" s="195" t="s">
        <v>121</v>
      </c>
      <c r="J4" s="196"/>
      <c r="K4" s="196"/>
      <c r="L4" s="196"/>
      <c r="M4" s="196"/>
      <c r="N4" s="196"/>
      <c r="O4" s="33"/>
      <c r="P4" s="30"/>
      <c r="Q4" s="30"/>
      <c r="R4" s="30"/>
      <c r="S4" s="30"/>
    </row>
    <row r="5" spans="1:19" ht="18.75" thickTop="1" thickBot="1">
      <c r="A5" s="30"/>
      <c r="B5" s="51" t="s">
        <v>32</v>
      </c>
      <c r="C5" s="204" t="str">
        <f>DATOS!B3</f>
        <v>Física</v>
      </c>
      <c r="D5" s="204"/>
      <c r="E5" s="204"/>
      <c r="F5" s="204"/>
      <c r="G5" s="204"/>
      <c r="H5" s="204"/>
      <c r="I5" s="197"/>
      <c r="J5" s="197"/>
      <c r="K5" s="197"/>
      <c r="L5" s="197"/>
      <c r="M5" s="197"/>
      <c r="N5" s="197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198" t="s">
        <v>33</v>
      </c>
      <c r="B10" s="200" t="s">
        <v>34</v>
      </c>
      <c r="C10" s="202" t="s">
        <v>35</v>
      </c>
      <c r="D10" s="203"/>
      <c r="E10" s="203"/>
      <c r="F10" s="203"/>
      <c r="G10" s="203"/>
      <c r="H10" s="36"/>
      <c r="I10" s="37"/>
      <c r="J10" s="190" t="s">
        <v>36</v>
      </c>
      <c r="K10" s="191"/>
      <c r="L10" s="191"/>
      <c r="M10" s="191"/>
      <c r="N10" s="191"/>
      <c r="O10" s="192"/>
      <c r="P10" s="172" t="s">
        <v>37</v>
      </c>
      <c r="Q10" s="173"/>
      <c r="R10" s="35"/>
      <c r="S10" s="35"/>
    </row>
    <row r="11" spans="1:19" ht="15.75" customHeight="1" thickBot="1">
      <c r="A11" s="199"/>
      <c r="B11" s="201"/>
      <c r="C11" s="176">
        <v>0.45</v>
      </c>
      <c r="D11" s="177"/>
      <c r="E11" s="177"/>
      <c r="F11" s="177"/>
      <c r="G11" s="180" t="s">
        <v>44</v>
      </c>
      <c r="H11" s="180" t="s">
        <v>43</v>
      </c>
      <c r="I11" s="38"/>
      <c r="J11" s="176">
        <v>0.45</v>
      </c>
      <c r="K11" s="182"/>
      <c r="L11" s="182"/>
      <c r="M11" s="182"/>
      <c r="N11" s="180" t="s">
        <v>44</v>
      </c>
      <c r="O11" s="180" t="s">
        <v>43</v>
      </c>
      <c r="P11" s="174"/>
      <c r="Q11" s="175"/>
      <c r="R11" s="35"/>
      <c r="S11" s="35"/>
    </row>
    <row r="12" spans="1:19">
      <c r="A12" s="199"/>
      <c r="B12" s="201"/>
      <c r="C12" s="178"/>
      <c r="D12" s="179"/>
      <c r="E12" s="179"/>
      <c r="F12" s="179"/>
      <c r="G12" s="181"/>
      <c r="H12" s="181"/>
      <c r="I12" s="39"/>
      <c r="J12" s="178"/>
      <c r="K12" s="179"/>
      <c r="L12" s="179"/>
      <c r="M12" s="179"/>
      <c r="N12" s="181"/>
      <c r="O12" s="181"/>
      <c r="P12" s="186" t="s">
        <v>38</v>
      </c>
      <c r="Q12" s="188" t="s">
        <v>39</v>
      </c>
      <c r="R12" s="35"/>
      <c r="S12" s="35"/>
    </row>
    <row r="13" spans="1:19" ht="15.75" thickBot="1">
      <c r="A13" s="199"/>
      <c r="B13" s="201"/>
      <c r="C13" s="178"/>
      <c r="D13" s="179"/>
      <c r="E13" s="179"/>
      <c r="F13" s="179"/>
      <c r="G13" s="181"/>
      <c r="H13" s="181"/>
      <c r="I13" s="39"/>
      <c r="J13" s="183"/>
      <c r="K13" s="184"/>
      <c r="L13" s="179"/>
      <c r="M13" s="184"/>
      <c r="N13" s="181"/>
      <c r="O13" s="181"/>
      <c r="P13" s="187"/>
      <c r="Q13" s="189"/>
      <c r="R13" s="35"/>
      <c r="S13" s="35"/>
    </row>
    <row r="14" spans="1:19" ht="27" customHeight="1" thickBot="1">
      <c r="A14" s="199"/>
      <c r="B14" s="201"/>
      <c r="C14" s="40" t="s">
        <v>40</v>
      </c>
      <c r="D14" s="41" t="s">
        <v>41</v>
      </c>
      <c r="E14" s="41" t="s">
        <v>42</v>
      </c>
      <c r="F14" s="42" t="s">
        <v>120</v>
      </c>
      <c r="G14" s="181"/>
      <c r="H14" s="181"/>
      <c r="I14" s="43"/>
      <c r="J14" s="42" t="s">
        <v>40</v>
      </c>
      <c r="K14" s="44" t="s">
        <v>41</v>
      </c>
      <c r="L14" s="128" t="s">
        <v>42</v>
      </c>
      <c r="M14" s="44" t="s">
        <v>120</v>
      </c>
      <c r="N14" s="181"/>
      <c r="O14" s="181"/>
      <c r="P14" s="187"/>
      <c r="Q14" s="189"/>
      <c r="R14" s="35"/>
      <c r="S14" s="35"/>
    </row>
    <row r="15" spans="1:19" ht="16.5" thickTop="1" thickBot="1">
      <c r="A15" s="45">
        <f>IF(B15="","",1)</f>
        <v>1</v>
      </c>
      <c r="B15" s="52" t="str">
        <f>DATOS!B12</f>
        <v>ALBAN TITUAÑA ANTONY GABRIEL</v>
      </c>
      <c r="C15" s="120">
        <v>8</v>
      </c>
      <c r="D15" s="121">
        <v>9</v>
      </c>
      <c r="E15" s="120">
        <v>8</v>
      </c>
      <c r="F15" s="121">
        <v>9</v>
      </c>
      <c r="G15" s="55">
        <f>TRUNC(AVERAGE(C15:F15),2)</f>
        <v>8.5</v>
      </c>
      <c r="H15" s="50" t="str">
        <f>IF(ROUND(G15,0)=10,"A+",IF(ROUND(G15,0)=9,"A-",IF(ROUND(G15,0)=8,"B+",IF(ROUND(G15,0)=7,"B-",IF(ROUND(G15,0)=6,"C+",IF(ROUND(G15,0)=5,"C-",IF(ROUND(G15,0)=4,"D+",IF(ROUND(G15,0)=3,"D-",IF(ROUND(G15,0)=2,"E+",IF(ROUND(G15,0)=1,"E-"))))))))))</f>
        <v>A-</v>
      </c>
      <c r="I15" s="46"/>
      <c r="J15" s="120">
        <v>1</v>
      </c>
      <c r="K15" s="121">
        <v>8</v>
      </c>
      <c r="L15" s="120">
        <v>10</v>
      </c>
      <c r="M15" s="121">
        <v>8</v>
      </c>
      <c r="N15" s="55">
        <f>TRUNC(AVERAGE(J15:M15),2)</f>
        <v>6.75</v>
      </c>
      <c r="O15" s="60" t="str">
        <f>IF(ROUND(N15,0)=10,"A+",IF(ROUND(N15,0)=9,"A-",IF(ROUND(N15,0)=8,"B+",IF(ROUND(N15,0)=7,"B-",IF(ROUND(N15,0)=6,"C+",IF(ROUND(N15,0)=5,"C-",IF(ROUND(N15,0)=4,"D+",IF(ROUND(N15,0)=3,"D-",IF(ROUND(N15,0)=2,"E+",IF(ROUND(N15,0)=1,"E-"))))))))))</f>
        <v>B-</v>
      </c>
      <c r="P15" s="120">
        <v>10</v>
      </c>
      <c r="Q15" s="120">
        <v>7.25</v>
      </c>
      <c r="R15" s="35"/>
      <c r="S15" s="35"/>
    </row>
    <row r="16" spans="1:19" ht="16.5" thickTop="1" thickBot="1">
      <c r="A16" s="47">
        <f>IF(B16="","",2)</f>
        <v>2</v>
      </c>
      <c r="B16" s="53" t="str">
        <f>DATOS!B13</f>
        <v>CASA ALVARADO ANDERSON ISMAEL</v>
      </c>
      <c r="C16" s="120">
        <v>7.25</v>
      </c>
      <c r="D16" s="121">
        <v>7.25</v>
      </c>
      <c r="E16" s="120">
        <v>7.25</v>
      </c>
      <c r="F16" s="121">
        <v>7.25</v>
      </c>
      <c r="G16" s="55">
        <f t="shared" ref="G16:G59" si="0">TRUNC(AVERAGE(C16:F16),2)</f>
        <v>7.25</v>
      </c>
      <c r="H16" s="50" t="str">
        <f>IF(ROUND(G16,0)=10,"A+",IF(ROUND(G16,0)=9,"A-",IF(ROUND(G16,0)=8,"B+",IF(ROUND(G16,0)=7,"B-",IF(ROUND(G16,0)=6,"C+",IF(ROUND(G16,0)=5,"C-",IF(ROUND(G16,0)=4,"D+",IF(ROUND(G16,0)=3,"D-",IF(ROUND(G16,0)=2,"E+",IF(ROUND(G16,0)=1,"E-"))))))))))</f>
        <v>B-</v>
      </c>
      <c r="I16" s="46"/>
      <c r="J16" s="120">
        <v>7.25</v>
      </c>
      <c r="K16" s="121">
        <v>7</v>
      </c>
      <c r="L16" s="120">
        <v>7.25</v>
      </c>
      <c r="M16" s="121">
        <v>7</v>
      </c>
      <c r="N16" s="55">
        <f t="shared" ref="N16:N59" si="1">TRUNC(AVERAGE(J16:M16),2)</f>
        <v>7.12</v>
      </c>
      <c r="O16" s="60" t="str">
        <f t="shared" ref="O16:O59" si="2">IF(ROUND(N16,0)=10,"A+",IF(ROUND(N16,0)=9,"A-",IF(ROUND(N16,0)=8,"B+",IF(ROUND(N16,0)=7,"B-",IF(ROUND(N16,0)=6,"C+",IF(ROUND(N16,0)=5,"C-",IF(ROUND(N16,0)=4,"D+",IF(ROUND(N16,0)=3,"D-",IF(ROUND(N16,0)=2,"E+",IF(ROUND(N16,0)=1,"E-"))))))))))</f>
        <v>B-</v>
      </c>
      <c r="P16" s="120">
        <v>10</v>
      </c>
      <c r="Q16" s="120">
        <v>7.5</v>
      </c>
      <c r="R16" s="35"/>
      <c r="S16" s="35"/>
    </row>
    <row r="17" spans="1:19" ht="16.5" thickTop="1" thickBot="1">
      <c r="A17" s="47">
        <f>IF(B17="","",3)</f>
        <v>3</v>
      </c>
      <c r="B17" s="53" t="str">
        <f>DATOS!B14</f>
        <v>CASA QUINATOA CRISTIAN DANILO</v>
      </c>
      <c r="C17" s="120">
        <v>7</v>
      </c>
      <c r="D17" s="121">
        <v>8</v>
      </c>
      <c r="E17" s="120">
        <v>7</v>
      </c>
      <c r="F17" s="121">
        <v>8</v>
      </c>
      <c r="G17" s="55">
        <f t="shared" si="0"/>
        <v>7.5</v>
      </c>
      <c r="H17" s="50" t="str">
        <f t="shared" ref="H17:H59" si="3">IF(ROUND(G17,0)=10,"A+",IF(ROUND(G17,0)=9,"A-",IF(ROUND(G17,0)=8,"B+",IF(ROUND(G17,0)=7,"B-",IF(ROUND(G17,0)=6,"C+",IF(ROUND(G17,0)=5,"C-",IF(ROUND(G17,0)=4,"D+",IF(ROUND(G17,0)=3,"D-",IF(ROUND(G17,0)=2,"E+",IF(ROUND(G17,0)=1,"E-"))))))))))</f>
        <v>B+</v>
      </c>
      <c r="I17" s="46"/>
      <c r="J17" s="120">
        <v>7.25</v>
      </c>
      <c r="K17" s="121">
        <v>8</v>
      </c>
      <c r="L17" s="120">
        <v>7.25</v>
      </c>
      <c r="M17" s="121">
        <v>8</v>
      </c>
      <c r="N17" s="55">
        <f t="shared" si="1"/>
        <v>7.62</v>
      </c>
      <c r="O17" s="60" t="str">
        <f t="shared" si="2"/>
        <v>B+</v>
      </c>
      <c r="P17" s="120">
        <v>10</v>
      </c>
      <c r="Q17" s="120">
        <v>6.75</v>
      </c>
      <c r="R17" s="35"/>
      <c r="S17" s="35"/>
    </row>
    <row r="18" spans="1:19" ht="16.5" thickTop="1" thickBot="1">
      <c r="A18" s="47">
        <f>IF(B18="","",4)</f>
        <v>4</v>
      </c>
      <c r="B18" s="53" t="str">
        <f>DATOS!B15</f>
        <v>CATOTA TAIPE MIRYAN GRACIELA</v>
      </c>
      <c r="C18" s="120">
        <v>8</v>
      </c>
      <c r="D18" s="121">
        <v>9.5</v>
      </c>
      <c r="E18" s="120">
        <v>8</v>
      </c>
      <c r="F18" s="121">
        <v>9.5</v>
      </c>
      <c r="G18" s="55">
        <f t="shared" si="0"/>
        <v>8.75</v>
      </c>
      <c r="H18" s="50" t="str">
        <f t="shared" si="3"/>
        <v>A-</v>
      </c>
      <c r="I18" s="46"/>
      <c r="J18" s="120">
        <v>10</v>
      </c>
      <c r="K18" s="121">
        <v>9.3333333333333339</v>
      </c>
      <c r="L18" s="120">
        <v>3</v>
      </c>
      <c r="M18" s="121">
        <v>9.3333333333333339</v>
      </c>
      <c r="N18" s="55">
        <f t="shared" si="1"/>
        <v>7.91</v>
      </c>
      <c r="O18" s="60" t="str">
        <f t="shared" si="2"/>
        <v>B+</v>
      </c>
      <c r="P18" s="120">
        <v>10</v>
      </c>
      <c r="Q18" s="120">
        <v>8.25</v>
      </c>
      <c r="R18" s="35"/>
      <c r="S18" s="35"/>
    </row>
    <row r="19" spans="1:19" ht="16.5" thickTop="1" thickBot="1">
      <c r="A19" s="47">
        <f>IF(B19="","",5)</f>
        <v>5</v>
      </c>
      <c r="B19" s="53" t="str">
        <f>DATOS!B16</f>
        <v>CHANATASIG CASA ALEX FERNANDO</v>
      </c>
      <c r="C19" s="120">
        <v>8</v>
      </c>
      <c r="D19" s="121">
        <v>8.5</v>
      </c>
      <c r="E19" s="120">
        <v>8</v>
      </c>
      <c r="F19" s="121">
        <v>8.5</v>
      </c>
      <c r="G19" s="55">
        <f t="shared" si="0"/>
        <v>8.25</v>
      </c>
      <c r="H19" s="50" t="str">
        <f t="shared" si="3"/>
        <v>B+</v>
      </c>
      <c r="I19" s="46"/>
      <c r="J19" s="120">
        <v>10</v>
      </c>
      <c r="K19" s="121">
        <v>9.3333333333333339</v>
      </c>
      <c r="L19" s="120">
        <v>10</v>
      </c>
      <c r="M19" s="121">
        <v>9.3333333333333339</v>
      </c>
      <c r="N19" s="55">
        <f t="shared" si="1"/>
        <v>9.66</v>
      </c>
      <c r="O19" s="60" t="str">
        <f t="shared" si="2"/>
        <v>A+</v>
      </c>
      <c r="P19" s="120">
        <v>10</v>
      </c>
      <c r="Q19" s="120">
        <v>7.5</v>
      </c>
      <c r="R19" s="35"/>
      <c r="S19" s="35"/>
    </row>
    <row r="20" spans="1:19" ht="16.5" thickTop="1" thickBot="1">
      <c r="A20" s="47">
        <f>IF(B20="","",6)</f>
        <v>6</v>
      </c>
      <c r="B20" s="53" t="str">
        <f>DATOS!B17</f>
        <v>CHICAIZA QUINATOA KEVIN MARCELO</v>
      </c>
      <c r="C20" s="120">
        <v>10</v>
      </c>
      <c r="D20" s="121">
        <v>10</v>
      </c>
      <c r="E20" s="120">
        <v>10</v>
      </c>
      <c r="F20" s="121">
        <v>10</v>
      </c>
      <c r="G20" s="55">
        <f t="shared" si="0"/>
        <v>10</v>
      </c>
      <c r="H20" s="50" t="str">
        <f t="shared" si="3"/>
        <v>A+</v>
      </c>
      <c r="I20" s="46"/>
      <c r="J20" s="120">
        <v>10</v>
      </c>
      <c r="K20" s="121">
        <v>10</v>
      </c>
      <c r="L20" s="120">
        <v>10</v>
      </c>
      <c r="M20" s="121">
        <v>10</v>
      </c>
      <c r="N20" s="55">
        <f t="shared" si="1"/>
        <v>10</v>
      </c>
      <c r="O20" s="60" t="str">
        <f t="shared" si="2"/>
        <v>A+</v>
      </c>
      <c r="P20" s="120">
        <v>10</v>
      </c>
      <c r="Q20" s="120">
        <v>10</v>
      </c>
      <c r="R20" s="35"/>
      <c r="S20" s="35"/>
    </row>
    <row r="21" spans="1:19" ht="16.5" thickTop="1" thickBot="1">
      <c r="A21" s="47">
        <f>IF(B21="","",7)</f>
        <v>7</v>
      </c>
      <c r="B21" s="53" t="str">
        <f>DATOS!B18</f>
        <v>COYAGO YUGCHA JOSTIN ISRAEL</v>
      </c>
      <c r="C21" s="120">
        <v>10</v>
      </c>
      <c r="D21" s="121">
        <v>10</v>
      </c>
      <c r="E21" s="120">
        <v>10</v>
      </c>
      <c r="F21" s="121">
        <v>10</v>
      </c>
      <c r="G21" s="55">
        <f t="shared" si="0"/>
        <v>10</v>
      </c>
      <c r="H21" s="50" t="str">
        <f t="shared" si="3"/>
        <v>A+</v>
      </c>
      <c r="I21" s="46"/>
      <c r="J21" s="120">
        <v>10</v>
      </c>
      <c r="K21" s="121">
        <v>10</v>
      </c>
      <c r="L21" s="120">
        <v>10</v>
      </c>
      <c r="M21" s="121">
        <v>10</v>
      </c>
      <c r="N21" s="55">
        <f t="shared" si="1"/>
        <v>10</v>
      </c>
      <c r="O21" s="60" t="str">
        <f t="shared" si="2"/>
        <v>A+</v>
      </c>
      <c r="P21" s="120">
        <v>10</v>
      </c>
      <c r="Q21" s="120">
        <v>10</v>
      </c>
      <c r="R21" s="35"/>
      <c r="S21" s="35"/>
    </row>
    <row r="22" spans="1:19" ht="16.5" thickTop="1" thickBot="1">
      <c r="A22" s="47">
        <f>IF(B22="","",8)</f>
        <v>8</v>
      </c>
      <c r="B22" s="53" t="str">
        <f>DATOS!B19</f>
        <v>GUARANDA AGUIAR ANDRES SEBASTIAN</v>
      </c>
      <c r="C22" s="120">
        <v>8</v>
      </c>
      <c r="D22" s="121">
        <v>9.5</v>
      </c>
      <c r="E22" s="120">
        <v>8</v>
      </c>
      <c r="F22" s="121">
        <v>9.5</v>
      </c>
      <c r="G22" s="55">
        <f t="shared" si="0"/>
        <v>8.75</v>
      </c>
      <c r="H22" s="50" t="str">
        <f t="shared" si="3"/>
        <v>A-</v>
      </c>
      <c r="I22" s="46"/>
      <c r="J22" s="120">
        <v>8</v>
      </c>
      <c r="K22" s="121">
        <v>8.6666666666666661</v>
      </c>
      <c r="L22" s="120">
        <v>8</v>
      </c>
      <c r="M22" s="121">
        <v>8.6666666666666661</v>
      </c>
      <c r="N22" s="55">
        <f t="shared" si="1"/>
        <v>8.33</v>
      </c>
      <c r="O22" s="60" t="str">
        <f t="shared" si="2"/>
        <v>B+</v>
      </c>
      <c r="P22" s="120">
        <v>10</v>
      </c>
      <c r="Q22" s="120">
        <v>6.75</v>
      </c>
      <c r="R22" s="35"/>
      <c r="S22" s="35"/>
    </row>
    <row r="23" spans="1:19" ht="16.5" thickTop="1" thickBot="1">
      <c r="A23" s="47">
        <f>IF(B23="","",9)</f>
        <v>9</v>
      </c>
      <c r="B23" s="53" t="str">
        <f>DATOS!B20</f>
        <v>HUILCA QUINATOA JAVIER ALEXANDER</v>
      </c>
      <c r="C23" s="120">
        <v>7</v>
      </c>
      <c r="D23" s="121">
        <v>7</v>
      </c>
      <c r="E23" s="120">
        <v>7</v>
      </c>
      <c r="F23" s="121">
        <v>7</v>
      </c>
      <c r="G23" s="55">
        <f t="shared" si="0"/>
        <v>7</v>
      </c>
      <c r="H23" s="50" t="str">
        <f t="shared" si="3"/>
        <v>B-</v>
      </c>
      <c r="I23" s="46"/>
      <c r="J23" s="120">
        <v>7</v>
      </c>
      <c r="K23" s="121">
        <v>7</v>
      </c>
      <c r="L23" s="120">
        <v>7</v>
      </c>
      <c r="M23" s="121">
        <v>7</v>
      </c>
      <c r="N23" s="55">
        <f t="shared" si="1"/>
        <v>7</v>
      </c>
      <c r="O23" s="60" t="str">
        <f t="shared" si="2"/>
        <v>B-</v>
      </c>
      <c r="P23" s="120">
        <v>10</v>
      </c>
      <c r="Q23" s="120">
        <v>6.5</v>
      </c>
      <c r="R23" s="35"/>
      <c r="S23" s="35"/>
    </row>
    <row r="24" spans="1:19" ht="16.5" thickTop="1" thickBot="1">
      <c r="A24" s="47">
        <f>IF(B24="","",10)</f>
        <v>10</v>
      </c>
      <c r="B24" s="53" t="str">
        <f>DATOS!B21</f>
        <v>IZA YUGSI KATY ALEXANDRA</v>
      </c>
      <c r="C24" s="120">
        <v>9</v>
      </c>
      <c r="D24" s="121">
        <v>10</v>
      </c>
      <c r="E24" s="120">
        <v>9</v>
      </c>
      <c r="F24" s="121">
        <v>10</v>
      </c>
      <c r="G24" s="55">
        <f t="shared" si="0"/>
        <v>9.5</v>
      </c>
      <c r="H24" s="50" t="str">
        <f t="shared" si="3"/>
        <v>A+</v>
      </c>
      <c r="I24" s="46"/>
      <c r="J24" s="120">
        <v>10</v>
      </c>
      <c r="K24" s="121">
        <v>8.6666666666666661</v>
      </c>
      <c r="L24" s="120">
        <v>10</v>
      </c>
      <c r="M24" s="121">
        <v>8.6666666666666661</v>
      </c>
      <c r="N24" s="55">
        <f t="shared" si="1"/>
        <v>9.33</v>
      </c>
      <c r="O24" s="60" t="str">
        <f t="shared" si="2"/>
        <v>A-</v>
      </c>
      <c r="P24" s="120">
        <v>10</v>
      </c>
      <c r="Q24" s="120">
        <v>9</v>
      </c>
      <c r="R24" s="35"/>
      <c r="S24" s="35"/>
    </row>
    <row r="25" spans="1:19" ht="16.5" thickTop="1" thickBot="1">
      <c r="A25" s="47">
        <f>IF(B25="","",11)</f>
        <v>11</v>
      </c>
      <c r="B25" s="53" t="str">
        <f>DATOS!B22</f>
        <v>LEMA QUINATOA MARIA ELIZABETH</v>
      </c>
      <c r="C25" s="120">
        <v>9</v>
      </c>
      <c r="D25" s="121">
        <v>10</v>
      </c>
      <c r="E25" s="120">
        <v>9</v>
      </c>
      <c r="F25" s="121">
        <v>10</v>
      </c>
      <c r="G25" s="55">
        <f t="shared" si="0"/>
        <v>9.5</v>
      </c>
      <c r="H25" s="50" t="str">
        <f t="shared" si="3"/>
        <v>A+</v>
      </c>
      <c r="I25" s="46"/>
      <c r="J25" s="120">
        <v>10</v>
      </c>
      <c r="K25" s="121">
        <v>8</v>
      </c>
      <c r="L25" s="120">
        <v>10</v>
      </c>
      <c r="M25" s="121">
        <v>8</v>
      </c>
      <c r="N25" s="55">
        <f t="shared" si="1"/>
        <v>9</v>
      </c>
      <c r="O25" s="60" t="str">
        <f t="shared" si="2"/>
        <v>A-</v>
      </c>
      <c r="P25" s="120">
        <v>10</v>
      </c>
      <c r="Q25" s="120">
        <v>5</v>
      </c>
      <c r="R25" s="35"/>
      <c r="S25" s="35"/>
    </row>
    <row r="26" spans="1:19" ht="16.5" thickTop="1" thickBot="1">
      <c r="A26" s="47">
        <f>IF(B26="","",12)</f>
        <v>12</v>
      </c>
      <c r="B26" s="53" t="str">
        <f>DATOS!B23</f>
        <v>LEMA VITURCO CARLOS DANIEL</v>
      </c>
      <c r="C26" s="120">
        <v>8</v>
      </c>
      <c r="D26" s="121">
        <v>10</v>
      </c>
      <c r="E26" s="120">
        <v>8</v>
      </c>
      <c r="F26" s="121">
        <v>10</v>
      </c>
      <c r="G26" s="55">
        <f t="shared" si="0"/>
        <v>9</v>
      </c>
      <c r="H26" s="50" t="str">
        <f t="shared" si="3"/>
        <v>A-</v>
      </c>
      <c r="I26" s="46"/>
      <c r="J26" s="120">
        <v>8</v>
      </c>
      <c r="K26" s="121">
        <v>10</v>
      </c>
      <c r="L26" s="120">
        <v>8</v>
      </c>
      <c r="M26" s="121">
        <v>10</v>
      </c>
      <c r="N26" s="55">
        <f t="shared" si="1"/>
        <v>9</v>
      </c>
      <c r="O26" s="60" t="str">
        <f t="shared" si="2"/>
        <v>A-</v>
      </c>
      <c r="P26" s="120">
        <v>10</v>
      </c>
      <c r="Q26" s="120">
        <v>6</v>
      </c>
      <c r="R26" s="35"/>
      <c r="S26" s="35"/>
    </row>
    <row r="27" spans="1:19" ht="16.5" thickTop="1" thickBot="1">
      <c r="A27" s="47">
        <f>IF(B27="","",13)</f>
        <v>13</v>
      </c>
      <c r="B27" s="53" t="str">
        <f>DATOS!B24</f>
        <v>QUILUMBA BARBA ANGELES MICAELA</v>
      </c>
      <c r="C27" s="120">
        <v>8</v>
      </c>
      <c r="D27" s="121">
        <v>9</v>
      </c>
      <c r="E27" s="120">
        <v>8</v>
      </c>
      <c r="F27" s="121">
        <v>9</v>
      </c>
      <c r="G27" s="55">
        <f t="shared" si="0"/>
        <v>8.5</v>
      </c>
      <c r="H27" s="50" t="str">
        <f t="shared" si="3"/>
        <v>A-</v>
      </c>
      <c r="I27" s="46"/>
      <c r="J27" s="120">
        <v>10</v>
      </c>
      <c r="K27" s="121">
        <v>10</v>
      </c>
      <c r="L27" s="120">
        <v>10</v>
      </c>
      <c r="M27" s="121">
        <v>10</v>
      </c>
      <c r="N27" s="55">
        <f t="shared" si="1"/>
        <v>10</v>
      </c>
      <c r="O27" s="60" t="str">
        <f t="shared" si="2"/>
        <v>A+</v>
      </c>
      <c r="P27" s="120">
        <v>10</v>
      </c>
      <c r="Q27" s="120">
        <v>7</v>
      </c>
      <c r="R27" s="35"/>
      <c r="S27" s="35"/>
    </row>
    <row r="28" spans="1:19" ht="16.5" thickTop="1" thickBot="1">
      <c r="A28" s="47">
        <f>IF(B28="","",14)</f>
        <v>14</v>
      </c>
      <c r="B28" s="53" t="str">
        <f>DATOS!B25</f>
        <v>QUINATOA TOAPANTA ABRAHAM JOSUE</v>
      </c>
      <c r="C28" s="120">
        <v>8</v>
      </c>
      <c r="D28" s="121">
        <v>8</v>
      </c>
      <c r="E28" s="120">
        <v>8</v>
      </c>
      <c r="F28" s="121">
        <v>8</v>
      </c>
      <c r="G28" s="55">
        <f t="shared" si="0"/>
        <v>8</v>
      </c>
      <c r="H28" s="50" t="str">
        <f t="shared" si="3"/>
        <v>B+</v>
      </c>
      <c r="I28" s="46"/>
      <c r="J28" s="120">
        <v>10</v>
      </c>
      <c r="K28" s="121">
        <v>10</v>
      </c>
      <c r="L28" s="120">
        <v>10</v>
      </c>
      <c r="M28" s="121">
        <v>10</v>
      </c>
      <c r="N28" s="55">
        <f t="shared" si="1"/>
        <v>10</v>
      </c>
      <c r="O28" s="60" t="str">
        <f t="shared" si="2"/>
        <v>A+</v>
      </c>
      <c r="P28" s="120">
        <v>10</v>
      </c>
      <c r="Q28" s="120">
        <v>7.5</v>
      </c>
      <c r="R28" s="35"/>
      <c r="S28" s="35"/>
    </row>
    <row r="29" spans="1:19" ht="16.5" thickTop="1" thickBot="1">
      <c r="A29" s="47">
        <f>IF(B29="","",15)</f>
        <v>15</v>
      </c>
      <c r="B29" s="53" t="str">
        <f>DATOS!B26</f>
        <v>TOAQUIZA CHANCUSIG HILDA ESMERALDA</v>
      </c>
      <c r="C29" s="120">
        <v>8</v>
      </c>
      <c r="D29" s="121">
        <v>2</v>
      </c>
      <c r="E29" s="120">
        <v>2</v>
      </c>
      <c r="F29" s="121">
        <v>2</v>
      </c>
      <c r="G29" s="55">
        <f t="shared" si="0"/>
        <v>3.5</v>
      </c>
      <c r="H29" s="50" t="str">
        <f t="shared" si="3"/>
        <v>D+</v>
      </c>
      <c r="I29" s="46"/>
      <c r="J29" s="120">
        <v>8.5</v>
      </c>
      <c r="K29" s="121">
        <v>7.333333333333333</v>
      </c>
      <c r="L29" s="120">
        <v>8.5</v>
      </c>
      <c r="M29" s="121">
        <v>7.333333333333333</v>
      </c>
      <c r="N29" s="55">
        <f t="shared" si="1"/>
        <v>7.91</v>
      </c>
      <c r="O29" s="60" t="str">
        <f t="shared" si="2"/>
        <v>B+</v>
      </c>
      <c r="P29" s="120">
        <v>10</v>
      </c>
      <c r="Q29" s="120">
        <v>8.5</v>
      </c>
      <c r="R29" s="35"/>
      <c r="S29" s="35"/>
    </row>
    <row r="30" spans="1:19" ht="16.5" thickTop="1" thickBot="1">
      <c r="A30" s="47">
        <f>IF(B30="","",16)</f>
        <v>16</v>
      </c>
      <c r="B30" s="53" t="str">
        <f>DATOS!B27</f>
        <v>VEGA YUGCHA JONATHAN PAÚL</v>
      </c>
      <c r="C30" s="120">
        <v>8</v>
      </c>
      <c r="D30" s="121">
        <v>8</v>
      </c>
      <c r="E30" s="120">
        <v>8</v>
      </c>
      <c r="F30" s="121">
        <v>8</v>
      </c>
      <c r="G30" s="55">
        <f t="shared" si="0"/>
        <v>8</v>
      </c>
      <c r="H30" s="50" t="str">
        <f t="shared" si="3"/>
        <v>B+</v>
      </c>
      <c r="I30" s="46"/>
      <c r="J30" s="120">
        <v>8</v>
      </c>
      <c r="K30" s="121">
        <v>7</v>
      </c>
      <c r="L30" s="120">
        <v>8</v>
      </c>
      <c r="M30" s="121">
        <v>7</v>
      </c>
      <c r="N30" s="55">
        <f t="shared" si="1"/>
        <v>7.5</v>
      </c>
      <c r="O30" s="60" t="str">
        <f t="shared" si="2"/>
        <v>B+</v>
      </c>
      <c r="P30" s="120">
        <v>10</v>
      </c>
      <c r="Q30" s="120">
        <v>7.2</v>
      </c>
      <c r="R30" s="35"/>
      <c r="S30" s="35"/>
    </row>
    <row r="31" spans="1:19" ht="16.5" thickTop="1" thickBot="1">
      <c r="A31" s="47">
        <f>IF(B31="","",17)</f>
        <v>17</v>
      </c>
      <c r="B31" s="53" t="str">
        <f>DATOS!B28</f>
        <v>YANEZ ZAPATA KEVIN EDUARDO</v>
      </c>
      <c r="C31" s="120">
        <v>7.25</v>
      </c>
      <c r="D31" s="121">
        <v>7.25</v>
      </c>
      <c r="E31" s="120">
        <v>7.25</v>
      </c>
      <c r="F31" s="121">
        <v>7.25</v>
      </c>
      <c r="G31" s="55">
        <f t="shared" si="0"/>
        <v>7.25</v>
      </c>
      <c r="H31" s="50" t="str">
        <f t="shared" si="3"/>
        <v>B-</v>
      </c>
      <c r="I31" s="46"/>
      <c r="J31" s="120">
        <v>7.25</v>
      </c>
      <c r="K31" s="121">
        <v>7.25</v>
      </c>
      <c r="L31" s="120">
        <v>7.25</v>
      </c>
      <c r="M31" s="121">
        <v>7.25</v>
      </c>
      <c r="N31" s="55">
        <f t="shared" si="1"/>
        <v>7.25</v>
      </c>
      <c r="O31" s="60" t="str">
        <f t="shared" si="2"/>
        <v>B-</v>
      </c>
      <c r="P31" s="120">
        <v>10</v>
      </c>
      <c r="Q31" s="120">
        <v>7</v>
      </c>
      <c r="R31" s="35"/>
      <c r="S31" s="35"/>
    </row>
    <row r="32" spans="1:19" ht="16.5" thickTop="1" thickBot="1">
      <c r="A32" s="47">
        <f>IF(B32="","",18)</f>
        <v>18</v>
      </c>
      <c r="B32" s="53">
        <f>DATOS!B29</f>
        <v>0</v>
      </c>
      <c r="C32" s="56"/>
      <c r="D32" s="56"/>
      <c r="E32" s="56"/>
      <c r="F32" s="56"/>
      <c r="G32" s="55" t="e">
        <f t="shared" si="0"/>
        <v>#DIV/0!</v>
      </c>
      <c r="H32" s="50" t="e">
        <f t="shared" si="3"/>
        <v>#DIV/0!</v>
      </c>
      <c r="I32" s="46"/>
      <c r="J32" s="58"/>
      <c r="K32" s="58"/>
      <c r="L32" s="58"/>
      <c r="M32" s="58"/>
      <c r="N32" s="55" t="e">
        <f t="shared" si="1"/>
        <v>#DIV/0!</v>
      </c>
      <c r="O32" s="60" t="e">
        <f t="shared" si="2"/>
        <v>#DIV/0!</v>
      </c>
      <c r="P32" s="58"/>
      <c r="Q32" s="58"/>
      <c r="R32" s="35"/>
      <c r="S32" s="35"/>
    </row>
    <row r="33" spans="1:19" ht="16.5" thickTop="1" thickBot="1">
      <c r="A33" s="47">
        <f>IF(B33="","",19)</f>
        <v>19</v>
      </c>
      <c r="B33" s="53">
        <f>DATOS!B30</f>
        <v>0</v>
      </c>
      <c r="C33" s="56"/>
      <c r="D33" s="56"/>
      <c r="E33" s="56"/>
      <c r="F33" s="56"/>
      <c r="G33" s="55" t="e">
        <f t="shared" si="0"/>
        <v>#DIV/0!</v>
      </c>
      <c r="H33" s="50" t="e">
        <f t="shared" si="3"/>
        <v>#DIV/0!</v>
      </c>
      <c r="I33" s="46"/>
      <c r="J33" s="58"/>
      <c r="K33" s="58"/>
      <c r="L33" s="58"/>
      <c r="M33" s="59"/>
      <c r="N33" s="55" t="e">
        <f t="shared" si="1"/>
        <v>#DIV/0!</v>
      </c>
      <c r="O33" s="60" t="e">
        <f t="shared" si="2"/>
        <v>#DIV/0!</v>
      </c>
      <c r="P33" s="58"/>
      <c r="Q33" s="58"/>
      <c r="R33" s="35"/>
      <c r="S33" s="35"/>
    </row>
    <row r="34" spans="1:19" ht="16.5" thickTop="1" thickBot="1">
      <c r="A34" s="47">
        <f>IF(B34="","",20)</f>
        <v>20</v>
      </c>
      <c r="B34" s="53">
        <f>DATOS!B31</f>
        <v>0</v>
      </c>
      <c r="C34" s="56"/>
      <c r="D34" s="56"/>
      <c r="E34" s="56"/>
      <c r="F34" s="56"/>
      <c r="G34" s="55" t="e">
        <f t="shared" si="0"/>
        <v>#DIV/0!</v>
      </c>
      <c r="H34" s="50" t="e">
        <f t="shared" si="3"/>
        <v>#DIV/0!</v>
      </c>
      <c r="I34" s="46"/>
      <c r="J34" s="58"/>
      <c r="K34" s="58"/>
      <c r="L34" s="58"/>
      <c r="M34" s="58"/>
      <c r="N34" s="55" t="e">
        <f t="shared" si="1"/>
        <v>#DIV/0!</v>
      </c>
      <c r="O34" s="60" t="e">
        <f t="shared" si="2"/>
        <v>#DIV/0!</v>
      </c>
      <c r="P34" s="58"/>
      <c r="Q34" s="58"/>
      <c r="R34" s="35"/>
      <c r="S34" s="35"/>
    </row>
    <row r="35" spans="1:19" ht="16.5" thickTop="1" thickBot="1">
      <c r="A35" s="47">
        <f>IF(B35="","",21)</f>
        <v>21</v>
      </c>
      <c r="B35" s="53">
        <f>DATOS!B32</f>
        <v>0</v>
      </c>
      <c r="C35" s="56"/>
      <c r="D35" s="56"/>
      <c r="E35" s="56"/>
      <c r="F35" s="56"/>
      <c r="G35" s="55" t="e">
        <f t="shared" si="0"/>
        <v>#DIV/0!</v>
      </c>
      <c r="H35" s="50" t="e">
        <f t="shared" si="3"/>
        <v>#DIV/0!</v>
      </c>
      <c r="I35" s="46"/>
      <c r="J35" s="58"/>
      <c r="K35" s="58"/>
      <c r="L35" s="58"/>
      <c r="M35" s="58"/>
      <c r="N35" s="55" t="e">
        <f t="shared" si="1"/>
        <v>#DIV/0!</v>
      </c>
      <c r="O35" s="60" t="e">
        <f t="shared" si="2"/>
        <v>#DIV/0!</v>
      </c>
      <c r="P35" s="58"/>
      <c r="Q35" s="58"/>
      <c r="R35" s="35"/>
      <c r="S35" s="35"/>
    </row>
    <row r="36" spans="1:19" ht="16.5" thickTop="1" thickBot="1">
      <c r="A36" s="47">
        <f>IF(B36="","",22)</f>
        <v>22</v>
      </c>
      <c r="B36" s="53">
        <f>DATOS!B33</f>
        <v>0</v>
      </c>
      <c r="C36" s="56"/>
      <c r="D36" s="56"/>
      <c r="E36" s="56"/>
      <c r="F36" s="56"/>
      <c r="G36" s="55" t="e">
        <f t="shared" si="0"/>
        <v>#DIV/0!</v>
      </c>
      <c r="H36" s="50" t="e">
        <f t="shared" si="3"/>
        <v>#DIV/0!</v>
      </c>
      <c r="I36" s="46"/>
      <c r="J36" s="58"/>
      <c r="K36" s="58"/>
      <c r="L36" s="58"/>
      <c r="M36" s="58"/>
      <c r="N36" s="55" t="e">
        <f t="shared" si="1"/>
        <v>#DIV/0!</v>
      </c>
      <c r="O36" s="60" t="e">
        <f t="shared" si="2"/>
        <v>#DIV/0!</v>
      </c>
      <c r="P36" s="58"/>
      <c r="Q36" s="58"/>
      <c r="R36" s="35"/>
      <c r="S36" s="35"/>
    </row>
    <row r="37" spans="1:19" ht="16.5" thickTop="1" thickBot="1">
      <c r="A37" s="47">
        <f>IF(B37="","",23)</f>
        <v>23</v>
      </c>
      <c r="B37" s="53">
        <f>DATOS!B34</f>
        <v>0</v>
      </c>
      <c r="C37" s="56"/>
      <c r="D37" s="56"/>
      <c r="E37" s="56"/>
      <c r="F37" s="56"/>
      <c r="G37" s="55" t="e">
        <f t="shared" si="0"/>
        <v>#DIV/0!</v>
      </c>
      <c r="H37" s="50" t="e">
        <f t="shared" si="3"/>
        <v>#DIV/0!</v>
      </c>
      <c r="I37" s="46"/>
      <c r="J37" s="58"/>
      <c r="K37" s="58"/>
      <c r="L37" s="58"/>
      <c r="M37" s="59"/>
      <c r="N37" s="55" t="e">
        <f t="shared" si="1"/>
        <v>#DIV/0!</v>
      </c>
      <c r="O37" s="60" t="e">
        <f t="shared" si="2"/>
        <v>#DIV/0!</v>
      </c>
      <c r="P37" s="58"/>
      <c r="Q37" s="58"/>
      <c r="R37" s="35"/>
      <c r="S37" s="35"/>
    </row>
    <row r="38" spans="1:19" ht="16.5" thickTop="1" thickBot="1">
      <c r="A38" s="47">
        <f>IF(B38="","",24)</f>
        <v>24</v>
      </c>
      <c r="B38" s="53">
        <f>DATOS!B35</f>
        <v>0</v>
      </c>
      <c r="C38" s="56"/>
      <c r="D38" s="56"/>
      <c r="E38" s="56"/>
      <c r="F38" s="56"/>
      <c r="G38" s="55" t="e">
        <f t="shared" si="0"/>
        <v>#DIV/0!</v>
      </c>
      <c r="H38" s="50" t="e">
        <f t="shared" si="3"/>
        <v>#DIV/0!</v>
      </c>
      <c r="I38" s="46"/>
      <c r="J38" s="58"/>
      <c r="K38" s="58"/>
      <c r="L38" s="58"/>
      <c r="M38" s="59"/>
      <c r="N38" s="55" t="e">
        <f t="shared" si="1"/>
        <v>#DIV/0!</v>
      </c>
      <c r="O38" s="60" t="e">
        <f t="shared" si="2"/>
        <v>#DIV/0!</v>
      </c>
      <c r="P38" s="58"/>
      <c r="Q38" s="58"/>
      <c r="R38" s="35"/>
      <c r="S38" s="35"/>
    </row>
    <row r="39" spans="1:19" ht="16.5" thickTop="1" thickBot="1">
      <c r="A39" s="47">
        <f>IF(B39="","",25)</f>
        <v>25</v>
      </c>
      <c r="B39" s="53">
        <f>DATOS!B36</f>
        <v>0</v>
      </c>
      <c r="C39" s="56"/>
      <c r="D39" s="56"/>
      <c r="E39" s="56"/>
      <c r="F39" s="56"/>
      <c r="G39" s="55" t="e">
        <f t="shared" si="0"/>
        <v>#DIV/0!</v>
      </c>
      <c r="H39" s="50" t="e">
        <f t="shared" si="3"/>
        <v>#DIV/0!</v>
      </c>
      <c r="I39" s="46"/>
      <c r="J39" s="58"/>
      <c r="K39" s="58"/>
      <c r="L39" s="58"/>
      <c r="M39" s="59"/>
      <c r="N39" s="55" t="e">
        <f t="shared" si="1"/>
        <v>#DIV/0!</v>
      </c>
      <c r="O39" s="60" t="e">
        <f t="shared" si="2"/>
        <v>#DIV/0!</v>
      </c>
      <c r="P39" s="58"/>
      <c r="Q39" s="58"/>
      <c r="R39" s="35"/>
      <c r="S39" s="35"/>
    </row>
    <row r="40" spans="1:19" ht="16.5" thickTop="1" thickBot="1">
      <c r="A40" s="47">
        <f>IF(B40="","",26)</f>
        <v>26</v>
      </c>
      <c r="B40" s="53">
        <f>DATOS!B37</f>
        <v>0</v>
      </c>
      <c r="C40" s="56"/>
      <c r="D40" s="56"/>
      <c r="E40" s="56"/>
      <c r="F40" s="56"/>
      <c r="G40" s="55" t="e">
        <f t="shared" si="0"/>
        <v>#DIV/0!</v>
      </c>
      <c r="H40" s="50" t="e">
        <f t="shared" si="3"/>
        <v>#DIV/0!</v>
      </c>
      <c r="I40" s="46"/>
      <c r="J40" s="58"/>
      <c r="K40" s="58"/>
      <c r="L40" s="58"/>
      <c r="M40" s="59"/>
      <c r="N40" s="55" t="e">
        <f t="shared" si="1"/>
        <v>#DIV/0!</v>
      </c>
      <c r="O40" s="60" t="e">
        <f t="shared" si="2"/>
        <v>#DIV/0!</v>
      </c>
      <c r="P40" s="58"/>
      <c r="Q40" s="58"/>
      <c r="R40" s="35"/>
      <c r="S40" s="35"/>
    </row>
    <row r="41" spans="1:19" ht="16.5" thickTop="1" thickBot="1">
      <c r="A41" s="47">
        <f>IF(B41="","",27)</f>
        <v>27</v>
      </c>
      <c r="B41" s="53">
        <f>DATOS!B38</f>
        <v>0</v>
      </c>
      <c r="C41" s="56"/>
      <c r="D41" s="56"/>
      <c r="E41" s="56"/>
      <c r="F41" s="56"/>
      <c r="G41" s="55" t="e">
        <f t="shared" si="0"/>
        <v>#DIV/0!</v>
      </c>
      <c r="H41" s="50" t="e">
        <f t="shared" si="3"/>
        <v>#DIV/0!</v>
      </c>
      <c r="I41" s="46"/>
      <c r="J41" s="58"/>
      <c r="K41" s="58"/>
      <c r="L41" s="58"/>
      <c r="M41" s="59"/>
      <c r="N41" s="55" t="e">
        <f t="shared" si="1"/>
        <v>#DIV/0!</v>
      </c>
      <c r="O41" s="60" t="e">
        <f t="shared" si="2"/>
        <v>#DIV/0!</v>
      </c>
      <c r="P41" s="58"/>
      <c r="Q41" s="58"/>
      <c r="R41" s="35"/>
      <c r="S41" s="35"/>
    </row>
    <row r="42" spans="1:19" ht="16.5" thickTop="1" thickBot="1">
      <c r="A42" s="47">
        <f>IF(B42="","",28)</f>
        <v>28</v>
      </c>
      <c r="B42" s="53">
        <f>DATOS!B39</f>
        <v>0</v>
      </c>
      <c r="C42" s="56"/>
      <c r="D42" s="56"/>
      <c r="E42" s="56"/>
      <c r="F42" s="56"/>
      <c r="G42" s="55" t="e">
        <f t="shared" si="0"/>
        <v>#DIV/0!</v>
      </c>
      <c r="H42" s="50" t="e">
        <f t="shared" si="3"/>
        <v>#DIV/0!</v>
      </c>
      <c r="I42" s="46"/>
      <c r="J42" s="58"/>
      <c r="K42" s="58"/>
      <c r="L42" s="58"/>
      <c r="M42" s="59"/>
      <c r="N42" s="55" t="e">
        <f t="shared" si="1"/>
        <v>#DIV/0!</v>
      </c>
      <c r="O42" s="60" t="e">
        <f t="shared" si="2"/>
        <v>#DIV/0!</v>
      </c>
      <c r="P42" s="58"/>
      <c r="Q42" s="58"/>
      <c r="R42" s="35"/>
      <c r="S42" s="35"/>
    </row>
    <row r="43" spans="1:19" ht="16.5" thickTop="1" thickBot="1">
      <c r="A43" s="47">
        <f>IF(B43="","",29)</f>
        <v>29</v>
      </c>
      <c r="B43" s="53">
        <f>DATOS!B40</f>
        <v>0</v>
      </c>
      <c r="C43" s="56"/>
      <c r="D43" s="56"/>
      <c r="E43" s="56"/>
      <c r="F43" s="56"/>
      <c r="G43" s="55" t="e">
        <f t="shared" si="0"/>
        <v>#DIV/0!</v>
      </c>
      <c r="H43" s="50" t="e">
        <f t="shared" si="3"/>
        <v>#DIV/0!</v>
      </c>
      <c r="I43" s="46"/>
      <c r="J43" s="58"/>
      <c r="K43" s="58"/>
      <c r="L43" s="58"/>
      <c r="M43" s="59"/>
      <c r="N43" s="55" t="e">
        <f t="shared" si="1"/>
        <v>#DIV/0!</v>
      </c>
      <c r="O43" s="60" t="e">
        <f t="shared" si="2"/>
        <v>#DIV/0!</v>
      </c>
      <c r="P43" s="58"/>
      <c r="Q43" s="58"/>
      <c r="R43" s="35"/>
      <c r="S43" s="35"/>
    </row>
    <row r="44" spans="1:19" ht="16.5" thickTop="1" thickBot="1">
      <c r="A44" s="47">
        <f>IF(B44="","",30)</f>
        <v>30</v>
      </c>
      <c r="B44" s="53">
        <f>DATOS!B41</f>
        <v>0</v>
      </c>
      <c r="C44" s="56"/>
      <c r="D44" s="56"/>
      <c r="E44" s="56"/>
      <c r="F44" s="56"/>
      <c r="G44" s="55" t="e">
        <f t="shared" si="0"/>
        <v>#DIV/0!</v>
      </c>
      <c r="H44" s="50" t="e">
        <f t="shared" si="3"/>
        <v>#DIV/0!</v>
      </c>
      <c r="I44" s="46"/>
      <c r="J44" s="58"/>
      <c r="K44" s="58"/>
      <c r="L44" s="58"/>
      <c r="M44" s="59"/>
      <c r="N44" s="55" t="e">
        <f t="shared" si="1"/>
        <v>#DIV/0!</v>
      </c>
      <c r="O44" s="60" t="e">
        <f t="shared" si="2"/>
        <v>#DIV/0!</v>
      </c>
      <c r="P44" s="58"/>
      <c r="Q44" s="58"/>
      <c r="R44" s="35"/>
      <c r="S44" s="35"/>
    </row>
    <row r="45" spans="1:19" ht="16.5" thickTop="1" thickBot="1">
      <c r="A45" s="47">
        <v>31</v>
      </c>
      <c r="B45" s="53">
        <f>DATOS!B42</f>
        <v>0</v>
      </c>
      <c r="C45" s="56"/>
      <c r="D45" s="56"/>
      <c r="E45" s="56"/>
      <c r="F45" s="56"/>
      <c r="G45" s="55" t="e">
        <f t="shared" si="0"/>
        <v>#DIV/0!</v>
      </c>
      <c r="H45" s="50" t="e">
        <f t="shared" si="3"/>
        <v>#DIV/0!</v>
      </c>
      <c r="I45" s="46"/>
      <c r="J45" s="58"/>
      <c r="K45" s="58"/>
      <c r="L45" s="58"/>
      <c r="M45" s="59"/>
      <c r="N45" s="55" t="e">
        <f t="shared" si="1"/>
        <v>#DIV/0!</v>
      </c>
      <c r="O45" s="60" t="e">
        <f t="shared" si="2"/>
        <v>#DIV/0!</v>
      </c>
      <c r="P45" s="58"/>
      <c r="Q45" s="58"/>
      <c r="R45" s="35"/>
      <c r="S45" s="35"/>
    </row>
    <row r="46" spans="1:19" ht="16.5" thickTop="1" thickBot="1">
      <c r="A46" s="47">
        <v>32</v>
      </c>
      <c r="B46" s="53">
        <f>DATOS!B43</f>
        <v>0</v>
      </c>
      <c r="C46" s="56"/>
      <c r="D46" s="56"/>
      <c r="E46" s="56"/>
      <c r="F46" s="56"/>
      <c r="G46" s="55" t="e">
        <f t="shared" si="0"/>
        <v>#DIV/0!</v>
      </c>
      <c r="H46" s="50" t="e">
        <f t="shared" si="3"/>
        <v>#DIV/0!</v>
      </c>
      <c r="I46" s="46"/>
      <c r="J46" s="58"/>
      <c r="K46" s="58"/>
      <c r="L46" s="58"/>
      <c r="M46" s="59"/>
      <c r="N46" s="55" t="e">
        <f t="shared" si="1"/>
        <v>#DIV/0!</v>
      </c>
      <c r="O46" s="60" t="e">
        <f t="shared" si="2"/>
        <v>#DIV/0!</v>
      </c>
      <c r="P46" s="58"/>
      <c r="Q46" s="58"/>
      <c r="R46" s="35"/>
      <c r="S46" s="35"/>
    </row>
    <row r="47" spans="1:19" ht="16.5" thickTop="1" thickBot="1">
      <c r="A47" s="47">
        <v>33</v>
      </c>
      <c r="B47" s="53">
        <f>DATOS!B44</f>
        <v>0</v>
      </c>
      <c r="C47" s="56"/>
      <c r="D47" s="56"/>
      <c r="E47" s="56"/>
      <c r="F47" s="56"/>
      <c r="G47" s="55" t="e">
        <f t="shared" si="0"/>
        <v>#DIV/0!</v>
      </c>
      <c r="H47" s="50" t="e">
        <f t="shared" si="3"/>
        <v>#DIV/0!</v>
      </c>
      <c r="I47" s="46"/>
      <c r="J47" s="58"/>
      <c r="K47" s="58"/>
      <c r="L47" s="58"/>
      <c r="M47" s="59"/>
      <c r="N47" s="55" t="e">
        <f t="shared" si="1"/>
        <v>#DIV/0!</v>
      </c>
      <c r="O47" s="60" t="e">
        <f t="shared" si="2"/>
        <v>#DIV/0!</v>
      </c>
      <c r="P47" s="58"/>
      <c r="Q47" s="58"/>
      <c r="R47" s="35"/>
      <c r="S47" s="35"/>
    </row>
    <row r="48" spans="1:19" ht="16.5" thickTop="1" thickBot="1">
      <c r="A48" s="47">
        <v>34</v>
      </c>
      <c r="B48" s="53">
        <f>DATOS!B45</f>
        <v>0</v>
      </c>
      <c r="C48" s="56"/>
      <c r="D48" s="56"/>
      <c r="E48" s="56"/>
      <c r="F48" s="56"/>
      <c r="G48" s="55" t="e">
        <f t="shared" si="0"/>
        <v>#DIV/0!</v>
      </c>
      <c r="H48" s="50" t="e">
        <f t="shared" si="3"/>
        <v>#DIV/0!</v>
      </c>
      <c r="I48" s="46"/>
      <c r="J48" s="58"/>
      <c r="K48" s="58"/>
      <c r="L48" s="58"/>
      <c r="M48" s="59"/>
      <c r="N48" s="55" t="e">
        <f t="shared" si="1"/>
        <v>#DIV/0!</v>
      </c>
      <c r="O48" s="60" t="e">
        <f t="shared" si="2"/>
        <v>#DIV/0!</v>
      </c>
      <c r="P48" s="58"/>
      <c r="Q48" s="58"/>
      <c r="R48" s="35"/>
      <c r="S48" s="35"/>
    </row>
    <row r="49" spans="1:19" ht="16.5" thickTop="1" thickBot="1">
      <c r="A49" s="47">
        <v>35</v>
      </c>
      <c r="B49" s="53">
        <f>DATOS!B46</f>
        <v>0</v>
      </c>
      <c r="C49" s="56"/>
      <c r="D49" s="56"/>
      <c r="E49" s="56"/>
      <c r="F49" s="56"/>
      <c r="G49" s="55" t="e">
        <f t="shared" si="0"/>
        <v>#DIV/0!</v>
      </c>
      <c r="H49" s="50" t="e">
        <f t="shared" si="3"/>
        <v>#DIV/0!</v>
      </c>
      <c r="I49" s="46"/>
      <c r="J49" s="58"/>
      <c r="K49" s="58"/>
      <c r="L49" s="58"/>
      <c r="M49" s="59"/>
      <c r="N49" s="55" t="e">
        <f t="shared" si="1"/>
        <v>#DIV/0!</v>
      </c>
      <c r="O49" s="60" t="e">
        <f t="shared" si="2"/>
        <v>#DIV/0!</v>
      </c>
      <c r="P49" s="58"/>
      <c r="Q49" s="58"/>
      <c r="R49" s="35"/>
      <c r="S49" s="35"/>
    </row>
    <row r="50" spans="1:19" ht="16.5" thickTop="1" thickBot="1">
      <c r="A50" s="47">
        <v>36</v>
      </c>
      <c r="B50" s="53">
        <f>DATOS!B47</f>
        <v>0</v>
      </c>
      <c r="C50" s="56"/>
      <c r="D50" s="56"/>
      <c r="E50" s="56"/>
      <c r="F50" s="56"/>
      <c r="G50" s="55" t="e">
        <f t="shared" si="0"/>
        <v>#DIV/0!</v>
      </c>
      <c r="H50" s="50" t="e">
        <f t="shared" si="3"/>
        <v>#DIV/0!</v>
      </c>
      <c r="I50" s="46"/>
      <c r="J50" s="58"/>
      <c r="K50" s="58"/>
      <c r="L50" s="58"/>
      <c r="M50" s="59"/>
      <c r="N50" s="55" t="e">
        <f t="shared" si="1"/>
        <v>#DIV/0!</v>
      </c>
      <c r="O50" s="60" t="e">
        <f t="shared" si="2"/>
        <v>#DIV/0!</v>
      </c>
      <c r="P50" s="58"/>
      <c r="Q50" s="58"/>
      <c r="R50" s="35"/>
      <c r="S50" s="35"/>
    </row>
    <row r="51" spans="1:19" ht="16.5" thickTop="1" thickBot="1">
      <c r="A51" s="47">
        <v>37</v>
      </c>
      <c r="B51" s="53">
        <f>DATOS!B48</f>
        <v>0</v>
      </c>
      <c r="C51" s="56"/>
      <c r="D51" s="56"/>
      <c r="E51" s="56"/>
      <c r="F51" s="57"/>
      <c r="G51" s="55" t="e">
        <f t="shared" si="0"/>
        <v>#DIV/0!</v>
      </c>
      <c r="H51" s="50" t="e">
        <f t="shared" si="3"/>
        <v>#DIV/0!</v>
      </c>
      <c r="I51" s="46"/>
      <c r="J51" s="58"/>
      <c r="K51" s="58"/>
      <c r="L51" s="58"/>
      <c r="M51" s="59"/>
      <c r="N51" s="55" t="e">
        <f t="shared" si="1"/>
        <v>#DIV/0!</v>
      </c>
      <c r="O51" s="60" t="e">
        <f t="shared" si="2"/>
        <v>#DIV/0!</v>
      </c>
      <c r="P51" s="58"/>
      <c r="Q51" s="58"/>
      <c r="R51" s="35"/>
      <c r="S51" s="35"/>
    </row>
    <row r="52" spans="1:19" ht="16.5" thickTop="1" thickBot="1">
      <c r="A52" s="47">
        <v>38</v>
      </c>
      <c r="B52" s="53">
        <f>DATOS!B49</f>
        <v>0</v>
      </c>
      <c r="C52" s="56"/>
      <c r="D52" s="56"/>
      <c r="E52" s="56"/>
      <c r="F52" s="57"/>
      <c r="G52" s="55" t="e">
        <f t="shared" si="0"/>
        <v>#DIV/0!</v>
      </c>
      <c r="H52" s="50" t="e">
        <f t="shared" si="3"/>
        <v>#DIV/0!</v>
      </c>
      <c r="I52" s="46"/>
      <c r="J52" s="58"/>
      <c r="K52" s="58"/>
      <c r="L52" s="58"/>
      <c r="M52" s="59"/>
      <c r="N52" s="55" t="e">
        <f t="shared" si="1"/>
        <v>#DIV/0!</v>
      </c>
      <c r="O52" s="60" t="e">
        <f t="shared" si="2"/>
        <v>#DIV/0!</v>
      </c>
      <c r="P52" s="58"/>
      <c r="Q52" s="58"/>
      <c r="R52" s="35"/>
      <c r="S52" s="35"/>
    </row>
    <row r="53" spans="1:19" ht="16.5" thickTop="1" thickBot="1">
      <c r="A53" s="47">
        <v>39</v>
      </c>
      <c r="B53" s="53">
        <f>DATOS!B50</f>
        <v>0</v>
      </c>
      <c r="C53" s="56"/>
      <c r="D53" s="56"/>
      <c r="E53" s="56"/>
      <c r="F53" s="57"/>
      <c r="G53" s="55" t="e">
        <f t="shared" si="0"/>
        <v>#DIV/0!</v>
      </c>
      <c r="H53" s="50" t="e">
        <f t="shared" si="3"/>
        <v>#DIV/0!</v>
      </c>
      <c r="I53" s="46"/>
      <c r="J53" s="58"/>
      <c r="K53" s="58"/>
      <c r="L53" s="58"/>
      <c r="M53" s="59"/>
      <c r="N53" s="55" t="e">
        <f t="shared" si="1"/>
        <v>#DIV/0!</v>
      </c>
      <c r="O53" s="60" t="e">
        <f t="shared" si="2"/>
        <v>#DIV/0!</v>
      </c>
      <c r="P53" s="58"/>
      <c r="Q53" s="58"/>
      <c r="R53" s="35"/>
      <c r="S53" s="35"/>
    </row>
    <row r="54" spans="1:19" ht="16.5" thickTop="1" thickBot="1">
      <c r="A54" s="47">
        <v>40</v>
      </c>
      <c r="B54" s="53">
        <f>DATOS!B51</f>
        <v>0</v>
      </c>
      <c r="C54" s="56"/>
      <c r="D54" s="56"/>
      <c r="E54" s="56"/>
      <c r="F54" s="57"/>
      <c r="G54" s="55" t="e">
        <f t="shared" si="0"/>
        <v>#DIV/0!</v>
      </c>
      <c r="H54" s="50" t="e">
        <f t="shared" si="3"/>
        <v>#DIV/0!</v>
      </c>
      <c r="I54" s="46"/>
      <c r="J54" s="58"/>
      <c r="K54" s="58"/>
      <c r="L54" s="58"/>
      <c r="M54" s="58"/>
      <c r="N54" s="55" t="e">
        <f t="shared" si="1"/>
        <v>#DIV/0!</v>
      </c>
      <c r="O54" s="60" t="e">
        <f t="shared" si="2"/>
        <v>#DIV/0!</v>
      </c>
      <c r="P54" s="58"/>
      <c r="Q54" s="58"/>
      <c r="R54" s="35"/>
      <c r="S54" s="35"/>
    </row>
    <row r="55" spans="1:19" ht="16.5" thickTop="1" thickBot="1">
      <c r="A55" s="47">
        <v>41</v>
      </c>
      <c r="B55" s="53">
        <f>DATOS!B52</f>
        <v>0</v>
      </c>
      <c r="C55" s="56"/>
      <c r="D55" s="56"/>
      <c r="E55" s="56"/>
      <c r="F55" s="57"/>
      <c r="G55" s="55" t="e">
        <f t="shared" si="0"/>
        <v>#DIV/0!</v>
      </c>
      <c r="H55" s="50" t="e">
        <f t="shared" si="3"/>
        <v>#DIV/0!</v>
      </c>
      <c r="I55" s="46"/>
      <c r="J55" s="58"/>
      <c r="K55" s="58"/>
      <c r="L55" s="58"/>
      <c r="M55" s="58"/>
      <c r="N55" s="55" t="e">
        <f t="shared" si="1"/>
        <v>#DIV/0!</v>
      </c>
      <c r="O55" s="60" t="e">
        <f t="shared" si="2"/>
        <v>#DIV/0!</v>
      </c>
      <c r="P55" s="58"/>
      <c r="Q55" s="58"/>
      <c r="R55" s="35"/>
      <c r="S55" s="35"/>
    </row>
    <row r="56" spans="1:19" ht="16.5" thickTop="1" thickBot="1">
      <c r="A56" s="47">
        <v>42</v>
      </c>
      <c r="B56" s="53">
        <f>DATOS!B53</f>
        <v>0</v>
      </c>
      <c r="C56" s="56"/>
      <c r="D56" s="56"/>
      <c r="E56" s="56"/>
      <c r="F56" s="57"/>
      <c r="G56" s="55" t="e">
        <f t="shared" si="0"/>
        <v>#DIV/0!</v>
      </c>
      <c r="H56" s="50" t="e">
        <f t="shared" si="3"/>
        <v>#DIV/0!</v>
      </c>
      <c r="I56" s="46"/>
      <c r="J56" s="58"/>
      <c r="K56" s="58"/>
      <c r="L56" s="58"/>
      <c r="M56" s="58"/>
      <c r="N56" s="55" t="e">
        <f t="shared" si="1"/>
        <v>#DIV/0!</v>
      </c>
      <c r="O56" s="60" t="e">
        <f t="shared" si="2"/>
        <v>#DIV/0!</v>
      </c>
      <c r="P56" s="58"/>
      <c r="Q56" s="58"/>
      <c r="R56" s="35"/>
      <c r="S56" s="35"/>
    </row>
    <row r="57" spans="1:19" ht="16.5" thickTop="1" thickBot="1">
      <c r="A57" s="47">
        <v>43</v>
      </c>
      <c r="B57" s="53">
        <f>DATOS!B54</f>
        <v>0</v>
      </c>
      <c r="C57" s="56"/>
      <c r="D57" s="56"/>
      <c r="E57" s="56"/>
      <c r="F57" s="56"/>
      <c r="G57" s="55" t="e">
        <f t="shared" si="0"/>
        <v>#DIV/0!</v>
      </c>
      <c r="H57" s="50" t="e">
        <f t="shared" si="3"/>
        <v>#DIV/0!</v>
      </c>
      <c r="I57" s="46"/>
      <c r="J57" s="58"/>
      <c r="K57" s="58"/>
      <c r="L57" s="58"/>
      <c r="M57" s="58"/>
      <c r="N57" s="55" t="e">
        <f t="shared" si="1"/>
        <v>#DIV/0!</v>
      </c>
      <c r="O57" s="60" t="e">
        <f t="shared" si="2"/>
        <v>#DIV/0!</v>
      </c>
      <c r="P57" s="58"/>
      <c r="Q57" s="58"/>
      <c r="R57" s="35"/>
      <c r="S57" s="35"/>
    </row>
    <row r="58" spans="1:19" ht="16.5" thickTop="1" thickBot="1">
      <c r="A58" s="47">
        <v>44</v>
      </c>
      <c r="B58" s="53">
        <f>DATOS!B55</f>
        <v>0</v>
      </c>
      <c r="C58" s="56"/>
      <c r="D58" s="56"/>
      <c r="E58" s="56"/>
      <c r="F58" s="56"/>
      <c r="G58" s="55" t="e">
        <f t="shared" si="0"/>
        <v>#DIV/0!</v>
      </c>
      <c r="H58" s="50" t="e">
        <f t="shared" si="3"/>
        <v>#DIV/0!</v>
      </c>
      <c r="I58" s="46"/>
      <c r="J58" s="58"/>
      <c r="K58" s="58"/>
      <c r="L58" s="58"/>
      <c r="M58" s="58"/>
      <c r="N58" s="55" t="e">
        <f t="shared" si="1"/>
        <v>#DIV/0!</v>
      </c>
      <c r="O58" s="60" t="e">
        <f t="shared" si="2"/>
        <v>#DIV/0!</v>
      </c>
      <c r="P58" s="58"/>
      <c r="Q58" s="58"/>
      <c r="R58" s="35"/>
      <c r="S58" s="35"/>
    </row>
    <row r="59" spans="1:19" ht="16.5" thickTop="1" thickBot="1">
      <c r="A59" s="48">
        <v>45</v>
      </c>
      <c r="B59" s="54">
        <f>DATOS!B56</f>
        <v>0</v>
      </c>
      <c r="C59" s="56"/>
      <c r="D59" s="56"/>
      <c r="E59" s="56"/>
      <c r="F59" s="56"/>
      <c r="G59" s="55" t="e">
        <f t="shared" si="0"/>
        <v>#DIV/0!</v>
      </c>
      <c r="H59" s="50" t="e">
        <f t="shared" si="3"/>
        <v>#DIV/0!</v>
      </c>
      <c r="I59" s="49"/>
      <c r="J59" s="58"/>
      <c r="K59" s="58"/>
      <c r="L59" s="58"/>
      <c r="M59" s="58"/>
      <c r="N59" s="55" t="e">
        <f t="shared" si="1"/>
        <v>#DIV/0!</v>
      </c>
      <c r="O59" s="60" t="e">
        <f t="shared" si="2"/>
        <v>#DIV/0!</v>
      </c>
      <c r="P59" s="58"/>
      <c r="Q59" s="58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19">
    <mergeCell ref="O11:O14"/>
    <mergeCell ref="P12:P14"/>
    <mergeCell ref="Q12:Q14"/>
    <mergeCell ref="A10:A14"/>
    <mergeCell ref="B10:B14"/>
    <mergeCell ref="C10:G10"/>
    <mergeCell ref="J10:O10"/>
    <mergeCell ref="P10:Q11"/>
    <mergeCell ref="C11:F13"/>
    <mergeCell ref="G11:G14"/>
    <mergeCell ref="H11:H14"/>
    <mergeCell ref="J11:M13"/>
    <mergeCell ref="N11:N14"/>
    <mergeCell ref="A1:N1"/>
    <mergeCell ref="C3:H3"/>
    <mergeCell ref="I3:N3"/>
    <mergeCell ref="C4:H4"/>
    <mergeCell ref="I4:N5"/>
    <mergeCell ref="C5:H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83"/>
  <sheetViews>
    <sheetView topLeftCell="K12" workbookViewId="0">
      <selection activeCell="Q16" sqref="Q16"/>
    </sheetView>
  </sheetViews>
  <sheetFormatPr baseColWidth="10" defaultRowHeight="15"/>
  <cols>
    <col min="1" max="1" width="8.7109375" style="31" customWidth="1"/>
    <col min="2" max="2" width="45.42578125" style="31" customWidth="1"/>
    <col min="3" max="16" width="7.7109375" style="31" customWidth="1"/>
    <col min="17" max="17" width="39.5703125" style="31" bestFit="1" customWidth="1"/>
    <col min="18" max="20" width="7.7109375" style="31" customWidth="1"/>
    <col min="21" max="16384" width="11.42578125" style="31"/>
  </cols>
  <sheetData>
    <row r="1" spans="1:20">
      <c r="A1" s="234" t="s">
        <v>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</row>
    <row r="2" spans="1:20" ht="55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20.25" thickTop="1" thickBot="1">
      <c r="A5" s="63"/>
      <c r="B5" s="64" t="s">
        <v>28</v>
      </c>
      <c r="C5" s="235" t="str">
        <f>DATOS!B5</f>
        <v>Tercero A</v>
      </c>
      <c r="D5" s="236"/>
      <c r="E5" s="236"/>
      <c r="F5" s="236"/>
      <c r="G5" s="237"/>
      <c r="H5" s="65"/>
      <c r="I5" s="244" t="s">
        <v>45</v>
      </c>
      <c r="J5" s="244"/>
      <c r="K5" s="244"/>
      <c r="L5" s="244"/>
      <c r="M5" s="241"/>
      <c r="N5" s="242"/>
      <c r="O5" s="242"/>
      <c r="P5" s="243"/>
      <c r="Q5" s="30"/>
      <c r="R5" s="30"/>
      <c r="S5" s="245"/>
      <c r="T5" s="245"/>
    </row>
    <row r="6" spans="1:20" ht="20.25" thickTop="1" thickBot="1">
      <c r="A6" s="63"/>
      <c r="B6" s="64" t="s">
        <v>30</v>
      </c>
      <c r="C6" s="235" t="str">
        <f>DATOS!B4</f>
        <v>Msc. Myrian Zurita</v>
      </c>
      <c r="D6" s="236"/>
      <c r="E6" s="236"/>
      <c r="F6" s="236"/>
      <c r="G6" s="237"/>
      <c r="H6" s="65"/>
      <c r="I6" s="244" t="s">
        <v>46</v>
      </c>
      <c r="J6" s="244"/>
      <c r="K6" s="244"/>
      <c r="L6" s="244"/>
      <c r="M6" s="241"/>
      <c r="N6" s="242"/>
      <c r="O6" s="242"/>
      <c r="P6" s="243"/>
      <c r="Q6" s="30"/>
      <c r="R6" s="30"/>
      <c r="S6" s="245"/>
      <c r="T6" s="245"/>
    </row>
    <row r="7" spans="1:20" ht="20.25" thickTop="1" thickBot="1">
      <c r="A7" s="63"/>
      <c r="B7" s="64" t="s">
        <v>32</v>
      </c>
      <c r="C7" s="235" t="str">
        <f>DATOS!B3</f>
        <v>Física</v>
      </c>
      <c r="D7" s="236"/>
      <c r="E7" s="236"/>
      <c r="F7" s="236"/>
      <c r="G7" s="237"/>
      <c r="H7" s="65"/>
      <c r="I7" s="244" t="s">
        <v>48</v>
      </c>
      <c r="J7" s="244"/>
      <c r="K7" s="244"/>
      <c r="L7" s="244"/>
      <c r="M7" s="235" t="str">
        <f>DATOS!B6</f>
        <v>Msc. Myrian Zurita</v>
      </c>
      <c r="N7" s="236"/>
      <c r="O7" s="236"/>
      <c r="P7" s="237"/>
      <c r="Q7" s="30"/>
      <c r="R7" s="30"/>
      <c r="S7" s="30"/>
      <c r="T7" s="30"/>
    </row>
    <row r="8" spans="1:20" ht="20.25" thickTop="1" thickBot="1">
      <c r="A8" s="30"/>
      <c r="B8" s="66" t="s">
        <v>66</v>
      </c>
      <c r="C8" s="238" t="str">
        <f>DATOS!B2</f>
        <v>2023 - 2024</v>
      </c>
      <c r="D8" s="239"/>
      <c r="E8" s="239"/>
      <c r="F8" s="239"/>
      <c r="G8" s="240"/>
      <c r="H8" s="30"/>
      <c r="I8" s="246" t="s">
        <v>47</v>
      </c>
      <c r="J8" s="246"/>
      <c r="K8" s="246"/>
      <c r="L8" s="246"/>
      <c r="M8" s="238" t="s">
        <v>59</v>
      </c>
      <c r="N8" s="239"/>
      <c r="O8" s="239"/>
      <c r="P8" s="240"/>
      <c r="Q8" s="30"/>
      <c r="R8" s="30"/>
      <c r="S8" s="30"/>
      <c r="T8" s="30"/>
    </row>
    <row r="9" spans="1:20" ht="20.25" thickTop="1" thickBot="1">
      <c r="B9" s="64" t="s">
        <v>29</v>
      </c>
      <c r="C9" s="213" t="s">
        <v>84</v>
      </c>
      <c r="D9" s="214"/>
      <c r="E9" s="214"/>
      <c r="F9" s="214"/>
      <c r="G9" s="215"/>
    </row>
    <row r="10" spans="1:20" ht="15.7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07" t="s">
        <v>49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8"/>
    </row>
    <row r="12" spans="1:20" ht="16.5" customHeight="1" thickTop="1" thickBot="1">
      <c r="A12" s="252" t="s">
        <v>33</v>
      </c>
      <c r="B12" s="252" t="s">
        <v>34</v>
      </c>
      <c r="C12" s="255" t="s">
        <v>61</v>
      </c>
      <c r="D12" s="255"/>
      <c r="E12" s="255"/>
      <c r="F12" s="256" t="s">
        <v>52</v>
      </c>
      <c r="G12" s="256"/>
      <c r="H12" s="256"/>
      <c r="I12" s="257" t="s">
        <v>53</v>
      </c>
      <c r="J12" s="258" t="s">
        <v>37</v>
      </c>
      <c r="K12" s="258"/>
      <c r="L12" s="258"/>
      <c r="M12" s="258"/>
      <c r="N12" s="253" t="s">
        <v>50</v>
      </c>
      <c r="O12" s="262" t="s">
        <v>65</v>
      </c>
      <c r="P12" s="228" t="s">
        <v>51</v>
      </c>
      <c r="Q12" s="223" t="s">
        <v>95</v>
      </c>
      <c r="R12" s="216" t="s">
        <v>54</v>
      </c>
      <c r="S12" s="216"/>
      <c r="T12" s="216"/>
    </row>
    <row r="13" spans="1:20" ht="16.5" customHeight="1" thickTop="1" thickBot="1">
      <c r="A13" s="252"/>
      <c r="B13" s="252"/>
      <c r="C13" s="255"/>
      <c r="D13" s="255"/>
      <c r="E13" s="255"/>
      <c r="F13" s="256"/>
      <c r="G13" s="256"/>
      <c r="H13" s="256"/>
      <c r="I13" s="257"/>
      <c r="J13" s="258"/>
      <c r="K13" s="258"/>
      <c r="L13" s="258"/>
      <c r="M13" s="258"/>
      <c r="N13" s="254"/>
      <c r="O13" s="263"/>
      <c r="P13" s="229"/>
      <c r="Q13" s="224"/>
      <c r="R13" s="216"/>
      <c r="S13" s="216"/>
      <c r="T13" s="216"/>
    </row>
    <row r="14" spans="1:20" ht="16.5" thickTop="1" thickBot="1">
      <c r="A14" s="252"/>
      <c r="B14" s="252"/>
      <c r="C14" s="259" t="s">
        <v>60</v>
      </c>
      <c r="D14" s="259" t="s">
        <v>62</v>
      </c>
      <c r="E14" s="260">
        <v>0.45</v>
      </c>
      <c r="F14" s="259" t="s">
        <v>60</v>
      </c>
      <c r="G14" s="259" t="s">
        <v>62</v>
      </c>
      <c r="H14" s="260">
        <v>0.45</v>
      </c>
      <c r="I14" s="257"/>
      <c r="J14" s="264" t="s">
        <v>63</v>
      </c>
      <c r="K14" s="266">
        <v>0.05</v>
      </c>
      <c r="L14" s="264" t="s">
        <v>64</v>
      </c>
      <c r="M14" s="266">
        <v>0.05</v>
      </c>
      <c r="N14" s="254"/>
      <c r="O14" s="263"/>
      <c r="P14" s="229"/>
      <c r="Q14" s="224"/>
      <c r="R14" s="216"/>
      <c r="S14" s="216"/>
      <c r="T14" s="216"/>
    </row>
    <row r="15" spans="1:20" ht="68.25" thickTop="1" thickBot="1">
      <c r="A15" s="252"/>
      <c r="B15" s="252"/>
      <c r="C15" s="259"/>
      <c r="D15" s="259"/>
      <c r="E15" s="261"/>
      <c r="F15" s="259"/>
      <c r="G15" s="259"/>
      <c r="H15" s="261" t="s">
        <v>55</v>
      </c>
      <c r="I15" s="257"/>
      <c r="J15" s="265"/>
      <c r="K15" s="267"/>
      <c r="L15" s="265"/>
      <c r="M15" s="267"/>
      <c r="N15" s="254"/>
      <c r="O15" s="263"/>
      <c r="P15" s="229"/>
      <c r="Q15" s="225"/>
      <c r="R15" s="69" t="s">
        <v>56</v>
      </c>
      <c r="S15" s="69" t="s">
        <v>57</v>
      </c>
      <c r="T15" s="70" t="s">
        <v>58</v>
      </c>
    </row>
    <row r="16" spans="1:20" ht="17.25" thickTop="1" thickBot="1">
      <c r="A16" s="77">
        <v>1</v>
      </c>
      <c r="B16" s="78" t="str">
        <f>DATOS!B12</f>
        <v>ALBAN TITUAÑA ANTONY GABRIEL</v>
      </c>
      <c r="C16" s="79">
        <f>'NOTAS 2DO TRIMESTRE'!G15</f>
        <v>8.5</v>
      </c>
      <c r="D16" s="79" t="str">
        <f>'NOTAS 2DO TRIMESTRE'!H15</f>
        <v>A-</v>
      </c>
      <c r="E16" s="80">
        <f>C16*0.45</f>
        <v>3.8250000000000002</v>
      </c>
      <c r="F16" s="79">
        <f>'NOTAS 2DO TRIMESTRE'!N15</f>
        <v>6.75</v>
      </c>
      <c r="G16" s="79" t="str">
        <f>'NOTAS 2DO TRIMESTRE'!O15</f>
        <v>B-</v>
      </c>
      <c r="H16" s="80">
        <f>F16*0.45</f>
        <v>3.0375000000000001</v>
      </c>
      <c r="I16" s="81">
        <f>E16+H16</f>
        <v>6.8625000000000007</v>
      </c>
      <c r="J16" s="79">
        <f>'NOTAS 2DO TRIMESTRE'!P15</f>
        <v>10</v>
      </c>
      <c r="K16" s="80">
        <f>J16*0.05</f>
        <v>0.5</v>
      </c>
      <c r="L16" s="79">
        <f>'NOTAS 2DO TRIMESTRE'!Q15</f>
        <v>7.25</v>
      </c>
      <c r="M16" s="80">
        <f>L16*0.05</f>
        <v>0.36250000000000004</v>
      </c>
      <c r="N16" s="81">
        <f>K16+M16</f>
        <v>0.86250000000000004</v>
      </c>
      <c r="O16" s="82">
        <f>I16+N16</f>
        <v>7.7250000000000005</v>
      </c>
      <c r="P16" s="83" t="str">
        <f>IF(ROUND(O16,0)=10,"A+",IF(ROUND(O16,0)=9,"A-",IF(ROUND(O16,0)=8,"B+",IF(ROUND(O16,0)=7,"B-",IF(ROUND(O16,0)=6,"C+",IF(ROUND(O16,0)=5,"C-",IF(ROUND(17,0)=4,"D+",IF(ROUND(O16,0)=3,"D-",IF(ROUND(O16,0)=2,"E+",IF(ROUND(O16,0)=1,"E-"))))))))))</f>
        <v>B+</v>
      </c>
      <c r="Q16" s="104" t="str">
        <f>IF(O16&gt;=8,"Destreza o aprendizaje alcanzado",IF(O16&lt;&gt;8,"Destreza o aprendizaje en proceso de desarrollo",IF(O16&lt;&gt;5,"Destreza o aprendizaje iniciado")))</f>
        <v>Destreza o aprendizaje en proceso de desarrollo</v>
      </c>
      <c r="R16" s="72"/>
      <c r="S16" s="72"/>
      <c r="T16" s="72"/>
    </row>
    <row r="17" spans="1:20" ht="17.25" thickTop="1" thickBot="1">
      <c r="A17" s="77">
        <v>2</v>
      </c>
      <c r="B17" s="78" t="str">
        <f>DATOS!B13</f>
        <v>CASA ALVARADO ANDERSON ISMAEL</v>
      </c>
      <c r="C17" s="79">
        <f>'NOTAS 2DO TRIMESTRE'!G16</f>
        <v>7.25</v>
      </c>
      <c r="D17" s="79" t="str">
        <f>'NOTAS 2DO TRIMESTRE'!H16</f>
        <v>B-</v>
      </c>
      <c r="E17" s="80">
        <f t="shared" ref="E17:E60" si="0">C17*0.45</f>
        <v>3.2625000000000002</v>
      </c>
      <c r="F17" s="79">
        <f>'NOTAS 2DO TRIMESTRE'!N16</f>
        <v>7.12</v>
      </c>
      <c r="G17" s="79" t="str">
        <f>'NOTAS 2DO TRIMESTRE'!O16</f>
        <v>B-</v>
      </c>
      <c r="H17" s="80">
        <f t="shared" ref="H17:H60" si="1">F17*0.45</f>
        <v>3.2040000000000002</v>
      </c>
      <c r="I17" s="81">
        <f t="shared" ref="I17:I60" si="2">E17+H17</f>
        <v>6.4664999999999999</v>
      </c>
      <c r="J17" s="79">
        <f>'NOTAS 2DO TRIMESTRE'!P16</f>
        <v>10</v>
      </c>
      <c r="K17" s="80">
        <f t="shared" ref="K17:K60" si="3">J17*0.05</f>
        <v>0.5</v>
      </c>
      <c r="L17" s="79">
        <f>'NOTAS 2DO TRIMESTRE'!Q16</f>
        <v>7.5</v>
      </c>
      <c r="M17" s="80">
        <f t="shared" ref="M17:M60" si="4">L17*0.05</f>
        <v>0.375</v>
      </c>
      <c r="N17" s="81">
        <f t="shared" ref="N17:N60" si="5">K17+M17</f>
        <v>0.875</v>
      </c>
      <c r="O17" s="82">
        <f t="shared" ref="O17:O60" si="6">I17+N17</f>
        <v>7.3414999999999999</v>
      </c>
      <c r="P17" s="83" t="str">
        <f t="shared" ref="P17:P60" si="7">IF(ROUND(O17,0)=10,"A+",IF(ROUND(O17,0)=9,"A-",IF(ROUND(O17,0)=8,"B+",IF(ROUND(O17,0)=7,"B-",IF(ROUND(O17,0)=6,"C+",IF(ROUND(O17,0)=5,"C-",IF(ROUND(17,0)=4,"D+",IF(ROUND(O17,0)=3,"D-",IF(ROUND(O17,0)=2,"E+",IF(ROUND(O17,0)=1,"E-"))))))))))</f>
        <v>B-</v>
      </c>
      <c r="Q17" s="104" t="str">
        <f t="shared" ref="Q17:Q60" si="8">IF(O17&gt;=8,"Destreza o aprendizaje alcanzado",IF(O17&lt;&gt;8,"Destreza o aprendizaje en proceso de desarrollo",IF(O17&lt;&gt;5,"Destreza o aprendizaje iniciado")))</f>
        <v>Destreza o aprendizaje en proceso de desarrollo</v>
      </c>
      <c r="R17" s="72"/>
      <c r="S17" s="72"/>
      <c r="T17" s="72"/>
    </row>
    <row r="18" spans="1:20" ht="17.25" thickTop="1" thickBot="1">
      <c r="A18" s="77">
        <v>3</v>
      </c>
      <c r="B18" s="78" t="str">
        <f>DATOS!B14</f>
        <v>CASA QUINATOA CRISTIAN DANILO</v>
      </c>
      <c r="C18" s="79">
        <f>'NOTAS 2DO TRIMESTRE'!G17</f>
        <v>7.5</v>
      </c>
      <c r="D18" s="79" t="str">
        <f>'NOTAS 2DO TRIMESTRE'!H17</f>
        <v>B+</v>
      </c>
      <c r="E18" s="80">
        <f t="shared" si="0"/>
        <v>3.375</v>
      </c>
      <c r="F18" s="79">
        <f>'NOTAS 2DO TRIMESTRE'!N17</f>
        <v>7.62</v>
      </c>
      <c r="G18" s="79" t="str">
        <f>'NOTAS 2DO TRIMESTRE'!O17</f>
        <v>B+</v>
      </c>
      <c r="H18" s="80">
        <f t="shared" si="1"/>
        <v>3.4290000000000003</v>
      </c>
      <c r="I18" s="81">
        <f t="shared" si="2"/>
        <v>6.8040000000000003</v>
      </c>
      <c r="J18" s="79">
        <f>'NOTAS 2DO TRIMESTRE'!P17</f>
        <v>10</v>
      </c>
      <c r="K18" s="80">
        <f t="shared" si="3"/>
        <v>0.5</v>
      </c>
      <c r="L18" s="79">
        <f>'NOTAS 2DO TRIMESTRE'!Q17</f>
        <v>6.75</v>
      </c>
      <c r="M18" s="80">
        <f t="shared" si="4"/>
        <v>0.33750000000000002</v>
      </c>
      <c r="N18" s="81">
        <f t="shared" si="5"/>
        <v>0.83750000000000002</v>
      </c>
      <c r="O18" s="82">
        <f t="shared" si="6"/>
        <v>7.6415000000000006</v>
      </c>
      <c r="P18" s="83" t="str">
        <f t="shared" si="7"/>
        <v>B+</v>
      </c>
      <c r="Q18" s="104" t="str">
        <f t="shared" si="8"/>
        <v>Destreza o aprendizaje en proceso de desarrollo</v>
      </c>
      <c r="R18" s="72"/>
      <c r="S18" s="72"/>
      <c r="T18" s="72"/>
    </row>
    <row r="19" spans="1:20" ht="17.25" thickTop="1" thickBot="1">
      <c r="A19" s="77">
        <v>4</v>
      </c>
      <c r="B19" s="78" t="str">
        <f>DATOS!B15</f>
        <v>CATOTA TAIPE MIRYAN GRACIELA</v>
      </c>
      <c r="C19" s="79">
        <f>'NOTAS 2DO TRIMESTRE'!G18</f>
        <v>8.75</v>
      </c>
      <c r="D19" s="79" t="str">
        <f>'NOTAS 2DO TRIMESTRE'!H18</f>
        <v>A-</v>
      </c>
      <c r="E19" s="80">
        <f t="shared" si="0"/>
        <v>3.9375</v>
      </c>
      <c r="F19" s="79">
        <f>'NOTAS 2DO TRIMESTRE'!N18</f>
        <v>7.91</v>
      </c>
      <c r="G19" s="79" t="str">
        <f>'NOTAS 2DO TRIMESTRE'!O18</f>
        <v>B+</v>
      </c>
      <c r="H19" s="80">
        <f t="shared" si="1"/>
        <v>3.5595000000000003</v>
      </c>
      <c r="I19" s="81">
        <f t="shared" si="2"/>
        <v>7.4969999999999999</v>
      </c>
      <c r="J19" s="79">
        <f>'NOTAS 2DO TRIMESTRE'!P18</f>
        <v>10</v>
      </c>
      <c r="K19" s="80">
        <f t="shared" si="3"/>
        <v>0.5</v>
      </c>
      <c r="L19" s="79">
        <f>'NOTAS 2DO TRIMESTRE'!Q18</f>
        <v>8.25</v>
      </c>
      <c r="M19" s="80">
        <f t="shared" si="4"/>
        <v>0.41250000000000003</v>
      </c>
      <c r="N19" s="81">
        <f t="shared" si="5"/>
        <v>0.91250000000000009</v>
      </c>
      <c r="O19" s="82">
        <f t="shared" si="6"/>
        <v>8.4094999999999995</v>
      </c>
      <c r="P19" s="83" t="str">
        <f t="shared" si="7"/>
        <v>B+</v>
      </c>
      <c r="Q19" s="104" t="str">
        <f t="shared" si="8"/>
        <v>Destreza o aprendizaje alcanzado</v>
      </c>
      <c r="R19" s="72"/>
      <c r="S19" s="72"/>
      <c r="T19" s="72"/>
    </row>
    <row r="20" spans="1:20" ht="17.25" thickTop="1" thickBot="1">
      <c r="A20" s="77">
        <v>5</v>
      </c>
      <c r="B20" s="78" t="str">
        <f>DATOS!B16</f>
        <v>CHANATASIG CASA ALEX FERNANDO</v>
      </c>
      <c r="C20" s="79">
        <f>'NOTAS 2DO TRIMESTRE'!G19</f>
        <v>8.25</v>
      </c>
      <c r="D20" s="79" t="str">
        <f>'NOTAS 2DO TRIMESTRE'!H19</f>
        <v>B+</v>
      </c>
      <c r="E20" s="80">
        <f t="shared" si="0"/>
        <v>3.7124999999999999</v>
      </c>
      <c r="F20" s="79">
        <f>'NOTAS 2DO TRIMESTRE'!N19</f>
        <v>9.66</v>
      </c>
      <c r="G20" s="79" t="str">
        <f>'NOTAS 2DO TRIMESTRE'!O19</f>
        <v>A+</v>
      </c>
      <c r="H20" s="80">
        <f t="shared" si="1"/>
        <v>4.3470000000000004</v>
      </c>
      <c r="I20" s="81">
        <f t="shared" si="2"/>
        <v>8.0594999999999999</v>
      </c>
      <c r="J20" s="79">
        <f>'NOTAS 2DO TRIMESTRE'!P19</f>
        <v>10</v>
      </c>
      <c r="K20" s="80">
        <f t="shared" si="3"/>
        <v>0.5</v>
      </c>
      <c r="L20" s="79">
        <f>'NOTAS 2DO TRIMESTRE'!Q19</f>
        <v>7.5</v>
      </c>
      <c r="M20" s="80">
        <f t="shared" si="4"/>
        <v>0.375</v>
      </c>
      <c r="N20" s="81">
        <f t="shared" si="5"/>
        <v>0.875</v>
      </c>
      <c r="O20" s="82">
        <f t="shared" si="6"/>
        <v>8.9344999999999999</v>
      </c>
      <c r="P20" s="83" t="str">
        <f t="shared" si="7"/>
        <v>A-</v>
      </c>
      <c r="Q20" s="104" t="str">
        <f t="shared" si="8"/>
        <v>Destreza o aprendizaje alcanzado</v>
      </c>
      <c r="R20" s="72"/>
      <c r="S20" s="72"/>
      <c r="T20" s="72"/>
    </row>
    <row r="21" spans="1:20" ht="17.25" thickTop="1" thickBot="1">
      <c r="A21" s="77">
        <v>6</v>
      </c>
      <c r="B21" s="78" t="str">
        <f>DATOS!B17</f>
        <v>CHICAIZA QUINATOA KEVIN MARCELO</v>
      </c>
      <c r="C21" s="79">
        <f>'NOTAS 2DO TRIMESTRE'!G20</f>
        <v>10</v>
      </c>
      <c r="D21" s="79" t="str">
        <f>'NOTAS 2DO TRIMESTRE'!H20</f>
        <v>A+</v>
      </c>
      <c r="E21" s="80">
        <f t="shared" si="0"/>
        <v>4.5</v>
      </c>
      <c r="F21" s="79">
        <f>'NOTAS 2DO TRIMESTRE'!N20</f>
        <v>10</v>
      </c>
      <c r="G21" s="79" t="str">
        <f>'NOTAS 2DO TRIMESTRE'!O20</f>
        <v>A+</v>
      </c>
      <c r="H21" s="80">
        <f t="shared" si="1"/>
        <v>4.5</v>
      </c>
      <c r="I21" s="81">
        <f t="shared" si="2"/>
        <v>9</v>
      </c>
      <c r="J21" s="79">
        <f>'NOTAS 2DO TRIMESTRE'!P20</f>
        <v>10</v>
      </c>
      <c r="K21" s="80">
        <f t="shared" si="3"/>
        <v>0.5</v>
      </c>
      <c r="L21" s="79">
        <f>'NOTAS 2DO TRIMESTRE'!Q20</f>
        <v>10</v>
      </c>
      <c r="M21" s="80">
        <f t="shared" si="4"/>
        <v>0.5</v>
      </c>
      <c r="N21" s="81">
        <f t="shared" si="5"/>
        <v>1</v>
      </c>
      <c r="O21" s="82">
        <f t="shared" si="6"/>
        <v>10</v>
      </c>
      <c r="P21" s="83" t="str">
        <f t="shared" si="7"/>
        <v>A+</v>
      </c>
      <c r="Q21" s="104" t="str">
        <f t="shared" si="8"/>
        <v>Destreza o aprendizaje alcanzado</v>
      </c>
      <c r="R21" s="72"/>
      <c r="S21" s="72"/>
      <c r="T21" s="72"/>
    </row>
    <row r="22" spans="1:20" ht="17.25" thickTop="1" thickBot="1">
      <c r="A22" s="77">
        <v>7</v>
      </c>
      <c r="B22" s="78" t="str">
        <f>DATOS!B18</f>
        <v>COYAGO YUGCHA JOSTIN ISRAEL</v>
      </c>
      <c r="C22" s="79">
        <f>'NOTAS 2DO TRIMESTRE'!G21</f>
        <v>10</v>
      </c>
      <c r="D22" s="79" t="str">
        <f>'NOTAS 2DO TRIMESTRE'!H21</f>
        <v>A+</v>
      </c>
      <c r="E22" s="80">
        <f t="shared" si="0"/>
        <v>4.5</v>
      </c>
      <c r="F22" s="79">
        <f>'NOTAS 2DO TRIMESTRE'!N21</f>
        <v>10</v>
      </c>
      <c r="G22" s="79" t="str">
        <f>'NOTAS 2DO TRIMESTRE'!O21</f>
        <v>A+</v>
      </c>
      <c r="H22" s="80">
        <f t="shared" si="1"/>
        <v>4.5</v>
      </c>
      <c r="I22" s="81">
        <f t="shared" si="2"/>
        <v>9</v>
      </c>
      <c r="J22" s="79">
        <f>'NOTAS 2DO TRIMESTRE'!P21</f>
        <v>10</v>
      </c>
      <c r="K22" s="80">
        <f t="shared" si="3"/>
        <v>0.5</v>
      </c>
      <c r="L22" s="79">
        <f>'NOTAS 2DO TRIMESTRE'!Q21</f>
        <v>10</v>
      </c>
      <c r="M22" s="80">
        <f t="shared" si="4"/>
        <v>0.5</v>
      </c>
      <c r="N22" s="81">
        <f t="shared" si="5"/>
        <v>1</v>
      </c>
      <c r="O22" s="82">
        <f t="shared" si="6"/>
        <v>10</v>
      </c>
      <c r="P22" s="83" t="str">
        <f t="shared" si="7"/>
        <v>A+</v>
      </c>
      <c r="Q22" s="104" t="str">
        <f t="shared" si="8"/>
        <v>Destreza o aprendizaje alcanzado</v>
      </c>
      <c r="R22" s="72"/>
      <c r="S22" s="72"/>
      <c r="T22" s="72"/>
    </row>
    <row r="23" spans="1:20" ht="17.25" thickTop="1" thickBot="1">
      <c r="A23" s="77">
        <v>8</v>
      </c>
      <c r="B23" s="78" t="str">
        <f>DATOS!B19</f>
        <v>GUARANDA AGUIAR ANDRES SEBASTIAN</v>
      </c>
      <c r="C23" s="79">
        <f>'NOTAS 2DO TRIMESTRE'!G22</f>
        <v>8.75</v>
      </c>
      <c r="D23" s="79" t="str">
        <f>'NOTAS 2DO TRIMESTRE'!H22</f>
        <v>A-</v>
      </c>
      <c r="E23" s="80">
        <f t="shared" si="0"/>
        <v>3.9375</v>
      </c>
      <c r="F23" s="79">
        <f>'NOTAS 2DO TRIMESTRE'!N22</f>
        <v>8.33</v>
      </c>
      <c r="G23" s="79" t="str">
        <f>'NOTAS 2DO TRIMESTRE'!O22</f>
        <v>B+</v>
      </c>
      <c r="H23" s="80">
        <f t="shared" si="1"/>
        <v>3.7484999999999999</v>
      </c>
      <c r="I23" s="81">
        <f t="shared" si="2"/>
        <v>7.6859999999999999</v>
      </c>
      <c r="J23" s="79">
        <f>'NOTAS 2DO TRIMESTRE'!P22</f>
        <v>10</v>
      </c>
      <c r="K23" s="80">
        <f t="shared" si="3"/>
        <v>0.5</v>
      </c>
      <c r="L23" s="79">
        <f>'NOTAS 2DO TRIMESTRE'!Q22</f>
        <v>6.75</v>
      </c>
      <c r="M23" s="80">
        <f t="shared" si="4"/>
        <v>0.33750000000000002</v>
      </c>
      <c r="N23" s="81">
        <f t="shared" si="5"/>
        <v>0.83750000000000002</v>
      </c>
      <c r="O23" s="82">
        <f t="shared" si="6"/>
        <v>8.5235000000000003</v>
      </c>
      <c r="P23" s="83" t="str">
        <f t="shared" si="7"/>
        <v>A-</v>
      </c>
      <c r="Q23" s="104" t="str">
        <f t="shared" si="8"/>
        <v>Destreza o aprendizaje alcanzado</v>
      </c>
      <c r="R23" s="72"/>
      <c r="S23" s="72"/>
      <c r="T23" s="72"/>
    </row>
    <row r="24" spans="1:20" ht="17.25" thickTop="1" thickBot="1">
      <c r="A24" s="77">
        <v>9</v>
      </c>
      <c r="B24" s="78" t="str">
        <f>DATOS!B20</f>
        <v>HUILCA QUINATOA JAVIER ALEXANDER</v>
      </c>
      <c r="C24" s="79">
        <f>'NOTAS 2DO TRIMESTRE'!G23</f>
        <v>7</v>
      </c>
      <c r="D24" s="79" t="str">
        <f>'NOTAS 2DO TRIMESTRE'!H23</f>
        <v>B-</v>
      </c>
      <c r="E24" s="80">
        <f t="shared" si="0"/>
        <v>3.15</v>
      </c>
      <c r="F24" s="79">
        <f>'NOTAS 2DO TRIMESTRE'!N23</f>
        <v>7</v>
      </c>
      <c r="G24" s="79" t="str">
        <f>'NOTAS 2DO TRIMESTRE'!O23</f>
        <v>B-</v>
      </c>
      <c r="H24" s="80">
        <f t="shared" si="1"/>
        <v>3.15</v>
      </c>
      <c r="I24" s="81">
        <f t="shared" si="2"/>
        <v>6.3</v>
      </c>
      <c r="J24" s="79">
        <f>'NOTAS 2DO TRIMESTRE'!P23</f>
        <v>10</v>
      </c>
      <c r="K24" s="80">
        <f t="shared" si="3"/>
        <v>0.5</v>
      </c>
      <c r="L24" s="79">
        <f>'NOTAS 2DO TRIMESTRE'!Q23</f>
        <v>6.5</v>
      </c>
      <c r="M24" s="80">
        <f t="shared" si="4"/>
        <v>0.32500000000000001</v>
      </c>
      <c r="N24" s="81">
        <f t="shared" si="5"/>
        <v>0.82499999999999996</v>
      </c>
      <c r="O24" s="82">
        <f t="shared" si="6"/>
        <v>7.125</v>
      </c>
      <c r="P24" s="83" t="str">
        <f t="shared" si="7"/>
        <v>B-</v>
      </c>
      <c r="Q24" s="104" t="str">
        <f t="shared" si="8"/>
        <v>Destreza o aprendizaje en proceso de desarrollo</v>
      </c>
      <c r="R24" s="72"/>
      <c r="S24" s="72"/>
      <c r="T24" s="72"/>
    </row>
    <row r="25" spans="1:20" ht="17.25" thickTop="1" thickBot="1">
      <c r="A25" s="77">
        <v>10</v>
      </c>
      <c r="B25" s="78" t="str">
        <f>DATOS!B21</f>
        <v>IZA YUGSI KATY ALEXANDRA</v>
      </c>
      <c r="C25" s="79">
        <f>'NOTAS 2DO TRIMESTRE'!G24</f>
        <v>9.5</v>
      </c>
      <c r="D25" s="79" t="str">
        <f>'NOTAS 2DO TRIMESTRE'!H24</f>
        <v>A+</v>
      </c>
      <c r="E25" s="80">
        <f t="shared" si="0"/>
        <v>4.2750000000000004</v>
      </c>
      <c r="F25" s="79">
        <f>'NOTAS 2DO TRIMESTRE'!N24</f>
        <v>9.33</v>
      </c>
      <c r="G25" s="79" t="str">
        <f>'NOTAS 2DO TRIMESTRE'!O24</f>
        <v>A-</v>
      </c>
      <c r="H25" s="80">
        <f t="shared" si="1"/>
        <v>4.1985000000000001</v>
      </c>
      <c r="I25" s="81">
        <f t="shared" si="2"/>
        <v>8.4735000000000014</v>
      </c>
      <c r="J25" s="79">
        <f>'NOTAS 2DO TRIMESTRE'!P24</f>
        <v>10</v>
      </c>
      <c r="K25" s="80">
        <f t="shared" si="3"/>
        <v>0.5</v>
      </c>
      <c r="L25" s="79">
        <f>'NOTAS 2DO TRIMESTRE'!Q24</f>
        <v>9</v>
      </c>
      <c r="M25" s="80">
        <f t="shared" si="4"/>
        <v>0.45</v>
      </c>
      <c r="N25" s="81">
        <f t="shared" si="5"/>
        <v>0.95</v>
      </c>
      <c r="O25" s="82">
        <f t="shared" si="6"/>
        <v>9.4235000000000007</v>
      </c>
      <c r="P25" s="83" t="str">
        <f t="shared" si="7"/>
        <v>A-</v>
      </c>
      <c r="Q25" s="104" t="str">
        <f t="shared" si="8"/>
        <v>Destreza o aprendizaje alcanzado</v>
      </c>
      <c r="R25" s="72"/>
      <c r="S25" s="72"/>
      <c r="T25" s="72"/>
    </row>
    <row r="26" spans="1:20" ht="17.25" thickTop="1" thickBot="1">
      <c r="A26" s="77">
        <v>11</v>
      </c>
      <c r="B26" s="78" t="str">
        <f>DATOS!B22</f>
        <v>LEMA QUINATOA MARIA ELIZABETH</v>
      </c>
      <c r="C26" s="79">
        <f>'NOTAS 2DO TRIMESTRE'!G25</f>
        <v>9.5</v>
      </c>
      <c r="D26" s="79" t="str">
        <f>'NOTAS 2DO TRIMESTRE'!H25</f>
        <v>A+</v>
      </c>
      <c r="E26" s="80">
        <f t="shared" si="0"/>
        <v>4.2750000000000004</v>
      </c>
      <c r="F26" s="79">
        <f>'NOTAS 2DO TRIMESTRE'!N25</f>
        <v>9</v>
      </c>
      <c r="G26" s="79" t="str">
        <f>'NOTAS 2DO TRIMESTRE'!O25</f>
        <v>A-</v>
      </c>
      <c r="H26" s="80">
        <f t="shared" si="1"/>
        <v>4.05</v>
      </c>
      <c r="I26" s="81">
        <f t="shared" si="2"/>
        <v>8.3249999999999993</v>
      </c>
      <c r="J26" s="79">
        <f>'NOTAS 2DO TRIMESTRE'!P25</f>
        <v>10</v>
      </c>
      <c r="K26" s="80">
        <f t="shared" si="3"/>
        <v>0.5</v>
      </c>
      <c r="L26" s="79">
        <f>'NOTAS 2DO TRIMESTRE'!Q25</f>
        <v>5</v>
      </c>
      <c r="M26" s="80">
        <f t="shared" si="4"/>
        <v>0.25</v>
      </c>
      <c r="N26" s="81">
        <f t="shared" si="5"/>
        <v>0.75</v>
      </c>
      <c r="O26" s="82">
        <f t="shared" si="6"/>
        <v>9.0749999999999993</v>
      </c>
      <c r="P26" s="83" t="str">
        <f t="shared" si="7"/>
        <v>A-</v>
      </c>
      <c r="Q26" s="104" t="str">
        <f t="shared" si="8"/>
        <v>Destreza o aprendizaje alcanzado</v>
      </c>
      <c r="R26" s="72"/>
      <c r="S26" s="72"/>
      <c r="T26" s="72"/>
    </row>
    <row r="27" spans="1:20" ht="17.25" thickTop="1" thickBot="1">
      <c r="A27" s="77">
        <v>12</v>
      </c>
      <c r="B27" s="78" t="str">
        <f>DATOS!B23</f>
        <v>LEMA VITURCO CARLOS DANIEL</v>
      </c>
      <c r="C27" s="79">
        <f>'NOTAS 2DO TRIMESTRE'!G26</f>
        <v>9</v>
      </c>
      <c r="D27" s="79" t="str">
        <f>'NOTAS 2DO TRIMESTRE'!H26</f>
        <v>A-</v>
      </c>
      <c r="E27" s="80">
        <f t="shared" si="0"/>
        <v>4.05</v>
      </c>
      <c r="F27" s="79">
        <f>'NOTAS 2DO TRIMESTRE'!N26</f>
        <v>9</v>
      </c>
      <c r="G27" s="79" t="str">
        <f>'NOTAS 2DO TRIMESTRE'!O26</f>
        <v>A-</v>
      </c>
      <c r="H27" s="80">
        <f t="shared" si="1"/>
        <v>4.05</v>
      </c>
      <c r="I27" s="81">
        <f t="shared" si="2"/>
        <v>8.1</v>
      </c>
      <c r="J27" s="79">
        <f>'NOTAS 2DO TRIMESTRE'!P26</f>
        <v>10</v>
      </c>
      <c r="K27" s="80">
        <f t="shared" si="3"/>
        <v>0.5</v>
      </c>
      <c r="L27" s="79">
        <f>'NOTAS 2DO TRIMESTRE'!Q26</f>
        <v>6</v>
      </c>
      <c r="M27" s="80">
        <f t="shared" si="4"/>
        <v>0.30000000000000004</v>
      </c>
      <c r="N27" s="81">
        <f t="shared" si="5"/>
        <v>0.8</v>
      </c>
      <c r="O27" s="82">
        <f t="shared" si="6"/>
        <v>8.9</v>
      </c>
      <c r="P27" s="83" t="str">
        <f t="shared" si="7"/>
        <v>A-</v>
      </c>
      <c r="Q27" s="104" t="str">
        <f t="shared" si="8"/>
        <v>Destreza o aprendizaje alcanzado</v>
      </c>
      <c r="R27" s="72"/>
      <c r="S27" s="72"/>
      <c r="T27" s="72"/>
    </row>
    <row r="28" spans="1:20" ht="17.25" thickTop="1" thickBot="1">
      <c r="A28" s="77">
        <v>13</v>
      </c>
      <c r="B28" s="78" t="str">
        <f>DATOS!B24</f>
        <v>QUILUMBA BARBA ANGELES MICAELA</v>
      </c>
      <c r="C28" s="79">
        <f>'NOTAS 2DO TRIMESTRE'!G27</f>
        <v>8.5</v>
      </c>
      <c r="D28" s="79" t="str">
        <f>'NOTAS 2DO TRIMESTRE'!H27</f>
        <v>A-</v>
      </c>
      <c r="E28" s="80">
        <f t="shared" si="0"/>
        <v>3.8250000000000002</v>
      </c>
      <c r="F28" s="79">
        <f>'NOTAS 2DO TRIMESTRE'!N27</f>
        <v>10</v>
      </c>
      <c r="G28" s="79" t="str">
        <f>'NOTAS 2DO TRIMESTRE'!O27</f>
        <v>A+</v>
      </c>
      <c r="H28" s="80">
        <f t="shared" si="1"/>
        <v>4.5</v>
      </c>
      <c r="I28" s="81">
        <f t="shared" si="2"/>
        <v>8.3249999999999993</v>
      </c>
      <c r="J28" s="79">
        <f>'NOTAS 2DO TRIMESTRE'!P27</f>
        <v>10</v>
      </c>
      <c r="K28" s="80">
        <f t="shared" si="3"/>
        <v>0.5</v>
      </c>
      <c r="L28" s="79">
        <f>'NOTAS 2DO TRIMESTRE'!Q27</f>
        <v>7</v>
      </c>
      <c r="M28" s="80">
        <f t="shared" si="4"/>
        <v>0.35000000000000003</v>
      </c>
      <c r="N28" s="81">
        <f t="shared" si="5"/>
        <v>0.85000000000000009</v>
      </c>
      <c r="O28" s="82">
        <f t="shared" si="6"/>
        <v>9.1749999999999989</v>
      </c>
      <c r="P28" s="83" t="str">
        <f t="shared" si="7"/>
        <v>A-</v>
      </c>
      <c r="Q28" s="104" t="str">
        <f t="shared" si="8"/>
        <v>Destreza o aprendizaje alcanzado</v>
      </c>
      <c r="R28" s="72"/>
      <c r="S28" s="72"/>
      <c r="T28" s="72"/>
    </row>
    <row r="29" spans="1:20" ht="17.25" thickTop="1" thickBot="1">
      <c r="A29" s="77">
        <v>14</v>
      </c>
      <c r="B29" s="78" t="str">
        <f>DATOS!B25</f>
        <v>QUINATOA TOAPANTA ABRAHAM JOSUE</v>
      </c>
      <c r="C29" s="79">
        <f>'NOTAS 2DO TRIMESTRE'!G28</f>
        <v>8</v>
      </c>
      <c r="D29" s="79" t="str">
        <f>'NOTAS 2DO TRIMESTRE'!H28</f>
        <v>B+</v>
      </c>
      <c r="E29" s="80">
        <f t="shared" si="0"/>
        <v>3.6</v>
      </c>
      <c r="F29" s="79">
        <f>'NOTAS 2DO TRIMESTRE'!N28</f>
        <v>10</v>
      </c>
      <c r="G29" s="79" t="str">
        <f>'NOTAS 2DO TRIMESTRE'!O28</f>
        <v>A+</v>
      </c>
      <c r="H29" s="80">
        <f t="shared" si="1"/>
        <v>4.5</v>
      </c>
      <c r="I29" s="81">
        <f t="shared" si="2"/>
        <v>8.1</v>
      </c>
      <c r="J29" s="79">
        <f>'NOTAS 2DO TRIMESTRE'!P28</f>
        <v>10</v>
      </c>
      <c r="K29" s="80">
        <f t="shared" si="3"/>
        <v>0.5</v>
      </c>
      <c r="L29" s="79">
        <f>'NOTAS 2DO TRIMESTRE'!Q28</f>
        <v>7.5</v>
      </c>
      <c r="M29" s="80">
        <f t="shared" si="4"/>
        <v>0.375</v>
      </c>
      <c r="N29" s="81">
        <f t="shared" si="5"/>
        <v>0.875</v>
      </c>
      <c r="O29" s="82">
        <f t="shared" si="6"/>
        <v>8.9749999999999996</v>
      </c>
      <c r="P29" s="83" t="str">
        <f t="shared" si="7"/>
        <v>A-</v>
      </c>
      <c r="Q29" s="104" t="str">
        <f t="shared" si="8"/>
        <v>Destreza o aprendizaje alcanzado</v>
      </c>
      <c r="R29" s="72"/>
      <c r="S29" s="72"/>
      <c r="T29" s="72"/>
    </row>
    <row r="30" spans="1:20" ht="17.25" thickTop="1" thickBot="1">
      <c r="A30" s="77">
        <v>15</v>
      </c>
      <c r="B30" s="78" t="str">
        <f>DATOS!B26</f>
        <v>TOAQUIZA CHANCUSIG HILDA ESMERALDA</v>
      </c>
      <c r="C30" s="79">
        <f>'NOTAS 2DO TRIMESTRE'!G29</f>
        <v>3.5</v>
      </c>
      <c r="D30" s="79" t="str">
        <f>'NOTAS 2DO TRIMESTRE'!H29</f>
        <v>D+</v>
      </c>
      <c r="E30" s="80">
        <f t="shared" si="0"/>
        <v>1.575</v>
      </c>
      <c r="F30" s="79">
        <f>'NOTAS 2DO TRIMESTRE'!N29</f>
        <v>7.91</v>
      </c>
      <c r="G30" s="79" t="str">
        <f>'NOTAS 2DO TRIMESTRE'!O29</f>
        <v>B+</v>
      </c>
      <c r="H30" s="80">
        <f t="shared" si="1"/>
        <v>3.5595000000000003</v>
      </c>
      <c r="I30" s="81">
        <f t="shared" si="2"/>
        <v>5.1345000000000001</v>
      </c>
      <c r="J30" s="79">
        <f>'NOTAS 2DO TRIMESTRE'!P29</f>
        <v>10</v>
      </c>
      <c r="K30" s="80">
        <f t="shared" si="3"/>
        <v>0.5</v>
      </c>
      <c r="L30" s="79">
        <f>'NOTAS 2DO TRIMESTRE'!Q29</f>
        <v>8.5</v>
      </c>
      <c r="M30" s="80">
        <f t="shared" si="4"/>
        <v>0.42500000000000004</v>
      </c>
      <c r="N30" s="81">
        <f t="shared" si="5"/>
        <v>0.92500000000000004</v>
      </c>
      <c r="O30" s="82">
        <f t="shared" si="6"/>
        <v>6.0594999999999999</v>
      </c>
      <c r="P30" s="83" t="str">
        <f t="shared" si="7"/>
        <v>C+</v>
      </c>
      <c r="Q30" s="104" t="str">
        <f t="shared" si="8"/>
        <v>Destreza o aprendizaje en proceso de desarrollo</v>
      </c>
      <c r="R30" s="72"/>
      <c r="S30" s="72"/>
      <c r="T30" s="72"/>
    </row>
    <row r="31" spans="1:20" ht="17.25" thickTop="1" thickBot="1">
      <c r="A31" s="77">
        <v>16</v>
      </c>
      <c r="B31" s="78" t="str">
        <f>DATOS!B27</f>
        <v>VEGA YUGCHA JONATHAN PAÚL</v>
      </c>
      <c r="C31" s="79">
        <f>'NOTAS 2DO TRIMESTRE'!G30</f>
        <v>8</v>
      </c>
      <c r="D31" s="79" t="str">
        <f>'NOTAS 2DO TRIMESTRE'!H30</f>
        <v>B+</v>
      </c>
      <c r="E31" s="80">
        <f t="shared" si="0"/>
        <v>3.6</v>
      </c>
      <c r="F31" s="79">
        <f>'NOTAS 2DO TRIMESTRE'!N30</f>
        <v>7.5</v>
      </c>
      <c r="G31" s="79" t="str">
        <f>'NOTAS 2DO TRIMESTRE'!O30</f>
        <v>B+</v>
      </c>
      <c r="H31" s="80">
        <f t="shared" si="1"/>
        <v>3.375</v>
      </c>
      <c r="I31" s="81">
        <f t="shared" si="2"/>
        <v>6.9749999999999996</v>
      </c>
      <c r="J31" s="79">
        <f>'NOTAS 2DO TRIMESTRE'!P30</f>
        <v>10</v>
      </c>
      <c r="K31" s="80">
        <f t="shared" si="3"/>
        <v>0.5</v>
      </c>
      <c r="L31" s="79">
        <f>'NOTAS 2DO TRIMESTRE'!Q30</f>
        <v>7.2</v>
      </c>
      <c r="M31" s="80">
        <f t="shared" si="4"/>
        <v>0.36000000000000004</v>
      </c>
      <c r="N31" s="81">
        <f t="shared" si="5"/>
        <v>0.8600000000000001</v>
      </c>
      <c r="O31" s="82">
        <f t="shared" si="6"/>
        <v>7.835</v>
      </c>
      <c r="P31" s="83" t="str">
        <f t="shared" si="7"/>
        <v>B+</v>
      </c>
      <c r="Q31" s="104" t="str">
        <f t="shared" si="8"/>
        <v>Destreza o aprendizaje en proceso de desarrollo</v>
      </c>
      <c r="R31" s="72"/>
      <c r="S31" s="72"/>
      <c r="T31" s="72"/>
    </row>
    <row r="32" spans="1:20" ht="17.25" thickTop="1" thickBot="1">
      <c r="A32" s="77">
        <v>17</v>
      </c>
      <c r="B32" s="78" t="str">
        <f>DATOS!B28</f>
        <v>YANEZ ZAPATA KEVIN EDUARDO</v>
      </c>
      <c r="C32" s="79">
        <f>'NOTAS 2DO TRIMESTRE'!G31</f>
        <v>7.25</v>
      </c>
      <c r="D32" s="79" t="str">
        <f>'NOTAS 2DO TRIMESTRE'!H31</f>
        <v>B-</v>
      </c>
      <c r="E32" s="80">
        <f t="shared" si="0"/>
        <v>3.2625000000000002</v>
      </c>
      <c r="F32" s="79">
        <f>'NOTAS 2DO TRIMESTRE'!N31</f>
        <v>7.25</v>
      </c>
      <c r="G32" s="79" t="str">
        <f>'NOTAS 2DO TRIMESTRE'!O31</f>
        <v>B-</v>
      </c>
      <c r="H32" s="80">
        <f t="shared" si="1"/>
        <v>3.2625000000000002</v>
      </c>
      <c r="I32" s="81">
        <f t="shared" si="2"/>
        <v>6.5250000000000004</v>
      </c>
      <c r="J32" s="79">
        <f>'NOTAS 2DO TRIMESTRE'!P31</f>
        <v>10</v>
      </c>
      <c r="K32" s="80">
        <f t="shared" si="3"/>
        <v>0.5</v>
      </c>
      <c r="L32" s="79">
        <f>'NOTAS 2DO TRIMESTRE'!Q31</f>
        <v>7</v>
      </c>
      <c r="M32" s="80">
        <f t="shared" si="4"/>
        <v>0.35000000000000003</v>
      </c>
      <c r="N32" s="81">
        <f t="shared" si="5"/>
        <v>0.85000000000000009</v>
      </c>
      <c r="O32" s="82">
        <f t="shared" si="6"/>
        <v>7.375</v>
      </c>
      <c r="P32" s="83" t="str">
        <f t="shared" si="7"/>
        <v>B-</v>
      </c>
      <c r="Q32" s="104" t="str">
        <f t="shared" si="8"/>
        <v>Destreza o aprendizaje en proceso de desarrollo</v>
      </c>
      <c r="R32" s="72"/>
      <c r="S32" s="72"/>
      <c r="T32" s="72"/>
    </row>
    <row r="33" spans="1:20" ht="17.25" thickTop="1" thickBot="1">
      <c r="A33" s="77">
        <v>18</v>
      </c>
      <c r="B33" s="78">
        <f>DATOS!B29</f>
        <v>0</v>
      </c>
      <c r="C33" s="79" t="e">
        <f>'NOTAS 2DO TRIMESTRE'!G32</f>
        <v>#DIV/0!</v>
      </c>
      <c r="D33" s="79" t="e">
        <f>'NOTAS 2DO TRIMESTRE'!H32</f>
        <v>#DIV/0!</v>
      </c>
      <c r="E33" s="80" t="e">
        <f t="shared" si="0"/>
        <v>#DIV/0!</v>
      </c>
      <c r="F33" s="79" t="e">
        <f>'NOTAS 2DO TRIMESTRE'!N32</f>
        <v>#DIV/0!</v>
      </c>
      <c r="G33" s="79" t="e">
        <f>'NOTAS 2DO TRIMESTRE'!O32</f>
        <v>#DIV/0!</v>
      </c>
      <c r="H33" s="80" t="e">
        <f t="shared" si="1"/>
        <v>#DIV/0!</v>
      </c>
      <c r="I33" s="81" t="e">
        <f t="shared" si="2"/>
        <v>#DIV/0!</v>
      </c>
      <c r="J33" s="79">
        <f>'NOTAS 2DO TRIMESTRE'!P32</f>
        <v>0</v>
      </c>
      <c r="K33" s="80">
        <f t="shared" si="3"/>
        <v>0</v>
      </c>
      <c r="L33" s="79">
        <f>'NOTAS 2DO TRIMESTRE'!Q32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83" t="e">
        <f t="shared" si="7"/>
        <v>#DIV/0!</v>
      </c>
      <c r="Q33" s="104" t="e">
        <f t="shared" si="8"/>
        <v>#DIV/0!</v>
      </c>
      <c r="R33" s="72"/>
      <c r="S33" s="72"/>
      <c r="T33" s="72"/>
    </row>
    <row r="34" spans="1:20" ht="17.25" thickTop="1" thickBot="1">
      <c r="A34" s="77">
        <v>19</v>
      </c>
      <c r="B34" s="78">
        <f>DATOS!B30</f>
        <v>0</v>
      </c>
      <c r="C34" s="79" t="e">
        <f>'NOTAS 2DO TRIMESTRE'!G33</f>
        <v>#DIV/0!</v>
      </c>
      <c r="D34" s="79" t="e">
        <f>'NOTAS 2DO TRIMESTRE'!H33</f>
        <v>#DIV/0!</v>
      </c>
      <c r="E34" s="80" t="e">
        <f t="shared" si="0"/>
        <v>#DIV/0!</v>
      </c>
      <c r="F34" s="79" t="e">
        <f>'NOTAS 2DO TRIMESTRE'!N33</f>
        <v>#DIV/0!</v>
      </c>
      <c r="G34" s="79" t="e">
        <f>'NOTAS 2DO TRIMESTRE'!O33</f>
        <v>#DIV/0!</v>
      </c>
      <c r="H34" s="80" t="e">
        <f t="shared" si="1"/>
        <v>#DIV/0!</v>
      </c>
      <c r="I34" s="81" t="e">
        <f t="shared" si="2"/>
        <v>#DIV/0!</v>
      </c>
      <c r="J34" s="79">
        <f>'NOTAS 2DO TRIMESTRE'!P33</f>
        <v>0</v>
      </c>
      <c r="K34" s="80">
        <f t="shared" si="3"/>
        <v>0</v>
      </c>
      <c r="L34" s="79">
        <f>'NOTAS 2DO TRIMESTRE'!Q33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83" t="e">
        <f t="shared" si="7"/>
        <v>#DIV/0!</v>
      </c>
      <c r="Q34" s="104" t="e">
        <f t="shared" si="8"/>
        <v>#DIV/0!</v>
      </c>
      <c r="R34" s="72"/>
      <c r="S34" s="72"/>
      <c r="T34" s="72"/>
    </row>
    <row r="35" spans="1:20" ht="17.25" thickTop="1" thickBot="1">
      <c r="A35" s="77">
        <v>20</v>
      </c>
      <c r="B35" s="78">
        <f>DATOS!B31</f>
        <v>0</v>
      </c>
      <c r="C35" s="79" t="e">
        <f>'NOTAS 2DO TRIMESTRE'!G34</f>
        <v>#DIV/0!</v>
      </c>
      <c r="D35" s="79" t="e">
        <f>'NOTAS 2DO TRIMESTRE'!H34</f>
        <v>#DIV/0!</v>
      </c>
      <c r="E35" s="80" t="e">
        <f t="shared" si="0"/>
        <v>#DIV/0!</v>
      </c>
      <c r="F35" s="79" t="e">
        <f>'NOTAS 2DO TRIMESTRE'!N34</f>
        <v>#DIV/0!</v>
      </c>
      <c r="G35" s="79" t="e">
        <f>'NOTAS 2DO TRIMESTRE'!O34</f>
        <v>#DIV/0!</v>
      </c>
      <c r="H35" s="80" t="e">
        <f t="shared" si="1"/>
        <v>#DIV/0!</v>
      </c>
      <c r="I35" s="81" t="e">
        <f t="shared" si="2"/>
        <v>#DIV/0!</v>
      </c>
      <c r="J35" s="79">
        <f>'NOTAS 2DO TRIMESTRE'!P34</f>
        <v>0</v>
      </c>
      <c r="K35" s="80">
        <f t="shared" si="3"/>
        <v>0</v>
      </c>
      <c r="L35" s="79">
        <f>'NOTAS 2DO TRIMESTRE'!Q34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83" t="e">
        <f t="shared" si="7"/>
        <v>#DIV/0!</v>
      </c>
      <c r="Q35" s="104" t="e">
        <f t="shared" si="8"/>
        <v>#DIV/0!</v>
      </c>
      <c r="R35" s="72"/>
      <c r="S35" s="72"/>
      <c r="T35" s="72"/>
    </row>
    <row r="36" spans="1:20" ht="17.25" thickTop="1" thickBot="1">
      <c r="A36" s="77">
        <v>21</v>
      </c>
      <c r="B36" s="78">
        <f>DATOS!B32</f>
        <v>0</v>
      </c>
      <c r="C36" s="79" t="e">
        <f>'NOTAS 2DO TRIMESTRE'!G35</f>
        <v>#DIV/0!</v>
      </c>
      <c r="D36" s="79" t="e">
        <f>'NOTAS 2DO TRIMESTRE'!H35</f>
        <v>#DIV/0!</v>
      </c>
      <c r="E36" s="80" t="e">
        <f t="shared" si="0"/>
        <v>#DIV/0!</v>
      </c>
      <c r="F36" s="79" t="e">
        <f>'NOTAS 2DO TRIMESTRE'!N35</f>
        <v>#DIV/0!</v>
      </c>
      <c r="G36" s="79" t="e">
        <f>'NOTAS 2DO TRIMESTRE'!O35</f>
        <v>#DIV/0!</v>
      </c>
      <c r="H36" s="80" t="e">
        <f t="shared" si="1"/>
        <v>#DIV/0!</v>
      </c>
      <c r="I36" s="81" t="e">
        <f t="shared" si="2"/>
        <v>#DIV/0!</v>
      </c>
      <c r="J36" s="79">
        <f>'NOTAS 2DO TRIMESTRE'!P35</f>
        <v>0</v>
      </c>
      <c r="K36" s="80">
        <f t="shared" si="3"/>
        <v>0</v>
      </c>
      <c r="L36" s="79">
        <f>'NOTAS 2DO TRIMESTRE'!Q35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83" t="e">
        <f t="shared" si="7"/>
        <v>#DIV/0!</v>
      </c>
      <c r="Q36" s="104" t="e">
        <f t="shared" si="8"/>
        <v>#DIV/0!</v>
      </c>
      <c r="R36" s="72"/>
      <c r="S36" s="72"/>
      <c r="T36" s="72"/>
    </row>
    <row r="37" spans="1:20" ht="17.25" thickTop="1" thickBot="1">
      <c r="A37" s="77">
        <v>22</v>
      </c>
      <c r="B37" s="78">
        <f>DATOS!B33</f>
        <v>0</v>
      </c>
      <c r="C37" s="79" t="e">
        <f>'NOTAS 2DO TRIMESTRE'!G36</f>
        <v>#DIV/0!</v>
      </c>
      <c r="D37" s="79" t="e">
        <f>'NOTAS 2DO TRIMESTRE'!H36</f>
        <v>#DIV/0!</v>
      </c>
      <c r="E37" s="80" t="e">
        <f t="shared" si="0"/>
        <v>#DIV/0!</v>
      </c>
      <c r="F37" s="79" t="e">
        <f>'NOTAS 2DO TRIMESTRE'!N36</f>
        <v>#DIV/0!</v>
      </c>
      <c r="G37" s="79" t="e">
        <f>'NOTAS 2DO TRIMESTRE'!O36</f>
        <v>#DIV/0!</v>
      </c>
      <c r="H37" s="80" t="e">
        <f t="shared" si="1"/>
        <v>#DIV/0!</v>
      </c>
      <c r="I37" s="81" t="e">
        <f t="shared" si="2"/>
        <v>#DIV/0!</v>
      </c>
      <c r="J37" s="79">
        <f>'NOTAS 2DO TRIMESTRE'!P36</f>
        <v>0</v>
      </c>
      <c r="K37" s="80">
        <f t="shared" si="3"/>
        <v>0</v>
      </c>
      <c r="L37" s="79">
        <f>'NOTAS 2DO TRIMESTRE'!Q36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83" t="e">
        <f t="shared" si="7"/>
        <v>#DIV/0!</v>
      </c>
      <c r="Q37" s="104" t="e">
        <f t="shared" si="8"/>
        <v>#DIV/0!</v>
      </c>
      <c r="R37" s="72"/>
      <c r="S37" s="72"/>
      <c r="T37" s="72"/>
    </row>
    <row r="38" spans="1:20" ht="17.25" thickTop="1" thickBot="1">
      <c r="A38" s="77">
        <v>23</v>
      </c>
      <c r="B38" s="78">
        <f>DATOS!B34</f>
        <v>0</v>
      </c>
      <c r="C38" s="79" t="e">
        <f>'NOTAS 2DO TRIMESTRE'!G37</f>
        <v>#DIV/0!</v>
      </c>
      <c r="D38" s="79" t="e">
        <f>'NOTAS 2DO TRIMESTRE'!H37</f>
        <v>#DIV/0!</v>
      </c>
      <c r="E38" s="80" t="e">
        <f t="shared" si="0"/>
        <v>#DIV/0!</v>
      </c>
      <c r="F38" s="79" t="e">
        <f>'NOTAS 2DO TRIMESTRE'!N37</f>
        <v>#DIV/0!</v>
      </c>
      <c r="G38" s="79" t="e">
        <f>'NOTAS 2DO TRIMESTRE'!O37</f>
        <v>#DIV/0!</v>
      </c>
      <c r="H38" s="80" t="e">
        <f t="shared" si="1"/>
        <v>#DIV/0!</v>
      </c>
      <c r="I38" s="81" t="e">
        <f t="shared" si="2"/>
        <v>#DIV/0!</v>
      </c>
      <c r="J38" s="79">
        <f>'NOTAS 2DO TRIMESTRE'!P37</f>
        <v>0</v>
      </c>
      <c r="K38" s="80">
        <f t="shared" si="3"/>
        <v>0</v>
      </c>
      <c r="L38" s="79">
        <f>'NOTAS 2DO TRIMESTRE'!Q37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83" t="e">
        <f t="shared" si="7"/>
        <v>#DIV/0!</v>
      </c>
      <c r="Q38" s="104" t="e">
        <f t="shared" si="8"/>
        <v>#DIV/0!</v>
      </c>
      <c r="R38" s="72"/>
      <c r="S38" s="72"/>
      <c r="T38" s="72"/>
    </row>
    <row r="39" spans="1:20" ht="17.25" thickTop="1" thickBot="1">
      <c r="A39" s="77">
        <v>24</v>
      </c>
      <c r="B39" s="78">
        <f>DATOS!B35</f>
        <v>0</v>
      </c>
      <c r="C39" s="79" t="e">
        <f>'NOTAS 2DO TRIMESTRE'!G38</f>
        <v>#DIV/0!</v>
      </c>
      <c r="D39" s="79" t="e">
        <f>'NOTAS 2DO TRIMESTRE'!H38</f>
        <v>#DIV/0!</v>
      </c>
      <c r="E39" s="80" t="e">
        <f t="shared" si="0"/>
        <v>#DIV/0!</v>
      </c>
      <c r="F39" s="79" t="e">
        <f>'NOTAS 2DO TRIMESTRE'!N38</f>
        <v>#DIV/0!</v>
      </c>
      <c r="G39" s="79" t="e">
        <f>'NOTAS 2DO TRIMESTRE'!O38</f>
        <v>#DIV/0!</v>
      </c>
      <c r="H39" s="80" t="e">
        <f t="shared" si="1"/>
        <v>#DIV/0!</v>
      </c>
      <c r="I39" s="81" t="e">
        <f t="shared" si="2"/>
        <v>#DIV/0!</v>
      </c>
      <c r="J39" s="79">
        <f>'NOTAS 2DO TRIMESTRE'!P38</f>
        <v>0</v>
      </c>
      <c r="K39" s="80">
        <f t="shared" si="3"/>
        <v>0</v>
      </c>
      <c r="L39" s="79">
        <f>'NOTAS 2DO TRIMESTRE'!Q38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83" t="e">
        <f t="shared" si="7"/>
        <v>#DIV/0!</v>
      </c>
      <c r="Q39" s="104" t="e">
        <f t="shared" si="8"/>
        <v>#DIV/0!</v>
      </c>
      <c r="R39" s="72"/>
      <c r="S39" s="72"/>
      <c r="T39" s="72"/>
    </row>
    <row r="40" spans="1:20" ht="17.25" thickTop="1" thickBot="1">
      <c r="A40" s="77">
        <v>25</v>
      </c>
      <c r="B40" s="78">
        <f>DATOS!B36</f>
        <v>0</v>
      </c>
      <c r="C40" s="79" t="e">
        <f>'NOTAS 2DO TRIMESTRE'!G39</f>
        <v>#DIV/0!</v>
      </c>
      <c r="D40" s="79" t="e">
        <f>'NOTAS 2DO TRIMESTRE'!H39</f>
        <v>#DIV/0!</v>
      </c>
      <c r="E40" s="80" t="e">
        <f t="shared" si="0"/>
        <v>#DIV/0!</v>
      </c>
      <c r="F40" s="79" t="e">
        <f>'NOTAS 2DO TRIMESTRE'!N39</f>
        <v>#DIV/0!</v>
      </c>
      <c r="G40" s="79" t="e">
        <f>'NOTAS 2DO TRIMESTRE'!O39</f>
        <v>#DIV/0!</v>
      </c>
      <c r="H40" s="80" t="e">
        <f t="shared" si="1"/>
        <v>#DIV/0!</v>
      </c>
      <c r="I40" s="81" t="e">
        <f t="shared" si="2"/>
        <v>#DIV/0!</v>
      </c>
      <c r="J40" s="79">
        <f>'NOTAS 2DO TRIMESTRE'!P39</f>
        <v>0</v>
      </c>
      <c r="K40" s="80">
        <f t="shared" si="3"/>
        <v>0</v>
      </c>
      <c r="L40" s="79">
        <f>'NOTAS 2DO TRIMESTRE'!Q39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83" t="e">
        <f t="shared" si="7"/>
        <v>#DIV/0!</v>
      </c>
      <c r="Q40" s="104" t="e">
        <f t="shared" si="8"/>
        <v>#DIV/0!</v>
      </c>
      <c r="R40" s="72"/>
      <c r="S40" s="72"/>
      <c r="T40" s="72"/>
    </row>
    <row r="41" spans="1:20" ht="17.25" thickTop="1" thickBot="1">
      <c r="A41" s="77">
        <v>26</v>
      </c>
      <c r="B41" s="78">
        <f>DATOS!B37</f>
        <v>0</v>
      </c>
      <c r="C41" s="79" t="e">
        <f>'NOTAS 2DO TRIMESTRE'!G40</f>
        <v>#DIV/0!</v>
      </c>
      <c r="D41" s="79" t="e">
        <f>'NOTAS 2DO TRIMESTRE'!H40</f>
        <v>#DIV/0!</v>
      </c>
      <c r="E41" s="80" t="e">
        <f t="shared" si="0"/>
        <v>#DIV/0!</v>
      </c>
      <c r="F41" s="79" t="e">
        <f>'NOTAS 2DO TRIMESTRE'!N40</f>
        <v>#DIV/0!</v>
      </c>
      <c r="G41" s="79" t="e">
        <f>'NOTAS 2DO TRIMESTRE'!O40</f>
        <v>#DIV/0!</v>
      </c>
      <c r="H41" s="80" t="e">
        <f t="shared" si="1"/>
        <v>#DIV/0!</v>
      </c>
      <c r="I41" s="81" t="e">
        <f t="shared" si="2"/>
        <v>#DIV/0!</v>
      </c>
      <c r="J41" s="79">
        <f>'NOTAS 2DO TRIMESTRE'!P40</f>
        <v>0</v>
      </c>
      <c r="K41" s="80">
        <f t="shared" si="3"/>
        <v>0</v>
      </c>
      <c r="L41" s="79">
        <f>'NOTAS 2DO TRIMESTRE'!Q40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83" t="e">
        <f t="shared" si="7"/>
        <v>#DIV/0!</v>
      </c>
      <c r="Q41" s="104" t="e">
        <f t="shared" si="8"/>
        <v>#DIV/0!</v>
      </c>
      <c r="R41" s="72"/>
      <c r="S41" s="72"/>
      <c r="T41" s="72"/>
    </row>
    <row r="42" spans="1:20" ht="17.25" thickTop="1" thickBot="1">
      <c r="A42" s="77">
        <v>27</v>
      </c>
      <c r="B42" s="78">
        <f>DATOS!B38</f>
        <v>0</v>
      </c>
      <c r="C42" s="79" t="e">
        <f>'NOTAS 2DO TRIMESTRE'!G41</f>
        <v>#DIV/0!</v>
      </c>
      <c r="D42" s="79" t="e">
        <f>'NOTAS 2DO TRIMESTRE'!H41</f>
        <v>#DIV/0!</v>
      </c>
      <c r="E42" s="80" t="e">
        <f t="shared" si="0"/>
        <v>#DIV/0!</v>
      </c>
      <c r="F42" s="79" t="e">
        <f>'NOTAS 2DO TRIMESTRE'!N41</f>
        <v>#DIV/0!</v>
      </c>
      <c r="G42" s="79" t="e">
        <f>'NOTAS 2DO TRIMESTRE'!O41</f>
        <v>#DIV/0!</v>
      </c>
      <c r="H42" s="80" t="e">
        <f t="shared" si="1"/>
        <v>#DIV/0!</v>
      </c>
      <c r="I42" s="81" t="e">
        <f t="shared" si="2"/>
        <v>#DIV/0!</v>
      </c>
      <c r="J42" s="79">
        <f>'NOTAS 2DO TRIMESTRE'!P41</f>
        <v>0</v>
      </c>
      <c r="K42" s="80">
        <f t="shared" si="3"/>
        <v>0</v>
      </c>
      <c r="L42" s="79">
        <f>'NOTAS 2DO TRIMESTRE'!Q41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83" t="e">
        <f t="shared" si="7"/>
        <v>#DIV/0!</v>
      </c>
      <c r="Q42" s="104" t="e">
        <f t="shared" si="8"/>
        <v>#DIV/0!</v>
      </c>
      <c r="R42" s="72"/>
      <c r="S42" s="72"/>
      <c r="T42" s="72"/>
    </row>
    <row r="43" spans="1:20" ht="17.25" thickTop="1" thickBot="1">
      <c r="A43" s="77">
        <v>28</v>
      </c>
      <c r="B43" s="78">
        <f>DATOS!B39</f>
        <v>0</v>
      </c>
      <c r="C43" s="79" t="e">
        <f>'NOTAS 2DO TRIMESTRE'!G42</f>
        <v>#DIV/0!</v>
      </c>
      <c r="D43" s="79" t="e">
        <f>'NOTAS 2DO TRIMESTRE'!H42</f>
        <v>#DIV/0!</v>
      </c>
      <c r="E43" s="80" t="e">
        <f t="shared" si="0"/>
        <v>#DIV/0!</v>
      </c>
      <c r="F43" s="79" t="e">
        <f>'NOTAS 2DO TRIMESTRE'!N42</f>
        <v>#DIV/0!</v>
      </c>
      <c r="G43" s="79" t="e">
        <f>'NOTAS 2DO TRIMESTRE'!O42</f>
        <v>#DIV/0!</v>
      </c>
      <c r="H43" s="80" t="e">
        <f t="shared" si="1"/>
        <v>#DIV/0!</v>
      </c>
      <c r="I43" s="81" t="e">
        <f t="shared" si="2"/>
        <v>#DIV/0!</v>
      </c>
      <c r="J43" s="79">
        <f>'NOTAS 2DO TRIMESTRE'!P42</f>
        <v>0</v>
      </c>
      <c r="K43" s="80">
        <f t="shared" si="3"/>
        <v>0</v>
      </c>
      <c r="L43" s="79">
        <f>'NOTAS 2DO TRIMESTRE'!Q42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83" t="e">
        <f t="shared" si="7"/>
        <v>#DIV/0!</v>
      </c>
      <c r="Q43" s="104" t="e">
        <f t="shared" si="8"/>
        <v>#DIV/0!</v>
      </c>
      <c r="R43" s="72"/>
      <c r="S43" s="72"/>
      <c r="T43" s="72"/>
    </row>
    <row r="44" spans="1:20" ht="17.25" thickTop="1" thickBot="1">
      <c r="A44" s="77">
        <v>29</v>
      </c>
      <c r="B44" s="78">
        <f>DATOS!B40</f>
        <v>0</v>
      </c>
      <c r="C44" s="79" t="e">
        <f>'NOTAS 2DO TRIMESTRE'!G43</f>
        <v>#DIV/0!</v>
      </c>
      <c r="D44" s="79" t="e">
        <f>'NOTAS 2DO TRIMESTRE'!H43</f>
        <v>#DIV/0!</v>
      </c>
      <c r="E44" s="80" t="e">
        <f t="shared" si="0"/>
        <v>#DIV/0!</v>
      </c>
      <c r="F44" s="79" t="e">
        <f>'NOTAS 2DO TRIMESTRE'!N43</f>
        <v>#DIV/0!</v>
      </c>
      <c r="G44" s="79" t="e">
        <f>'NOTAS 2DO TRIMESTRE'!O43</f>
        <v>#DIV/0!</v>
      </c>
      <c r="H44" s="80" t="e">
        <f t="shared" si="1"/>
        <v>#DIV/0!</v>
      </c>
      <c r="I44" s="81" t="e">
        <f t="shared" si="2"/>
        <v>#DIV/0!</v>
      </c>
      <c r="J44" s="79">
        <f>'NOTAS 2DO TRIMESTRE'!P43</f>
        <v>0</v>
      </c>
      <c r="K44" s="80">
        <f t="shared" si="3"/>
        <v>0</v>
      </c>
      <c r="L44" s="79">
        <f>'NOTAS 2DO TRIMESTRE'!Q43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83" t="e">
        <f t="shared" si="7"/>
        <v>#DIV/0!</v>
      </c>
      <c r="Q44" s="104" t="e">
        <f t="shared" si="8"/>
        <v>#DIV/0!</v>
      </c>
      <c r="R44" s="72"/>
      <c r="S44" s="72"/>
      <c r="T44" s="72"/>
    </row>
    <row r="45" spans="1:20" ht="17.25" thickTop="1" thickBot="1">
      <c r="A45" s="77">
        <v>30</v>
      </c>
      <c r="B45" s="78">
        <f>DATOS!B41</f>
        <v>0</v>
      </c>
      <c r="C45" s="79" t="e">
        <f>'NOTAS 2DO TRIMESTRE'!G44</f>
        <v>#DIV/0!</v>
      </c>
      <c r="D45" s="79" t="e">
        <f>'NOTAS 2DO TRIMESTRE'!H44</f>
        <v>#DIV/0!</v>
      </c>
      <c r="E45" s="80" t="e">
        <f t="shared" si="0"/>
        <v>#DIV/0!</v>
      </c>
      <c r="F45" s="79" t="e">
        <f>'NOTAS 2DO TRIMESTRE'!N44</f>
        <v>#DIV/0!</v>
      </c>
      <c r="G45" s="79" t="e">
        <f>'NOTAS 2DO TRIMESTRE'!O44</f>
        <v>#DIV/0!</v>
      </c>
      <c r="H45" s="80" t="e">
        <f t="shared" si="1"/>
        <v>#DIV/0!</v>
      </c>
      <c r="I45" s="81" t="e">
        <f t="shared" si="2"/>
        <v>#DIV/0!</v>
      </c>
      <c r="J45" s="79">
        <f>'NOTAS 2DO TRIMESTRE'!P44</f>
        <v>0</v>
      </c>
      <c r="K45" s="80">
        <f t="shared" si="3"/>
        <v>0</v>
      </c>
      <c r="L45" s="79">
        <f>'NOTAS 2DO TRIMESTRE'!Q44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83" t="e">
        <f t="shared" si="7"/>
        <v>#DIV/0!</v>
      </c>
      <c r="Q45" s="104" t="e">
        <f t="shared" si="8"/>
        <v>#DIV/0!</v>
      </c>
      <c r="R45" s="72"/>
      <c r="S45" s="72"/>
      <c r="T45" s="72"/>
    </row>
    <row r="46" spans="1:20" ht="17.25" thickTop="1" thickBot="1">
      <c r="A46" s="77">
        <v>31</v>
      </c>
      <c r="B46" s="78">
        <f>DATOS!B42</f>
        <v>0</v>
      </c>
      <c r="C46" s="79" t="e">
        <f>'NOTAS 2DO TRIMESTRE'!G45</f>
        <v>#DIV/0!</v>
      </c>
      <c r="D46" s="79" t="e">
        <f>'NOTAS 2DO TRIMESTRE'!H45</f>
        <v>#DIV/0!</v>
      </c>
      <c r="E46" s="80" t="e">
        <f t="shared" si="0"/>
        <v>#DIV/0!</v>
      </c>
      <c r="F46" s="79" t="e">
        <f>'NOTAS 2DO TRIMESTRE'!N45</f>
        <v>#DIV/0!</v>
      </c>
      <c r="G46" s="79" t="e">
        <f>'NOTAS 2DO TRIMESTRE'!O45</f>
        <v>#DIV/0!</v>
      </c>
      <c r="H46" s="80" t="e">
        <f t="shared" si="1"/>
        <v>#DIV/0!</v>
      </c>
      <c r="I46" s="81" t="e">
        <f t="shared" si="2"/>
        <v>#DIV/0!</v>
      </c>
      <c r="J46" s="79">
        <f>'NOTAS 2DO TRIMESTRE'!P45</f>
        <v>0</v>
      </c>
      <c r="K46" s="80">
        <f t="shared" si="3"/>
        <v>0</v>
      </c>
      <c r="L46" s="79">
        <f>'NOTAS 2DO TRIMESTRE'!Q45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83" t="e">
        <f t="shared" si="7"/>
        <v>#DIV/0!</v>
      </c>
      <c r="Q46" s="104" t="e">
        <f t="shared" si="8"/>
        <v>#DIV/0!</v>
      </c>
      <c r="R46" s="72"/>
      <c r="S46" s="72"/>
      <c r="T46" s="72"/>
    </row>
    <row r="47" spans="1:20" ht="17.25" thickTop="1" thickBot="1">
      <c r="A47" s="77">
        <v>32</v>
      </c>
      <c r="B47" s="78">
        <f>DATOS!B43</f>
        <v>0</v>
      </c>
      <c r="C47" s="79" t="e">
        <f>'NOTAS 2DO TRIMESTRE'!G46</f>
        <v>#DIV/0!</v>
      </c>
      <c r="D47" s="79" t="e">
        <f>'NOTAS 2DO TRIMESTRE'!H46</f>
        <v>#DIV/0!</v>
      </c>
      <c r="E47" s="80" t="e">
        <f t="shared" si="0"/>
        <v>#DIV/0!</v>
      </c>
      <c r="F47" s="79" t="e">
        <f>'NOTAS 2DO TRIMESTRE'!N46</f>
        <v>#DIV/0!</v>
      </c>
      <c r="G47" s="79" t="e">
        <f>'NOTAS 2DO TRIMESTRE'!O46</f>
        <v>#DIV/0!</v>
      </c>
      <c r="H47" s="80" t="e">
        <f t="shared" si="1"/>
        <v>#DIV/0!</v>
      </c>
      <c r="I47" s="81" t="e">
        <f t="shared" si="2"/>
        <v>#DIV/0!</v>
      </c>
      <c r="J47" s="79">
        <f>'NOTAS 2DO TRIMESTRE'!P46</f>
        <v>0</v>
      </c>
      <c r="K47" s="80">
        <f t="shared" si="3"/>
        <v>0</v>
      </c>
      <c r="L47" s="79">
        <f>'NOTAS 2DO TRIMESTRE'!Q46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83" t="e">
        <f t="shared" si="7"/>
        <v>#DIV/0!</v>
      </c>
      <c r="Q47" s="104" t="e">
        <f t="shared" si="8"/>
        <v>#DIV/0!</v>
      </c>
      <c r="R47" s="72"/>
      <c r="S47" s="72"/>
      <c r="T47" s="72"/>
    </row>
    <row r="48" spans="1:20" ht="17.25" thickTop="1" thickBot="1">
      <c r="A48" s="77">
        <v>33</v>
      </c>
      <c r="B48" s="78">
        <f>DATOS!B44</f>
        <v>0</v>
      </c>
      <c r="C48" s="79" t="e">
        <f>'NOTAS 2DO TRIMESTRE'!G47</f>
        <v>#DIV/0!</v>
      </c>
      <c r="D48" s="79" t="e">
        <f>'NOTAS 2DO TRIMESTRE'!H47</f>
        <v>#DIV/0!</v>
      </c>
      <c r="E48" s="80" t="e">
        <f t="shared" si="0"/>
        <v>#DIV/0!</v>
      </c>
      <c r="F48" s="79" t="e">
        <f>'NOTAS 2DO TRIMESTRE'!N47</f>
        <v>#DIV/0!</v>
      </c>
      <c r="G48" s="79" t="e">
        <f>'NOTAS 2DO TRIMESTRE'!O47</f>
        <v>#DIV/0!</v>
      </c>
      <c r="H48" s="80" t="e">
        <f t="shared" si="1"/>
        <v>#DIV/0!</v>
      </c>
      <c r="I48" s="81" t="e">
        <f t="shared" si="2"/>
        <v>#DIV/0!</v>
      </c>
      <c r="J48" s="79">
        <f>'NOTAS 2DO TRIMESTRE'!P47</f>
        <v>0</v>
      </c>
      <c r="K48" s="80">
        <f t="shared" si="3"/>
        <v>0</v>
      </c>
      <c r="L48" s="79">
        <f>'NOTAS 2DO TRIMESTRE'!Q47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83" t="e">
        <f t="shared" si="7"/>
        <v>#DIV/0!</v>
      </c>
      <c r="Q48" s="104" t="e">
        <f t="shared" si="8"/>
        <v>#DIV/0!</v>
      </c>
      <c r="R48" s="72"/>
      <c r="S48" s="72"/>
      <c r="T48" s="72"/>
    </row>
    <row r="49" spans="1:20" ht="17.25" thickTop="1" thickBot="1">
      <c r="A49" s="77">
        <v>34</v>
      </c>
      <c r="B49" s="78">
        <f>DATOS!B45</f>
        <v>0</v>
      </c>
      <c r="C49" s="79" t="e">
        <f>'NOTAS 2DO TRIMESTRE'!G48</f>
        <v>#DIV/0!</v>
      </c>
      <c r="D49" s="79" t="e">
        <f>'NOTAS 2DO TRIMESTRE'!H48</f>
        <v>#DIV/0!</v>
      </c>
      <c r="E49" s="80" t="e">
        <f t="shared" si="0"/>
        <v>#DIV/0!</v>
      </c>
      <c r="F49" s="79" t="e">
        <f>'NOTAS 2DO TRIMESTRE'!N48</f>
        <v>#DIV/0!</v>
      </c>
      <c r="G49" s="79" t="e">
        <f>'NOTAS 2DO TRIMESTRE'!O48</f>
        <v>#DIV/0!</v>
      </c>
      <c r="H49" s="80" t="e">
        <f t="shared" si="1"/>
        <v>#DIV/0!</v>
      </c>
      <c r="I49" s="81" t="e">
        <f t="shared" si="2"/>
        <v>#DIV/0!</v>
      </c>
      <c r="J49" s="79">
        <f>'NOTAS 2DO TRIMESTRE'!P48</f>
        <v>0</v>
      </c>
      <c r="K49" s="80">
        <f t="shared" si="3"/>
        <v>0</v>
      </c>
      <c r="L49" s="79">
        <f>'NOTAS 2DO TRIMESTRE'!Q48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83" t="e">
        <f t="shared" si="7"/>
        <v>#DIV/0!</v>
      </c>
      <c r="Q49" s="104" t="e">
        <f t="shared" si="8"/>
        <v>#DIV/0!</v>
      </c>
      <c r="R49" s="72"/>
      <c r="S49" s="72"/>
      <c r="T49" s="72"/>
    </row>
    <row r="50" spans="1:20" ht="17.25" thickTop="1" thickBot="1">
      <c r="A50" s="77">
        <v>35</v>
      </c>
      <c r="B50" s="78">
        <f>DATOS!B46</f>
        <v>0</v>
      </c>
      <c r="C50" s="79" t="e">
        <f>'NOTAS 2DO TRIMESTRE'!G49</f>
        <v>#DIV/0!</v>
      </c>
      <c r="D50" s="79" t="e">
        <f>'NOTAS 2DO TRIMESTRE'!H49</f>
        <v>#DIV/0!</v>
      </c>
      <c r="E50" s="80" t="e">
        <f t="shared" si="0"/>
        <v>#DIV/0!</v>
      </c>
      <c r="F50" s="79" t="e">
        <f>'NOTAS 2DO TRIMESTRE'!N49</f>
        <v>#DIV/0!</v>
      </c>
      <c r="G50" s="79" t="e">
        <f>'NOTAS 2DO TRIMESTRE'!O49</f>
        <v>#DIV/0!</v>
      </c>
      <c r="H50" s="80" t="e">
        <f t="shared" si="1"/>
        <v>#DIV/0!</v>
      </c>
      <c r="I50" s="81" t="e">
        <f t="shared" si="2"/>
        <v>#DIV/0!</v>
      </c>
      <c r="J50" s="79">
        <f>'NOTAS 2DO TRIMESTRE'!P49</f>
        <v>0</v>
      </c>
      <c r="K50" s="80">
        <f t="shared" si="3"/>
        <v>0</v>
      </c>
      <c r="L50" s="79">
        <f>'NOTAS 2DO TRIMESTRE'!Q49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83" t="e">
        <f t="shared" si="7"/>
        <v>#DIV/0!</v>
      </c>
      <c r="Q50" s="104" t="e">
        <f t="shared" si="8"/>
        <v>#DIV/0!</v>
      </c>
      <c r="R50" s="72"/>
      <c r="S50" s="72"/>
      <c r="T50" s="72"/>
    </row>
    <row r="51" spans="1:20" ht="17.25" thickTop="1" thickBot="1">
      <c r="A51" s="77">
        <v>36</v>
      </c>
      <c r="B51" s="78">
        <f>DATOS!B47</f>
        <v>0</v>
      </c>
      <c r="C51" s="79" t="e">
        <f>'NOTAS 2DO TRIMESTRE'!G50</f>
        <v>#DIV/0!</v>
      </c>
      <c r="D51" s="79" t="e">
        <f>'NOTAS 2DO TRIMESTRE'!H50</f>
        <v>#DIV/0!</v>
      </c>
      <c r="E51" s="80" t="e">
        <f t="shared" si="0"/>
        <v>#DIV/0!</v>
      </c>
      <c r="F51" s="79" t="e">
        <f>'NOTAS 2DO TRIMESTRE'!N50</f>
        <v>#DIV/0!</v>
      </c>
      <c r="G51" s="79" t="e">
        <f>'NOTAS 2DO TRIMESTRE'!O50</f>
        <v>#DIV/0!</v>
      </c>
      <c r="H51" s="80" t="e">
        <f t="shared" si="1"/>
        <v>#DIV/0!</v>
      </c>
      <c r="I51" s="81" t="e">
        <f t="shared" si="2"/>
        <v>#DIV/0!</v>
      </c>
      <c r="J51" s="79">
        <f>'NOTAS 2DO TRIMESTRE'!P50</f>
        <v>0</v>
      </c>
      <c r="K51" s="80">
        <f t="shared" si="3"/>
        <v>0</v>
      </c>
      <c r="L51" s="79">
        <f>'NOTAS 2DO TRIMESTRE'!Q50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83" t="e">
        <f t="shared" si="7"/>
        <v>#DIV/0!</v>
      </c>
      <c r="Q51" s="104" t="e">
        <f t="shared" si="8"/>
        <v>#DIV/0!</v>
      </c>
      <c r="R51" s="72"/>
      <c r="S51" s="72"/>
      <c r="T51" s="72"/>
    </row>
    <row r="52" spans="1:20" ht="17.25" thickTop="1" thickBot="1">
      <c r="A52" s="77">
        <v>37</v>
      </c>
      <c r="B52" s="78">
        <f>DATOS!B48</f>
        <v>0</v>
      </c>
      <c r="C52" s="79" t="e">
        <f>'NOTAS 2DO TRIMESTRE'!G51</f>
        <v>#DIV/0!</v>
      </c>
      <c r="D52" s="79" t="e">
        <f>'NOTAS 2DO TRIMESTRE'!H51</f>
        <v>#DIV/0!</v>
      </c>
      <c r="E52" s="80" t="e">
        <f t="shared" si="0"/>
        <v>#DIV/0!</v>
      </c>
      <c r="F52" s="79" t="e">
        <f>'NOTAS 2DO TRIMESTRE'!N51</f>
        <v>#DIV/0!</v>
      </c>
      <c r="G52" s="79" t="e">
        <f>'NOTAS 2DO TRIMESTRE'!O51</f>
        <v>#DIV/0!</v>
      </c>
      <c r="H52" s="80" t="e">
        <f t="shared" si="1"/>
        <v>#DIV/0!</v>
      </c>
      <c r="I52" s="81" t="e">
        <f t="shared" si="2"/>
        <v>#DIV/0!</v>
      </c>
      <c r="J52" s="79">
        <f>'NOTAS 2DO TRIMESTRE'!P51</f>
        <v>0</v>
      </c>
      <c r="K52" s="80">
        <f t="shared" si="3"/>
        <v>0</v>
      </c>
      <c r="L52" s="79">
        <f>'NOTAS 2DO TRIMESTRE'!Q51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83" t="e">
        <f t="shared" si="7"/>
        <v>#DIV/0!</v>
      </c>
      <c r="Q52" s="104" t="e">
        <f t="shared" si="8"/>
        <v>#DIV/0!</v>
      </c>
      <c r="R52" s="72"/>
      <c r="S52" s="72"/>
      <c r="T52" s="72"/>
    </row>
    <row r="53" spans="1:20" ht="17.25" thickTop="1" thickBot="1">
      <c r="A53" s="77">
        <v>38</v>
      </c>
      <c r="B53" s="78">
        <f>DATOS!B49</f>
        <v>0</v>
      </c>
      <c r="C53" s="79" t="e">
        <f>'NOTAS 2DO TRIMESTRE'!G52</f>
        <v>#DIV/0!</v>
      </c>
      <c r="D53" s="79" t="e">
        <f>'NOTAS 2DO TRIMESTRE'!H52</f>
        <v>#DIV/0!</v>
      </c>
      <c r="E53" s="80" t="e">
        <f t="shared" si="0"/>
        <v>#DIV/0!</v>
      </c>
      <c r="F53" s="79" t="e">
        <f>'NOTAS 2DO TRIMESTRE'!N52</f>
        <v>#DIV/0!</v>
      </c>
      <c r="G53" s="79" t="e">
        <f>'NOTAS 2DO TRIMESTRE'!O52</f>
        <v>#DIV/0!</v>
      </c>
      <c r="H53" s="80" t="e">
        <f t="shared" si="1"/>
        <v>#DIV/0!</v>
      </c>
      <c r="I53" s="81" t="e">
        <f t="shared" si="2"/>
        <v>#DIV/0!</v>
      </c>
      <c r="J53" s="79">
        <f>'NOTAS 2DO TRIMESTRE'!P52</f>
        <v>0</v>
      </c>
      <c r="K53" s="80">
        <f t="shared" si="3"/>
        <v>0</v>
      </c>
      <c r="L53" s="79">
        <f>'NOTAS 2DO TRIMESTRE'!Q52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83" t="e">
        <f t="shared" si="7"/>
        <v>#DIV/0!</v>
      </c>
      <c r="Q53" s="104" t="e">
        <f t="shared" si="8"/>
        <v>#DIV/0!</v>
      </c>
      <c r="R53" s="72"/>
      <c r="S53" s="72"/>
      <c r="T53" s="72"/>
    </row>
    <row r="54" spans="1:20" ht="17.25" thickTop="1" thickBot="1">
      <c r="A54" s="77">
        <v>39</v>
      </c>
      <c r="B54" s="78">
        <f>DATOS!B50</f>
        <v>0</v>
      </c>
      <c r="C54" s="79" t="e">
        <f>'NOTAS 2DO TRIMESTRE'!G53</f>
        <v>#DIV/0!</v>
      </c>
      <c r="D54" s="79" t="e">
        <f>'NOTAS 2DO TRIMESTRE'!H53</f>
        <v>#DIV/0!</v>
      </c>
      <c r="E54" s="80" t="e">
        <f t="shared" si="0"/>
        <v>#DIV/0!</v>
      </c>
      <c r="F54" s="79" t="e">
        <f>'NOTAS 2DO TRIMESTRE'!N53</f>
        <v>#DIV/0!</v>
      </c>
      <c r="G54" s="79" t="e">
        <f>'NOTAS 2DO TRIMESTRE'!O53</f>
        <v>#DIV/0!</v>
      </c>
      <c r="H54" s="80" t="e">
        <f t="shared" si="1"/>
        <v>#DIV/0!</v>
      </c>
      <c r="I54" s="81" t="e">
        <f t="shared" si="2"/>
        <v>#DIV/0!</v>
      </c>
      <c r="J54" s="79">
        <f>'NOTAS 2DO TRIMESTRE'!P53</f>
        <v>0</v>
      </c>
      <c r="K54" s="80">
        <f t="shared" si="3"/>
        <v>0</v>
      </c>
      <c r="L54" s="79">
        <f>'NOTAS 2DO TRIMESTRE'!Q53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83" t="e">
        <f t="shared" si="7"/>
        <v>#DIV/0!</v>
      </c>
      <c r="Q54" s="104" t="e">
        <f t="shared" si="8"/>
        <v>#DIV/0!</v>
      </c>
      <c r="R54" s="72"/>
      <c r="S54" s="72"/>
      <c r="T54" s="72"/>
    </row>
    <row r="55" spans="1:20" ht="17.25" thickTop="1" thickBot="1">
      <c r="A55" s="77">
        <v>40</v>
      </c>
      <c r="B55" s="78">
        <f>DATOS!B51</f>
        <v>0</v>
      </c>
      <c r="C55" s="79" t="e">
        <f>'NOTAS 2DO TRIMESTRE'!G54</f>
        <v>#DIV/0!</v>
      </c>
      <c r="D55" s="79" t="e">
        <f>'NOTAS 2DO TRIMESTRE'!H54</f>
        <v>#DIV/0!</v>
      </c>
      <c r="E55" s="80" t="e">
        <f t="shared" si="0"/>
        <v>#DIV/0!</v>
      </c>
      <c r="F55" s="79" t="e">
        <f>'NOTAS 2DO TRIMESTRE'!N54</f>
        <v>#DIV/0!</v>
      </c>
      <c r="G55" s="79" t="e">
        <f>'NOTAS 2DO TRIMESTRE'!O54</f>
        <v>#DIV/0!</v>
      </c>
      <c r="H55" s="80" t="e">
        <f t="shared" si="1"/>
        <v>#DIV/0!</v>
      </c>
      <c r="I55" s="81" t="e">
        <f t="shared" si="2"/>
        <v>#DIV/0!</v>
      </c>
      <c r="J55" s="79">
        <f>'NOTAS 2DO TRIMESTRE'!P54</f>
        <v>0</v>
      </c>
      <c r="K55" s="80">
        <f t="shared" si="3"/>
        <v>0</v>
      </c>
      <c r="L55" s="79">
        <f>'NOTAS 2DO TRIMESTRE'!Q54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83" t="e">
        <f t="shared" si="7"/>
        <v>#DIV/0!</v>
      </c>
      <c r="Q55" s="104" t="e">
        <f t="shared" si="8"/>
        <v>#DIV/0!</v>
      </c>
      <c r="R55" s="72"/>
      <c r="S55" s="72"/>
      <c r="T55" s="72"/>
    </row>
    <row r="56" spans="1:20" ht="17.25" thickTop="1" thickBot="1">
      <c r="A56" s="77">
        <v>41</v>
      </c>
      <c r="B56" s="78">
        <f>DATOS!B52</f>
        <v>0</v>
      </c>
      <c r="C56" s="79" t="e">
        <f>'NOTAS 2DO TRIMESTRE'!G55</f>
        <v>#DIV/0!</v>
      </c>
      <c r="D56" s="79" t="e">
        <f>'NOTAS 2DO TRIMESTRE'!H55</f>
        <v>#DIV/0!</v>
      </c>
      <c r="E56" s="80" t="e">
        <f t="shared" si="0"/>
        <v>#DIV/0!</v>
      </c>
      <c r="F56" s="79" t="e">
        <f>'NOTAS 2DO TRIMESTRE'!N55</f>
        <v>#DIV/0!</v>
      </c>
      <c r="G56" s="79" t="e">
        <f>'NOTAS 2DO TRIMESTRE'!O55</f>
        <v>#DIV/0!</v>
      </c>
      <c r="H56" s="80" t="e">
        <f t="shared" si="1"/>
        <v>#DIV/0!</v>
      </c>
      <c r="I56" s="81" t="e">
        <f t="shared" si="2"/>
        <v>#DIV/0!</v>
      </c>
      <c r="J56" s="79">
        <f>'NOTAS 2DO TRIMESTRE'!P55</f>
        <v>0</v>
      </c>
      <c r="K56" s="80">
        <f t="shared" si="3"/>
        <v>0</v>
      </c>
      <c r="L56" s="79">
        <f>'NOTAS 2DO TRIMESTRE'!Q55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83" t="e">
        <f t="shared" si="7"/>
        <v>#DIV/0!</v>
      </c>
      <c r="Q56" s="104" t="e">
        <f t="shared" si="8"/>
        <v>#DIV/0!</v>
      </c>
      <c r="R56" s="72"/>
      <c r="S56" s="72"/>
      <c r="T56" s="72"/>
    </row>
    <row r="57" spans="1:20" ht="17.25" thickTop="1" thickBot="1">
      <c r="A57" s="77">
        <v>42</v>
      </c>
      <c r="B57" s="78">
        <f>DATOS!B53</f>
        <v>0</v>
      </c>
      <c r="C57" s="79" t="e">
        <f>'NOTAS 2DO TRIMESTRE'!G56</f>
        <v>#DIV/0!</v>
      </c>
      <c r="D57" s="79" t="e">
        <f>'NOTAS 2DO TRIMESTRE'!H56</f>
        <v>#DIV/0!</v>
      </c>
      <c r="E57" s="80" t="e">
        <f t="shared" si="0"/>
        <v>#DIV/0!</v>
      </c>
      <c r="F57" s="79" t="e">
        <f>'NOTAS 2DO TRIMESTRE'!N56</f>
        <v>#DIV/0!</v>
      </c>
      <c r="G57" s="79" t="e">
        <f>'NOTAS 2DO TRIMESTRE'!O56</f>
        <v>#DIV/0!</v>
      </c>
      <c r="H57" s="80" t="e">
        <f t="shared" si="1"/>
        <v>#DIV/0!</v>
      </c>
      <c r="I57" s="81" t="e">
        <f t="shared" si="2"/>
        <v>#DIV/0!</v>
      </c>
      <c r="J57" s="79">
        <f>'NOTAS 2DO TRIMESTRE'!P56</f>
        <v>0</v>
      </c>
      <c r="K57" s="80">
        <f t="shared" si="3"/>
        <v>0</v>
      </c>
      <c r="L57" s="79">
        <f>'NOTAS 2DO TRIMESTRE'!Q56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83" t="e">
        <f t="shared" si="7"/>
        <v>#DIV/0!</v>
      </c>
      <c r="Q57" s="104" t="e">
        <f t="shared" si="8"/>
        <v>#DIV/0!</v>
      </c>
      <c r="R57" s="72"/>
      <c r="S57" s="72"/>
      <c r="T57" s="72"/>
    </row>
    <row r="58" spans="1:20" ht="17.25" thickTop="1" thickBot="1">
      <c r="A58" s="77">
        <v>43</v>
      </c>
      <c r="B58" s="78">
        <f>DATOS!B54</f>
        <v>0</v>
      </c>
      <c r="C58" s="79" t="e">
        <f>'NOTAS 2DO TRIMESTRE'!G57</f>
        <v>#DIV/0!</v>
      </c>
      <c r="D58" s="79" t="e">
        <f>'NOTAS 2DO TRIMESTRE'!H57</f>
        <v>#DIV/0!</v>
      </c>
      <c r="E58" s="80" t="e">
        <f t="shared" si="0"/>
        <v>#DIV/0!</v>
      </c>
      <c r="F58" s="79" t="e">
        <f>'NOTAS 2DO TRIMESTRE'!N57</f>
        <v>#DIV/0!</v>
      </c>
      <c r="G58" s="79" t="e">
        <f>'NOTAS 2DO TRIMESTRE'!O57</f>
        <v>#DIV/0!</v>
      </c>
      <c r="H58" s="80" t="e">
        <f t="shared" si="1"/>
        <v>#DIV/0!</v>
      </c>
      <c r="I58" s="81" t="e">
        <f t="shared" si="2"/>
        <v>#DIV/0!</v>
      </c>
      <c r="J58" s="79">
        <f>'NOTAS 2DO TRIMESTRE'!P57</f>
        <v>0</v>
      </c>
      <c r="K58" s="80">
        <f t="shared" si="3"/>
        <v>0</v>
      </c>
      <c r="L58" s="79">
        <f>'NOTAS 2DO TRIMESTRE'!Q57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83" t="e">
        <f t="shared" si="7"/>
        <v>#DIV/0!</v>
      </c>
      <c r="Q58" s="104" t="e">
        <f t="shared" si="8"/>
        <v>#DIV/0!</v>
      </c>
      <c r="R58" s="72"/>
      <c r="S58" s="72"/>
      <c r="T58" s="72"/>
    </row>
    <row r="59" spans="1:20" ht="17.25" thickTop="1" thickBot="1">
      <c r="A59" s="77">
        <v>44</v>
      </c>
      <c r="B59" s="78">
        <f>DATOS!B55</f>
        <v>0</v>
      </c>
      <c r="C59" s="79" t="e">
        <f>'NOTAS 2DO TRIMESTRE'!G58</f>
        <v>#DIV/0!</v>
      </c>
      <c r="D59" s="79" t="e">
        <f>'NOTAS 2DO TRIMESTRE'!H58</f>
        <v>#DIV/0!</v>
      </c>
      <c r="E59" s="80" t="e">
        <f t="shared" si="0"/>
        <v>#DIV/0!</v>
      </c>
      <c r="F59" s="79" t="e">
        <f>'NOTAS 2DO TRIMESTRE'!N58</f>
        <v>#DIV/0!</v>
      </c>
      <c r="G59" s="79" t="e">
        <f>'NOTAS 2DO TRIMESTRE'!O58</f>
        <v>#DIV/0!</v>
      </c>
      <c r="H59" s="80" t="e">
        <f t="shared" si="1"/>
        <v>#DIV/0!</v>
      </c>
      <c r="I59" s="81" t="e">
        <f t="shared" si="2"/>
        <v>#DIV/0!</v>
      </c>
      <c r="J59" s="79">
        <f>'NOTAS 2DO TRIMESTRE'!P58</f>
        <v>0</v>
      </c>
      <c r="K59" s="80">
        <f t="shared" si="3"/>
        <v>0</v>
      </c>
      <c r="L59" s="79">
        <f>'NOTAS 2DO TRIMESTRE'!Q58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83" t="e">
        <f t="shared" si="7"/>
        <v>#DIV/0!</v>
      </c>
      <c r="Q59" s="104" t="e">
        <f t="shared" si="8"/>
        <v>#DIV/0!</v>
      </c>
      <c r="R59" s="72"/>
      <c r="S59" s="72"/>
      <c r="T59" s="72"/>
    </row>
    <row r="60" spans="1:20" ht="17.25" thickTop="1" thickBot="1">
      <c r="A60" s="77">
        <v>45</v>
      </c>
      <c r="B60" s="78">
        <f>DATOS!B56</f>
        <v>0</v>
      </c>
      <c r="C60" s="79" t="e">
        <f>'NOTAS 2DO TRIMESTRE'!G59</f>
        <v>#DIV/0!</v>
      </c>
      <c r="D60" s="79" t="e">
        <f>'NOTAS 2DO TRIMESTRE'!H59</f>
        <v>#DIV/0!</v>
      </c>
      <c r="E60" s="80" t="e">
        <f t="shared" si="0"/>
        <v>#DIV/0!</v>
      </c>
      <c r="F60" s="79" t="e">
        <f>'NOTAS 2DO TRIMESTRE'!N59</f>
        <v>#DIV/0!</v>
      </c>
      <c r="G60" s="79" t="e">
        <f>'NOTAS 2DO TRIMESTRE'!O59</f>
        <v>#DIV/0!</v>
      </c>
      <c r="H60" s="80" t="e">
        <f t="shared" si="1"/>
        <v>#DIV/0!</v>
      </c>
      <c r="I60" s="81" t="e">
        <f t="shared" si="2"/>
        <v>#DIV/0!</v>
      </c>
      <c r="J60" s="79">
        <f>'NOTAS 2DO TRIMESTRE'!P59</f>
        <v>0</v>
      </c>
      <c r="K60" s="80">
        <f t="shared" si="3"/>
        <v>0</v>
      </c>
      <c r="L60" s="79">
        <f>'NOTAS 2DO TRIMESTRE'!Q59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83" t="e">
        <f t="shared" si="7"/>
        <v>#DIV/0!</v>
      </c>
      <c r="Q60" s="104" t="e">
        <f t="shared" si="8"/>
        <v>#DIV/0!</v>
      </c>
      <c r="R60" s="72"/>
      <c r="S60" s="72"/>
      <c r="T60" s="72"/>
    </row>
    <row r="61" spans="1:20" ht="17.25" thickTop="1" thickBot="1">
      <c r="A61" s="109" t="s">
        <v>74</v>
      </c>
      <c r="B61" s="107"/>
      <c r="C61" s="107"/>
      <c r="D61" s="107"/>
      <c r="E61" s="107"/>
      <c r="F61" s="107"/>
      <c r="G61" s="107"/>
      <c r="H61" s="107"/>
      <c r="I61" s="268" t="s">
        <v>96</v>
      </c>
      <c r="J61" s="268"/>
      <c r="K61" s="268"/>
      <c r="L61" s="268"/>
      <c r="M61" s="268"/>
      <c r="N61" s="269"/>
      <c r="O61" s="73">
        <f>AVERAGEIF(O16:O60,"&gt;0",O16:O60)</f>
        <v>8.3834411764705887</v>
      </c>
      <c r="P61" s="108" t="str">
        <f t="shared" ref="P61" si="9">IF(ROUND(O61,0)=10,"A+",IF(ROUND(O61,0)=9,"A-",IF(ROUND(O61,0)=8,"B+",IF(ROUND(O61,0)=7,"B-",IF(ROUND(O61,0)=6,"C+",IF(ROUND(O61,0)=5,"C-",IF(ROUND(17,0)=4,"D+",IF(ROUND(O61,0)=3,"D-",IF(ROUND(O61,0)=2,"E+",IF(ROUND(O61,0)=1,"E-"))))))))))</f>
        <v>B+</v>
      </c>
      <c r="Q61" s="105"/>
      <c r="R61" s="105"/>
      <c r="S61" s="105"/>
      <c r="T61" s="105"/>
    </row>
    <row r="62" spans="1:20" ht="15.75" thickTop="1"/>
    <row r="63" spans="1:20" ht="15" customHeight="1">
      <c r="B63" s="247" t="s">
        <v>68</v>
      </c>
      <c r="C63" s="307" t="s">
        <v>72</v>
      </c>
      <c r="D63" s="248" t="s">
        <v>73</v>
      </c>
      <c r="E63" s="248"/>
      <c r="F63" s="305"/>
      <c r="G63" s="305"/>
    </row>
    <row r="64" spans="1:20">
      <c r="B64" s="247"/>
      <c r="C64" s="308"/>
      <c r="D64" s="248"/>
      <c r="E64" s="248"/>
      <c r="F64" s="305"/>
      <c r="G64" s="305"/>
    </row>
    <row r="65" spans="2:7">
      <c r="B65" s="292" t="s">
        <v>123</v>
      </c>
      <c r="C65" s="74" t="s">
        <v>69</v>
      </c>
      <c r="D65" s="249">
        <f>COUNTIF(P16:P60,"A+")</f>
        <v>2</v>
      </c>
      <c r="E65" s="249"/>
      <c r="F65" s="306"/>
      <c r="G65" s="306"/>
    </row>
    <row r="66" spans="2:7">
      <c r="B66" s="293"/>
      <c r="C66" s="74" t="s">
        <v>70</v>
      </c>
      <c r="D66" s="249">
        <f>COUNTIF(P16:P60,"A-")</f>
        <v>7</v>
      </c>
      <c r="E66" s="249"/>
      <c r="F66" s="306"/>
      <c r="G66" s="306"/>
    </row>
    <row r="67" spans="2:7">
      <c r="B67" s="294"/>
      <c r="C67" s="74" t="s">
        <v>75</v>
      </c>
      <c r="D67" s="249">
        <f>COUNTIF(P16:P60,"B+")</f>
        <v>4</v>
      </c>
      <c r="E67" s="249"/>
      <c r="F67" s="306"/>
      <c r="G67" s="306"/>
    </row>
    <row r="68" spans="2:7">
      <c r="B68" s="295" t="s">
        <v>124</v>
      </c>
      <c r="C68" s="74" t="s">
        <v>76</v>
      </c>
      <c r="D68" s="249">
        <f>COUNTIF(P16:P60,"B-")</f>
        <v>3</v>
      </c>
      <c r="E68" s="249"/>
      <c r="F68" s="306"/>
      <c r="G68" s="306"/>
    </row>
    <row r="69" spans="2:7">
      <c r="B69" s="296"/>
      <c r="C69" s="74" t="s">
        <v>77</v>
      </c>
      <c r="D69" s="249">
        <f>COUNTIF(P16:P60,"C+")</f>
        <v>1</v>
      </c>
      <c r="E69" s="249"/>
      <c r="F69" s="306"/>
      <c r="G69" s="306"/>
    </row>
    <row r="70" spans="2:7">
      <c r="B70" s="297"/>
      <c r="C70" s="74" t="s">
        <v>78</v>
      </c>
      <c r="D70" s="249">
        <f>COUNTIF(P16:P60,"C-")</f>
        <v>0</v>
      </c>
      <c r="E70" s="249"/>
      <c r="F70" s="306"/>
      <c r="G70" s="306"/>
    </row>
    <row r="71" spans="2:7" ht="15" customHeight="1">
      <c r="B71" s="292" t="s">
        <v>125</v>
      </c>
      <c r="C71" s="74" t="s">
        <v>79</v>
      </c>
      <c r="D71" s="249">
        <f>COUNTIF(P16:P60,"D+")</f>
        <v>0</v>
      </c>
      <c r="E71" s="249"/>
      <c r="F71" s="306"/>
      <c r="G71" s="306"/>
    </row>
    <row r="72" spans="2:7">
      <c r="B72" s="293"/>
      <c r="C72" s="74" t="s">
        <v>80</v>
      </c>
      <c r="D72" s="249">
        <f>COUNTIF(P16:P60,"D-")</f>
        <v>0</v>
      </c>
      <c r="E72" s="249"/>
      <c r="F72" s="306"/>
      <c r="G72" s="306"/>
    </row>
    <row r="73" spans="2:7">
      <c r="B73" s="293"/>
      <c r="C73" s="74" t="s">
        <v>81</v>
      </c>
      <c r="D73" s="249">
        <f>COUNTIF(P16:P60,"E+")</f>
        <v>0</v>
      </c>
      <c r="E73" s="249"/>
      <c r="F73" s="306"/>
      <c r="G73" s="306"/>
    </row>
    <row r="74" spans="2:7">
      <c r="B74" s="294"/>
      <c r="C74" s="74" t="s">
        <v>82</v>
      </c>
      <c r="D74" s="249">
        <f>COUNTIF(N16:N60,"E-")</f>
        <v>0</v>
      </c>
      <c r="E74" s="249"/>
      <c r="F74" s="306"/>
      <c r="G74" s="306"/>
    </row>
    <row r="75" spans="2:7">
      <c r="B75" s="309" t="s">
        <v>94</v>
      </c>
      <c r="C75" s="309"/>
      <c r="D75" s="309">
        <f>SUM(D65:E74)</f>
        <v>17</v>
      </c>
      <c r="E75" s="309"/>
      <c r="F75" s="310"/>
      <c r="G75" s="310"/>
    </row>
    <row r="82" spans="2:9">
      <c r="B82" s="75" t="str">
        <f>DATOS!B7</f>
        <v>Ing. Margarita Ronquillo</v>
      </c>
      <c r="E82" s="250" t="str">
        <f>DATOS!B4</f>
        <v>Msc. Myrian Zurita</v>
      </c>
      <c r="F82" s="250"/>
      <c r="G82" s="250"/>
      <c r="H82" s="250"/>
      <c r="I82" s="250"/>
    </row>
    <row r="83" spans="2:9">
      <c r="B83" s="76" t="str">
        <f>DATOS!A7</f>
        <v>Vicerrector/a:</v>
      </c>
      <c r="E83" s="251" t="str">
        <f>DATOS!A4</f>
        <v>Docente:</v>
      </c>
      <c r="F83" s="251"/>
      <c r="G83" s="251"/>
      <c r="H83" s="251"/>
      <c r="I83" s="251"/>
    </row>
  </sheetData>
  <mergeCells count="71">
    <mergeCell ref="D74:E74"/>
    <mergeCell ref="B75:C75"/>
    <mergeCell ref="D75:E75"/>
    <mergeCell ref="D69:E69"/>
    <mergeCell ref="D70:E70"/>
    <mergeCell ref="D71:E71"/>
    <mergeCell ref="D72:E72"/>
    <mergeCell ref="D73:E73"/>
    <mergeCell ref="E82:I82"/>
    <mergeCell ref="E83:I83"/>
    <mergeCell ref="F69:G69"/>
    <mergeCell ref="F70:G70"/>
    <mergeCell ref="B71:B74"/>
    <mergeCell ref="F71:G71"/>
    <mergeCell ref="F72:G72"/>
    <mergeCell ref="F73:G73"/>
    <mergeCell ref="F74:G74"/>
    <mergeCell ref="F75:G75"/>
    <mergeCell ref="B68:B70"/>
    <mergeCell ref="D68:E68"/>
    <mergeCell ref="I61:N61"/>
    <mergeCell ref="M14:M15"/>
    <mergeCell ref="F67:G67"/>
    <mergeCell ref="F68:G68"/>
    <mergeCell ref="C63:C64"/>
    <mergeCell ref="D63:E64"/>
    <mergeCell ref="B65:B67"/>
    <mergeCell ref="D65:E65"/>
    <mergeCell ref="D66:E66"/>
    <mergeCell ref="D67:E67"/>
    <mergeCell ref="F65:G65"/>
    <mergeCell ref="F66:G66"/>
    <mergeCell ref="B63:B64"/>
    <mergeCell ref="F63:G64"/>
    <mergeCell ref="S6:T6"/>
    <mergeCell ref="A1:T2"/>
    <mergeCell ref="C5:G5"/>
    <mergeCell ref="I5:L5"/>
    <mergeCell ref="M5:P5"/>
    <mergeCell ref="S5:T5"/>
    <mergeCell ref="C6:G6"/>
    <mergeCell ref="I6:L6"/>
    <mergeCell ref="M6:P6"/>
    <mergeCell ref="G14:G15"/>
    <mergeCell ref="Q12:Q15"/>
    <mergeCell ref="H14:H15"/>
    <mergeCell ref="J14:J15"/>
    <mergeCell ref="K14:K15"/>
    <mergeCell ref="L14:L15"/>
    <mergeCell ref="C7:G7"/>
    <mergeCell ref="I7:L7"/>
    <mergeCell ref="M7:P7"/>
    <mergeCell ref="C8:G8"/>
    <mergeCell ref="I8:L8"/>
    <mergeCell ref="M8:P8"/>
    <mergeCell ref="C9:G9"/>
    <mergeCell ref="A11:T11"/>
    <mergeCell ref="A12:A15"/>
    <mergeCell ref="B12:B15"/>
    <mergeCell ref="N12:N15"/>
    <mergeCell ref="C12:E13"/>
    <mergeCell ref="F12:H13"/>
    <mergeCell ref="I12:I15"/>
    <mergeCell ref="J12:M13"/>
    <mergeCell ref="R12:T14"/>
    <mergeCell ref="P12:P15"/>
    <mergeCell ref="C14:C15"/>
    <mergeCell ref="D14:D15"/>
    <mergeCell ref="E14:E15"/>
    <mergeCell ref="F14:F15"/>
    <mergeCell ref="O12:O15"/>
  </mergeCells>
  <conditionalFormatting sqref="O16:O60">
    <cfRule type="cellIs" dxfId="13" priority="4" operator="lessThan">
      <formula>7</formula>
    </cfRule>
    <cfRule type="cellIs" dxfId="12" priority="5" operator="lessThan">
      <formula>7</formula>
    </cfRule>
  </conditionalFormatting>
  <conditionalFormatting sqref="Q16:Q60">
    <cfRule type="cellIs" dxfId="11" priority="2" operator="lessThan">
      <formula>6.99</formula>
    </cfRule>
    <cfRule type="cellIs" dxfId="10" priority="3" operator="lessThan">
      <formula>7</formula>
    </cfRule>
  </conditionalFormatting>
  <conditionalFormatting sqref="Q16:Q60">
    <cfRule type="cellIs" dxfId="9" priority="1" operator="equal">
      <formula>"RECUPERACIÓN PEDAGOGICA"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"/>
  <sheetViews>
    <sheetView zoomScaleNormal="100" workbookViewId="0">
      <selection activeCell="T9" sqref="T9"/>
    </sheetView>
  </sheetViews>
  <sheetFormatPr baseColWidth="10" defaultRowHeight="15"/>
  <cols>
    <col min="1" max="1" width="6.28515625" style="31" customWidth="1"/>
    <col min="2" max="2" width="49.85546875" style="31" customWidth="1"/>
    <col min="3" max="8" width="8.7109375" style="31" customWidth="1"/>
    <col min="9" max="9" width="1.42578125" style="31" customWidth="1"/>
    <col min="10" max="13" width="8.7109375" style="31" customWidth="1"/>
    <col min="14" max="16384" width="11.42578125" style="31"/>
  </cols>
  <sheetData>
    <row r="1" spans="1:19" ht="18">
      <c r="A1" s="193" t="s">
        <v>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1" t="s">
        <v>28</v>
      </c>
      <c r="C3" s="204" t="str">
        <f>DATOS!B5</f>
        <v>Tercero A</v>
      </c>
      <c r="D3" s="204"/>
      <c r="E3" s="204"/>
      <c r="F3" s="204"/>
      <c r="G3" s="204"/>
      <c r="H3" s="204"/>
      <c r="I3" s="194" t="s">
        <v>29</v>
      </c>
      <c r="J3" s="194"/>
      <c r="K3" s="194"/>
      <c r="L3" s="194"/>
      <c r="M3" s="194"/>
      <c r="N3" s="194"/>
      <c r="O3" s="32"/>
      <c r="P3" s="30"/>
      <c r="Q3" s="30"/>
      <c r="R3" s="30"/>
      <c r="S3" s="30"/>
    </row>
    <row r="4" spans="1:19" ht="18.75" thickTop="1" thickBot="1">
      <c r="A4" s="30"/>
      <c r="B4" s="51" t="s">
        <v>30</v>
      </c>
      <c r="C4" s="204" t="str">
        <f>DATOS!B4</f>
        <v>Msc. Myrian Zurita</v>
      </c>
      <c r="D4" s="204"/>
      <c r="E4" s="204"/>
      <c r="F4" s="204"/>
      <c r="G4" s="204"/>
      <c r="H4" s="204"/>
      <c r="I4" s="195" t="s">
        <v>122</v>
      </c>
      <c r="J4" s="196"/>
      <c r="K4" s="196"/>
      <c r="L4" s="196"/>
      <c r="M4" s="196"/>
      <c r="N4" s="196"/>
      <c r="O4" s="33"/>
      <c r="P4" s="30"/>
      <c r="Q4" s="30"/>
      <c r="R4" s="30"/>
      <c r="S4" s="30"/>
    </row>
    <row r="5" spans="1:19" ht="18.75" thickTop="1" thickBot="1">
      <c r="A5" s="30"/>
      <c r="B5" s="51" t="s">
        <v>32</v>
      </c>
      <c r="C5" s="204" t="str">
        <f>DATOS!B3</f>
        <v>Física</v>
      </c>
      <c r="D5" s="204"/>
      <c r="E5" s="204"/>
      <c r="F5" s="204"/>
      <c r="G5" s="204"/>
      <c r="H5" s="204"/>
      <c r="I5" s="197"/>
      <c r="J5" s="197"/>
      <c r="K5" s="197"/>
      <c r="L5" s="197"/>
      <c r="M5" s="197"/>
      <c r="N5" s="197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198" t="s">
        <v>33</v>
      </c>
      <c r="B10" s="200" t="s">
        <v>34</v>
      </c>
      <c r="C10" s="202" t="s">
        <v>35</v>
      </c>
      <c r="D10" s="203"/>
      <c r="E10" s="203"/>
      <c r="F10" s="203"/>
      <c r="G10" s="203"/>
      <c r="H10" s="36"/>
      <c r="I10" s="37"/>
      <c r="J10" s="190" t="s">
        <v>36</v>
      </c>
      <c r="K10" s="191"/>
      <c r="L10" s="191"/>
      <c r="M10" s="191"/>
      <c r="N10" s="191"/>
      <c r="O10" s="192"/>
      <c r="P10" s="172" t="s">
        <v>37</v>
      </c>
      <c r="Q10" s="173"/>
      <c r="R10" s="35"/>
      <c r="S10" s="35"/>
    </row>
    <row r="11" spans="1:19" ht="15.75" customHeight="1" thickBot="1">
      <c r="A11" s="199"/>
      <c r="B11" s="201"/>
      <c r="C11" s="176">
        <v>0.45</v>
      </c>
      <c r="D11" s="177"/>
      <c r="E11" s="177"/>
      <c r="F11" s="177"/>
      <c r="G11" s="270" t="s">
        <v>44</v>
      </c>
      <c r="H11" s="270" t="s">
        <v>43</v>
      </c>
      <c r="I11" s="38"/>
      <c r="J11" s="176">
        <v>0.45</v>
      </c>
      <c r="K11" s="182"/>
      <c r="L11" s="182"/>
      <c r="M11" s="182"/>
      <c r="N11" s="270" t="s">
        <v>44</v>
      </c>
      <c r="O11" s="270" t="s">
        <v>43</v>
      </c>
      <c r="P11" s="174"/>
      <c r="Q11" s="175"/>
      <c r="R11" s="35"/>
      <c r="S11" s="35"/>
    </row>
    <row r="12" spans="1:19">
      <c r="A12" s="199"/>
      <c r="B12" s="201"/>
      <c r="C12" s="178"/>
      <c r="D12" s="179"/>
      <c r="E12" s="179"/>
      <c r="F12" s="179"/>
      <c r="G12" s="271"/>
      <c r="H12" s="271"/>
      <c r="I12" s="39"/>
      <c r="J12" s="178"/>
      <c r="K12" s="179"/>
      <c r="L12" s="179"/>
      <c r="M12" s="179"/>
      <c r="N12" s="271"/>
      <c r="O12" s="271"/>
      <c r="P12" s="186" t="s">
        <v>38</v>
      </c>
      <c r="Q12" s="188" t="s">
        <v>39</v>
      </c>
      <c r="R12" s="35"/>
      <c r="S12" s="35"/>
    </row>
    <row r="13" spans="1:19" ht="15.75" thickBot="1">
      <c r="A13" s="199"/>
      <c r="B13" s="201"/>
      <c r="C13" s="178"/>
      <c r="D13" s="179"/>
      <c r="E13" s="179"/>
      <c r="F13" s="179"/>
      <c r="G13" s="271"/>
      <c r="H13" s="271"/>
      <c r="I13" s="39"/>
      <c r="J13" s="183"/>
      <c r="K13" s="184"/>
      <c r="L13" s="184"/>
      <c r="M13" s="184"/>
      <c r="N13" s="271"/>
      <c r="O13" s="271"/>
      <c r="P13" s="187"/>
      <c r="Q13" s="189"/>
      <c r="R13" s="35"/>
      <c r="S13" s="35"/>
    </row>
    <row r="14" spans="1:19" ht="27" customHeight="1" thickBot="1">
      <c r="A14" s="199"/>
      <c r="B14" s="201"/>
      <c r="C14" s="40" t="s">
        <v>40</v>
      </c>
      <c r="D14" s="41" t="s">
        <v>41</v>
      </c>
      <c r="E14" s="41" t="s">
        <v>42</v>
      </c>
      <c r="F14" s="42" t="s">
        <v>120</v>
      </c>
      <c r="G14" s="271"/>
      <c r="H14" s="271"/>
      <c r="I14" s="43"/>
      <c r="J14" s="42" t="s">
        <v>40</v>
      </c>
      <c r="K14" s="41" t="s">
        <v>41</v>
      </c>
      <c r="L14" s="44" t="s">
        <v>42</v>
      </c>
      <c r="M14" s="44" t="s">
        <v>120</v>
      </c>
      <c r="N14" s="271"/>
      <c r="O14" s="271"/>
      <c r="P14" s="187"/>
      <c r="Q14" s="189"/>
      <c r="R14" s="35"/>
      <c r="S14" s="35"/>
    </row>
    <row r="15" spans="1:19" ht="16.5" thickTop="1" thickBot="1">
      <c r="A15" s="45">
        <f>IF(B15="","",1)</f>
        <v>1</v>
      </c>
      <c r="B15" s="52" t="str">
        <f>DATOS!B12</f>
        <v>ALBAN TITUAÑA ANTONY GABRIEL</v>
      </c>
      <c r="C15" s="120">
        <v>9.5</v>
      </c>
      <c r="D15" s="120">
        <v>9.5</v>
      </c>
      <c r="E15" s="120">
        <v>9.5</v>
      </c>
      <c r="F15" s="120">
        <v>9.5</v>
      </c>
      <c r="G15" s="55">
        <f>TRUNC(AVERAGE(C15:F15),2)</f>
        <v>9.5</v>
      </c>
      <c r="H15" s="50" t="str">
        <f>IF(ROUND(G15,0)=10,"A+",IF(ROUND(G15,0)=9,"A-",IF(ROUND(G15,0)=8,"B+",IF(ROUND(G15,0)=7,"B-",IF(ROUND(G15,0)=6,"C+",IF(ROUND(G15,0)=5,"C-",IF(ROUND(G15,0)=4,"D+",IF(ROUND(G15,0)=3,"D-",IF(ROUND(G15,0)=2,"E+",IF(ROUND(G15,0)=1,"E-"))))))))))</f>
        <v>A+</v>
      </c>
      <c r="I15" s="46"/>
      <c r="J15" s="120">
        <v>9.5</v>
      </c>
      <c r="K15" s="120">
        <v>9.5</v>
      </c>
      <c r="L15" s="120">
        <v>9.5</v>
      </c>
      <c r="M15" s="120">
        <v>9.5</v>
      </c>
      <c r="N15" s="55">
        <f>TRUNC(AVERAGE(J15:M15),2)</f>
        <v>9.5</v>
      </c>
      <c r="O15" s="60" t="str">
        <f>IF(ROUND(N15,0)=10,"A+",IF(ROUND(N15,0)=9,"A-",IF(ROUND(N15,0)=8,"B+",IF(ROUND(N15,0)=7,"B-",IF(ROUND(N15,0)=6,"C+",IF(ROUND(N15,0)=5,"C-",IF(ROUND(N15,0)=4,"D+",IF(ROUND(N15,0)=3,"D-",IF(ROUND(N15,0)=2,"E+",IF(ROUND(N15,0)=1,"E-"))))))))))</f>
        <v>A+</v>
      </c>
      <c r="P15" s="120">
        <v>10</v>
      </c>
      <c r="Q15" s="120">
        <v>1</v>
      </c>
      <c r="R15" s="35"/>
      <c r="S15" s="35"/>
    </row>
    <row r="16" spans="1:19" ht="16.5" thickTop="1" thickBot="1">
      <c r="A16" s="47">
        <f>IF(B16="","",2)</f>
        <v>2</v>
      </c>
      <c r="B16" s="53" t="str">
        <f>DATOS!B13</f>
        <v>CASA ALVARADO ANDERSON ISMAEL</v>
      </c>
      <c r="C16" s="120">
        <v>9.5</v>
      </c>
      <c r="D16" s="120">
        <v>9.5</v>
      </c>
      <c r="E16" s="120">
        <v>9.5</v>
      </c>
      <c r="F16" s="120">
        <v>9.5</v>
      </c>
      <c r="G16" s="55">
        <f t="shared" ref="G16:G59" si="0">TRUNC(AVERAGE(C16:F16),2)</f>
        <v>9.5</v>
      </c>
      <c r="H16" s="50" t="str">
        <f>IF(ROUND(G16,0)=10,"A+",IF(ROUND(G16,0)=9,"A-",IF(ROUND(G16,0)=8,"B+",IF(ROUND(G16,0)=7,"B-",IF(ROUND(G16,0)=6,"C+",IF(ROUND(G16,0)=5,"C-",IF(ROUND(G16,0)=4,"D+",IF(ROUND(G16,0)=3,"D-",IF(ROUND(G16,0)=2,"E+",IF(ROUND(G16,0)=1,"E-"))))))))))</f>
        <v>A+</v>
      </c>
      <c r="I16" s="46"/>
      <c r="J16" s="120">
        <v>8</v>
      </c>
      <c r="K16" s="120">
        <v>8</v>
      </c>
      <c r="L16" s="120">
        <v>8</v>
      </c>
      <c r="M16" s="120">
        <v>8</v>
      </c>
      <c r="N16" s="55">
        <f t="shared" ref="N16:N59" si="1">TRUNC(AVERAGE(J16:M16),2)</f>
        <v>8</v>
      </c>
      <c r="O16" s="60" t="str">
        <f t="shared" ref="O16:O59" si="2">IF(ROUND(N16,0)=10,"A+",IF(ROUND(N16,0)=9,"A-",IF(ROUND(N16,0)=8,"B+",IF(ROUND(N16,0)=7,"B-",IF(ROUND(N16,0)=6,"C+",IF(ROUND(N16,0)=5,"C-",IF(ROUND(N16,0)=4,"D+",IF(ROUND(N16,0)=3,"D-",IF(ROUND(N16,0)=2,"E+",IF(ROUND(N16,0)=1,"E-"))))))))))</f>
        <v>B+</v>
      </c>
      <c r="P16" s="120">
        <v>10</v>
      </c>
      <c r="Q16" s="120">
        <v>4</v>
      </c>
      <c r="R16" s="35"/>
      <c r="S16" s="35"/>
    </row>
    <row r="17" spans="1:19" ht="16.5" thickTop="1" thickBot="1">
      <c r="A17" s="47">
        <f>IF(B17="","",3)</f>
        <v>3</v>
      </c>
      <c r="B17" s="53" t="str">
        <f>DATOS!B14</f>
        <v>CASA QUINATOA CRISTIAN DANILO</v>
      </c>
      <c r="C17" s="120">
        <v>9.5</v>
      </c>
      <c r="D17" s="120">
        <v>9.5</v>
      </c>
      <c r="E17" s="120">
        <v>9.5</v>
      </c>
      <c r="F17" s="120">
        <v>9.5</v>
      </c>
      <c r="G17" s="55">
        <f t="shared" si="0"/>
        <v>9.5</v>
      </c>
      <c r="H17" s="50" t="str">
        <f t="shared" ref="H17:H59" si="3">IF(ROUND(G17,0)=10,"A+",IF(ROUND(G17,0)=9,"A-",IF(ROUND(G17,0)=8,"B+",IF(ROUND(G17,0)=7,"B-",IF(ROUND(G17,0)=6,"C+",IF(ROUND(G17,0)=5,"C-",IF(ROUND(G17,0)=4,"D+",IF(ROUND(G17,0)=3,"D-",IF(ROUND(G17,0)=2,"E+",IF(ROUND(G17,0)=1,"E-"))))))))))</f>
        <v>A+</v>
      </c>
      <c r="I17" s="46"/>
      <c r="J17" s="120">
        <v>9.5</v>
      </c>
      <c r="K17" s="120">
        <v>9.5</v>
      </c>
      <c r="L17" s="120">
        <v>9.5</v>
      </c>
      <c r="M17" s="120">
        <v>9.5</v>
      </c>
      <c r="N17" s="55">
        <f t="shared" si="1"/>
        <v>9.5</v>
      </c>
      <c r="O17" s="60" t="str">
        <f t="shared" si="2"/>
        <v>A+</v>
      </c>
      <c r="P17" s="120">
        <v>10</v>
      </c>
      <c r="Q17" s="120">
        <v>4</v>
      </c>
      <c r="R17" s="35"/>
      <c r="S17" s="35"/>
    </row>
    <row r="18" spans="1:19" ht="16.5" thickTop="1" thickBot="1">
      <c r="A18" s="47">
        <f>IF(B18="","",4)</f>
        <v>4</v>
      </c>
      <c r="B18" s="53" t="str">
        <f>DATOS!B15</f>
        <v>CATOTA TAIPE MIRYAN GRACIELA</v>
      </c>
      <c r="C18" s="120">
        <v>9.5</v>
      </c>
      <c r="D18" s="120">
        <v>9.5</v>
      </c>
      <c r="E18" s="120">
        <v>9.5</v>
      </c>
      <c r="F18" s="120">
        <v>9.5</v>
      </c>
      <c r="G18" s="55">
        <f t="shared" si="0"/>
        <v>9.5</v>
      </c>
      <c r="H18" s="50" t="str">
        <f t="shared" si="3"/>
        <v>A+</v>
      </c>
      <c r="I18" s="46"/>
      <c r="J18" s="120">
        <v>10</v>
      </c>
      <c r="K18" s="120">
        <v>10</v>
      </c>
      <c r="L18" s="120">
        <v>10</v>
      </c>
      <c r="M18" s="120">
        <v>10</v>
      </c>
      <c r="N18" s="55">
        <f t="shared" si="1"/>
        <v>10</v>
      </c>
      <c r="O18" s="60" t="str">
        <f t="shared" si="2"/>
        <v>A+</v>
      </c>
      <c r="P18" s="120">
        <v>10</v>
      </c>
      <c r="Q18" s="120">
        <v>7</v>
      </c>
      <c r="R18" s="35"/>
      <c r="S18" s="35"/>
    </row>
    <row r="19" spans="1:19" ht="16.5" thickTop="1" thickBot="1">
      <c r="A19" s="47">
        <f>IF(B19="","",5)</f>
        <v>5</v>
      </c>
      <c r="B19" s="53" t="str">
        <f>DATOS!B16</f>
        <v>CHANATASIG CASA ALEX FERNANDO</v>
      </c>
      <c r="C19" s="120">
        <v>9.5</v>
      </c>
      <c r="D19" s="120">
        <v>9.5</v>
      </c>
      <c r="E19" s="120">
        <v>9.5</v>
      </c>
      <c r="F19" s="120">
        <v>9.5</v>
      </c>
      <c r="G19" s="55">
        <f t="shared" si="0"/>
        <v>9.5</v>
      </c>
      <c r="H19" s="50" t="str">
        <f t="shared" si="3"/>
        <v>A+</v>
      </c>
      <c r="I19" s="46"/>
      <c r="J19" s="120">
        <v>10</v>
      </c>
      <c r="K19" s="120">
        <v>7</v>
      </c>
      <c r="L19" s="120">
        <v>8</v>
      </c>
      <c r="M19" s="120">
        <v>10</v>
      </c>
      <c r="N19" s="55">
        <f t="shared" si="1"/>
        <v>8.75</v>
      </c>
      <c r="O19" s="60" t="str">
        <f t="shared" si="2"/>
        <v>A-</v>
      </c>
      <c r="P19" s="120">
        <v>10</v>
      </c>
      <c r="Q19" s="120">
        <v>4</v>
      </c>
      <c r="R19" s="35"/>
      <c r="S19" s="35"/>
    </row>
    <row r="20" spans="1:19" ht="16.5" thickTop="1" thickBot="1">
      <c r="A20" s="47">
        <f>IF(B20="","",6)</f>
        <v>6</v>
      </c>
      <c r="B20" s="53" t="str">
        <f>DATOS!B17</f>
        <v>CHICAIZA QUINATOA KEVIN MARCELO</v>
      </c>
      <c r="C20" s="120">
        <v>9.5</v>
      </c>
      <c r="D20" s="120">
        <v>9.5</v>
      </c>
      <c r="E20" s="120">
        <v>9.5</v>
      </c>
      <c r="F20" s="120">
        <v>9.5</v>
      </c>
      <c r="G20" s="55">
        <f t="shared" si="0"/>
        <v>9.5</v>
      </c>
      <c r="H20" s="50" t="str">
        <f t="shared" si="3"/>
        <v>A+</v>
      </c>
      <c r="I20" s="46"/>
      <c r="J20" s="120">
        <v>10</v>
      </c>
      <c r="K20" s="120">
        <v>10</v>
      </c>
      <c r="L20" s="120">
        <v>10</v>
      </c>
      <c r="M20" s="120">
        <v>10</v>
      </c>
      <c r="N20" s="55">
        <f t="shared" si="1"/>
        <v>10</v>
      </c>
      <c r="O20" s="60" t="str">
        <f t="shared" si="2"/>
        <v>A+</v>
      </c>
      <c r="P20" s="120">
        <v>10</v>
      </c>
      <c r="Q20" s="120">
        <v>4</v>
      </c>
      <c r="R20" s="35"/>
      <c r="S20" s="35"/>
    </row>
    <row r="21" spans="1:19" ht="16.5" thickTop="1" thickBot="1">
      <c r="A21" s="47">
        <f>IF(B21="","",7)</f>
        <v>7</v>
      </c>
      <c r="B21" s="53" t="str">
        <f>DATOS!B18</f>
        <v>COYAGO YUGCHA JOSTIN ISRAEL</v>
      </c>
      <c r="C21" s="120">
        <v>9.5</v>
      </c>
      <c r="D21" s="120">
        <v>3</v>
      </c>
      <c r="E21" s="120">
        <v>2</v>
      </c>
      <c r="F21" s="120">
        <v>9.5</v>
      </c>
      <c r="G21" s="55">
        <f t="shared" si="0"/>
        <v>6</v>
      </c>
      <c r="H21" s="50" t="str">
        <f t="shared" si="3"/>
        <v>C+</v>
      </c>
      <c r="I21" s="46"/>
      <c r="J21" s="120">
        <v>10</v>
      </c>
      <c r="K21" s="120">
        <v>10</v>
      </c>
      <c r="L21" s="120">
        <v>10</v>
      </c>
      <c r="M21" s="120">
        <v>10</v>
      </c>
      <c r="N21" s="55">
        <f t="shared" si="1"/>
        <v>10</v>
      </c>
      <c r="O21" s="60" t="str">
        <f t="shared" si="2"/>
        <v>A+</v>
      </c>
      <c r="P21" s="120">
        <v>10</v>
      </c>
      <c r="Q21" s="120">
        <v>7</v>
      </c>
      <c r="R21" s="35"/>
      <c r="S21" s="35"/>
    </row>
    <row r="22" spans="1:19" ht="16.5" thickTop="1" thickBot="1">
      <c r="A22" s="47">
        <f>IF(B22="","",8)</f>
        <v>8</v>
      </c>
      <c r="B22" s="53" t="str">
        <f>DATOS!B19</f>
        <v>GUARANDA AGUIAR ANDRES SEBASTIAN</v>
      </c>
      <c r="C22" s="120">
        <v>9.5</v>
      </c>
      <c r="D22" s="120">
        <v>9.5</v>
      </c>
      <c r="E22" s="120">
        <v>9.5</v>
      </c>
      <c r="F22" s="120">
        <v>9.5</v>
      </c>
      <c r="G22" s="55">
        <f t="shared" si="0"/>
        <v>9.5</v>
      </c>
      <c r="H22" s="50" t="str">
        <f t="shared" si="3"/>
        <v>A+</v>
      </c>
      <c r="I22" s="46"/>
      <c r="J22" s="120">
        <v>10</v>
      </c>
      <c r="K22" s="120">
        <v>10</v>
      </c>
      <c r="L22" s="120">
        <v>10</v>
      </c>
      <c r="M22" s="120">
        <v>10</v>
      </c>
      <c r="N22" s="55">
        <f t="shared" si="1"/>
        <v>10</v>
      </c>
      <c r="O22" s="60" t="str">
        <f t="shared" si="2"/>
        <v>A+</v>
      </c>
      <c r="P22" s="120">
        <v>10</v>
      </c>
      <c r="Q22" s="120">
        <v>3</v>
      </c>
      <c r="R22" s="35"/>
      <c r="S22" s="35"/>
    </row>
    <row r="23" spans="1:19" ht="16.5" thickTop="1" thickBot="1">
      <c r="A23" s="47">
        <f>IF(B23="","",9)</f>
        <v>9</v>
      </c>
      <c r="B23" s="53" t="str">
        <f>DATOS!B20</f>
        <v>HUILCA QUINATOA JAVIER ALEXANDER</v>
      </c>
      <c r="C23" s="120">
        <v>8.5</v>
      </c>
      <c r="D23" s="120">
        <v>8.5</v>
      </c>
      <c r="E23" s="120">
        <v>8.5</v>
      </c>
      <c r="F23" s="120">
        <v>8.5</v>
      </c>
      <c r="G23" s="55">
        <f t="shared" si="0"/>
        <v>8.5</v>
      </c>
      <c r="H23" s="50" t="str">
        <f t="shared" si="3"/>
        <v>A-</v>
      </c>
      <c r="I23" s="46"/>
      <c r="J23" s="120">
        <v>7</v>
      </c>
      <c r="K23" s="120">
        <v>7</v>
      </c>
      <c r="L23" s="120">
        <v>7</v>
      </c>
      <c r="M23" s="120">
        <v>7</v>
      </c>
      <c r="N23" s="55">
        <f t="shared" si="1"/>
        <v>7</v>
      </c>
      <c r="O23" s="60" t="str">
        <f t="shared" si="2"/>
        <v>B-</v>
      </c>
      <c r="P23" s="120">
        <v>10</v>
      </c>
      <c r="Q23" s="120">
        <v>5</v>
      </c>
      <c r="R23" s="35"/>
      <c r="S23" s="35"/>
    </row>
    <row r="24" spans="1:19" ht="16.5" thickTop="1" thickBot="1">
      <c r="A24" s="47">
        <f>IF(B24="","",10)</f>
        <v>10</v>
      </c>
      <c r="B24" s="53" t="str">
        <f>DATOS!B21</f>
        <v>IZA YUGSI KATY ALEXANDRA</v>
      </c>
      <c r="C24" s="120">
        <v>8.5</v>
      </c>
      <c r="D24" s="120">
        <v>8.5</v>
      </c>
      <c r="E24" s="120">
        <v>8.5</v>
      </c>
      <c r="F24" s="120">
        <v>8.5</v>
      </c>
      <c r="G24" s="55">
        <f t="shared" si="0"/>
        <v>8.5</v>
      </c>
      <c r="H24" s="50" t="str">
        <f t="shared" si="3"/>
        <v>A-</v>
      </c>
      <c r="I24" s="46"/>
      <c r="J24" s="120">
        <v>10</v>
      </c>
      <c r="K24" s="120">
        <v>10</v>
      </c>
      <c r="L24" s="120">
        <v>10</v>
      </c>
      <c r="M24" s="120">
        <v>10</v>
      </c>
      <c r="N24" s="55">
        <f t="shared" si="1"/>
        <v>10</v>
      </c>
      <c r="O24" s="60" t="str">
        <f t="shared" si="2"/>
        <v>A+</v>
      </c>
      <c r="P24" s="120">
        <v>10</v>
      </c>
      <c r="Q24" s="120">
        <v>8</v>
      </c>
      <c r="R24" s="35"/>
      <c r="S24" s="35"/>
    </row>
    <row r="25" spans="1:19" ht="16.5" thickTop="1" thickBot="1">
      <c r="A25" s="47">
        <f>IF(B25="","",11)</f>
        <v>11</v>
      </c>
      <c r="B25" s="53" t="str">
        <f>DATOS!B22</f>
        <v>LEMA QUINATOA MARIA ELIZABETH</v>
      </c>
      <c r="C25" s="120">
        <v>8</v>
      </c>
      <c r="D25" s="120">
        <v>8</v>
      </c>
      <c r="E25" s="120">
        <v>8</v>
      </c>
      <c r="F25" s="120">
        <v>8</v>
      </c>
      <c r="G25" s="55">
        <f t="shared" si="0"/>
        <v>8</v>
      </c>
      <c r="H25" s="50" t="str">
        <f t="shared" si="3"/>
        <v>B+</v>
      </c>
      <c r="I25" s="46"/>
      <c r="J25" s="120">
        <v>9.5</v>
      </c>
      <c r="K25" s="120">
        <v>9.5</v>
      </c>
      <c r="L25" s="120">
        <v>9.5</v>
      </c>
      <c r="M25" s="120">
        <v>9.5</v>
      </c>
      <c r="N25" s="55">
        <f t="shared" si="1"/>
        <v>9.5</v>
      </c>
      <c r="O25" s="60" t="str">
        <f t="shared" si="2"/>
        <v>A+</v>
      </c>
      <c r="P25" s="120">
        <v>10</v>
      </c>
      <c r="Q25" s="120">
        <v>7</v>
      </c>
      <c r="R25" s="35"/>
      <c r="S25" s="35"/>
    </row>
    <row r="26" spans="1:19" ht="16.5" thickTop="1" thickBot="1">
      <c r="A26" s="47">
        <f>IF(B26="","",12)</f>
        <v>12</v>
      </c>
      <c r="B26" s="53" t="str">
        <f>DATOS!B23</f>
        <v>LEMA VITURCO CARLOS DANIEL</v>
      </c>
      <c r="C26" s="120">
        <v>7</v>
      </c>
      <c r="D26" s="120">
        <v>7</v>
      </c>
      <c r="E26" s="120">
        <v>7</v>
      </c>
      <c r="F26" s="120">
        <v>7</v>
      </c>
      <c r="G26" s="55">
        <f t="shared" si="0"/>
        <v>7</v>
      </c>
      <c r="H26" s="50" t="str">
        <f t="shared" si="3"/>
        <v>B-</v>
      </c>
      <c r="I26" s="46"/>
      <c r="J26" s="120">
        <v>9</v>
      </c>
      <c r="K26" s="120">
        <v>9</v>
      </c>
      <c r="L26" s="120">
        <v>9</v>
      </c>
      <c r="M26" s="120">
        <v>9</v>
      </c>
      <c r="N26" s="55">
        <f t="shared" si="1"/>
        <v>9</v>
      </c>
      <c r="O26" s="60" t="str">
        <f t="shared" si="2"/>
        <v>A-</v>
      </c>
      <c r="P26" s="120">
        <v>10</v>
      </c>
      <c r="Q26" s="120">
        <v>4</v>
      </c>
      <c r="R26" s="35"/>
      <c r="S26" s="35"/>
    </row>
    <row r="27" spans="1:19" ht="16.5" thickTop="1" thickBot="1">
      <c r="A27" s="47">
        <f>IF(B27="","",13)</f>
        <v>13</v>
      </c>
      <c r="B27" s="53" t="str">
        <f>DATOS!B24</f>
        <v>QUILUMBA BARBA ANGELES MICAELA</v>
      </c>
      <c r="C27" s="120">
        <v>9</v>
      </c>
      <c r="D27" s="120">
        <v>9</v>
      </c>
      <c r="E27" s="120">
        <v>9</v>
      </c>
      <c r="F27" s="120">
        <v>9</v>
      </c>
      <c r="G27" s="55">
        <f t="shared" si="0"/>
        <v>9</v>
      </c>
      <c r="H27" s="50" t="str">
        <f t="shared" si="3"/>
        <v>A-</v>
      </c>
      <c r="I27" s="46"/>
      <c r="J27" s="120">
        <v>10</v>
      </c>
      <c r="K27" s="120">
        <v>10</v>
      </c>
      <c r="L27" s="120">
        <v>10</v>
      </c>
      <c r="M27" s="120">
        <v>10</v>
      </c>
      <c r="N27" s="55">
        <f t="shared" si="1"/>
        <v>10</v>
      </c>
      <c r="O27" s="60" t="str">
        <f t="shared" si="2"/>
        <v>A+</v>
      </c>
      <c r="P27" s="120">
        <v>10</v>
      </c>
      <c r="Q27" s="120">
        <v>6</v>
      </c>
      <c r="R27" s="35"/>
      <c r="S27" s="35"/>
    </row>
    <row r="28" spans="1:19" ht="16.5" thickTop="1" thickBot="1">
      <c r="A28" s="47">
        <f>IF(B28="","",14)</f>
        <v>14</v>
      </c>
      <c r="B28" s="53" t="str">
        <f>DATOS!B25</f>
        <v>QUINATOA TOAPANTA ABRAHAM JOSUE</v>
      </c>
      <c r="C28" s="120">
        <v>8.5</v>
      </c>
      <c r="D28" s="120">
        <v>8.5</v>
      </c>
      <c r="E28" s="120">
        <v>8.5</v>
      </c>
      <c r="F28" s="120">
        <v>8.5</v>
      </c>
      <c r="G28" s="55">
        <f t="shared" si="0"/>
        <v>8.5</v>
      </c>
      <c r="H28" s="50" t="str">
        <f t="shared" si="3"/>
        <v>A-</v>
      </c>
      <c r="I28" s="46"/>
      <c r="J28" s="120">
        <v>9.75</v>
      </c>
      <c r="K28" s="120">
        <v>9.75</v>
      </c>
      <c r="L28" s="120">
        <v>9.75</v>
      </c>
      <c r="M28" s="120">
        <v>9.75</v>
      </c>
      <c r="N28" s="55">
        <f t="shared" si="1"/>
        <v>9.75</v>
      </c>
      <c r="O28" s="60" t="str">
        <f t="shared" si="2"/>
        <v>A+</v>
      </c>
      <c r="P28" s="120">
        <v>10</v>
      </c>
      <c r="Q28" s="120">
        <v>8</v>
      </c>
      <c r="R28" s="35"/>
      <c r="S28" s="35"/>
    </row>
    <row r="29" spans="1:19" ht="16.5" thickTop="1" thickBot="1">
      <c r="A29" s="47">
        <f>IF(B29="","",15)</f>
        <v>15</v>
      </c>
      <c r="B29" s="53" t="str">
        <f>DATOS!B26</f>
        <v>TOAQUIZA CHANCUSIG HILDA ESMERALDA</v>
      </c>
      <c r="C29" s="120">
        <v>8.5</v>
      </c>
      <c r="D29" s="120">
        <v>8.5</v>
      </c>
      <c r="E29" s="120">
        <v>3</v>
      </c>
      <c r="F29" s="120">
        <v>3</v>
      </c>
      <c r="G29" s="55">
        <f t="shared" si="0"/>
        <v>5.75</v>
      </c>
      <c r="H29" s="50" t="str">
        <f t="shared" si="3"/>
        <v>C+</v>
      </c>
      <c r="I29" s="46"/>
      <c r="J29" s="120">
        <v>10</v>
      </c>
      <c r="K29" s="120">
        <v>10</v>
      </c>
      <c r="L29" s="120">
        <v>10</v>
      </c>
      <c r="M29" s="120">
        <v>10</v>
      </c>
      <c r="N29" s="55">
        <f t="shared" si="1"/>
        <v>10</v>
      </c>
      <c r="O29" s="60" t="str">
        <f t="shared" si="2"/>
        <v>A+</v>
      </c>
      <c r="P29" s="120">
        <v>10</v>
      </c>
      <c r="Q29" s="120">
        <v>7</v>
      </c>
      <c r="R29" s="35"/>
      <c r="S29" s="35"/>
    </row>
    <row r="30" spans="1:19" ht="16.5" thickTop="1" thickBot="1">
      <c r="A30" s="47">
        <f>IF(B30="","",16)</f>
        <v>16</v>
      </c>
      <c r="B30" s="53" t="str">
        <f>DATOS!B27</f>
        <v>VEGA YUGCHA JONATHAN PAÚL</v>
      </c>
      <c r="C30" s="120">
        <v>7</v>
      </c>
      <c r="D30" s="120">
        <v>7</v>
      </c>
      <c r="E30" s="120">
        <v>7</v>
      </c>
      <c r="F30" s="120">
        <v>7</v>
      </c>
      <c r="G30" s="55">
        <f t="shared" si="0"/>
        <v>7</v>
      </c>
      <c r="H30" s="50" t="str">
        <f t="shared" si="3"/>
        <v>B-</v>
      </c>
      <c r="I30" s="46"/>
      <c r="J30" s="120">
        <v>10</v>
      </c>
      <c r="K30" s="120">
        <v>10</v>
      </c>
      <c r="L30" s="120">
        <v>10</v>
      </c>
      <c r="M30" s="120">
        <v>10</v>
      </c>
      <c r="N30" s="55">
        <f t="shared" si="1"/>
        <v>10</v>
      </c>
      <c r="O30" s="60" t="str">
        <f t="shared" si="2"/>
        <v>A+</v>
      </c>
      <c r="P30" s="120">
        <v>10</v>
      </c>
      <c r="Q30" s="120">
        <v>4</v>
      </c>
      <c r="R30" s="35"/>
      <c r="S30" s="35"/>
    </row>
    <row r="31" spans="1:19" ht="16.5" thickTop="1" thickBot="1">
      <c r="A31" s="47">
        <f>IF(B31="","",17)</f>
        <v>17</v>
      </c>
      <c r="B31" s="53" t="str">
        <f>DATOS!B28</f>
        <v>YANEZ ZAPATA KEVIN EDUARDO</v>
      </c>
      <c r="C31" s="120">
        <v>8.5</v>
      </c>
      <c r="D31" s="120">
        <v>8.5</v>
      </c>
      <c r="E31" s="120">
        <v>8.5</v>
      </c>
      <c r="F31" s="120">
        <v>8.5</v>
      </c>
      <c r="G31" s="55">
        <f t="shared" si="0"/>
        <v>8.5</v>
      </c>
      <c r="H31" s="50" t="str">
        <f t="shared" si="3"/>
        <v>A-</v>
      </c>
      <c r="I31" s="46"/>
      <c r="J31" s="120">
        <v>8</v>
      </c>
      <c r="K31" s="120">
        <v>8</v>
      </c>
      <c r="L31" s="120">
        <v>8</v>
      </c>
      <c r="M31" s="120">
        <v>8</v>
      </c>
      <c r="N31" s="55">
        <f t="shared" si="1"/>
        <v>8</v>
      </c>
      <c r="O31" s="60" t="str">
        <f t="shared" si="2"/>
        <v>B+</v>
      </c>
      <c r="P31" s="120">
        <v>10</v>
      </c>
      <c r="Q31" s="120">
        <v>7</v>
      </c>
      <c r="R31" s="35"/>
      <c r="S31" s="35"/>
    </row>
    <row r="32" spans="1:19" ht="16.5" thickTop="1" thickBot="1">
      <c r="A32" s="47">
        <f>IF(B32="","",18)</f>
        <v>18</v>
      </c>
      <c r="B32" s="53">
        <f>DATOS!B29</f>
        <v>0</v>
      </c>
      <c r="C32" s="120"/>
      <c r="D32" s="120"/>
      <c r="E32" s="120"/>
      <c r="F32" s="120"/>
      <c r="G32" s="55" t="e">
        <f t="shared" si="0"/>
        <v>#DIV/0!</v>
      </c>
      <c r="H32" s="50" t="e">
        <f t="shared" si="3"/>
        <v>#DIV/0!</v>
      </c>
      <c r="I32" s="46"/>
      <c r="J32" s="58"/>
      <c r="K32" s="58"/>
      <c r="L32" s="58"/>
      <c r="M32" s="59"/>
      <c r="N32" s="55" t="e">
        <f t="shared" si="1"/>
        <v>#DIV/0!</v>
      </c>
      <c r="O32" s="60" t="e">
        <f t="shared" si="2"/>
        <v>#DIV/0!</v>
      </c>
      <c r="P32" s="58"/>
      <c r="Q32" s="57"/>
      <c r="R32" s="35"/>
      <c r="S32" s="35"/>
    </row>
    <row r="33" spans="1:19" ht="16.5" thickTop="1" thickBot="1">
      <c r="A33" s="47">
        <f>IF(B33="","",19)</f>
        <v>19</v>
      </c>
      <c r="B33" s="53">
        <f>DATOS!B30</f>
        <v>0</v>
      </c>
      <c r="C33" s="120"/>
      <c r="D33" s="121"/>
      <c r="E33" s="121"/>
      <c r="F33" s="121"/>
      <c r="G33" s="55" t="e">
        <f t="shared" si="0"/>
        <v>#DIV/0!</v>
      </c>
      <c r="H33" s="50" t="e">
        <f t="shared" si="3"/>
        <v>#DIV/0!</v>
      </c>
      <c r="I33" s="46"/>
      <c r="J33" s="58"/>
      <c r="K33" s="58"/>
      <c r="L33" s="58"/>
      <c r="M33" s="59"/>
      <c r="N33" s="55" t="e">
        <f t="shared" si="1"/>
        <v>#DIV/0!</v>
      </c>
      <c r="O33" s="60" t="e">
        <f t="shared" si="2"/>
        <v>#DIV/0!</v>
      </c>
      <c r="P33" s="58"/>
      <c r="Q33" s="58"/>
      <c r="R33" s="35"/>
      <c r="S33" s="35"/>
    </row>
    <row r="34" spans="1:19" ht="16.5" thickTop="1" thickBot="1">
      <c r="A34" s="47">
        <f>IF(B34="","",20)</f>
        <v>20</v>
      </c>
      <c r="B34" s="53">
        <f>DATOS!B31</f>
        <v>0</v>
      </c>
      <c r="C34" s="120"/>
      <c r="D34" s="121"/>
      <c r="E34" s="121"/>
      <c r="F34" s="121"/>
      <c r="G34" s="55" t="e">
        <f t="shared" si="0"/>
        <v>#DIV/0!</v>
      </c>
      <c r="H34" s="50" t="e">
        <f t="shared" si="3"/>
        <v>#DIV/0!</v>
      </c>
      <c r="I34" s="46"/>
      <c r="J34" s="58"/>
      <c r="K34" s="58"/>
      <c r="L34" s="58"/>
      <c r="M34" s="58"/>
      <c r="N34" s="55" t="e">
        <f t="shared" si="1"/>
        <v>#DIV/0!</v>
      </c>
      <c r="O34" s="60" t="e">
        <f t="shared" si="2"/>
        <v>#DIV/0!</v>
      </c>
      <c r="P34" s="58"/>
      <c r="Q34" s="58"/>
      <c r="R34" s="35"/>
      <c r="S34" s="35"/>
    </row>
    <row r="35" spans="1:19" ht="16.5" thickTop="1" thickBot="1">
      <c r="A35" s="47">
        <f>IF(B35="","",21)</f>
        <v>21</v>
      </c>
      <c r="B35" s="53">
        <f>DATOS!B32</f>
        <v>0</v>
      </c>
      <c r="C35" s="59"/>
      <c r="D35" s="59"/>
      <c r="E35" s="59"/>
      <c r="F35" s="59"/>
      <c r="G35" s="55" t="e">
        <f t="shared" si="0"/>
        <v>#DIV/0!</v>
      </c>
      <c r="H35" s="50" t="e">
        <f t="shared" si="3"/>
        <v>#DIV/0!</v>
      </c>
      <c r="I35" s="46"/>
      <c r="J35" s="58"/>
      <c r="K35" s="58"/>
      <c r="L35" s="58"/>
      <c r="M35" s="58"/>
      <c r="N35" s="55" t="e">
        <f t="shared" si="1"/>
        <v>#DIV/0!</v>
      </c>
      <c r="O35" s="60" t="e">
        <f t="shared" si="2"/>
        <v>#DIV/0!</v>
      </c>
      <c r="P35" s="58"/>
      <c r="Q35" s="58"/>
      <c r="R35" s="35"/>
      <c r="S35" s="35"/>
    </row>
    <row r="36" spans="1:19" ht="16.5" thickTop="1" thickBot="1">
      <c r="A36" s="47">
        <f>IF(B36="","",22)</f>
        <v>22</v>
      </c>
      <c r="B36" s="53">
        <f>DATOS!B33</f>
        <v>0</v>
      </c>
      <c r="C36" s="58"/>
      <c r="D36" s="58"/>
      <c r="E36" s="58"/>
      <c r="F36" s="58"/>
      <c r="G36" s="55" t="e">
        <f t="shared" si="0"/>
        <v>#DIV/0!</v>
      </c>
      <c r="H36" s="50" t="e">
        <f t="shared" si="3"/>
        <v>#DIV/0!</v>
      </c>
      <c r="I36" s="46"/>
      <c r="J36" s="58"/>
      <c r="K36" s="58"/>
      <c r="L36" s="58"/>
      <c r="M36" s="58"/>
      <c r="N36" s="55" t="e">
        <f t="shared" si="1"/>
        <v>#DIV/0!</v>
      </c>
      <c r="O36" s="60" t="e">
        <f t="shared" si="2"/>
        <v>#DIV/0!</v>
      </c>
      <c r="P36" s="58"/>
      <c r="Q36" s="58"/>
      <c r="R36" s="35"/>
      <c r="S36" s="35"/>
    </row>
    <row r="37" spans="1:19" ht="16.5" thickTop="1" thickBot="1">
      <c r="A37" s="47">
        <f>IF(B37="","",23)</f>
        <v>23</v>
      </c>
      <c r="B37" s="53">
        <f>DATOS!B34</f>
        <v>0</v>
      </c>
      <c r="C37" s="58"/>
      <c r="D37" s="58"/>
      <c r="E37" s="58"/>
      <c r="F37" s="58"/>
      <c r="G37" s="55" t="e">
        <f t="shared" si="0"/>
        <v>#DIV/0!</v>
      </c>
      <c r="H37" s="50" t="e">
        <f t="shared" si="3"/>
        <v>#DIV/0!</v>
      </c>
      <c r="I37" s="46"/>
      <c r="J37" s="58"/>
      <c r="K37" s="58"/>
      <c r="L37" s="58"/>
      <c r="M37" s="59"/>
      <c r="N37" s="55" t="e">
        <f t="shared" si="1"/>
        <v>#DIV/0!</v>
      </c>
      <c r="O37" s="60" t="e">
        <f t="shared" si="2"/>
        <v>#DIV/0!</v>
      </c>
      <c r="P37" s="58"/>
      <c r="Q37" s="58"/>
      <c r="R37" s="35"/>
      <c r="S37" s="35"/>
    </row>
    <row r="38" spans="1:19" ht="16.5" thickTop="1" thickBot="1">
      <c r="A38" s="47">
        <f>IF(B38="","",24)</f>
        <v>24</v>
      </c>
      <c r="B38" s="53">
        <f>DATOS!B35</f>
        <v>0</v>
      </c>
      <c r="C38" s="58"/>
      <c r="D38" s="58"/>
      <c r="E38" s="58"/>
      <c r="F38" s="58"/>
      <c r="G38" s="55" t="e">
        <f t="shared" si="0"/>
        <v>#DIV/0!</v>
      </c>
      <c r="H38" s="50" t="e">
        <f t="shared" si="3"/>
        <v>#DIV/0!</v>
      </c>
      <c r="I38" s="46"/>
      <c r="J38" s="58"/>
      <c r="K38" s="58"/>
      <c r="L38" s="58"/>
      <c r="M38" s="59"/>
      <c r="N38" s="55" t="e">
        <f t="shared" si="1"/>
        <v>#DIV/0!</v>
      </c>
      <c r="O38" s="60" t="e">
        <f t="shared" si="2"/>
        <v>#DIV/0!</v>
      </c>
      <c r="P38" s="58"/>
      <c r="Q38" s="58"/>
      <c r="R38" s="35"/>
      <c r="S38" s="35"/>
    </row>
    <row r="39" spans="1:19" ht="16.5" thickTop="1" thickBot="1">
      <c r="A39" s="47">
        <f>IF(B39="","",25)</f>
        <v>25</v>
      </c>
      <c r="B39" s="53">
        <f>DATOS!B36</f>
        <v>0</v>
      </c>
      <c r="C39" s="58"/>
      <c r="D39" s="58"/>
      <c r="E39" s="58"/>
      <c r="F39" s="58"/>
      <c r="G39" s="55" t="e">
        <f t="shared" si="0"/>
        <v>#DIV/0!</v>
      </c>
      <c r="H39" s="50" t="e">
        <f t="shared" si="3"/>
        <v>#DIV/0!</v>
      </c>
      <c r="I39" s="46"/>
      <c r="J39" s="58"/>
      <c r="K39" s="58"/>
      <c r="L39" s="58"/>
      <c r="M39" s="59"/>
      <c r="N39" s="55" t="e">
        <f t="shared" si="1"/>
        <v>#DIV/0!</v>
      </c>
      <c r="O39" s="60" t="e">
        <f t="shared" si="2"/>
        <v>#DIV/0!</v>
      </c>
      <c r="P39" s="58"/>
      <c r="Q39" s="58"/>
      <c r="R39" s="35"/>
      <c r="S39" s="35"/>
    </row>
    <row r="40" spans="1:19" ht="16.5" thickTop="1" thickBot="1">
      <c r="A40" s="47">
        <f>IF(B40="","",26)</f>
        <v>26</v>
      </c>
      <c r="B40" s="53">
        <f>DATOS!B37</f>
        <v>0</v>
      </c>
      <c r="C40" s="58"/>
      <c r="D40" s="58"/>
      <c r="E40" s="58"/>
      <c r="F40" s="59"/>
      <c r="G40" s="55" t="e">
        <f t="shared" si="0"/>
        <v>#DIV/0!</v>
      </c>
      <c r="H40" s="50" t="e">
        <f t="shared" si="3"/>
        <v>#DIV/0!</v>
      </c>
      <c r="I40" s="46"/>
      <c r="J40" s="58"/>
      <c r="K40" s="58"/>
      <c r="L40" s="58"/>
      <c r="M40" s="59"/>
      <c r="N40" s="55" t="e">
        <f t="shared" si="1"/>
        <v>#DIV/0!</v>
      </c>
      <c r="O40" s="60" t="e">
        <f t="shared" si="2"/>
        <v>#DIV/0!</v>
      </c>
      <c r="P40" s="58"/>
      <c r="Q40" s="57"/>
      <c r="R40" s="35"/>
      <c r="S40" s="35"/>
    </row>
    <row r="41" spans="1:19" ht="16.5" thickTop="1" thickBot="1">
      <c r="A41" s="47">
        <f>IF(B41="","",27)</f>
        <v>27</v>
      </c>
      <c r="B41" s="53">
        <f>DATOS!B38</f>
        <v>0</v>
      </c>
      <c r="C41" s="58"/>
      <c r="D41" s="58"/>
      <c r="E41" s="58"/>
      <c r="F41" s="59"/>
      <c r="G41" s="55" t="e">
        <f t="shared" si="0"/>
        <v>#DIV/0!</v>
      </c>
      <c r="H41" s="50" t="e">
        <f t="shared" si="3"/>
        <v>#DIV/0!</v>
      </c>
      <c r="I41" s="46"/>
      <c r="J41" s="58"/>
      <c r="K41" s="58"/>
      <c r="L41" s="58"/>
      <c r="M41" s="59"/>
      <c r="N41" s="55" t="e">
        <f t="shared" si="1"/>
        <v>#DIV/0!</v>
      </c>
      <c r="O41" s="60" t="e">
        <f t="shared" si="2"/>
        <v>#DIV/0!</v>
      </c>
      <c r="P41" s="58"/>
      <c r="Q41" s="57"/>
      <c r="R41" s="35"/>
      <c r="S41" s="35"/>
    </row>
    <row r="42" spans="1:19" ht="16.5" thickTop="1" thickBot="1">
      <c r="A42" s="47">
        <f>IF(B42="","",28)</f>
        <v>28</v>
      </c>
      <c r="B42" s="53">
        <f>DATOS!B39</f>
        <v>0</v>
      </c>
      <c r="C42" s="58"/>
      <c r="D42" s="58"/>
      <c r="E42" s="58"/>
      <c r="F42" s="59"/>
      <c r="G42" s="55" t="e">
        <f t="shared" si="0"/>
        <v>#DIV/0!</v>
      </c>
      <c r="H42" s="50" t="e">
        <f t="shared" si="3"/>
        <v>#DIV/0!</v>
      </c>
      <c r="I42" s="46"/>
      <c r="J42" s="58"/>
      <c r="K42" s="58"/>
      <c r="L42" s="58"/>
      <c r="M42" s="59"/>
      <c r="N42" s="55" t="e">
        <f t="shared" si="1"/>
        <v>#DIV/0!</v>
      </c>
      <c r="O42" s="60" t="e">
        <f t="shared" si="2"/>
        <v>#DIV/0!</v>
      </c>
      <c r="P42" s="58"/>
      <c r="Q42" s="57"/>
      <c r="R42" s="35"/>
      <c r="S42" s="35"/>
    </row>
    <row r="43" spans="1:19" ht="16.5" thickTop="1" thickBot="1">
      <c r="A43" s="47">
        <f>IF(B43="","",29)</f>
        <v>29</v>
      </c>
      <c r="B43" s="53">
        <f>DATOS!B40</f>
        <v>0</v>
      </c>
      <c r="C43" s="58"/>
      <c r="D43" s="58"/>
      <c r="E43" s="58"/>
      <c r="F43" s="59"/>
      <c r="G43" s="55" t="e">
        <f t="shared" si="0"/>
        <v>#DIV/0!</v>
      </c>
      <c r="H43" s="50" t="e">
        <f t="shared" si="3"/>
        <v>#DIV/0!</v>
      </c>
      <c r="I43" s="46"/>
      <c r="J43" s="58"/>
      <c r="K43" s="58"/>
      <c r="L43" s="58"/>
      <c r="M43" s="59"/>
      <c r="N43" s="55" t="e">
        <f t="shared" si="1"/>
        <v>#DIV/0!</v>
      </c>
      <c r="O43" s="60" t="e">
        <f t="shared" si="2"/>
        <v>#DIV/0!</v>
      </c>
      <c r="P43" s="58"/>
      <c r="Q43" s="57"/>
      <c r="R43" s="35"/>
      <c r="S43" s="35"/>
    </row>
    <row r="44" spans="1:19" ht="16.5" thickTop="1" thickBot="1">
      <c r="A44" s="47">
        <f>IF(B44="","",30)</f>
        <v>30</v>
      </c>
      <c r="B44" s="53">
        <f>DATOS!B41</f>
        <v>0</v>
      </c>
      <c r="C44" s="58"/>
      <c r="D44" s="58"/>
      <c r="E44" s="58"/>
      <c r="F44" s="59"/>
      <c r="G44" s="55" t="e">
        <f t="shared" si="0"/>
        <v>#DIV/0!</v>
      </c>
      <c r="H44" s="50" t="e">
        <f t="shared" si="3"/>
        <v>#DIV/0!</v>
      </c>
      <c r="I44" s="46"/>
      <c r="J44" s="58"/>
      <c r="K44" s="58"/>
      <c r="L44" s="58"/>
      <c r="M44" s="59"/>
      <c r="N44" s="55" t="e">
        <f t="shared" si="1"/>
        <v>#DIV/0!</v>
      </c>
      <c r="O44" s="60" t="e">
        <f t="shared" si="2"/>
        <v>#DIV/0!</v>
      </c>
      <c r="P44" s="58"/>
      <c r="Q44" s="57"/>
      <c r="R44" s="35"/>
      <c r="S44" s="35"/>
    </row>
    <row r="45" spans="1:19" ht="16.5" thickTop="1" thickBot="1">
      <c r="A45" s="47">
        <v>31</v>
      </c>
      <c r="B45" s="53">
        <f>DATOS!B42</f>
        <v>0</v>
      </c>
      <c r="C45" s="58"/>
      <c r="D45" s="58"/>
      <c r="E45" s="58"/>
      <c r="F45" s="59"/>
      <c r="G45" s="55" t="e">
        <f t="shared" si="0"/>
        <v>#DIV/0!</v>
      </c>
      <c r="H45" s="50" t="e">
        <f t="shared" si="3"/>
        <v>#DIV/0!</v>
      </c>
      <c r="I45" s="46"/>
      <c r="J45" s="58"/>
      <c r="K45" s="58"/>
      <c r="L45" s="58"/>
      <c r="M45" s="59"/>
      <c r="N45" s="55" t="e">
        <f t="shared" si="1"/>
        <v>#DIV/0!</v>
      </c>
      <c r="O45" s="60" t="e">
        <f t="shared" si="2"/>
        <v>#DIV/0!</v>
      </c>
      <c r="P45" s="58"/>
      <c r="Q45" s="57"/>
      <c r="R45" s="35"/>
      <c r="S45" s="35"/>
    </row>
    <row r="46" spans="1:19" ht="16.5" thickTop="1" thickBot="1">
      <c r="A46" s="47">
        <v>32</v>
      </c>
      <c r="B46" s="53">
        <f>DATOS!B43</f>
        <v>0</v>
      </c>
      <c r="C46" s="58"/>
      <c r="D46" s="58"/>
      <c r="E46" s="58"/>
      <c r="F46" s="59"/>
      <c r="G46" s="55" t="e">
        <f t="shared" si="0"/>
        <v>#DIV/0!</v>
      </c>
      <c r="H46" s="50" t="e">
        <f t="shared" si="3"/>
        <v>#DIV/0!</v>
      </c>
      <c r="I46" s="46"/>
      <c r="J46" s="58"/>
      <c r="K46" s="58"/>
      <c r="L46" s="58"/>
      <c r="M46" s="59"/>
      <c r="N46" s="55" t="e">
        <f t="shared" si="1"/>
        <v>#DIV/0!</v>
      </c>
      <c r="O46" s="60" t="e">
        <f t="shared" si="2"/>
        <v>#DIV/0!</v>
      </c>
      <c r="P46" s="58"/>
      <c r="Q46" s="57"/>
      <c r="R46" s="35"/>
      <c r="S46" s="35"/>
    </row>
    <row r="47" spans="1:19" ht="16.5" thickTop="1" thickBot="1">
      <c r="A47" s="47">
        <v>33</v>
      </c>
      <c r="B47" s="53">
        <f>DATOS!B44</f>
        <v>0</v>
      </c>
      <c r="C47" s="58"/>
      <c r="D47" s="58"/>
      <c r="E47" s="58"/>
      <c r="F47" s="59"/>
      <c r="G47" s="55" t="e">
        <f t="shared" si="0"/>
        <v>#DIV/0!</v>
      </c>
      <c r="H47" s="50" t="e">
        <f t="shared" si="3"/>
        <v>#DIV/0!</v>
      </c>
      <c r="I47" s="46"/>
      <c r="J47" s="58"/>
      <c r="K47" s="58"/>
      <c r="L47" s="58"/>
      <c r="M47" s="59"/>
      <c r="N47" s="55" t="e">
        <f t="shared" si="1"/>
        <v>#DIV/0!</v>
      </c>
      <c r="O47" s="60" t="e">
        <f t="shared" si="2"/>
        <v>#DIV/0!</v>
      </c>
      <c r="P47" s="58"/>
      <c r="Q47" s="57"/>
      <c r="R47" s="35"/>
      <c r="S47" s="35"/>
    </row>
    <row r="48" spans="1:19" ht="16.5" thickTop="1" thickBot="1">
      <c r="A48" s="47">
        <v>34</v>
      </c>
      <c r="B48" s="53">
        <f>DATOS!B45</f>
        <v>0</v>
      </c>
      <c r="C48" s="58"/>
      <c r="D48" s="58"/>
      <c r="E48" s="58"/>
      <c r="F48" s="59"/>
      <c r="G48" s="55" t="e">
        <f t="shared" si="0"/>
        <v>#DIV/0!</v>
      </c>
      <c r="H48" s="50" t="e">
        <f t="shared" si="3"/>
        <v>#DIV/0!</v>
      </c>
      <c r="I48" s="46"/>
      <c r="J48" s="58"/>
      <c r="K48" s="58"/>
      <c r="L48" s="58"/>
      <c r="M48" s="59"/>
      <c r="N48" s="55" t="e">
        <f t="shared" si="1"/>
        <v>#DIV/0!</v>
      </c>
      <c r="O48" s="60" t="e">
        <f t="shared" si="2"/>
        <v>#DIV/0!</v>
      </c>
      <c r="P48" s="58"/>
      <c r="Q48" s="57"/>
      <c r="R48" s="35"/>
      <c r="S48" s="35"/>
    </row>
    <row r="49" spans="1:19" ht="16.5" thickTop="1" thickBot="1">
      <c r="A49" s="47">
        <v>35</v>
      </c>
      <c r="B49" s="53">
        <f>DATOS!B46</f>
        <v>0</v>
      </c>
      <c r="C49" s="58"/>
      <c r="D49" s="58"/>
      <c r="E49" s="58"/>
      <c r="F49" s="59"/>
      <c r="G49" s="55" t="e">
        <f t="shared" si="0"/>
        <v>#DIV/0!</v>
      </c>
      <c r="H49" s="50" t="e">
        <f t="shared" si="3"/>
        <v>#DIV/0!</v>
      </c>
      <c r="I49" s="46"/>
      <c r="J49" s="58"/>
      <c r="K49" s="58"/>
      <c r="L49" s="58"/>
      <c r="M49" s="59"/>
      <c r="N49" s="55" t="e">
        <f t="shared" si="1"/>
        <v>#DIV/0!</v>
      </c>
      <c r="O49" s="60" t="e">
        <f t="shared" si="2"/>
        <v>#DIV/0!</v>
      </c>
      <c r="P49" s="58"/>
      <c r="Q49" s="57"/>
      <c r="R49" s="35"/>
      <c r="S49" s="35"/>
    </row>
    <row r="50" spans="1:19" ht="16.5" thickTop="1" thickBot="1">
      <c r="A50" s="47">
        <v>36</v>
      </c>
      <c r="B50" s="53">
        <f>DATOS!B47</f>
        <v>0</v>
      </c>
      <c r="C50" s="58"/>
      <c r="D50" s="58"/>
      <c r="E50" s="58"/>
      <c r="F50" s="59"/>
      <c r="G50" s="55" t="e">
        <f t="shared" si="0"/>
        <v>#DIV/0!</v>
      </c>
      <c r="H50" s="50" t="e">
        <f t="shared" si="3"/>
        <v>#DIV/0!</v>
      </c>
      <c r="I50" s="46"/>
      <c r="J50" s="58"/>
      <c r="K50" s="58"/>
      <c r="L50" s="58"/>
      <c r="M50" s="59"/>
      <c r="N50" s="55" t="e">
        <f t="shared" si="1"/>
        <v>#DIV/0!</v>
      </c>
      <c r="O50" s="60" t="e">
        <f t="shared" si="2"/>
        <v>#DIV/0!</v>
      </c>
      <c r="P50" s="58"/>
      <c r="Q50" s="57"/>
      <c r="R50" s="35"/>
      <c r="S50" s="35"/>
    </row>
    <row r="51" spans="1:19" ht="16.5" thickTop="1" thickBot="1">
      <c r="A51" s="47">
        <v>37</v>
      </c>
      <c r="B51" s="53">
        <f>DATOS!B48</f>
        <v>0</v>
      </c>
      <c r="C51" s="58"/>
      <c r="D51" s="58"/>
      <c r="E51" s="58"/>
      <c r="F51" s="59"/>
      <c r="G51" s="55" t="e">
        <f t="shared" si="0"/>
        <v>#DIV/0!</v>
      </c>
      <c r="H51" s="50" t="e">
        <f t="shared" si="3"/>
        <v>#DIV/0!</v>
      </c>
      <c r="I51" s="46"/>
      <c r="J51" s="58"/>
      <c r="K51" s="58"/>
      <c r="L51" s="58"/>
      <c r="M51" s="59"/>
      <c r="N51" s="55" t="e">
        <f t="shared" si="1"/>
        <v>#DIV/0!</v>
      </c>
      <c r="O51" s="60" t="e">
        <f t="shared" si="2"/>
        <v>#DIV/0!</v>
      </c>
      <c r="P51" s="58"/>
      <c r="Q51" s="57"/>
      <c r="R51" s="35"/>
      <c r="S51" s="35"/>
    </row>
    <row r="52" spans="1:19" ht="16.5" thickTop="1" thickBot="1">
      <c r="A52" s="47">
        <v>38</v>
      </c>
      <c r="B52" s="53">
        <f>DATOS!B49</f>
        <v>0</v>
      </c>
      <c r="C52" s="58"/>
      <c r="D52" s="58"/>
      <c r="E52" s="58"/>
      <c r="F52" s="59"/>
      <c r="G52" s="55" t="e">
        <f t="shared" si="0"/>
        <v>#DIV/0!</v>
      </c>
      <c r="H52" s="50" t="e">
        <f t="shared" si="3"/>
        <v>#DIV/0!</v>
      </c>
      <c r="I52" s="46"/>
      <c r="J52" s="58"/>
      <c r="K52" s="58"/>
      <c r="L52" s="58"/>
      <c r="M52" s="59"/>
      <c r="N52" s="55" t="e">
        <f t="shared" si="1"/>
        <v>#DIV/0!</v>
      </c>
      <c r="O52" s="60" t="e">
        <f t="shared" si="2"/>
        <v>#DIV/0!</v>
      </c>
      <c r="P52" s="58"/>
      <c r="Q52" s="57"/>
      <c r="R52" s="35"/>
      <c r="S52" s="35"/>
    </row>
    <row r="53" spans="1:19" ht="16.5" thickTop="1" thickBot="1">
      <c r="A53" s="47">
        <v>39</v>
      </c>
      <c r="B53" s="53">
        <f>DATOS!B50</f>
        <v>0</v>
      </c>
      <c r="C53" s="58"/>
      <c r="D53" s="58"/>
      <c r="E53" s="58"/>
      <c r="F53" s="59"/>
      <c r="G53" s="55" t="e">
        <f t="shared" si="0"/>
        <v>#DIV/0!</v>
      </c>
      <c r="H53" s="50" t="e">
        <f t="shared" si="3"/>
        <v>#DIV/0!</v>
      </c>
      <c r="I53" s="46"/>
      <c r="J53" s="58"/>
      <c r="K53" s="58"/>
      <c r="L53" s="58"/>
      <c r="M53" s="59"/>
      <c r="N53" s="55" t="e">
        <f t="shared" si="1"/>
        <v>#DIV/0!</v>
      </c>
      <c r="O53" s="60" t="e">
        <f t="shared" si="2"/>
        <v>#DIV/0!</v>
      </c>
      <c r="P53" s="56"/>
      <c r="Q53" s="57"/>
      <c r="R53" s="35"/>
      <c r="S53" s="35"/>
    </row>
    <row r="54" spans="1:19" ht="16.5" thickTop="1" thickBot="1">
      <c r="A54" s="47">
        <v>40</v>
      </c>
      <c r="B54" s="53">
        <f>DATOS!B51</f>
        <v>0</v>
      </c>
      <c r="C54" s="58"/>
      <c r="D54" s="58"/>
      <c r="E54" s="58"/>
      <c r="F54" s="59"/>
      <c r="G54" s="55" t="e">
        <f t="shared" si="0"/>
        <v>#DIV/0!</v>
      </c>
      <c r="H54" s="50" t="e">
        <f t="shared" si="3"/>
        <v>#DIV/0!</v>
      </c>
      <c r="I54" s="46"/>
      <c r="J54" s="58"/>
      <c r="K54" s="58"/>
      <c r="L54" s="58"/>
      <c r="M54" s="58"/>
      <c r="N54" s="55" t="e">
        <f t="shared" si="1"/>
        <v>#DIV/0!</v>
      </c>
      <c r="O54" s="60" t="e">
        <f t="shared" si="2"/>
        <v>#DIV/0!</v>
      </c>
      <c r="P54" s="56"/>
      <c r="Q54" s="57"/>
      <c r="R54" s="35"/>
      <c r="S54" s="35"/>
    </row>
    <row r="55" spans="1:19" ht="16.5" thickTop="1" thickBot="1">
      <c r="A55" s="47">
        <v>41</v>
      </c>
      <c r="B55" s="53">
        <f>DATOS!B52</f>
        <v>0</v>
      </c>
      <c r="C55" s="58"/>
      <c r="D55" s="58"/>
      <c r="E55" s="58"/>
      <c r="F55" s="59"/>
      <c r="G55" s="55" t="e">
        <f t="shared" si="0"/>
        <v>#DIV/0!</v>
      </c>
      <c r="H55" s="50" t="e">
        <f t="shared" si="3"/>
        <v>#DIV/0!</v>
      </c>
      <c r="I55" s="46"/>
      <c r="J55" s="58"/>
      <c r="K55" s="58"/>
      <c r="L55" s="58"/>
      <c r="M55" s="58"/>
      <c r="N55" s="55" t="e">
        <f t="shared" si="1"/>
        <v>#DIV/0!</v>
      </c>
      <c r="O55" s="60" t="e">
        <f t="shared" si="2"/>
        <v>#DIV/0!</v>
      </c>
      <c r="P55" s="56"/>
      <c r="Q55" s="57"/>
      <c r="R55" s="35"/>
      <c r="S55" s="35"/>
    </row>
    <row r="56" spans="1:19" ht="16.5" thickTop="1" thickBot="1">
      <c r="A56" s="47">
        <v>42</v>
      </c>
      <c r="B56" s="53">
        <f>DATOS!B53</f>
        <v>0</v>
      </c>
      <c r="C56" s="58"/>
      <c r="D56" s="58"/>
      <c r="E56" s="58"/>
      <c r="F56" s="59"/>
      <c r="G56" s="55" t="e">
        <f t="shared" si="0"/>
        <v>#DIV/0!</v>
      </c>
      <c r="H56" s="50" t="e">
        <f t="shared" si="3"/>
        <v>#DIV/0!</v>
      </c>
      <c r="I56" s="46"/>
      <c r="J56" s="58"/>
      <c r="K56" s="58"/>
      <c r="L56" s="58"/>
      <c r="M56" s="58"/>
      <c r="N56" s="55" t="e">
        <f t="shared" si="1"/>
        <v>#DIV/0!</v>
      </c>
      <c r="O56" s="60" t="e">
        <f t="shared" si="2"/>
        <v>#DIV/0!</v>
      </c>
      <c r="P56" s="56"/>
      <c r="Q56" s="57"/>
      <c r="R56" s="35"/>
      <c r="S56" s="35"/>
    </row>
    <row r="57" spans="1:19" ht="16.5" thickTop="1" thickBot="1">
      <c r="A57" s="47">
        <v>43</v>
      </c>
      <c r="B57" s="53">
        <f>DATOS!B54</f>
        <v>0</v>
      </c>
      <c r="C57" s="58"/>
      <c r="D57" s="58"/>
      <c r="E57" s="58"/>
      <c r="F57" s="58"/>
      <c r="G57" s="55" t="e">
        <f t="shared" si="0"/>
        <v>#DIV/0!</v>
      </c>
      <c r="H57" s="50" t="e">
        <f t="shared" si="3"/>
        <v>#DIV/0!</v>
      </c>
      <c r="I57" s="46"/>
      <c r="J57" s="58"/>
      <c r="K57" s="58"/>
      <c r="L57" s="58"/>
      <c r="M57" s="58"/>
      <c r="N57" s="55" t="e">
        <f t="shared" si="1"/>
        <v>#DIV/0!</v>
      </c>
      <c r="O57" s="60" t="e">
        <f t="shared" si="2"/>
        <v>#DIV/0!</v>
      </c>
      <c r="P57" s="56"/>
      <c r="Q57" s="56"/>
      <c r="R57" s="35"/>
      <c r="S57" s="35"/>
    </row>
    <row r="58" spans="1:19" ht="16.5" thickTop="1" thickBot="1">
      <c r="A58" s="47">
        <v>44</v>
      </c>
      <c r="B58" s="53">
        <f>DATOS!B55</f>
        <v>0</v>
      </c>
      <c r="C58" s="58"/>
      <c r="D58" s="58"/>
      <c r="E58" s="58"/>
      <c r="F58" s="58"/>
      <c r="G58" s="55" t="e">
        <f t="shared" si="0"/>
        <v>#DIV/0!</v>
      </c>
      <c r="H58" s="50" t="e">
        <f t="shared" si="3"/>
        <v>#DIV/0!</v>
      </c>
      <c r="I58" s="46"/>
      <c r="J58" s="58"/>
      <c r="K58" s="58"/>
      <c r="L58" s="58"/>
      <c r="M58" s="58"/>
      <c r="N58" s="55" t="e">
        <f t="shared" si="1"/>
        <v>#DIV/0!</v>
      </c>
      <c r="O58" s="60" t="e">
        <f t="shared" si="2"/>
        <v>#DIV/0!</v>
      </c>
      <c r="P58" s="56"/>
      <c r="Q58" s="56"/>
      <c r="R58" s="35"/>
      <c r="S58" s="35"/>
    </row>
    <row r="59" spans="1:19" ht="16.5" thickTop="1" thickBot="1">
      <c r="A59" s="48">
        <v>45</v>
      </c>
      <c r="B59" s="54">
        <f>DATOS!B56</f>
        <v>0</v>
      </c>
      <c r="C59" s="58"/>
      <c r="D59" s="58"/>
      <c r="E59" s="58"/>
      <c r="F59" s="58"/>
      <c r="G59" s="55" t="e">
        <f t="shared" si="0"/>
        <v>#DIV/0!</v>
      </c>
      <c r="H59" s="50" t="e">
        <f t="shared" si="3"/>
        <v>#DIV/0!</v>
      </c>
      <c r="I59" s="49"/>
      <c r="J59" s="58"/>
      <c r="K59" s="58"/>
      <c r="L59" s="58"/>
      <c r="M59" s="58"/>
      <c r="N59" s="55" t="e">
        <f t="shared" si="1"/>
        <v>#DIV/0!</v>
      </c>
      <c r="O59" s="60" t="e">
        <f t="shared" si="2"/>
        <v>#DIV/0!</v>
      </c>
      <c r="P59" s="56"/>
      <c r="Q59" s="56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19">
    <mergeCell ref="O11:O14"/>
    <mergeCell ref="P12:P14"/>
    <mergeCell ref="Q12:Q14"/>
    <mergeCell ref="A10:A14"/>
    <mergeCell ref="B10:B14"/>
    <mergeCell ref="C10:G10"/>
    <mergeCell ref="J10:O10"/>
    <mergeCell ref="P10:Q11"/>
    <mergeCell ref="C11:F13"/>
    <mergeCell ref="G11:G14"/>
    <mergeCell ref="H11:H14"/>
    <mergeCell ref="J11:M13"/>
    <mergeCell ref="N11:N14"/>
    <mergeCell ref="A1:N1"/>
    <mergeCell ref="C3:H3"/>
    <mergeCell ref="I3:N3"/>
    <mergeCell ref="C4:H4"/>
    <mergeCell ref="I4:N5"/>
    <mergeCell ref="C5:H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83"/>
  <sheetViews>
    <sheetView topLeftCell="A14" workbookViewId="0">
      <selection activeCell="Q16" sqref="Q16"/>
    </sheetView>
  </sheetViews>
  <sheetFormatPr baseColWidth="10" defaultRowHeight="15"/>
  <cols>
    <col min="1" max="1" width="8.7109375" style="31" customWidth="1"/>
    <col min="2" max="2" width="45.42578125" style="31" customWidth="1"/>
    <col min="3" max="16" width="7.7109375" style="31" customWidth="1"/>
    <col min="17" max="17" width="39.5703125" style="31" bestFit="1" customWidth="1"/>
    <col min="18" max="20" width="7.7109375" style="31" customWidth="1"/>
    <col min="21" max="16384" width="11.42578125" style="31"/>
  </cols>
  <sheetData>
    <row r="1" spans="1:20">
      <c r="A1" s="234" t="s">
        <v>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</row>
    <row r="2" spans="1:20" ht="55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20.25" thickTop="1" thickBot="1">
      <c r="A5" s="63"/>
      <c r="B5" s="64" t="s">
        <v>28</v>
      </c>
      <c r="C5" s="235" t="str">
        <f>DATOS!B5</f>
        <v>Tercero A</v>
      </c>
      <c r="D5" s="236"/>
      <c r="E5" s="236"/>
      <c r="F5" s="236"/>
      <c r="G5" s="237"/>
      <c r="H5" s="65"/>
      <c r="I5" s="244" t="s">
        <v>45</v>
      </c>
      <c r="J5" s="244"/>
      <c r="K5" s="244"/>
      <c r="L5" s="244"/>
      <c r="M5" s="241"/>
      <c r="N5" s="242"/>
      <c r="O5" s="242"/>
      <c r="P5" s="243"/>
      <c r="Q5" s="30"/>
      <c r="R5" s="30"/>
      <c r="S5" s="245"/>
      <c r="T5" s="245"/>
    </row>
    <row r="6" spans="1:20" ht="20.25" thickTop="1" thickBot="1">
      <c r="A6" s="63"/>
      <c r="B6" s="64" t="s">
        <v>30</v>
      </c>
      <c r="C6" s="235" t="str">
        <f>DATOS!B4</f>
        <v>Msc. Myrian Zurita</v>
      </c>
      <c r="D6" s="236"/>
      <c r="E6" s="236"/>
      <c r="F6" s="236"/>
      <c r="G6" s="237"/>
      <c r="H6" s="65"/>
      <c r="I6" s="244" t="s">
        <v>46</v>
      </c>
      <c r="J6" s="244"/>
      <c r="K6" s="244"/>
      <c r="L6" s="244"/>
      <c r="M6" s="241"/>
      <c r="N6" s="242"/>
      <c r="O6" s="242"/>
      <c r="P6" s="243"/>
      <c r="Q6" s="30"/>
      <c r="R6" s="30"/>
      <c r="S6" s="245"/>
      <c r="T6" s="245"/>
    </row>
    <row r="7" spans="1:20" ht="20.25" thickTop="1" thickBot="1">
      <c r="A7" s="63"/>
      <c r="B7" s="64" t="s">
        <v>32</v>
      </c>
      <c r="C7" s="235" t="str">
        <f>DATOS!B3</f>
        <v>Física</v>
      </c>
      <c r="D7" s="236"/>
      <c r="E7" s="236"/>
      <c r="F7" s="236"/>
      <c r="G7" s="237"/>
      <c r="H7" s="65"/>
      <c r="I7" s="244" t="s">
        <v>48</v>
      </c>
      <c r="J7" s="244"/>
      <c r="K7" s="244"/>
      <c r="L7" s="244"/>
      <c r="M7" s="235" t="str">
        <f>DATOS!B6</f>
        <v>Msc. Myrian Zurita</v>
      </c>
      <c r="N7" s="236"/>
      <c r="O7" s="236"/>
      <c r="P7" s="237"/>
      <c r="Q7" s="30"/>
      <c r="R7" s="30"/>
      <c r="S7" s="30"/>
      <c r="T7" s="30"/>
    </row>
    <row r="8" spans="1:20" ht="20.25" thickTop="1" thickBot="1">
      <c r="A8" s="30"/>
      <c r="B8" s="66" t="s">
        <v>66</v>
      </c>
      <c r="C8" s="238" t="str">
        <f>DATOS!B2</f>
        <v>2023 - 2024</v>
      </c>
      <c r="D8" s="239"/>
      <c r="E8" s="239"/>
      <c r="F8" s="239"/>
      <c r="G8" s="240"/>
      <c r="H8" s="30"/>
      <c r="I8" s="246" t="s">
        <v>47</v>
      </c>
      <c r="J8" s="246"/>
      <c r="K8" s="246"/>
      <c r="L8" s="246"/>
      <c r="M8" s="238" t="s">
        <v>59</v>
      </c>
      <c r="N8" s="239"/>
      <c r="O8" s="239"/>
      <c r="P8" s="240"/>
      <c r="Q8" s="30"/>
      <c r="R8" s="30"/>
      <c r="S8" s="30"/>
      <c r="T8" s="30"/>
    </row>
    <row r="9" spans="1:20" ht="20.25" thickTop="1" thickBot="1">
      <c r="B9" s="64" t="s">
        <v>29</v>
      </c>
      <c r="C9" s="213" t="s">
        <v>85</v>
      </c>
      <c r="D9" s="214"/>
      <c r="E9" s="214"/>
      <c r="F9" s="214"/>
      <c r="G9" s="215"/>
    </row>
    <row r="10" spans="1:20" ht="15.7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07" t="s">
        <v>49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8"/>
    </row>
    <row r="12" spans="1:20" ht="16.5" customHeight="1" thickTop="1" thickBot="1">
      <c r="A12" s="252" t="s">
        <v>33</v>
      </c>
      <c r="B12" s="252" t="s">
        <v>34</v>
      </c>
      <c r="C12" s="255" t="s">
        <v>61</v>
      </c>
      <c r="D12" s="255"/>
      <c r="E12" s="255"/>
      <c r="F12" s="256" t="s">
        <v>52</v>
      </c>
      <c r="G12" s="256"/>
      <c r="H12" s="256"/>
      <c r="I12" s="257" t="s">
        <v>53</v>
      </c>
      <c r="J12" s="258" t="s">
        <v>37</v>
      </c>
      <c r="K12" s="258"/>
      <c r="L12" s="258"/>
      <c r="M12" s="258"/>
      <c r="N12" s="253" t="s">
        <v>50</v>
      </c>
      <c r="O12" s="262" t="s">
        <v>65</v>
      </c>
      <c r="P12" s="228" t="s">
        <v>51</v>
      </c>
      <c r="Q12" s="223" t="s">
        <v>95</v>
      </c>
      <c r="R12" s="216" t="s">
        <v>54</v>
      </c>
      <c r="S12" s="216"/>
      <c r="T12" s="216"/>
    </row>
    <row r="13" spans="1:20" ht="16.5" customHeight="1" thickTop="1" thickBot="1">
      <c r="A13" s="252"/>
      <c r="B13" s="252"/>
      <c r="C13" s="255"/>
      <c r="D13" s="255"/>
      <c r="E13" s="255"/>
      <c r="F13" s="256"/>
      <c r="G13" s="256"/>
      <c r="H13" s="256"/>
      <c r="I13" s="257"/>
      <c r="J13" s="258"/>
      <c r="K13" s="258"/>
      <c r="L13" s="258"/>
      <c r="M13" s="258"/>
      <c r="N13" s="254"/>
      <c r="O13" s="263"/>
      <c r="P13" s="229"/>
      <c r="Q13" s="224"/>
      <c r="R13" s="216"/>
      <c r="S13" s="216"/>
      <c r="T13" s="216"/>
    </row>
    <row r="14" spans="1:20" ht="16.5" thickTop="1" thickBot="1">
      <c r="A14" s="252"/>
      <c r="B14" s="252"/>
      <c r="C14" s="259" t="s">
        <v>60</v>
      </c>
      <c r="D14" s="259" t="s">
        <v>62</v>
      </c>
      <c r="E14" s="260">
        <v>0.45</v>
      </c>
      <c r="F14" s="259" t="s">
        <v>60</v>
      </c>
      <c r="G14" s="259" t="s">
        <v>62</v>
      </c>
      <c r="H14" s="260">
        <v>0.45</v>
      </c>
      <c r="I14" s="257"/>
      <c r="J14" s="264" t="s">
        <v>63</v>
      </c>
      <c r="K14" s="266">
        <v>0.05</v>
      </c>
      <c r="L14" s="264" t="s">
        <v>64</v>
      </c>
      <c r="M14" s="266">
        <v>0.05</v>
      </c>
      <c r="N14" s="254"/>
      <c r="O14" s="263"/>
      <c r="P14" s="229"/>
      <c r="Q14" s="224"/>
      <c r="R14" s="216"/>
      <c r="S14" s="216"/>
      <c r="T14" s="216"/>
    </row>
    <row r="15" spans="1:20" ht="68.25" thickTop="1" thickBot="1">
      <c r="A15" s="252"/>
      <c r="B15" s="252"/>
      <c r="C15" s="259"/>
      <c r="D15" s="259"/>
      <c r="E15" s="261"/>
      <c r="F15" s="259"/>
      <c r="G15" s="259"/>
      <c r="H15" s="261" t="s">
        <v>55</v>
      </c>
      <c r="I15" s="257"/>
      <c r="J15" s="265"/>
      <c r="K15" s="267"/>
      <c r="L15" s="265"/>
      <c r="M15" s="267"/>
      <c r="N15" s="254"/>
      <c r="O15" s="263"/>
      <c r="P15" s="229"/>
      <c r="Q15" s="225"/>
      <c r="R15" s="69" t="s">
        <v>56</v>
      </c>
      <c r="S15" s="69" t="s">
        <v>57</v>
      </c>
      <c r="T15" s="70" t="s">
        <v>58</v>
      </c>
    </row>
    <row r="16" spans="1:20" ht="17.25" thickTop="1" thickBot="1">
      <c r="A16" s="77">
        <v>1</v>
      </c>
      <c r="B16" s="78" t="str">
        <f>DATOS!B12</f>
        <v>ALBAN TITUAÑA ANTONY GABRIEL</v>
      </c>
      <c r="C16" s="79">
        <f>'NOTAS 3 ER TRIMESTRE'!G15</f>
        <v>9.5</v>
      </c>
      <c r="D16" s="79" t="str">
        <f>'NOTAS 3 ER TRIMESTRE'!H15</f>
        <v>A+</v>
      </c>
      <c r="E16" s="80">
        <f>C16*0.45</f>
        <v>4.2750000000000004</v>
      </c>
      <c r="F16" s="79">
        <f>'NOTAS 3 ER TRIMESTRE'!N15</f>
        <v>9.5</v>
      </c>
      <c r="G16" s="79" t="str">
        <f>'NOTAS 3 ER TRIMESTRE'!O15</f>
        <v>A+</v>
      </c>
      <c r="H16" s="80">
        <f>F16*0.45</f>
        <v>4.2750000000000004</v>
      </c>
      <c r="I16" s="81">
        <f>E16+H16</f>
        <v>8.5500000000000007</v>
      </c>
      <c r="J16" s="79">
        <f>'NOTAS 3 ER TRIMESTRE'!P15</f>
        <v>10</v>
      </c>
      <c r="K16" s="80">
        <f>J16*0.05</f>
        <v>0.5</v>
      </c>
      <c r="L16" s="79">
        <f>'NOTAS 3 ER TRIMESTRE'!Q15</f>
        <v>1</v>
      </c>
      <c r="M16" s="80">
        <f>L16*0.05</f>
        <v>0.05</v>
      </c>
      <c r="N16" s="81">
        <f>K16+M16</f>
        <v>0.55000000000000004</v>
      </c>
      <c r="O16" s="82">
        <f>I16+N16</f>
        <v>9.1000000000000014</v>
      </c>
      <c r="P16" s="83" t="str">
        <f>IF(ROUND(O16,0)=10,"A+",IF(ROUND(O16,0)=9,"A-",IF(ROUND(O16,0)=8,"B+",IF(ROUND(O16,0)=7,"B-",IF(ROUND(O16,0)=6,"C+",IF(ROUND(O16,0)=5,"C-",IF(ROUND(17,0)=4,"D+",IF(ROUND(O16,0)=3,"D-",IF(ROUND(O16,0)=2,"E+",IF(ROUND(O16,0)=1,"E-"))))))))))</f>
        <v>A-</v>
      </c>
      <c r="Q16" s="104" t="str">
        <f>IF(O16&gt;=8,"Destreza o aprendizaje alcanzado",IF(O16&lt;&gt;8,"Destreza o aprendizaje en proceso de desarrollo",IF(O16&lt;&gt;5,"Destreza o aprendizaje iniciado")))</f>
        <v>Destreza o aprendizaje alcanzado</v>
      </c>
      <c r="R16" s="72"/>
      <c r="S16" s="72"/>
      <c r="T16" s="72"/>
    </row>
    <row r="17" spans="1:20" ht="17.25" thickTop="1" thickBot="1">
      <c r="A17" s="77">
        <v>2</v>
      </c>
      <c r="B17" s="78" t="str">
        <f>DATOS!B13</f>
        <v>CASA ALVARADO ANDERSON ISMAEL</v>
      </c>
      <c r="C17" s="79">
        <f>'NOTAS 3 ER TRIMESTRE'!G16</f>
        <v>9.5</v>
      </c>
      <c r="D17" s="79" t="str">
        <f>'NOTAS 3 ER TRIMESTRE'!H16</f>
        <v>A+</v>
      </c>
      <c r="E17" s="80">
        <f t="shared" ref="E17:E60" si="0">C17*0.45</f>
        <v>4.2750000000000004</v>
      </c>
      <c r="F17" s="79">
        <f>'NOTAS 3 ER TRIMESTRE'!N16</f>
        <v>8</v>
      </c>
      <c r="G17" s="79" t="str">
        <f>'NOTAS 3 ER TRIMESTRE'!O16</f>
        <v>B+</v>
      </c>
      <c r="H17" s="80">
        <f t="shared" ref="H17:H60" si="1">F17*0.45</f>
        <v>3.6</v>
      </c>
      <c r="I17" s="81">
        <f t="shared" ref="I17:I60" si="2">E17+H17</f>
        <v>7.875</v>
      </c>
      <c r="J17" s="79">
        <f>'NOTAS 3 ER TRIMESTRE'!P16</f>
        <v>10</v>
      </c>
      <c r="K17" s="80">
        <f t="shared" ref="K17:K60" si="3">J17*0.05</f>
        <v>0.5</v>
      </c>
      <c r="L17" s="79">
        <f>'NOTAS 3 ER TRIMESTRE'!Q16</f>
        <v>4</v>
      </c>
      <c r="M17" s="80">
        <f t="shared" ref="M17:M60" si="4">L17*0.05</f>
        <v>0.2</v>
      </c>
      <c r="N17" s="81">
        <f t="shared" ref="N17:N60" si="5">K17+M17</f>
        <v>0.7</v>
      </c>
      <c r="O17" s="82">
        <f t="shared" ref="O17:O60" si="6">I17+N17</f>
        <v>8.5749999999999993</v>
      </c>
      <c r="P17" s="83" t="str">
        <f t="shared" ref="P17:P60" si="7">IF(ROUND(O17,0)=10,"A+",IF(ROUND(O17,0)=9,"A-",IF(ROUND(O17,0)=8,"B+",IF(ROUND(O17,0)=7,"B-",IF(ROUND(O17,0)=6,"C+",IF(ROUND(O17,0)=5,"C-",IF(ROUND(17,0)=4,"D+",IF(ROUND(O17,0)=3,"D-",IF(ROUND(O17,0)=2,"E+",IF(ROUND(O17,0)=1,"E-"))))))))))</f>
        <v>A-</v>
      </c>
      <c r="Q17" s="104" t="str">
        <f t="shared" ref="Q17:Q60" si="8">IF(O17&gt;=8,"Destreza o aprendizaje alcanzado",IF(O17&lt;&gt;8,"Destreza o aprendizaje en proceso de desarrollo",IF(O17&lt;&gt;5,"Destreza o aprendizaje iniciado")))</f>
        <v>Destreza o aprendizaje alcanzado</v>
      </c>
      <c r="R17" s="72"/>
      <c r="S17" s="72"/>
      <c r="T17" s="72"/>
    </row>
    <row r="18" spans="1:20" ht="17.25" thickTop="1" thickBot="1">
      <c r="A18" s="77">
        <v>3</v>
      </c>
      <c r="B18" s="78" t="str">
        <f>DATOS!B14</f>
        <v>CASA QUINATOA CRISTIAN DANILO</v>
      </c>
      <c r="C18" s="79">
        <f>'NOTAS 3 ER TRIMESTRE'!G17</f>
        <v>9.5</v>
      </c>
      <c r="D18" s="79" t="str">
        <f>'NOTAS 3 ER TRIMESTRE'!H17</f>
        <v>A+</v>
      </c>
      <c r="E18" s="80">
        <f t="shared" si="0"/>
        <v>4.2750000000000004</v>
      </c>
      <c r="F18" s="79">
        <f>'NOTAS 3 ER TRIMESTRE'!N17</f>
        <v>9.5</v>
      </c>
      <c r="G18" s="79" t="str">
        <f>'NOTAS 3 ER TRIMESTRE'!O17</f>
        <v>A+</v>
      </c>
      <c r="H18" s="80">
        <f t="shared" si="1"/>
        <v>4.2750000000000004</v>
      </c>
      <c r="I18" s="81">
        <f t="shared" si="2"/>
        <v>8.5500000000000007</v>
      </c>
      <c r="J18" s="79">
        <f>'NOTAS 3 ER TRIMESTRE'!P17</f>
        <v>10</v>
      </c>
      <c r="K18" s="80">
        <f t="shared" si="3"/>
        <v>0.5</v>
      </c>
      <c r="L18" s="79">
        <f>'NOTAS 3 ER TRIMESTRE'!Q17</f>
        <v>4</v>
      </c>
      <c r="M18" s="80">
        <f t="shared" si="4"/>
        <v>0.2</v>
      </c>
      <c r="N18" s="81">
        <f t="shared" si="5"/>
        <v>0.7</v>
      </c>
      <c r="O18" s="82">
        <f t="shared" si="6"/>
        <v>9.25</v>
      </c>
      <c r="P18" s="83" t="str">
        <f t="shared" si="7"/>
        <v>A-</v>
      </c>
      <c r="Q18" s="104" t="str">
        <f t="shared" si="8"/>
        <v>Destreza o aprendizaje alcanzado</v>
      </c>
      <c r="R18" s="72"/>
      <c r="S18" s="72"/>
      <c r="T18" s="72"/>
    </row>
    <row r="19" spans="1:20" ht="17.25" thickTop="1" thickBot="1">
      <c r="A19" s="77">
        <v>4</v>
      </c>
      <c r="B19" s="78" t="str">
        <f>DATOS!B15</f>
        <v>CATOTA TAIPE MIRYAN GRACIELA</v>
      </c>
      <c r="C19" s="79">
        <f>'NOTAS 3 ER TRIMESTRE'!G18</f>
        <v>9.5</v>
      </c>
      <c r="D19" s="79" t="str">
        <f>'NOTAS 3 ER TRIMESTRE'!H18</f>
        <v>A+</v>
      </c>
      <c r="E19" s="80">
        <f t="shared" si="0"/>
        <v>4.2750000000000004</v>
      </c>
      <c r="F19" s="79">
        <f>'NOTAS 3 ER TRIMESTRE'!N18</f>
        <v>10</v>
      </c>
      <c r="G19" s="79" t="str">
        <f>'NOTAS 3 ER TRIMESTRE'!O18</f>
        <v>A+</v>
      </c>
      <c r="H19" s="80">
        <f t="shared" si="1"/>
        <v>4.5</v>
      </c>
      <c r="I19" s="81">
        <f t="shared" si="2"/>
        <v>8.7750000000000004</v>
      </c>
      <c r="J19" s="79">
        <f>'NOTAS 3 ER TRIMESTRE'!P18</f>
        <v>10</v>
      </c>
      <c r="K19" s="80">
        <f t="shared" si="3"/>
        <v>0.5</v>
      </c>
      <c r="L19" s="79">
        <f>'NOTAS 3 ER TRIMESTRE'!Q18</f>
        <v>7</v>
      </c>
      <c r="M19" s="80">
        <f t="shared" si="4"/>
        <v>0.35000000000000003</v>
      </c>
      <c r="N19" s="81">
        <f t="shared" si="5"/>
        <v>0.85000000000000009</v>
      </c>
      <c r="O19" s="82">
        <f t="shared" si="6"/>
        <v>9.625</v>
      </c>
      <c r="P19" s="83" t="str">
        <f t="shared" si="7"/>
        <v>A+</v>
      </c>
      <c r="Q19" s="104" t="str">
        <f t="shared" si="8"/>
        <v>Destreza o aprendizaje alcanzado</v>
      </c>
      <c r="R19" s="72"/>
      <c r="S19" s="72"/>
      <c r="T19" s="72"/>
    </row>
    <row r="20" spans="1:20" ht="17.25" thickTop="1" thickBot="1">
      <c r="A20" s="77">
        <v>5</v>
      </c>
      <c r="B20" s="78" t="str">
        <f>DATOS!B16</f>
        <v>CHANATASIG CASA ALEX FERNANDO</v>
      </c>
      <c r="C20" s="79">
        <f>'NOTAS 3 ER TRIMESTRE'!G19</f>
        <v>9.5</v>
      </c>
      <c r="D20" s="79" t="str">
        <f>'NOTAS 3 ER TRIMESTRE'!H19</f>
        <v>A+</v>
      </c>
      <c r="E20" s="80">
        <f t="shared" si="0"/>
        <v>4.2750000000000004</v>
      </c>
      <c r="F20" s="79">
        <f>'NOTAS 3 ER TRIMESTRE'!N19</f>
        <v>8.75</v>
      </c>
      <c r="G20" s="79" t="str">
        <f>'NOTAS 3 ER TRIMESTRE'!O19</f>
        <v>A-</v>
      </c>
      <c r="H20" s="80">
        <f t="shared" si="1"/>
        <v>3.9375</v>
      </c>
      <c r="I20" s="81">
        <f t="shared" si="2"/>
        <v>8.2125000000000004</v>
      </c>
      <c r="J20" s="79">
        <f>'NOTAS 3 ER TRIMESTRE'!P19</f>
        <v>10</v>
      </c>
      <c r="K20" s="80">
        <f t="shared" si="3"/>
        <v>0.5</v>
      </c>
      <c r="L20" s="79">
        <f>'NOTAS 3 ER TRIMESTRE'!Q19</f>
        <v>4</v>
      </c>
      <c r="M20" s="80">
        <f t="shared" si="4"/>
        <v>0.2</v>
      </c>
      <c r="N20" s="81">
        <f t="shared" si="5"/>
        <v>0.7</v>
      </c>
      <c r="O20" s="82">
        <f t="shared" si="6"/>
        <v>8.9124999999999996</v>
      </c>
      <c r="P20" s="83" t="str">
        <f t="shared" si="7"/>
        <v>A-</v>
      </c>
      <c r="Q20" s="104" t="str">
        <f t="shared" si="8"/>
        <v>Destreza o aprendizaje alcanzado</v>
      </c>
      <c r="R20" s="72"/>
      <c r="S20" s="72"/>
      <c r="T20" s="72"/>
    </row>
    <row r="21" spans="1:20" ht="17.25" thickTop="1" thickBot="1">
      <c r="A21" s="77">
        <v>6</v>
      </c>
      <c r="B21" s="78" t="str">
        <f>DATOS!B17</f>
        <v>CHICAIZA QUINATOA KEVIN MARCELO</v>
      </c>
      <c r="C21" s="79">
        <f>'NOTAS 3 ER TRIMESTRE'!G20</f>
        <v>9.5</v>
      </c>
      <c r="D21" s="79" t="str">
        <f>'NOTAS 3 ER TRIMESTRE'!H20</f>
        <v>A+</v>
      </c>
      <c r="E21" s="80">
        <f t="shared" si="0"/>
        <v>4.2750000000000004</v>
      </c>
      <c r="F21" s="79">
        <f>'NOTAS 3 ER TRIMESTRE'!N20</f>
        <v>10</v>
      </c>
      <c r="G21" s="79" t="str">
        <f>'NOTAS 3 ER TRIMESTRE'!O20</f>
        <v>A+</v>
      </c>
      <c r="H21" s="80">
        <f t="shared" si="1"/>
        <v>4.5</v>
      </c>
      <c r="I21" s="81">
        <f t="shared" si="2"/>
        <v>8.7750000000000004</v>
      </c>
      <c r="J21" s="79">
        <f>'NOTAS 3 ER TRIMESTRE'!P20</f>
        <v>10</v>
      </c>
      <c r="K21" s="80">
        <f t="shared" si="3"/>
        <v>0.5</v>
      </c>
      <c r="L21" s="79">
        <f>'NOTAS 3 ER TRIMESTRE'!Q20</f>
        <v>4</v>
      </c>
      <c r="M21" s="80">
        <f t="shared" si="4"/>
        <v>0.2</v>
      </c>
      <c r="N21" s="81">
        <f t="shared" si="5"/>
        <v>0.7</v>
      </c>
      <c r="O21" s="82">
        <f t="shared" si="6"/>
        <v>9.4749999999999996</v>
      </c>
      <c r="P21" s="83" t="str">
        <f t="shared" si="7"/>
        <v>A-</v>
      </c>
      <c r="Q21" s="104" t="str">
        <f t="shared" si="8"/>
        <v>Destreza o aprendizaje alcanzado</v>
      </c>
      <c r="R21" s="72"/>
      <c r="S21" s="72"/>
      <c r="T21" s="72"/>
    </row>
    <row r="22" spans="1:20" ht="17.25" thickTop="1" thickBot="1">
      <c r="A22" s="77">
        <v>7</v>
      </c>
      <c r="B22" s="78" t="str">
        <f>DATOS!B18</f>
        <v>COYAGO YUGCHA JOSTIN ISRAEL</v>
      </c>
      <c r="C22" s="79">
        <f>'NOTAS 3 ER TRIMESTRE'!G21</f>
        <v>6</v>
      </c>
      <c r="D22" s="79" t="str">
        <f>'NOTAS 3 ER TRIMESTRE'!H21</f>
        <v>C+</v>
      </c>
      <c r="E22" s="80">
        <f t="shared" si="0"/>
        <v>2.7</v>
      </c>
      <c r="F22" s="79">
        <f>'NOTAS 3 ER TRIMESTRE'!N21</f>
        <v>10</v>
      </c>
      <c r="G22" s="79" t="str">
        <f>'NOTAS 3 ER TRIMESTRE'!O21</f>
        <v>A+</v>
      </c>
      <c r="H22" s="80">
        <f t="shared" si="1"/>
        <v>4.5</v>
      </c>
      <c r="I22" s="81">
        <f t="shared" si="2"/>
        <v>7.2</v>
      </c>
      <c r="J22" s="79">
        <f>'NOTAS 3 ER TRIMESTRE'!P21</f>
        <v>10</v>
      </c>
      <c r="K22" s="80">
        <f t="shared" si="3"/>
        <v>0.5</v>
      </c>
      <c r="L22" s="79">
        <f>'NOTAS 3 ER TRIMESTRE'!Q21</f>
        <v>7</v>
      </c>
      <c r="M22" s="80">
        <f t="shared" si="4"/>
        <v>0.35000000000000003</v>
      </c>
      <c r="N22" s="81">
        <f t="shared" si="5"/>
        <v>0.85000000000000009</v>
      </c>
      <c r="O22" s="82">
        <f t="shared" si="6"/>
        <v>8.0500000000000007</v>
      </c>
      <c r="P22" s="83" t="str">
        <f t="shared" si="7"/>
        <v>B+</v>
      </c>
      <c r="Q22" s="104" t="str">
        <f t="shared" si="8"/>
        <v>Destreza o aprendizaje alcanzado</v>
      </c>
      <c r="R22" s="72"/>
      <c r="S22" s="72"/>
      <c r="T22" s="72"/>
    </row>
    <row r="23" spans="1:20" ht="17.25" thickTop="1" thickBot="1">
      <c r="A23" s="77">
        <v>8</v>
      </c>
      <c r="B23" s="78" t="str">
        <f>DATOS!B19</f>
        <v>GUARANDA AGUIAR ANDRES SEBASTIAN</v>
      </c>
      <c r="C23" s="79">
        <f>'NOTAS 3 ER TRIMESTRE'!G22</f>
        <v>9.5</v>
      </c>
      <c r="D23" s="79" t="str">
        <f>'NOTAS 3 ER TRIMESTRE'!H22</f>
        <v>A+</v>
      </c>
      <c r="E23" s="80">
        <f t="shared" si="0"/>
        <v>4.2750000000000004</v>
      </c>
      <c r="F23" s="79">
        <f>'NOTAS 3 ER TRIMESTRE'!N22</f>
        <v>10</v>
      </c>
      <c r="G23" s="79" t="str">
        <f>'NOTAS 3 ER TRIMESTRE'!O22</f>
        <v>A+</v>
      </c>
      <c r="H23" s="80">
        <f t="shared" si="1"/>
        <v>4.5</v>
      </c>
      <c r="I23" s="81">
        <f t="shared" si="2"/>
        <v>8.7750000000000004</v>
      </c>
      <c r="J23" s="79">
        <f>'NOTAS 3 ER TRIMESTRE'!P22</f>
        <v>10</v>
      </c>
      <c r="K23" s="80">
        <f t="shared" si="3"/>
        <v>0.5</v>
      </c>
      <c r="L23" s="79">
        <f>'NOTAS 3 ER TRIMESTRE'!Q22</f>
        <v>3</v>
      </c>
      <c r="M23" s="80">
        <f t="shared" si="4"/>
        <v>0.15000000000000002</v>
      </c>
      <c r="N23" s="81">
        <f t="shared" si="5"/>
        <v>0.65</v>
      </c>
      <c r="O23" s="82">
        <f t="shared" si="6"/>
        <v>9.4250000000000007</v>
      </c>
      <c r="P23" s="83" t="str">
        <f t="shared" si="7"/>
        <v>A-</v>
      </c>
      <c r="Q23" s="104" t="str">
        <f t="shared" si="8"/>
        <v>Destreza o aprendizaje alcanzado</v>
      </c>
      <c r="R23" s="72"/>
      <c r="S23" s="72"/>
      <c r="T23" s="72"/>
    </row>
    <row r="24" spans="1:20" ht="17.25" thickTop="1" thickBot="1">
      <c r="A24" s="77">
        <v>9</v>
      </c>
      <c r="B24" s="78" t="str">
        <f>DATOS!B20</f>
        <v>HUILCA QUINATOA JAVIER ALEXANDER</v>
      </c>
      <c r="C24" s="79">
        <f>'NOTAS 3 ER TRIMESTRE'!G23</f>
        <v>8.5</v>
      </c>
      <c r="D24" s="79" t="str">
        <f>'NOTAS 3 ER TRIMESTRE'!H23</f>
        <v>A-</v>
      </c>
      <c r="E24" s="80">
        <f t="shared" si="0"/>
        <v>3.8250000000000002</v>
      </c>
      <c r="F24" s="79">
        <f>'NOTAS 3 ER TRIMESTRE'!N23</f>
        <v>7</v>
      </c>
      <c r="G24" s="79" t="str">
        <f>'NOTAS 3 ER TRIMESTRE'!O23</f>
        <v>B-</v>
      </c>
      <c r="H24" s="80">
        <f t="shared" si="1"/>
        <v>3.15</v>
      </c>
      <c r="I24" s="81">
        <f t="shared" si="2"/>
        <v>6.9749999999999996</v>
      </c>
      <c r="J24" s="79">
        <f>'NOTAS 3 ER TRIMESTRE'!P23</f>
        <v>10</v>
      </c>
      <c r="K24" s="80">
        <f t="shared" si="3"/>
        <v>0.5</v>
      </c>
      <c r="L24" s="79">
        <f>'NOTAS 3 ER TRIMESTRE'!Q23</f>
        <v>5</v>
      </c>
      <c r="M24" s="80">
        <f t="shared" si="4"/>
        <v>0.25</v>
      </c>
      <c r="N24" s="81">
        <f t="shared" si="5"/>
        <v>0.75</v>
      </c>
      <c r="O24" s="82">
        <f t="shared" si="6"/>
        <v>7.7249999999999996</v>
      </c>
      <c r="P24" s="83" t="str">
        <f t="shared" si="7"/>
        <v>B+</v>
      </c>
      <c r="Q24" s="104" t="str">
        <f t="shared" si="8"/>
        <v>Destreza o aprendizaje en proceso de desarrollo</v>
      </c>
      <c r="R24" s="72"/>
      <c r="S24" s="72"/>
      <c r="T24" s="72"/>
    </row>
    <row r="25" spans="1:20" ht="17.25" thickTop="1" thickBot="1">
      <c r="A25" s="77">
        <v>10</v>
      </c>
      <c r="B25" s="78" t="str">
        <f>DATOS!B21</f>
        <v>IZA YUGSI KATY ALEXANDRA</v>
      </c>
      <c r="C25" s="79">
        <f>'NOTAS 3 ER TRIMESTRE'!G24</f>
        <v>8.5</v>
      </c>
      <c r="D25" s="79" t="str">
        <f>'NOTAS 3 ER TRIMESTRE'!H24</f>
        <v>A-</v>
      </c>
      <c r="E25" s="80">
        <f t="shared" si="0"/>
        <v>3.8250000000000002</v>
      </c>
      <c r="F25" s="79">
        <f>'NOTAS 3 ER TRIMESTRE'!N24</f>
        <v>10</v>
      </c>
      <c r="G25" s="79" t="str">
        <f>'NOTAS 3 ER TRIMESTRE'!O24</f>
        <v>A+</v>
      </c>
      <c r="H25" s="80">
        <f t="shared" si="1"/>
        <v>4.5</v>
      </c>
      <c r="I25" s="81">
        <f t="shared" si="2"/>
        <v>8.3249999999999993</v>
      </c>
      <c r="J25" s="79">
        <f>'NOTAS 3 ER TRIMESTRE'!P24</f>
        <v>10</v>
      </c>
      <c r="K25" s="80">
        <f t="shared" si="3"/>
        <v>0.5</v>
      </c>
      <c r="L25" s="79">
        <f>'NOTAS 3 ER TRIMESTRE'!Q24</f>
        <v>8</v>
      </c>
      <c r="M25" s="80">
        <f t="shared" si="4"/>
        <v>0.4</v>
      </c>
      <c r="N25" s="81">
        <f t="shared" si="5"/>
        <v>0.9</v>
      </c>
      <c r="O25" s="82">
        <f t="shared" si="6"/>
        <v>9.2249999999999996</v>
      </c>
      <c r="P25" s="83" t="str">
        <f t="shared" si="7"/>
        <v>A-</v>
      </c>
      <c r="Q25" s="104" t="str">
        <f t="shared" si="8"/>
        <v>Destreza o aprendizaje alcanzado</v>
      </c>
      <c r="R25" s="72"/>
      <c r="S25" s="72"/>
      <c r="T25" s="72"/>
    </row>
    <row r="26" spans="1:20" ht="17.25" thickTop="1" thickBot="1">
      <c r="A26" s="77">
        <v>11</v>
      </c>
      <c r="B26" s="78" t="str">
        <f>DATOS!B22</f>
        <v>LEMA QUINATOA MARIA ELIZABETH</v>
      </c>
      <c r="C26" s="79">
        <f>'NOTAS 3 ER TRIMESTRE'!G25</f>
        <v>8</v>
      </c>
      <c r="D26" s="79" t="str">
        <f>'NOTAS 3 ER TRIMESTRE'!H25</f>
        <v>B+</v>
      </c>
      <c r="E26" s="80">
        <f t="shared" si="0"/>
        <v>3.6</v>
      </c>
      <c r="F26" s="79">
        <f>'NOTAS 3 ER TRIMESTRE'!N25</f>
        <v>9.5</v>
      </c>
      <c r="G26" s="79" t="str">
        <f>'NOTAS 3 ER TRIMESTRE'!O25</f>
        <v>A+</v>
      </c>
      <c r="H26" s="80">
        <f t="shared" si="1"/>
        <v>4.2750000000000004</v>
      </c>
      <c r="I26" s="81">
        <f t="shared" si="2"/>
        <v>7.875</v>
      </c>
      <c r="J26" s="79">
        <f>'NOTAS 3 ER TRIMESTRE'!P25</f>
        <v>10</v>
      </c>
      <c r="K26" s="80">
        <f t="shared" si="3"/>
        <v>0.5</v>
      </c>
      <c r="L26" s="79">
        <f>'NOTAS 3 ER TRIMESTRE'!Q25</f>
        <v>7</v>
      </c>
      <c r="M26" s="80">
        <f t="shared" si="4"/>
        <v>0.35000000000000003</v>
      </c>
      <c r="N26" s="81">
        <f t="shared" si="5"/>
        <v>0.85000000000000009</v>
      </c>
      <c r="O26" s="82">
        <f t="shared" si="6"/>
        <v>8.7249999999999996</v>
      </c>
      <c r="P26" s="83" t="str">
        <f t="shared" si="7"/>
        <v>A-</v>
      </c>
      <c r="Q26" s="104" t="str">
        <f t="shared" si="8"/>
        <v>Destreza o aprendizaje alcanzado</v>
      </c>
      <c r="R26" s="72"/>
      <c r="S26" s="72"/>
      <c r="T26" s="72"/>
    </row>
    <row r="27" spans="1:20" ht="17.25" thickTop="1" thickBot="1">
      <c r="A27" s="77">
        <v>12</v>
      </c>
      <c r="B27" s="78" t="str">
        <f>DATOS!B23</f>
        <v>LEMA VITURCO CARLOS DANIEL</v>
      </c>
      <c r="C27" s="79">
        <f>'NOTAS 3 ER TRIMESTRE'!G26</f>
        <v>7</v>
      </c>
      <c r="D27" s="79" t="str">
        <f>'NOTAS 3 ER TRIMESTRE'!H26</f>
        <v>B-</v>
      </c>
      <c r="E27" s="80">
        <f t="shared" si="0"/>
        <v>3.15</v>
      </c>
      <c r="F27" s="79">
        <f>'NOTAS 3 ER TRIMESTRE'!N26</f>
        <v>9</v>
      </c>
      <c r="G27" s="79" t="str">
        <f>'NOTAS 3 ER TRIMESTRE'!O26</f>
        <v>A-</v>
      </c>
      <c r="H27" s="80">
        <f t="shared" si="1"/>
        <v>4.05</v>
      </c>
      <c r="I27" s="81">
        <f t="shared" si="2"/>
        <v>7.1999999999999993</v>
      </c>
      <c r="J27" s="79">
        <f>'NOTAS 3 ER TRIMESTRE'!P26</f>
        <v>10</v>
      </c>
      <c r="K27" s="80">
        <f t="shared" si="3"/>
        <v>0.5</v>
      </c>
      <c r="L27" s="79">
        <f>'NOTAS 3 ER TRIMESTRE'!Q26</f>
        <v>4</v>
      </c>
      <c r="M27" s="80">
        <f t="shared" si="4"/>
        <v>0.2</v>
      </c>
      <c r="N27" s="81">
        <f t="shared" si="5"/>
        <v>0.7</v>
      </c>
      <c r="O27" s="82">
        <f t="shared" si="6"/>
        <v>7.8999999999999995</v>
      </c>
      <c r="P27" s="83" t="str">
        <f t="shared" si="7"/>
        <v>B+</v>
      </c>
      <c r="Q27" s="104" t="str">
        <f t="shared" si="8"/>
        <v>Destreza o aprendizaje en proceso de desarrollo</v>
      </c>
      <c r="R27" s="72"/>
      <c r="S27" s="72"/>
      <c r="T27" s="72"/>
    </row>
    <row r="28" spans="1:20" ht="17.25" thickTop="1" thickBot="1">
      <c r="A28" s="77">
        <v>13</v>
      </c>
      <c r="B28" s="78" t="str">
        <f>DATOS!B24</f>
        <v>QUILUMBA BARBA ANGELES MICAELA</v>
      </c>
      <c r="C28" s="79">
        <f>'NOTAS 3 ER TRIMESTRE'!G27</f>
        <v>9</v>
      </c>
      <c r="D28" s="79" t="str">
        <f>'NOTAS 3 ER TRIMESTRE'!H27</f>
        <v>A-</v>
      </c>
      <c r="E28" s="80">
        <f t="shared" si="0"/>
        <v>4.05</v>
      </c>
      <c r="F28" s="79">
        <f>'NOTAS 3 ER TRIMESTRE'!N27</f>
        <v>10</v>
      </c>
      <c r="G28" s="79" t="str">
        <f>'NOTAS 3 ER TRIMESTRE'!O27</f>
        <v>A+</v>
      </c>
      <c r="H28" s="80">
        <f t="shared" si="1"/>
        <v>4.5</v>
      </c>
      <c r="I28" s="81">
        <f t="shared" si="2"/>
        <v>8.5500000000000007</v>
      </c>
      <c r="J28" s="79">
        <f>'NOTAS 3 ER TRIMESTRE'!P27</f>
        <v>10</v>
      </c>
      <c r="K28" s="80">
        <f t="shared" si="3"/>
        <v>0.5</v>
      </c>
      <c r="L28" s="79">
        <f>'NOTAS 3 ER TRIMESTRE'!Q27</f>
        <v>6</v>
      </c>
      <c r="M28" s="80">
        <f t="shared" si="4"/>
        <v>0.30000000000000004</v>
      </c>
      <c r="N28" s="81">
        <f t="shared" si="5"/>
        <v>0.8</v>
      </c>
      <c r="O28" s="82">
        <f t="shared" si="6"/>
        <v>9.3500000000000014</v>
      </c>
      <c r="P28" s="83" t="str">
        <f t="shared" si="7"/>
        <v>A-</v>
      </c>
      <c r="Q28" s="104" t="str">
        <f t="shared" si="8"/>
        <v>Destreza o aprendizaje alcanzado</v>
      </c>
      <c r="R28" s="72"/>
      <c r="S28" s="72"/>
      <c r="T28" s="72"/>
    </row>
    <row r="29" spans="1:20" ht="17.25" thickTop="1" thickBot="1">
      <c r="A29" s="77">
        <v>14</v>
      </c>
      <c r="B29" s="78" t="str">
        <f>DATOS!B25</f>
        <v>QUINATOA TOAPANTA ABRAHAM JOSUE</v>
      </c>
      <c r="C29" s="79">
        <f>'NOTAS 3 ER TRIMESTRE'!G28</f>
        <v>8.5</v>
      </c>
      <c r="D29" s="79" t="str">
        <f>'NOTAS 3 ER TRIMESTRE'!H28</f>
        <v>A-</v>
      </c>
      <c r="E29" s="80">
        <f t="shared" si="0"/>
        <v>3.8250000000000002</v>
      </c>
      <c r="F29" s="79">
        <f>'NOTAS 3 ER TRIMESTRE'!N28</f>
        <v>9.75</v>
      </c>
      <c r="G29" s="79" t="str">
        <f>'NOTAS 3 ER TRIMESTRE'!O28</f>
        <v>A+</v>
      </c>
      <c r="H29" s="80">
        <f t="shared" si="1"/>
        <v>4.3875000000000002</v>
      </c>
      <c r="I29" s="81">
        <f t="shared" si="2"/>
        <v>8.2125000000000004</v>
      </c>
      <c r="J29" s="79">
        <f>'NOTAS 3 ER TRIMESTRE'!P28</f>
        <v>10</v>
      </c>
      <c r="K29" s="80">
        <f t="shared" si="3"/>
        <v>0.5</v>
      </c>
      <c r="L29" s="79">
        <f>'NOTAS 3 ER TRIMESTRE'!Q28</f>
        <v>8</v>
      </c>
      <c r="M29" s="80">
        <f t="shared" si="4"/>
        <v>0.4</v>
      </c>
      <c r="N29" s="81">
        <f t="shared" si="5"/>
        <v>0.9</v>
      </c>
      <c r="O29" s="82">
        <f t="shared" si="6"/>
        <v>9.1125000000000007</v>
      </c>
      <c r="P29" s="83" t="str">
        <f t="shared" si="7"/>
        <v>A-</v>
      </c>
      <c r="Q29" s="104" t="str">
        <f t="shared" si="8"/>
        <v>Destreza o aprendizaje alcanzado</v>
      </c>
      <c r="R29" s="72"/>
      <c r="S29" s="72"/>
      <c r="T29" s="72"/>
    </row>
    <row r="30" spans="1:20" ht="17.25" thickTop="1" thickBot="1">
      <c r="A30" s="77">
        <v>15</v>
      </c>
      <c r="B30" s="78" t="str">
        <f>DATOS!B26</f>
        <v>TOAQUIZA CHANCUSIG HILDA ESMERALDA</v>
      </c>
      <c r="C30" s="79">
        <f>'NOTAS 3 ER TRIMESTRE'!G29</f>
        <v>5.75</v>
      </c>
      <c r="D30" s="79" t="str">
        <f>'NOTAS 3 ER TRIMESTRE'!H29</f>
        <v>C+</v>
      </c>
      <c r="E30" s="80">
        <f t="shared" si="0"/>
        <v>2.5874999999999999</v>
      </c>
      <c r="F30" s="79">
        <f>'NOTAS 3 ER TRIMESTRE'!N29</f>
        <v>10</v>
      </c>
      <c r="G30" s="79" t="str">
        <f>'NOTAS 3 ER TRIMESTRE'!O29</f>
        <v>A+</v>
      </c>
      <c r="H30" s="80">
        <f t="shared" si="1"/>
        <v>4.5</v>
      </c>
      <c r="I30" s="81">
        <f t="shared" si="2"/>
        <v>7.0875000000000004</v>
      </c>
      <c r="J30" s="79">
        <f>'NOTAS 3 ER TRIMESTRE'!P29</f>
        <v>10</v>
      </c>
      <c r="K30" s="80">
        <f t="shared" si="3"/>
        <v>0.5</v>
      </c>
      <c r="L30" s="79">
        <f>'NOTAS 3 ER TRIMESTRE'!Q29</f>
        <v>7</v>
      </c>
      <c r="M30" s="80">
        <f t="shared" si="4"/>
        <v>0.35000000000000003</v>
      </c>
      <c r="N30" s="81">
        <f t="shared" si="5"/>
        <v>0.85000000000000009</v>
      </c>
      <c r="O30" s="82">
        <f t="shared" si="6"/>
        <v>7.9375</v>
      </c>
      <c r="P30" s="83" t="str">
        <f t="shared" si="7"/>
        <v>B+</v>
      </c>
      <c r="Q30" s="104" t="str">
        <f t="shared" si="8"/>
        <v>Destreza o aprendizaje en proceso de desarrollo</v>
      </c>
      <c r="R30" s="72"/>
      <c r="S30" s="72"/>
      <c r="T30" s="72"/>
    </row>
    <row r="31" spans="1:20" ht="17.25" thickTop="1" thickBot="1">
      <c r="A31" s="77">
        <v>16</v>
      </c>
      <c r="B31" s="78" t="str">
        <f>DATOS!B27</f>
        <v>VEGA YUGCHA JONATHAN PAÚL</v>
      </c>
      <c r="C31" s="79">
        <f>'NOTAS 3 ER TRIMESTRE'!G30</f>
        <v>7</v>
      </c>
      <c r="D31" s="79" t="str">
        <f>'NOTAS 3 ER TRIMESTRE'!H30</f>
        <v>B-</v>
      </c>
      <c r="E31" s="80">
        <f t="shared" si="0"/>
        <v>3.15</v>
      </c>
      <c r="F31" s="79">
        <f>'NOTAS 3 ER TRIMESTRE'!N30</f>
        <v>10</v>
      </c>
      <c r="G31" s="79" t="str">
        <f>'NOTAS 3 ER TRIMESTRE'!O30</f>
        <v>A+</v>
      </c>
      <c r="H31" s="80">
        <f t="shared" si="1"/>
        <v>4.5</v>
      </c>
      <c r="I31" s="81">
        <f t="shared" si="2"/>
        <v>7.65</v>
      </c>
      <c r="J31" s="79">
        <f>'NOTAS 3 ER TRIMESTRE'!P30</f>
        <v>10</v>
      </c>
      <c r="K31" s="80">
        <f t="shared" si="3"/>
        <v>0.5</v>
      </c>
      <c r="L31" s="79">
        <f>'NOTAS 3 ER TRIMESTRE'!Q30</f>
        <v>4</v>
      </c>
      <c r="M31" s="80">
        <f t="shared" si="4"/>
        <v>0.2</v>
      </c>
      <c r="N31" s="81">
        <f t="shared" si="5"/>
        <v>0.7</v>
      </c>
      <c r="O31" s="82">
        <f t="shared" si="6"/>
        <v>8.35</v>
      </c>
      <c r="P31" s="83" t="str">
        <f t="shared" si="7"/>
        <v>B+</v>
      </c>
      <c r="Q31" s="104" t="str">
        <f t="shared" si="8"/>
        <v>Destreza o aprendizaje alcanzado</v>
      </c>
      <c r="R31" s="72"/>
      <c r="S31" s="72"/>
      <c r="T31" s="72"/>
    </row>
    <row r="32" spans="1:20" ht="17.25" thickTop="1" thickBot="1">
      <c r="A32" s="77">
        <v>17</v>
      </c>
      <c r="B32" s="78" t="str">
        <f>DATOS!B28</f>
        <v>YANEZ ZAPATA KEVIN EDUARDO</v>
      </c>
      <c r="C32" s="79">
        <f>'NOTAS 3 ER TRIMESTRE'!G31</f>
        <v>8.5</v>
      </c>
      <c r="D32" s="79" t="str">
        <f>'NOTAS 3 ER TRIMESTRE'!H31</f>
        <v>A-</v>
      </c>
      <c r="E32" s="80">
        <f t="shared" si="0"/>
        <v>3.8250000000000002</v>
      </c>
      <c r="F32" s="79">
        <f>'NOTAS 3 ER TRIMESTRE'!N31</f>
        <v>8</v>
      </c>
      <c r="G32" s="79" t="str">
        <f>'NOTAS 3 ER TRIMESTRE'!O31</f>
        <v>B+</v>
      </c>
      <c r="H32" s="80">
        <f t="shared" si="1"/>
        <v>3.6</v>
      </c>
      <c r="I32" s="81">
        <f t="shared" si="2"/>
        <v>7.4250000000000007</v>
      </c>
      <c r="J32" s="79">
        <f>'NOTAS 3 ER TRIMESTRE'!P31</f>
        <v>10</v>
      </c>
      <c r="K32" s="80">
        <f t="shared" si="3"/>
        <v>0.5</v>
      </c>
      <c r="L32" s="79">
        <f>'NOTAS 3 ER TRIMESTRE'!Q31</f>
        <v>7</v>
      </c>
      <c r="M32" s="80">
        <f t="shared" si="4"/>
        <v>0.35000000000000003</v>
      </c>
      <c r="N32" s="81">
        <f t="shared" si="5"/>
        <v>0.85000000000000009</v>
      </c>
      <c r="O32" s="82">
        <f t="shared" si="6"/>
        <v>8.2750000000000004</v>
      </c>
      <c r="P32" s="83" t="str">
        <f t="shared" si="7"/>
        <v>B+</v>
      </c>
      <c r="Q32" s="104" t="str">
        <f t="shared" si="8"/>
        <v>Destreza o aprendizaje alcanzado</v>
      </c>
      <c r="R32" s="72"/>
      <c r="S32" s="72"/>
      <c r="T32" s="72"/>
    </row>
    <row r="33" spans="1:20" ht="17.25" thickTop="1" thickBot="1">
      <c r="A33" s="77">
        <v>18</v>
      </c>
      <c r="B33" s="78">
        <f>DATOS!B29</f>
        <v>0</v>
      </c>
      <c r="C33" s="79" t="e">
        <f>'NOTAS 3 ER TRIMESTRE'!G32</f>
        <v>#DIV/0!</v>
      </c>
      <c r="D33" s="79" t="e">
        <f>'NOTAS 3 ER TRIMESTRE'!H32</f>
        <v>#DIV/0!</v>
      </c>
      <c r="E33" s="80" t="e">
        <f t="shared" si="0"/>
        <v>#DIV/0!</v>
      </c>
      <c r="F33" s="79" t="e">
        <f>'NOTAS 3 ER TRIMESTRE'!N32</f>
        <v>#DIV/0!</v>
      </c>
      <c r="G33" s="79" t="e">
        <f>'NOTAS 3 ER TRIMESTRE'!O32</f>
        <v>#DIV/0!</v>
      </c>
      <c r="H33" s="80" t="e">
        <f t="shared" si="1"/>
        <v>#DIV/0!</v>
      </c>
      <c r="I33" s="81" t="e">
        <f t="shared" si="2"/>
        <v>#DIV/0!</v>
      </c>
      <c r="J33" s="79">
        <f>'NOTAS 3 ER TRIMESTRE'!P32</f>
        <v>0</v>
      </c>
      <c r="K33" s="80">
        <f t="shared" si="3"/>
        <v>0</v>
      </c>
      <c r="L33" s="79">
        <f>'NOTAS 3 ER TRIMESTRE'!Q32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83" t="e">
        <f t="shared" si="7"/>
        <v>#DIV/0!</v>
      </c>
      <c r="Q33" s="104" t="e">
        <f t="shared" si="8"/>
        <v>#DIV/0!</v>
      </c>
      <c r="R33" s="72"/>
      <c r="S33" s="72"/>
      <c r="T33" s="72"/>
    </row>
    <row r="34" spans="1:20" ht="17.25" thickTop="1" thickBot="1">
      <c r="A34" s="77">
        <v>19</v>
      </c>
      <c r="B34" s="78">
        <f>DATOS!B30</f>
        <v>0</v>
      </c>
      <c r="C34" s="79" t="e">
        <f>'NOTAS 3 ER TRIMESTRE'!G33</f>
        <v>#DIV/0!</v>
      </c>
      <c r="D34" s="79" t="e">
        <f>'NOTAS 3 ER TRIMESTRE'!H33</f>
        <v>#DIV/0!</v>
      </c>
      <c r="E34" s="80" t="e">
        <f t="shared" si="0"/>
        <v>#DIV/0!</v>
      </c>
      <c r="F34" s="79" t="e">
        <f>'NOTAS 3 ER TRIMESTRE'!N33</f>
        <v>#DIV/0!</v>
      </c>
      <c r="G34" s="79" t="e">
        <f>'NOTAS 3 ER TRIMESTRE'!O33</f>
        <v>#DIV/0!</v>
      </c>
      <c r="H34" s="80" t="e">
        <f t="shared" si="1"/>
        <v>#DIV/0!</v>
      </c>
      <c r="I34" s="81" t="e">
        <f t="shared" si="2"/>
        <v>#DIV/0!</v>
      </c>
      <c r="J34" s="79">
        <f>'NOTAS 3 ER TRIMESTRE'!P33</f>
        <v>0</v>
      </c>
      <c r="K34" s="80">
        <f t="shared" si="3"/>
        <v>0</v>
      </c>
      <c r="L34" s="79">
        <f>'NOTAS 3 ER TRIMESTRE'!Q33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83" t="e">
        <f t="shared" si="7"/>
        <v>#DIV/0!</v>
      </c>
      <c r="Q34" s="104" t="e">
        <f t="shared" si="8"/>
        <v>#DIV/0!</v>
      </c>
      <c r="R34" s="72"/>
      <c r="S34" s="72"/>
      <c r="T34" s="72"/>
    </row>
    <row r="35" spans="1:20" ht="17.25" thickTop="1" thickBot="1">
      <c r="A35" s="77">
        <v>20</v>
      </c>
      <c r="B35" s="78">
        <f>DATOS!B31</f>
        <v>0</v>
      </c>
      <c r="C35" s="79" t="e">
        <f>'NOTAS 3 ER TRIMESTRE'!G34</f>
        <v>#DIV/0!</v>
      </c>
      <c r="D35" s="79" t="e">
        <f>'NOTAS 3 ER TRIMESTRE'!H34</f>
        <v>#DIV/0!</v>
      </c>
      <c r="E35" s="80" t="e">
        <f t="shared" si="0"/>
        <v>#DIV/0!</v>
      </c>
      <c r="F35" s="79" t="e">
        <f>'NOTAS 3 ER TRIMESTRE'!N34</f>
        <v>#DIV/0!</v>
      </c>
      <c r="G35" s="79" t="e">
        <f>'NOTAS 3 ER TRIMESTRE'!O34</f>
        <v>#DIV/0!</v>
      </c>
      <c r="H35" s="80" t="e">
        <f t="shared" si="1"/>
        <v>#DIV/0!</v>
      </c>
      <c r="I35" s="81" t="e">
        <f t="shared" si="2"/>
        <v>#DIV/0!</v>
      </c>
      <c r="J35" s="79">
        <f>'NOTAS 3 ER TRIMESTRE'!P34</f>
        <v>0</v>
      </c>
      <c r="K35" s="80">
        <f t="shared" si="3"/>
        <v>0</v>
      </c>
      <c r="L35" s="79">
        <f>'NOTAS 3 ER TRIMESTRE'!Q34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83" t="e">
        <f t="shared" si="7"/>
        <v>#DIV/0!</v>
      </c>
      <c r="Q35" s="104" t="e">
        <f t="shared" si="8"/>
        <v>#DIV/0!</v>
      </c>
      <c r="R35" s="72"/>
      <c r="S35" s="72"/>
      <c r="T35" s="72"/>
    </row>
    <row r="36" spans="1:20" ht="17.25" thickTop="1" thickBot="1">
      <c r="A36" s="77">
        <v>21</v>
      </c>
      <c r="B36" s="78">
        <f>DATOS!B32</f>
        <v>0</v>
      </c>
      <c r="C36" s="79" t="e">
        <f>'NOTAS 3 ER TRIMESTRE'!G35</f>
        <v>#DIV/0!</v>
      </c>
      <c r="D36" s="79" t="e">
        <f>'NOTAS 3 ER TRIMESTRE'!H35</f>
        <v>#DIV/0!</v>
      </c>
      <c r="E36" s="80" t="e">
        <f t="shared" si="0"/>
        <v>#DIV/0!</v>
      </c>
      <c r="F36" s="79" t="e">
        <f>'NOTAS 3 ER TRIMESTRE'!N35</f>
        <v>#DIV/0!</v>
      </c>
      <c r="G36" s="79" t="e">
        <f>'NOTAS 3 ER TRIMESTRE'!O35</f>
        <v>#DIV/0!</v>
      </c>
      <c r="H36" s="80" t="e">
        <f t="shared" si="1"/>
        <v>#DIV/0!</v>
      </c>
      <c r="I36" s="81" t="e">
        <f t="shared" si="2"/>
        <v>#DIV/0!</v>
      </c>
      <c r="J36" s="79">
        <f>'NOTAS 3 ER TRIMESTRE'!P35</f>
        <v>0</v>
      </c>
      <c r="K36" s="80">
        <f t="shared" si="3"/>
        <v>0</v>
      </c>
      <c r="L36" s="79">
        <f>'NOTAS 3 ER TRIMESTRE'!Q35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83" t="e">
        <f t="shared" si="7"/>
        <v>#DIV/0!</v>
      </c>
      <c r="Q36" s="104" t="e">
        <f t="shared" si="8"/>
        <v>#DIV/0!</v>
      </c>
      <c r="R36" s="72"/>
      <c r="S36" s="72"/>
      <c r="T36" s="72"/>
    </row>
    <row r="37" spans="1:20" ht="17.25" thickTop="1" thickBot="1">
      <c r="A37" s="77">
        <v>22</v>
      </c>
      <c r="B37" s="78">
        <f>DATOS!B33</f>
        <v>0</v>
      </c>
      <c r="C37" s="79" t="e">
        <f>'NOTAS 3 ER TRIMESTRE'!G36</f>
        <v>#DIV/0!</v>
      </c>
      <c r="D37" s="79" t="e">
        <f>'NOTAS 3 ER TRIMESTRE'!H36</f>
        <v>#DIV/0!</v>
      </c>
      <c r="E37" s="80" t="e">
        <f t="shared" si="0"/>
        <v>#DIV/0!</v>
      </c>
      <c r="F37" s="79" t="e">
        <f>'NOTAS 3 ER TRIMESTRE'!N36</f>
        <v>#DIV/0!</v>
      </c>
      <c r="G37" s="79" t="e">
        <f>'NOTAS 3 ER TRIMESTRE'!O36</f>
        <v>#DIV/0!</v>
      </c>
      <c r="H37" s="80" t="e">
        <f t="shared" si="1"/>
        <v>#DIV/0!</v>
      </c>
      <c r="I37" s="81" t="e">
        <f t="shared" si="2"/>
        <v>#DIV/0!</v>
      </c>
      <c r="J37" s="79">
        <f>'NOTAS 3 ER TRIMESTRE'!P36</f>
        <v>0</v>
      </c>
      <c r="K37" s="80">
        <f t="shared" si="3"/>
        <v>0</v>
      </c>
      <c r="L37" s="79">
        <f>'NOTAS 3 ER TRIMESTRE'!Q36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83" t="e">
        <f t="shared" si="7"/>
        <v>#DIV/0!</v>
      </c>
      <c r="Q37" s="104" t="e">
        <f t="shared" si="8"/>
        <v>#DIV/0!</v>
      </c>
      <c r="R37" s="72"/>
      <c r="S37" s="72"/>
      <c r="T37" s="72"/>
    </row>
    <row r="38" spans="1:20" ht="17.25" thickTop="1" thickBot="1">
      <c r="A38" s="77">
        <v>23</v>
      </c>
      <c r="B38" s="78">
        <f>DATOS!B34</f>
        <v>0</v>
      </c>
      <c r="C38" s="79" t="e">
        <f>'NOTAS 3 ER TRIMESTRE'!G37</f>
        <v>#DIV/0!</v>
      </c>
      <c r="D38" s="79" t="e">
        <f>'NOTAS 3 ER TRIMESTRE'!H37</f>
        <v>#DIV/0!</v>
      </c>
      <c r="E38" s="80" t="e">
        <f t="shared" si="0"/>
        <v>#DIV/0!</v>
      </c>
      <c r="F38" s="79" t="e">
        <f>'NOTAS 3 ER TRIMESTRE'!N37</f>
        <v>#DIV/0!</v>
      </c>
      <c r="G38" s="79" t="e">
        <f>'NOTAS 3 ER TRIMESTRE'!O37</f>
        <v>#DIV/0!</v>
      </c>
      <c r="H38" s="80" t="e">
        <f t="shared" si="1"/>
        <v>#DIV/0!</v>
      </c>
      <c r="I38" s="81" t="e">
        <f t="shared" si="2"/>
        <v>#DIV/0!</v>
      </c>
      <c r="J38" s="79">
        <f>'NOTAS 3 ER TRIMESTRE'!P37</f>
        <v>0</v>
      </c>
      <c r="K38" s="80">
        <f t="shared" si="3"/>
        <v>0</v>
      </c>
      <c r="L38" s="79">
        <f>'NOTAS 3 ER TRIMESTRE'!Q37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83" t="e">
        <f t="shared" si="7"/>
        <v>#DIV/0!</v>
      </c>
      <c r="Q38" s="104" t="e">
        <f t="shared" si="8"/>
        <v>#DIV/0!</v>
      </c>
      <c r="R38" s="72"/>
      <c r="S38" s="72"/>
      <c r="T38" s="72"/>
    </row>
    <row r="39" spans="1:20" ht="17.25" thickTop="1" thickBot="1">
      <c r="A39" s="77">
        <v>24</v>
      </c>
      <c r="B39" s="78">
        <f>DATOS!B35</f>
        <v>0</v>
      </c>
      <c r="C39" s="79" t="e">
        <f>'NOTAS 3 ER TRIMESTRE'!G38</f>
        <v>#DIV/0!</v>
      </c>
      <c r="D39" s="79" t="e">
        <f>'NOTAS 3 ER TRIMESTRE'!H38</f>
        <v>#DIV/0!</v>
      </c>
      <c r="E39" s="80" t="e">
        <f t="shared" si="0"/>
        <v>#DIV/0!</v>
      </c>
      <c r="F39" s="79" t="e">
        <f>'NOTAS 3 ER TRIMESTRE'!N38</f>
        <v>#DIV/0!</v>
      </c>
      <c r="G39" s="79" t="e">
        <f>'NOTAS 3 ER TRIMESTRE'!O38</f>
        <v>#DIV/0!</v>
      </c>
      <c r="H39" s="80" t="e">
        <f t="shared" si="1"/>
        <v>#DIV/0!</v>
      </c>
      <c r="I39" s="81" t="e">
        <f t="shared" si="2"/>
        <v>#DIV/0!</v>
      </c>
      <c r="J39" s="79">
        <f>'NOTAS 3 ER TRIMESTRE'!P38</f>
        <v>0</v>
      </c>
      <c r="K39" s="80">
        <f t="shared" si="3"/>
        <v>0</v>
      </c>
      <c r="L39" s="79">
        <f>'NOTAS 3 ER TRIMESTRE'!Q38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83" t="e">
        <f t="shared" si="7"/>
        <v>#DIV/0!</v>
      </c>
      <c r="Q39" s="104" t="e">
        <f t="shared" si="8"/>
        <v>#DIV/0!</v>
      </c>
      <c r="R39" s="72"/>
      <c r="S39" s="72"/>
      <c r="T39" s="72"/>
    </row>
    <row r="40" spans="1:20" ht="17.25" thickTop="1" thickBot="1">
      <c r="A40" s="77">
        <v>25</v>
      </c>
      <c r="B40" s="78">
        <f>DATOS!B36</f>
        <v>0</v>
      </c>
      <c r="C40" s="79" t="e">
        <f>'NOTAS 3 ER TRIMESTRE'!G39</f>
        <v>#DIV/0!</v>
      </c>
      <c r="D40" s="79" t="e">
        <f>'NOTAS 3 ER TRIMESTRE'!H39</f>
        <v>#DIV/0!</v>
      </c>
      <c r="E40" s="80" t="e">
        <f t="shared" si="0"/>
        <v>#DIV/0!</v>
      </c>
      <c r="F40" s="79" t="e">
        <f>'NOTAS 3 ER TRIMESTRE'!N39</f>
        <v>#DIV/0!</v>
      </c>
      <c r="G40" s="79" t="e">
        <f>'NOTAS 3 ER TRIMESTRE'!O39</f>
        <v>#DIV/0!</v>
      </c>
      <c r="H40" s="80" t="e">
        <f t="shared" si="1"/>
        <v>#DIV/0!</v>
      </c>
      <c r="I40" s="81" t="e">
        <f t="shared" si="2"/>
        <v>#DIV/0!</v>
      </c>
      <c r="J40" s="79">
        <f>'NOTAS 3 ER TRIMESTRE'!P39</f>
        <v>0</v>
      </c>
      <c r="K40" s="80">
        <f t="shared" si="3"/>
        <v>0</v>
      </c>
      <c r="L40" s="79">
        <f>'NOTAS 3 ER TRIMESTRE'!Q39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83" t="e">
        <f t="shared" si="7"/>
        <v>#DIV/0!</v>
      </c>
      <c r="Q40" s="104" t="e">
        <f t="shared" si="8"/>
        <v>#DIV/0!</v>
      </c>
      <c r="R40" s="72"/>
      <c r="S40" s="72"/>
      <c r="T40" s="72"/>
    </row>
    <row r="41" spans="1:20" ht="17.25" thickTop="1" thickBot="1">
      <c r="A41" s="77">
        <v>26</v>
      </c>
      <c r="B41" s="78">
        <f>DATOS!B37</f>
        <v>0</v>
      </c>
      <c r="C41" s="79" t="e">
        <f>'NOTAS 3 ER TRIMESTRE'!G40</f>
        <v>#DIV/0!</v>
      </c>
      <c r="D41" s="79" t="e">
        <f>'NOTAS 3 ER TRIMESTRE'!H40</f>
        <v>#DIV/0!</v>
      </c>
      <c r="E41" s="80" t="e">
        <f t="shared" si="0"/>
        <v>#DIV/0!</v>
      </c>
      <c r="F41" s="79" t="e">
        <f>'NOTAS 3 ER TRIMESTRE'!N40</f>
        <v>#DIV/0!</v>
      </c>
      <c r="G41" s="79" t="e">
        <f>'NOTAS 3 ER TRIMESTRE'!O40</f>
        <v>#DIV/0!</v>
      </c>
      <c r="H41" s="80" t="e">
        <f t="shared" si="1"/>
        <v>#DIV/0!</v>
      </c>
      <c r="I41" s="81" t="e">
        <f t="shared" si="2"/>
        <v>#DIV/0!</v>
      </c>
      <c r="J41" s="79">
        <f>'NOTAS 3 ER TRIMESTRE'!P40</f>
        <v>0</v>
      </c>
      <c r="K41" s="80">
        <f t="shared" si="3"/>
        <v>0</v>
      </c>
      <c r="L41" s="79">
        <f>'NOTAS 3 ER TRIMESTRE'!Q40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83" t="e">
        <f t="shared" si="7"/>
        <v>#DIV/0!</v>
      </c>
      <c r="Q41" s="104" t="e">
        <f t="shared" si="8"/>
        <v>#DIV/0!</v>
      </c>
      <c r="R41" s="72"/>
      <c r="S41" s="72"/>
      <c r="T41" s="72"/>
    </row>
    <row r="42" spans="1:20" ht="17.25" thickTop="1" thickBot="1">
      <c r="A42" s="77">
        <v>27</v>
      </c>
      <c r="B42" s="78">
        <f>DATOS!B38</f>
        <v>0</v>
      </c>
      <c r="C42" s="79" t="e">
        <f>'NOTAS 3 ER TRIMESTRE'!G41</f>
        <v>#DIV/0!</v>
      </c>
      <c r="D42" s="79" t="e">
        <f>'NOTAS 3 ER TRIMESTRE'!H41</f>
        <v>#DIV/0!</v>
      </c>
      <c r="E42" s="80" t="e">
        <f t="shared" si="0"/>
        <v>#DIV/0!</v>
      </c>
      <c r="F42" s="79" t="e">
        <f>'NOTAS 3 ER TRIMESTRE'!N41</f>
        <v>#DIV/0!</v>
      </c>
      <c r="G42" s="79" t="e">
        <f>'NOTAS 3 ER TRIMESTRE'!O41</f>
        <v>#DIV/0!</v>
      </c>
      <c r="H42" s="80" t="e">
        <f t="shared" si="1"/>
        <v>#DIV/0!</v>
      </c>
      <c r="I42" s="81" t="e">
        <f t="shared" si="2"/>
        <v>#DIV/0!</v>
      </c>
      <c r="J42" s="79">
        <f>'NOTAS 3 ER TRIMESTRE'!P41</f>
        <v>0</v>
      </c>
      <c r="K42" s="80">
        <f t="shared" si="3"/>
        <v>0</v>
      </c>
      <c r="L42" s="79">
        <f>'NOTAS 3 ER TRIMESTRE'!Q41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83" t="e">
        <f t="shared" si="7"/>
        <v>#DIV/0!</v>
      </c>
      <c r="Q42" s="104" t="e">
        <f t="shared" si="8"/>
        <v>#DIV/0!</v>
      </c>
      <c r="R42" s="72"/>
      <c r="S42" s="72"/>
      <c r="T42" s="72"/>
    </row>
    <row r="43" spans="1:20" ht="17.25" thickTop="1" thickBot="1">
      <c r="A43" s="77">
        <v>28</v>
      </c>
      <c r="B43" s="78">
        <f>DATOS!B39</f>
        <v>0</v>
      </c>
      <c r="C43" s="79" t="e">
        <f>'NOTAS 3 ER TRIMESTRE'!G42</f>
        <v>#DIV/0!</v>
      </c>
      <c r="D43" s="79" t="e">
        <f>'NOTAS 3 ER TRIMESTRE'!H42</f>
        <v>#DIV/0!</v>
      </c>
      <c r="E43" s="80" t="e">
        <f t="shared" si="0"/>
        <v>#DIV/0!</v>
      </c>
      <c r="F43" s="79" t="e">
        <f>'NOTAS 3 ER TRIMESTRE'!N42</f>
        <v>#DIV/0!</v>
      </c>
      <c r="G43" s="79" t="e">
        <f>'NOTAS 3 ER TRIMESTRE'!O42</f>
        <v>#DIV/0!</v>
      </c>
      <c r="H43" s="80" t="e">
        <f t="shared" si="1"/>
        <v>#DIV/0!</v>
      </c>
      <c r="I43" s="81" t="e">
        <f t="shared" si="2"/>
        <v>#DIV/0!</v>
      </c>
      <c r="J43" s="79">
        <f>'NOTAS 3 ER TRIMESTRE'!P42</f>
        <v>0</v>
      </c>
      <c r="K43" s="80">
        <f t="shared" si="3"/>
        <v>0</v>
      </c>
      <c r="L43" s="79">
        <f>'NOTAS 3 ER TRIMESTRE'!Q42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83" t="e">
        <f t="shared" si="7"/>
        <v>#DIV/0!</v>
      </c>
      <c r="Q43" s="104" t="e">
        <f t="shared" si="8"/>
        <v>#DIV/0!</v>
      </c>
      <c r="R43" s="72"/>
      <c r="S43" s="72"/>
      <c r="T43" s="72"/>
    </row>
    <row r="44" spans="1:20" ht="17.25" thickTop="1" thickBot="1">
      <c r="A44" s="77">
        <v>29</v>
      </c>
      <c r="B44" s="78">
        <f>DATOS!B40</f>
        <v>0</v>
      </c>
      <c r="C44" s="79" t="e">
        <f>'NOTAS 3 ER TRIMESTRE'!G43</f>
        <v>#DIV/0!</v>
      </c>
      <c r="D44" s="79" t="e">
        <f>'NOTAS 3 ER TRIMESTRE'!H43</f>
        <v>#DIV/0!</v>
      </c>
      <c r="E44" s="80" t="e">
        <f t="shared" si="0"/>
        <v>#DIV/0!</v>
      </c>
      <c r="F44" s="79" t="e">
        <f>'NOTAS 3 ER TRIMESTRE'!N43</f>
        <v>#DIV/0!</v>
      </c>
      <c r="G44" s="79" t="e">
        <f>'NOTAS 3 ER TRIMESTRE'!O43</f>
        <v>#DIV/0!</v>
      </c>
      <c r="H44" s="80" t="e">
        <f t="shared" si="1"/>
        <v>#DIV/0!</v>
      </c>
      <c r="I44" s="81" t="e">
        <f t="shared" si="2"/>
        <v>#DIV/0!</v>
      </c>
      <c r="J44" s="79">
        <f>'NOTAS 3 ER TRIMESTRE'!P43</f>
        <v>0</v>
      </c>
      <c r="K44" s="80">
        <f t="shared" si="3"/>
        <v>0</v>
      </c>
      <c r="L44" s="79">
        <f>'NOTAS 3 ER TRIMESTRE'!Q43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83" t="e">
        <f t="shared" si="7"/>
        <v>#DIV/0!</v>
      </c>
      <c r="Q44" s="104" t="e">
        <f t="shared" si="8"/>
        <v>#DIV/0!</v>
      </c>
      <c r="R44" s="72"/>
      <c r="S44" s="72"/>
      <c r="T44" s="72"/>
    </row>
    <row r="45" spans="1:20" ht="17.25" thickTop="1" thickBot="1">
      <c r="A45" s="77">
        <v>30</v>
      </c>
      <c r="B45" s="78">
        <f>DATOS!B41</f>
        <v>0</v>
      </c>
      <c r="C45" s="79" t="e">
        <f>'NOTAS 3 ER TRIMESTRE'!G44</f>
        <v>#DIV/0!</v>
      </c>
      <c r="D45" s="79" t="e">
        <f>'NOTAS 3 ER TRIMESTRE'!H44</f>
        <v>#DIV/0!</v>
      </c>
      <c r="E45" s="80" t="e">
        <f t="shared" si="0"/>
        <v>#DIV/0!</v>
      </c>
      <c r="F45" s="79" t="e">
        <f>'NOTAS 3 ER TRIMESTRE'!N44</f>
        <v>#DIV/0!</v>
      </c>
      <c r="G45" s="79" t="e">
        <f>'NOTAS 3 ER TRIMESTRE'!O44</f>
        <v>#DIV/0!</v>
      </c>
      <c r="H45" s="80" t="e">
        <f t="shared" si="1"/>
        <v>#DIV/0!</v>
      </c>
      <c r="I45" s="81" t="e">
        <f t="shared" si="2"/>
        <v>#DIV/0!</v>
      </c>
      <c r="J45" s="79">
        <f>'NOTAS 3 ER TRIMESTRE'!P44</f>
        <v>0</v>
      </c>
      <c r="K45" s="80">
        <f t="shared" si="3"/>
        <v>0</v>
      </c>
      <c r="L45" s="79">
        <f>'NOTAS 3 ER TRIMESTRE'!Q44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83" t="e">
        <f t="shared" si="7"/>
        <v>#DIV/0!</v>
      </c>
      <c r="Q45" s="104" t="e">
        <f t="shared" si="8"/>
        <v>#DIV/0!</v>
      </c>
      <c r="R45" s="72"/>
      <c r="S45" s="72"/>
      <c r="T45" s="72"/>
    </row>
    <row r="46" spans="1:20" ht="17.25" thickTop="1" thickBot="1">
      <c r="A46" s="77">
        <v>31</v>
      </c>
      <c r="B46" s="78">
        <f>DATOS!B42</f>
        <v>0</v>
      </c>
      <c r="C46" s="79" t="e">
        <f>'NOTAS 3 ER TRIMESTRE'!G45</f>
        <v>#DIV/0!</v>
      </c>
      <c r="D46" s="79" t="e">
        <f>'NOTAS 3 ER TRIMESTRE'!H45</f>
        <v>#DIV/0!</v>
      </c>
      <c r="E46" s="80" t="e">
        <f t="shared" si="0"/>
        <v>#DIV/0!</v>
      </c>
      <c r="F46" s="79" t="e">
        <f>'NOTAS 3 ER TRIMESTRE'!N45</f>
        <v>#DIV/0!</v>
      </c>
      <c r="G46" s="79" t="e">
        <f>'NOTAS 3 ER TRIMESTRE'!O45</f>
        <v>#DIV/0!</v>
      </c>
      <c r="H46" s="80" t="e">
        <f t="shared" si="1"/>
        <v>#DIV/0!</v>
      </c>
      <c r="I46" s="81" t="e">
        <f t="shared" si="2"/>
        <v>#DIV/0!</v>
      </c>
      <c r="J46" s="79">
        <f>'NOTAS 3 ER TRIMESTRE'!P45</f>
        <v>0</v>
      </c>
      <c r="K46" s="80">
        <f t="shared" si="3"/>
        <v>0</v>
      </c>
      <c r="L46" s="79">
        <f>'NOTAS 3 ER TRIMESTRE'!Q45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83" t="e">
        <f t="shared" si="7"/>
        <v>#DIV/0!</v>
      </c>
      <c r="Q46" s="104" t="e">
        <f t="shared" si="8"/>
        <v>#DIV/0!</v>
      </c>
      <c r="R46" s="72"/>
      <c r="S46" s="72"/>
      <c r="T46" s="72"/>
    </row>
    <row r="47" spans="1:20" ht="17.25" thickTop="1" thickBot="1">
      <c r="A47" s="77">
        <v>32</v>
      </c>
      <c r="B47" s="78">
        <f>DATOS!B43</f>
        <v>0</v>
      </c>
      <c r="C47" s="79" t="e">
        <f>'NOTAS 3 ER TRIMESTRE'!G46</f>
        <v>#DIV/0!</v>
      </c>
      <c r="D47" s="79" t="e">
        <f>'NOTAS 3 ER TRIMESTRE'!H46</f>
        <v>#DIV/0!</v>
      </c>
      <c r="E47" s="80" t="e">
        <f t="shared" si="0"/>
        <v>#DIV/0!</v>
      </c>
      <c r="F47" s="79" t="e">
        <f>'NOTAS 3 ER TRIMESTRE'!N46</f>
        <v>#DIV/0!</v>
      </c>
      <c r="G47" s="79" t="e">
        <f>'NOTAS 3 ER TRIMESTRE'!O46</f>
        <v>#DIV/0!</v>
      </c>
      <c r="H47" s="80" t="e">
        <f t="shared" si="1"/>
        <v>#DIV/0!</v>
      </c>
      <c r="I47" s="81" t="e">
        <f t="shared" si="2"/>
        <v>#DIV/0!</v>
      </c>
      <c r="J47" s="79">
        <f>'NOTAS 3 ER TRIMESTRE'!P46</f>
        <v>0</v>
      </c>
      <c r="K47" s="80">
        <f t="shared" si="3"/>
        <v>0</v>
      </c>
      <c r="L47" s="79">
        <f>'NOTAS 3 ER TRIMESTRE'!Q46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83" t="e">
        <f t="shared" si="7"/>
        <v>#DIV/0!</v>
      </c>
      <c r="Q47" s="104" t="e">
        <f t="shared" si="8"/>
        <v>#DIV/0!</v>
      </c>
      <c r="R47" s="72"/>
      <c r="S47" s="72"/>
      <c r="T47" s="72"/>
    </row>
    <row r="48" spans="1:20" ht="17.25" thickTop="1" thickBot="1">
      <c r="A48" s="77">
        <v>33</v>
      </c>
      <c r="B48" s="78">
        <f>DATOS!B44</f>
        <v>0</v>
      </c>
      <c r="C48" s="79" t="e">
        <f>'NOTAS 3 ER TRIMESTRE'!G47</f>
        <v>#DIV/0!</v>
      </c>
      <c r="D48" s="79" t="e">
        <f>'NOTAS 3 ER TRIMESTRE'!H47</f>
        <v>#DIV/0!</v>
      </c>
      <c r="E48" s="80" t="e">
        <f t="shared" si="0"/>
        <v>#DIV/0!</v>
      </c>
      <c r="F48" s="79" t="e">
        <f>'NOTAS 3 ER TRIMESTRE'!N47</f>
        <v>#DIV/0!</v>
      </c>
      <c r="G48" s="79" t="e">
        <f>'NOTAS 3 ER TRIMESTRE'!O47</f>
        <v>#DIV/0!</v>
      </c>
      <c r="H48" s="80" t="e">
        <f t="shared" si="1"/>
        <v>#DIV/0!</v>
      </c>
      <c r="I48" s="81" t="e">
        <f t="shared" si="2"/>
        <v>#DIV/0!</v>
      </c>
      <c r="J48" s="79">
        <f>'NOTAS 3 ER TRIMESTRE'!P47</f>
        <v>0</v>
      </c>
      <c r="K48" s="80">
        <f t="shared" si="3"/>
        <v>0</v>
      </c>
      <c r="L48" s="79">
        <f>'NOTAS 3 ER TRIMESTRE'!Q47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83" t="e">
        <f t="shared" si="7"/>
        <v>#DIV/0!</v>
      </c>
      <c r="Q48" s="104" t="e">
        <f t="shared" si="8"/>
        <v>#DIV/0!</v>
      </c>
      <c r="R48" s="72"/>
      <c r="S48" s="72"/>
      <c r="T48" s="72"/>
    </row>
    <row r="49" spans="1:20" ht="17.25" thickTop="1" thickBot="1">
      <c r="A49" s="77">
        <v>34</v>
      </c>
      <c r="B49" s="78">
        <f>DATOS!B45</f>
        <v>0</v>
      </c>
      <c r="C49" s="79" t="e">
        <f>'NOTAS 3 ER TRIMESTRE'!G48</f>
        <v>#DIV/0!</v>
      </c>
      <c r="D49" s="79" t="e">
        <f>'NOTAS 3 ER TRIMESTRE'!H48</f>
        <v>#DIV/0!</v>
      </c>
      <c r="E49" s="80" t="e">
        <f t="shared" si="0"/>
        <v>#DIV/0!</v>
      </c>
      <c r="F49" s="79" t="e">
        <f>'NOTAS 3 ER TRIMESTRE'!N48</f>
        <v>#DIV/0!</v>
      </c>
      <c r="G49" s="79" t="e">
        <f>'NOTAS 3 ER TRIMESTRE'!O48</f>
        <v>#DIV/0!</v>
      </c>
      <c r="H49" s="80" t="e">
        <f t="shared" si="1"/>
        <v>#DIV/0!</v>
      </c>
      <c r="I49" s="81" t="e">
        <f t="shared" si="2"/>
        <v>#DIV/0!</v>
      </c>
      <c r="J49" s="79">
        <f>'NOTAS 3 ER TRIMESTRE'!P48</f>
        <v>0</v>
      </c>
      <c r="K49" s="80">
        <f t="shared" si="3"/>
        <v>0</v>
      </c>
      <c r="L49" s="79">
        <f>'NOTAS 3 ER TRIMESTRE'!Q48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83" t="e">
        <f t="shared" si="7"/>
        <v>#DIV/0!</v>
      </c>
      <c r="Q49" s="104" t="e">
        <f t="shared" si="8"/>
        <v>#DIV/0!</v>
      </c>
      <c r="R49" s="72"/>
      <c r="S49" s="72"/>
      <c r="T49" s="72"/>
    </row>
    <row r="50" spans="1:20" ht="17.25" thickTop="1" thickBot="1">
      <c r="A50" s="77">
        <v>35</v>
      </c>
      <c r="B50" s="78">
        <f>DATOS!B46</f>
        <v>0</v>
      </c>
      <c r="C50" s="79" t="e">
        <f>'NOTAS 3 ER TRIMESTRE'!G49</f>
        <v>#DIV/0!</v>
      </c>
      <c r="D50" s="79" t="e">
        <f>'NOTAS 3 ER TRIMESTRE'!H49</f>
        <v>#DIV/0!</v>
      </c>
      <c r="E50" s="80" t="e">
        <f t="shared" si="0"/>
        <v>#DIV/0!</v>
      </c>
      <c r="F50" s="79" t="e">
        <f>'NOTAS 3 ER TRIMESTRE'!N49</f>
        <v>#DIV/0!</v>
      </c>
      <c r="G50" s="79" t="e">
        <f>'NOTAS 3 ER TRIMESTRE'!O49</f>
        <v>#DIV/0!</v>
      </c>
      <c r="H50" s="80" t="e">
        <f t="shared" si="1"/>
        <v>#DIV/0!</v>
      </c>
      <c r="I50" s="81" t="e">
        <f t="shared" si="2"/>
        <v>#DIV/0!</v>
      </c>
      <c r="J50" s="79">
        <f>'NOTAS 3 ER TRIMESTRE'!P49</f>
        <v>0</v>
      </c>
      <c r="K50" s="80">
        <f t="shared" si="3"/>
        <v>0</v>
      </c>
      <c r="L50" s="79">
        <f>'NOTAS 3 ER TRIMESTRE'!Q49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83" t="e">
        <f t="shared" si="7"/>
        <v>#DIV/0!</v>
      </c>
      <c r="Q50" s="104" t="e">
        <f t="shared" si="8"/>
        <v>#DIV/0!</v>
      </c>
      <c r="R50" s="72"/>
      <c r="S50" s="72"/>
      <c r="T50" s="72"/>
    </row>
    <row r="51" spans="1:20" ht="17.25" thickTop="1" thickBot="1">
      <c r="A51" s="77">
        <v>36</v>
      </c>
      <c r="B51" s="78">
        <f>DATOS!B47</f>
        <v>0</v>
      </c>
      <c r="C51" s="79" t="e">
        <f>'NOTAS 3 ER TRIMESTRE'!G50</f>
        <v>#DIV/0!</v>
      </c>
      <c r="D51" s="79" t="e">
        <f>'NOTAS 3 ER TRIMESTRE'!H50</f>
        <v>#DIV/0!</v>
      </c>
      <c r="E51" s="80" t="e">
        <f t="shared" si="0"/>
        <v>#DIV/0!</v>
      </c>
      <c r="F51" s="79" t="e">
        <f>'NOTAS 3 ER TRIMESTRE'!N50</f>
        <v>#DIV/0!</v>
      </c>
      <c r="G51" s="79" t="e">
        <f>'NOTAS 3 ER TRIMESTRE'!O50</f>
        <v>#DIV/0!</v>
      </c>
      <c r="H51" s="80" t="e">
        <f t="shared" si="1"/>
        <v>#DIV/0!</v>
      </c>
      <c r="I51" s="81" t="e">
        <f t="shared" si="2"/>
        <v>#DIV/0!</v>
      </c>
      <c r="J51" s="79">
        <f>'NOTAS 3 ER TRIMESTRE'!P50</f>
        <v>0</v>
      </c>
      <c r="K51" s="80">
        <f t="shared" si="3"/>
        <v>0</v>
      </c>
      <c r="L51" s="79">
        <f>'NOTAS 3 ER TRIMESTRE'!Q50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83" t="e">
        <f t="shared" si="7"/>
        <v>#DIV/0!</v>
      </c>
      <c r="Q51" s="104" t="e">
        <f t="shared" si="8"/>
        <v>#DIV/0!</v>
      </c>
      <c r="R51" s="72"/>
      <c r="S51" s="72"/>
      <c r="T51" s="72"/>
    </row>
    <row r="52" spans="1:20" ht="17.25" thickTop="1" thickBot="1">
      <c r="A52" s="77">
        <v>37</v>
      </c>
      <c r="B52" s="78">
        <f>DATOS!B48</f>
        <v>0</v>
      </c>
      <c r="C52" s="79" t="e">
        <f>'NOTAS 3 ER TRIMESTRE'!G51</f>
        <v>#DIV/0!</v>
      </c>
      <c r="D52" s="79" t="e">
        <f>'NOTAS 3 ER TRIMESTRE'!H51</f>
        <v>#DIV/0!</v>
      </c>
      <c r="E52" s="80" t="e">
        <f t="shared" si="0"/>
        <v>#DIV/0!</v>
      </c>
      <c r="F52" s="79" t="e">
        <f>'NOTAS 3 ER TRIMESTRE'!N51</f>
        <v>#DIV/0!</v>
      </c>
      <c r="G52" s="79" t="e">
        <f>'NOTAS 3 ER TRIMESTRE'!O51</f>
        <v>#DIV/0!</v>
      </c>
      <c r="H52" s="80" t="e">
        <f t="shared" si="1"/>
        <v>#DIV/0!</v>
      </c>
      <c r="I52" s="81" t="e">
        <f t="shared" si="2"/>
        <v>#DIV/0!</v>
      </c>
      <c r="J52" s="79">
        <f>'NOTAS 3 ER TRIMESTRE'!P51</f>
        <v>0</v>
      </c>
      <c r="K52" s="80">
        <f t="shared" si="3"/>
        <v>0</v>
      </c>
      <c r="L52" s="79">
        <f>'NOTAS 3 ER TRIMESTRE'!Q51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83" t="e">
        <f t="shared" si="7"/>
        <v>#DIV/0!</v>
      </c>
      <c r="Q52" s="104" t="e">
        <f t="shared" si="8"/>
        <v>#DIV/0!</v>
      </c>
      <c r="R52" s="72"/>
      <c r="S52" s="72"/>
      <c r="T52" s="72"/>
    </row>
    <row r="53" spans="1:20" ht="17.25" thickTop="1" thickBot="1">
      <c r="A53" s="77">
        <v>38</v>
      </c>
      <c r="B53" s="78">
        <f>DATOS!B49</f>
        <v>0</v>
      </c>
      <c r="C53" s="79" t="e">
        <f>'NOTAS 3 ER TRIMESTRE'!G52</f>
        <v>#DIV/0!</v>
      </c>
      <c r="D53" s="79" t="e">
        <f>'NOTAS 3 ER TRIMESTRE'!H52</f>
        <v>#DIV/0!</v>
      </c>
      <c r="E53" s="80" t="e">
        <f t="shared" si="0"/>
        <v>#DIV/0!</v>
      </c>
      <c r="F53" s="79" t="e">
        <f>'NOTAS 3 ER TRIMESTRE'!N52</f>
        <v>#DIV/0!</v>
      </c>
      <c r="G53" s="79" t="e">
        <f>'NOTAS 3 ER TRIMESTRE'!O52</f>
        <v>#DIV/0!</v>
      </c>
      <c r="H53" s="80" t="e">
        <f t="shared" si="1"/>
        <v>#DIV/0!</v>
      </c>
      <c r="I53" s="81" t="e">
        <f t="shared" si="2"/>
        <v>#DIV/0!</v>
      </c>
      <c r="J53" s="79">
        <f>'NOTAS 3 ER TRIMESTRE'!P52</f>
        <v>0</v>
      </c>
      <c r="K53" s="80">
        <f t="shared" si="3"/>
        <v>0</v>
      </c>
      <c r="L53" s="79">
        <f>'NOTAS 3 ER TRIMESTRE'!Q52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83" t="e">
        <f t="shared" si="7"/>
        <v>#DIV/0!</v>
      </c>
      <c r="Q53" s="104" t="e">
        <f t="shared" si="8"/>
        <v>#DIV/0!</v>
      </c>
      <c r="R53" s="72"/>
      <c r="S53" s="72"/>
      <c r="T53" s="72"/>
    </row>
    <row r="54" spans="1:20" ht="17.25" thickTop="1" thickBot="1">
      <c r="A54" s="77">
        <v>39</v>
      </c>
      <c r="B54" s="78">
        <f>DATOS!B50</f>
        <v>0</v>
      </c>
      <c r="C54" s="79" t="e">
        <f>'NOTAS 3 ER TRIMESTRE'!G53</f>
        <v>#DIV/0!</v>
      </c>
      <c r="D54" s="79" t="e">
        <f>'NOTAS 3 ER TRIMESTRE'!H53</f>
        <v>#DIV/0!</v>
      </c>
      <c r="E54" s="80" t="e">
        <f t="shared" si="0"/>
        <v>#DIV/0!</v>
      </c>
      <c r="F54" s="79" t="e">
        <f>'NOTAS 3 ER TRIMESTRE'!N53</f>
        <v>#DIV/0!</v>
      </c>
      <c r="G54" s="79" t="e">
        <f>'NOTAS 3 ER TRIMESTRE'!O53</f>
        <v>#DIV/0!</v>
      </c>
      <c r="H54" s="80" t="e">
        <f t="shared" si="1"/>
        <v>#DIV/0!</v>
      </c>
      <c r="I54" s="81" t="e">
        <f t="shared" si="2"/>
        <v>#DIV/0!</v>
      </c>
      <c r="J54" s="79">
        <f>'NOTAS 3 ER TRIMESTRE'!P53</f>
        <v>0</v>
      </c>
      <c r="K54" s="80">
        <f t="shared" si="3"/>
        <v>0</v>
      </c>
      <c r="L54" s="79">
        <f>'NOTAS 3 ER TRIMESTRE'!Q53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83" t="e">
        <f t="shared" si="7"/>
        <v>#DIV/0!</v>
      </c>
      <c r="Q54" s="104" t="e">
        <f t="shared" si="8"/>
        <v>#DIV/0!</v>
      </c>
      <c r="R54" s="72"/>
      <c r="S54" s="72"/>
      <c r="T54" s="72"/>
    </row>
    <row r="55" spans="1:20" ht="17.25" thickTop="1" thickBot="1">
      <c r="A55" s="77">
        <v>40</v>
      </c>
      <c r="B55" s="78">
        <f>DATOS!B51</f>
        <v>0</v>
      </c>
      <c r="C55" s="79" t="e">
        <f>'NOTAS 3 ER TRIMESTRE'!G54</f>
        <v>#DIV/0!</v>
      </c>
      <c r="D55" s="79" t="e">
        <f>'NOTAS 3 ER TRIMESTRE'!H54</f>
        <v>#DIV/0!</v>
      </c>
      <c r="E55" s="80" t="e">
        <f t="shared" si="0"/>
        <v>#DIV/0!</v>
      </c>
      <c r="F55" s="79" t="e">
        <f>'NOTAS 3 ER TRIMESTRE'!N54</f>
        <v>#DIV/0!</v>
      </c>
      <c r="G55" s="79" t="e">
        <f>'NOTAS 3 ER TRIMESTRE'!O54</f>
        <v>#DIV/0!</v>
      </c>
      <c r="H55" s="80" t="e">
        <f t="shared" si="1"/>
        <v>#DIV/0!</v>
      </c>
      <c r="I55" s="81" t="e">
        <f t="shared" si="2"/>
        <v>#DIV/0!</v>
      </c>
      <c r="J55" s="79">
        <f>'NOTAS 3 ER TRIMESTRE'!P54</f>
        <v>0</v>
      </c>
      <c r="K55" s="80">
        <f t="shared" si="3"/>
        <v>0</v>
      </c>
      <c r="L55" s="79">
        <f>'NOTAS 3 ER TRIMESTRE'!Q54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83" t="e">
        <f t="shared" si="7"/>
        <v>#DIV/0!</v>
      </c>
      <c r="Q55" s="104" t="e">
        <f t="shared" si="8"/>
        <v>#DIV/0!</v>
      </c>
      <c r="R55" s="72"/>
      <c r="S55" s="72"/>
      <c r="T55" s="72"/>
    </row>
    <row r="56" spans="1:20" ht="17.25" thickTop="1" thickBot="1">
      <c r="A56" s="77">
        <v>41</v>
      </c>
      <c r="B56" s="78">
        <f>DATOS!B52</f>
        <v>0</v>
      </c>
      <c r="C56" s="79" t="e">
        <f>'NOTAS 3 ER TRIMESTRE'!G55</f>
        <v>#DIV/0!</v>
      </c>
      <c r="D56" s="79" t="e">
        <f>'NOTAS 3 ER TRIMESTRE'!H55</f>
        <v>#DIV/0!</v>
      </c>
      <c r="E56" s="80" t="e">
        <f t="shared" si="0"/>
        <v>#DIV/0!</v>
      </c>
      <c r="F56" s="79" t="e">
        <f>'NOTAS 3 ER TRIMESTRE'!N55</f>
        <v>#DIV/0!</v>
      </c>
      <c r="G56" s="79" t="e">
        <f>'NOTAS 3 ER TRIMESTRE'!O55</f>
        <v>#DIV/0!</v>
      </c>
      <c r="H56" s="80" t="e">
        <f t="shared" si="1"/>
        <v>#DIV/0!</v>
      </c>
      <c r="I56" s="81" t="e">
        <f t="shared" si="2"/>
        <v>#DIV/0!</v>
      </c>
      <c r="J56" s="79">
        <f>'NOTAS 3 ER TRIMESTRE'!P55</f>
        <v>0</v>
      </c>
      <c r="K56" s="80">
        <f t="shared" si="3"/>
        <v>0</v>
      </c>
      <c r="L56" s="79">
        <f>'NOTAS 3 ER TRIMESTRE'!Q55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83" t="e">
        <f t="shared" si="7"/>
        <v>#DIV/0!</v>
      </c>
      <c r="Q56" s="104" t="e">
        <f t="shared" si="8"/>
        <v>#DIV/0!</v>
      </c>
      <c r="R56" s="72"/>
      <c r="S56" s="72"/>
      <c r="T56" s="72"/>
    </row>
    <row r="57" spans="1:20" ht="17.25" thickTop="1" thickBot="1">
      <c r="A57" s="77">
        <v>42</v>
      </c>
      <c r="B57" s="78">
        <f>DATOS!B53</f>
        <v>0</v>
      </c>
      <c r="C57" s="79" t="e">
        <f>'NOTAS 3 ER TRIMESTRE'!G56</f>
        <v>#DIV/0!</v>
      </c>
      <c r="D57" s="79" t="e">
        <f>'NOTAS 3 ER TRIMESTRE'!H56</f>
        <v>#DIV/0!</v>
      </c>
      <c r="E57" s="80" t="e">
        <f t="shared" si="0"/>
        <v>#DIV/0!</v>
      </c>
      <c r="F57" s="79" t="e">
        <f>'NOTAS 3 ER TRIMESTRE'!N56</f>
        <v>#DIV/0!</v>
      </c>
      <c r="G57" s="79" t="e">
        <f>'NOTAS 3 ER TRIMESTRE'!O56</f>
        <v>#DIV/0!</v>
      </c>
      <c r="H57" s="80" t="e">
        <f t="shared" si="1"/>
        <v>#DIV/0!</v>
      </c>
      <c r="I57" s="81" t="e">
        <f t="shared" si="2"/>
        <v>#DIV/0!</v>
      </c>
      <c r="J57" s="79">
        <f>'NOTAS 3 ER TRIMESTRE'!P56</f>
        <v>0</v>
      </c>
      <c r="K57" s="80">
        <f t="shared" si="3"/>
        <v>0</v>
      </c>
      <c r="L57" s="79">
        <f>'NOTAS 3 ER TRIMESTRE'!Q56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83" t="e">
        <f t="shared" si="7"/>
        <v>#DIV/0!</v>
      </c>
      <c r="Q57" s="104" t="e">
        <f t="shared" si="8"/>
        <v>#DIV/0!</v>
      </c>
      <c r="R57" s="72"/>
      <c r="S57" s="72"/>
      <c r="T57" s="72"/>
    </row>
    <row r="58" spans="1:20" ht="17.25" thickTop="1" thickBot="1">
      <c r="A58" s="77">
        <v>43</v>
      </c>
      <c r="B58" s="78">
        <f>DATOS!B54</f>
        <v>0</v>
      </c>
      <c r="C58" s="79" t="e">
        <f>'NOTAS 3 ER TRIMESTRE'!G57</f>
        <v>#DIV/0!</v>
      </c>
      <c r="D58" s="79" t="e">
        <f>'NOTAS 3 ER TRIMESTRE'!H57</f>
        <v>#DIV/0!</v>
      </c>
      <c r="E58" s="80" t="e">
        <f t="shared" si="0"/>
        <v>#DIV/0!</v>
      </c>
      <c r="F58" s="79" t="e">
        <f>'NOTAS 3 ER TRIMESTRE'!N57</f>
        <v>#DIV/0!</v>
      </c>
      <c r="G58" s="79" t="e">
        <f>'NOTAS 3 ER TRIMESTRE'!O57</f>
        <v>#DIV/0!</v>
      </c>
      <c r="H58" s="80" t="e">
        <f t="shared" si="1"/>
        <v>#DIV/0!</v>
      </c>
      <c r="I58" s="81" t="e">
        <f t="shared" si="2"/>
        <v>#DIV/0!</v>
      </c>
      <c r="J58" s="79">
        <f>'NOTAS 3 ER TRIMESTRE'!P57</f>
        <v>0</v>
      </c>
      <c r="K58" s="80">
        <f t="shared" si="3"/>
        <v>0</v>
      </c>
      <c r="L58" s="79">
        <f>'NOTAS 3 ER TRIMESTRE'!Q57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83" t="e">
        <f t="shared" si="7"/>
        <v>#DIV/0!</v>
      </c>
      <c r="Q58" s="104" t="e">
        <f t="shared" si="8"/>
        <v>#DIV/0!</v>
      </c>
      <c r="R58" s="72"/>
      <c r="S58" s="72"/>
      <c r="T58" s="72"/>
    </row>
    <row r="59" spans="1:20" ht="17.25" thickTop="1" thickBot="1">
      <c r="A59" s="77">
        <v>44</v>
      </c>
      <c r="B59" s="78">
        <f>DATOS!B55</f>
        <v>0</v>
      </c>
      <c r="C59" s="79" t="e">
        <f>'NOTAS 3 ER TRIMESTRE'!G58</f>
        <v>#DIV/0!</v>
      </c>
      <c r="D59" s="79" t="e">
        <f>'NOTAS 3 ER TRIMESTRE'!H58</f>
        <v>#DIV/0!</v>
      </c>
      <c r="E59" s="80" t="e">
        <f t="shared" si="0"/>
        <v>#DIV/0!</v>
      </c>
      <c r="F59" s="79" t="e">
        <f>'NOTAS 3 ER TRIMESTRE'!N58</f>
        <v>#DIV/0!</v>
      </c>
      <c r="G59" s="79" t="e">
        <f>'NOTAS 3 ER TRIMESTRE'!O58</f>
        <v>#DIV/0!</v>
      </c>
      <c r="H59" s="80" t="e">
        <f t="shared" si="1"/>
        <v>#DIV/0!</v>
      </c>
      <c r="I59" s="81" t="e">
        <f t="shared" si="2"/>
        <v>#DIV/0!</v>
      </c>
      <c r="J59" s="79">
        <f>'NOTAS 3 ER TRIMESTRE'!P58</f>
        <v>0</v>
      </c>
      <c r="K59" s="80">
        <f t="shared" si="3"/>
        <v>0</v>
      </c>
      <c r="L59" s="79">
        <f>'NOTAS 3 ER TRIMESTRE'!Q58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83" t="e">
        <f t="shared" si="7"/>
        <v>#DIV/0!</v>
      </c>
      <c r="Q59" s="104" t="e">
        <f t="shared" si="8"/>
        <v>#DIV/0!</v>
      </c>
      <c r="R59" s="72"/>
      <c r="S59" s="72"/>
      <c r="T59" s="72"/>
    </row>
    <row r="60" spans="1:20" ht="17.25" thickTop="1" thickBot="1">
      <c r="A60" s="77">
        <v>45</v>
      </c>
      <c r="B60" s="78">
        <f>DATOS!B56</f>
        <v>0</v>
      </c>
      <c r="C60" s="79" t="e">
        <f>'NOTAS 3 ER TRIMESTRE'!G59</f>
        <v>#DIV/0!</v>
      </c>
      <c r="D60" s="79" t="e">
        <f>'NOTAS 3 ER TRIMESTRE'!H59</f>
        <v>#DIV/0!</v>
      </c>
      <c r="E60" s="80" t="e">
        <f t="shared" si="0"/>
        <v>#DIV/0!</v>
      </c>
      <c r="F60" s="79" t="e">
        <f>'NOTAS 3 ER TRIMESTRE'!N59</f>
        <v>#DIV/0!</v>
      </c>
      <c r="G60" s="79" t="e">
        <f>'NOTAS 3 ER TRIMESTRE'!O59</f>
        <v>#DIV/0!</v>
      </c>
      <c r="H60" s="80" t="e">
        <f t="shared" si="1"/>
        <v>#DIV/0!</v>
      </c>
      <c r="I60" s="81" t="e">
        <f t="shared" si="2"/>
        <v>#DIV/0!</v>
      </c>
      <c r="J60" s="79">
        <f>'NOTAS 3 ER TRIMESTRE'!P59</f>
        <v>0</v>
      </c>
      <c r="K60" s="80">
        <f t="shared" si="3"/>
        <v>0</v>
      </c>
      <c r="L60" s="79">
        <f>'NOTAS 3 ER TRIMESTRE'!Q59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83" t="e">
        <f t="shared" si="7"/>
        <v>#DIV/0!</v>
      </c>
      <c r="Q60" s="104" t="e">
        <f t="shared" si="8"/>
        <v>#DIV/0!</v>
      </c>
      <c r="R60" s="72"/>
      <c r="S60" s="72"/>
      <c r="T60" s="72"/>
    </row>
    <row r="61" spans="1:20" ht="17.25" thickTop="1" thickBot="1">
      <c r="A61" s="106"/>
      <c r="B61" s="107"/>
      <c r="C61" s="107"/>
      <c r="D61" s="107"/>
      <c r="E61" s="107"/>
      <c r="F61" s="107"/>
      <c r="G61" s="107"/>
      <c r="H61" s="107"/>
      <c r="I61" s="272" t="s">
        <v>96</v>
      </c>
      <c r="J61" s="205"/>
      <c r="K61" s="205"/>
      <c r="L61" s="205"/>
      <c r="M61" s="205"/>
      <c r="N61" s="206"/>
      <c r="O61" s="73">
        <f>AVERAGEIF(O16:O60,"&gt;0",O16:O60)</f>
        <v>8.7654411764705884</v>
      </c>
      <c r="P61" s="108" t="str">
        <f t="shared" ref="P61" si="9">IF(ROUND(O61,0)=10,"A+",IF(ROUND(O61,0)=9,"A-",IF(ROUND(O61,0)=8,"B+",IF(ROUND(O61,0)=7,"B-",IF(ROUND(O61,0)=6,"C+",IF(ROUND(O61,0)=5,"C-",IF(ROUND(17,0)=4,"D+",IF(ROUND(O61,0)=3,"D-",IF(ROUND(O61,0)=2,"E+",IF(ROUND(O61,0)=1,"E-"))))))))))</f>
        <v>A-</v>
      </c>
      <c r="Q61" s="105"/>
      <c r="R61" s="105"/>
      <c r="S61" s="105"/>
      <c r="T61" s="105"/>
    </row>
    <row r="62" spans="1:20" ht="15.75" thickTop="1"/>
    <row r="63" spans="1:20">
      <c r="B63" s="247" t="s">
        <v>68</v>
      </c>
      <c r="C63" s="307" t="s">
        <v>72</v>
      </c>
      <c r="D63" s="248" t="s">
        <v>73</v>
      </c>
      <c r="E63" s="248"/>
      <c r="F63" s="305"/>
      <c r="G63" s="305"/>
    </row>
    <row r="64" spans="1:20">
      <c r="B64" s="247"/>
      <c r="C64" s="308"/>
      <c r="D64" s="248"/>
      <c r="E64" s="248"/>
      <c r="F64" s="305"/>
      <c r="G64" s="305"/>
    </row>
    <row r="65" spans="2:7">
      <c r="B65" s="292" t="s">
        <v>123</v>
      </c>
      <c r="C65" s="74" t="s">
        <v>69</v>
      </c>
      <c r="D65" s="249">
        <f>COUNTIF(P16:P60,"A+")</f>
        <v>1</v>
      </c>
      <c r="E65" s="249"/>
      <c r="F65" s="306"/>
      <c r="G65" s="306"/>
    </row>
    <row r="66" spans="2:7">
      <c r="B66" s="293"/>
      <c r="C66" s="74" t="s">
        <v>70</v>
      </c>
      <c r="D66" s="249">
        <f>COUNTIF(P16:P60,"A-")</f>
        <v>10</v>
      </c>
      <c r="E66" s="249"/>
      <c r="F66" s="306"/>
      <c r="G66" s="306"/>
    </row>
    <row r="67" spans="2:7">
      <c r="B67" s="294"/>
      <c r="C67" s="74" t="s">
        <v>75</v>
      </c>
      <c r="D67" s="249">
        <f>COUNTIF(P16:P60,"B+")</f>
        <v>6</v>
      </c>
      <c r="E67" s="249"/>
      <c r="F67" s="306"/>
      <c r="G67" s="306"/>
    </row>
    <row r="68" spans="2:7">
      <c r="B68" s="295" t="s">
        <v>124</v>
      </c>
      <c r="C68" s="74" t="s">
        <v>76</v>
      </c>
      <c r="D68" s="249">
        <f>COUNTIF(P16:P60,"B-")</f>
        <v>0</v>
      </c>
      <c r="E68" s="249"/>
      <c r="F68" s="306"/>
      <c r="G68" s="306"/>
    </row>
    <row r="69" spans="2:7">
      <c r="B69" s="296"/>
      <c r="C69" s="74" t="s">
        <v>77</v>
      </c>
      <c r="D69" s="249">
        <f>COUNTIF(P16:P60,"C+")</f>
        <v>0</v>
      </c>
      <c r="E69" s="249"/>
      <c r="F69" s="306"/>
      <c r="G69" s="306"/>
    </row>
    <row r="70" spans="2:7">
      <c r="B70" s="297"/>
      <c r="C70" s="74" t="s">
        <v>78</v>
      </c>
      <c r="D70" s="249">
        <f>COUNTIF(P16:P60,"C-")</f>
        <v>0</v>
      </c>
      <c r="E70" s="249"/>
      <c r="F70" s="306"/>
      <c r="G70" s="306"/>
    </row>
    <row r="71" spans="2:7">
      <c r="B71" s="292" t="s">
        <v>125</v>
      </c>
      <c r="C71" s="74" t="s">
        <v>79</v>
      </c>
      <c r="D71" s="249">
        <f>COUNTIF(P16:P60,"D+")</f>
        <v>0</v>
      </c>
      <c r="E71" s="249"/>
      <c r="F71" s="306"/>
      <c r="G71" s="306"/>
    </row>
    <row r="72" spans="2:7">
      <c r="B72" s="293"/>
      <c r="C72" s="74" t="s">
        <v>80</v>
      </c>
      <c r="D72" s="249">
        <f>COUNTIF(P16:P60,"D-")</f>
        <v>0</v>
      </c>
      <c r="E72" s="249"/>
      <c r="F72" s="306"/>
      <c r="G72" s="306"/>
    </row>
    <row r="73" spans="2:7">
      <c r="B73" s="293"/>
      <c r="C73" s="74" t="s">
        <v>81</v>
      </c>
      <c r="D73" s="249">
        <f>COUNTIF(P16:P60,"E+")</f>
        <v>0</v>
      </c>
      <c r="E73" s="249"/>
      <c r="F73" s="306"/>
      <c r="G73" s="306"/>
    </row>
    <row r="74" spans="2:7">
      <c r="B74" s="294"/>
      <c r="C74" s="74" t="s">
        <v>82</v>
      </c>
      <c r="D74" s="249">
        <f>COUNTIF(N16:N60,"E-")</f>
        <v>0</v>
      </c>
      <c r="E74" s="249"/>
      <c r="F74" s="306"/>
      <c r="G74" s="306"/>
    </row>
    <row r="75" spans="2:7">
      <c r="B75" s="309" t="s">
        <v>94</v>
      </c>
      <c r="C75" s="309"/>
      <c r="D75" s="309">
        <f>SUM(D65:E74)</f>
        <v>17</v>
      </c>
      <c r="E75" s="309"/>
    </row>
    <row r="82" spans="2:9">
      <c r="B82" s="75" t="str">
        <f>DATOS!B7</f>
        <v>Ing. Margarita Ronquillo</v>
      </c>
      <c r="E82" s="250" t="str">
        <f>DATOS!B4</f>
        <v>Msc. Myrian Zurita</v>
      </c>
      <c r="F82" s="250"/>
      <c r="G82" s="250"/>
      <c r="H82" s="250"/>
      <c r="I82" s="250"/>
    </row>
    <row r="83" spans="2:9">
      <c r="B83" s="76" t="str">
        <f>DATOS!A7</f>
        <v>Vicerrector/a:</v>
      </c>
      <c r="E83" s="251" t="str">
        <f>DATOS!A4</f>
        <v>Docente:</v>
      </c>
      <c r="F83" s="251"/>
      <c r="G83" s="251"/>
      <c r="H83" s="251"/>
      <c r="I83" s="251"/>
    </row>
  </sheetData>
  <mergeCells count="70">
    <mergeCell ref="B75:C75"/>
    <mergeCell ref="D75:E75"/>
    <mergeCell ref="D73:E73"/>
    <mergeCell ref="D74:E74"/>
    <mergeCell ref="C63:C64"/>
    <mergeCell ref="B65:B67"/>
    <mergeCell ref="B68:B70"/>
    <mergeCell ref="E82:I82"/>
    <mergeCell ref="E83:I83"/>
    <mergeCell ref="F69:G69"/>
    <mergeCell ref="F70:G70"/>
    <mergeCell ref="B71:B74"/>
    <mergeCell ref="F71:G71"/>
    <mergeCell ref="F72:G72"/>
    <mergeCell ref="F73:G73"/>
    <mergeCell ref="F74:G74"/>
    <mergeCell ref="D69:E69"/>
    <mergeCell ref="D70:E70"/>
    <mergeCell ref="D71:E71"/>
    <mergeCell ref="D72:E72"/>
    <mergeCell ref="I61:N61"/>
    <mergeCell ref="M14:M15"/>
    <mergeCell ref="F67:G67"/>
    <mergeCell ref="F68:G68"/>
    <mergeCell ref="D63:E64"/>
    <mergeCell ref="D65:E65"/>
    <mergeCell ref="D66:E66"/>
    <mergeCell ref="D67:E67"/>
    <mergeCell ref="D68:E68"/>
    <mergeCell ref="F65:G65"/>
    <mergeCell ref="F66:G66"/>
    <mergeCell ref="B63:B64"/>
    <mergeCell ref="F63:G64"/>
    <mergeCell ref="S6:T6"/>
    <mergeCell ref="A1:T2"/>
    <mergeCell ref="C5:G5"/>
    <mergeCell ref="I5:L5"/>
    <mergeCell ref="M5:P5"/>
    <mergeCell ref="S5:T5"/>
    <mergeCell ref="C6:G6"/>
    <mergeCell ref="I6:L6"/>
    <mergeCell ref="M6:P6"/>
    <mergeCell ref="G14:G15"/>
    <mergeCell ref="Q12:Q15"/>
    <mergeCell ref="H14:H15"/>
    <mergeCell ref="J14:J15"/>
    <mergeCell ref="K14:K15"/>
    <mergeCell ref="L14:L15"/>
    <mergeCell ref="C7:G7"/>
    <mergeCell ref="I7:L7"/>
    <mergeCell ref="M7:P7"/>
    <mergeCell ref="C8:G8"/>
    <mergeCell ref="I8:L8"/>
    <mergeCell ref="M8:P8"/>
    <mergeCell ref="C9:G9"/>
    <mergeCell ref="A11:T11"/>
    <mergeCell ref="A12:A15"/>
    <mergeCell ref="B12:B15"/>
    <mergeCell ref="N12:N15"/>
    <mergeCell ref="C12:E13"/>
    <mergeCell ref="F12:H13"/>
    <mergeCell ref="I12:I15"/>
    <mergeCell ref="J12:M13"/>
    <mergeCell ref="R12:T14"/>
    <mergeCell ref="P12:P15"/>
    <mergeCell ref="C14:C15"/>
    <mergeCell ref="D14:D15"/>
    <mergeCell ref="E14:E15"/>
    <mergeCell ref="F14:F15"/>
    <mergeCell ref="O12:O15"/>
  </mergeCells>
  <conditionalFormatting sqref="O16:O60">
    <cfRule type="cellIs" dxfId="8" priority="4" operator="lessThan">
      <formula>7</formula>
    </cfRule>
    <cfRule type="cellIs" dxfId="7" priority="5" operator="lessThan">
      <formula>7</formula>
    </cfRule>
  </conditionalFormatting>
  <conditionalFormatting sqref="Q16:Q60">
    <cfRule type="cellIs" dxfId="6" priority="1" operator="equal">
      <formula>"RECUPERACIÓN PEDAGOGICA"</formula>
    </cfRule>
  </conditionalFormatting>
  <conditionalFormatting sqref="Q16:Q60">
    <cfRule type="cellIs" dxfId="5" priority="2" operator="lessThan">
      <formula>6.99</formula>
    </cfRule>
    <cfRule type="cellIs" dxfId="4" priority="3" operator="lessThan">
      <formula>7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74"/>
  <sheetViews>
    <sheetView tabSelected="1" topLeftCell="A4" workbookViewId="0">
      <selection activeCell="I10" sqref="I10"/>
    </sheetView>
  </sheetViews>
  <sheetFormatPr baseColWidth="10" defaultRowHeight="15"/>
  <cols>
    <col min="1" max="1" width="11.85546875" customWidth="1"/>
    <col min="2" max="2" width="37.28515625" customWidth="1"/>
    <col min="3" max="10" width="6.7109375" customWidth="1"/>
    <col min="11" max="11" width="39.5703125" bestFit="1" customWidth="1"/>
  </cols>
  <sheetData>
    <row r="1" spans="1:11" ht="31.5" customHeight="1" thickBot="1">
      <c r="A1" s="273" t="s">
        <v>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7.75" customHeight="1" thickBot="1">
      <c r="A2" s="275" t="s">
        <v>86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</row>
    <row r="3" spans="1:11" s="85" customFormat="1" ht="20.100000000000001" customHeight="1">
      <c r="A3" s="87"/>
      <c r="B3" s="314" t="s">
        <v>28</v>
      </c>
      <c r="C3" s="315" t="str">
        <f>DATOS!B5</f>
        <v>Tercero A</v>
      </c>
      <c r="D3" s="315"/>
      <c r="E3" s="315"/>
      <c r="F3" s="315"/>
      <c r="G3" s="84"/>
      <c r="H3" s="311" t="s">
        <v>48</v>
      </c>
      <c r="I3" s="311"/>
      <c r="J3" s="320"/>
      <c r="K3" s="321" t="str">
        <f>DATOS!B6</f>
        <v>Msc. Myrian Zurita</v>
      </c>
    </row>
    <row r="4" spans="1:11" s="85" customFormat="1" ht="20.100000000000001" customHeight="1">
      <c r="A4" s="88"/>
      <c r="B4" s="316" t="s">
        <v>30</v>
      </c>
      <c r="C4" s="317" t="str">
        <f>DATOS!B4</f>
        <v>Msc. Myrian Zurita</v>
      </c>
      <c r="D4" s="317"/>
      <c r="E4" s="317"/>
      <c r="F4" s="317"/>
      <c r="G4" s="100"/>
      <c r="H4" s="312" t="s">
        <v>47</v>
      </c>
      <c r="I4" s="312"/>
      <c r="J4" s="129"/>
      <c r="K4" s="322" t="str">
        <f>DATOS!B8</f>
        <v>Matutina</v>
      </c>
    </row>
    <row r="5" spans="1:11" s="85" customFormat="1" ht="20.100000000000001" customHeight="1" thickBot="1">
      <c r="A5" s="101"/>
      <c r="B5" s="318" t="s">
        <v>32</v>
      </c>
      <c r="C5" s="319" t="str">
        <f>DATOS!B3</f>
        <v>Física</v>
      </c>
      <c r="D5" s="319"/>
      <c r="E5" s="319"/>
      <c r="F5" s="319"/>
      <c r="G5" s="102"/>
      <c r="H5" s="313" t="s">
        <v>88</v>
      </c>
      <c r="I5" s="313"/>
      <c r="J5" s="130"/>
      <c r="K5" s="323" t="str">
        <f>DATOS!B2</f>
        <v>2023 - 2024</v>
      </c>
    </row>
    <row r="6" spans="1:11" s="85" customFormat="1" ht="20.100000000000001" customHeight="1">
      <c r="A6" s="86"/>
      <c r="B6" s="89"/>
      <c r="C6" s="277" t="s">
        <v>89</v>
      </c>
      <c r="D6" s="278"/>
      <c r="E6" s="281" t="s">
        <v>92</v>
      </c>
      <c r="F6" s="278"/>
      <c r="G6" s="277" t="s">
        <v>93</v>
      </c>
      <c r="H6" s="278"/>
      <c r="I6" s="287" t="s">
        <v>90</v>
      </c>
      <c r="J6" s="287" t="s">
        <v>91</v>
      </c>
      <c r="K6" s="327" t="s">
        <v>87</v>
      </c>
    </row>
    <row r="7" spans="1:11" ht="15" customHeight="1" thickBot="1">
      <c r="A7" s="90"/>
      <c r="B7" s="91"/>
      <c r="C7" s="279"/>
      <c r="D7" s="280"/>
      <c r="E7" s="282"/>
      <c r="F7" s="280"/>
      <c r="G7" s="279"/>
      <c r="H7" s="280"/>
      <c r="I7" s="288"/>
      <c r="J7" s="288"/>
      <c r="K7" s="328"/>
    </row>
    <row r="8" spans="1:11" ht="115.5" thickBot="1">
      <c r="A8" s="92" t="s">
        <v>33</v>
      </c>
      <c r="B8" s="96" t="s">
        <v>34</v>
      </c>
      <c r="C8" s="324" t="s">
        <v>90</v>
      </c>
      <c r="D8" s="284" t="s">
        <v>91</v>
      </c>
      <c r="E8" s="325" t="s">
        <v>90</v>
      </c>
      <c r="F8" s="284" t="s">
        <v>91</v>
      </c>
      <c r="G8" s="324" t="s">
        <v>90</v>
      </c>
      <c r="H8" s="284" t="s">
        <v>91</v>
      </c>
      <c r="I8" s="289"/>
      <c r="J8" s="289"/>
      <c r="K8" s="328"/>
    </row>
    <row r="9" spans="1:11">
      <c r="A9" s="93">
        <v>1</v>
      </c>
      <c r="B9" s="97" t="str">
        <f>DATOS!B12</f>
        <v>ALBAN TITUAÑA ANTONY GABRIEL</v>
      </c>
      <c r="C9" s="126">
        <f>'J.CURSO 1ER TRIMESTRE'!O16</f>
        <v>8.0250000000000004</v>
      </c>
      <c r="D9" s="285" t="str">
        <f>'J.CURSO 1ER TRIMESTRE'!P16</f>
        <v>B+</v>
      </c>
      <c r="E9" s="127">
        <f>'J.CURSO 2DO TRIMESTRE '!O16</f>
        <v>7.7250000000000005</v>
      </c>
      <c r="F9" s="285" t="str">
        <f>'J.CURSO 2DO TRIMESTRE '!P16</f>
        <v>B+</v>
      </c>
      <c r="G9" s="126">
        <f>'J.CURSO 3 ER TRIMESTRE'!O16</f>
        <v>9.1000000000000014</v>
      </c>
      <c r="H9" s="286" t="str">
        <f>'J.CURSO 3 ER TRIMESTRE'!P16</f>
        <v>A-</v>
      </c>
      <c r="I9" s="103">
        <f>TRUNC( ((C9+E9+G9)/3),2)</f>
        <v>8.2799999999999994</v>
      </c>
      <c r="J9" s="300" t="str">
        <f>IF(ROUND(I9,0)=10,"A+",IF(ROUND(I9,0)=9,"A-",IF(ROUND(I9,0)=8,"B+",IF(ROUND(I9,0)=7,"B-",IF(ROUND(I9,0)=6,"C+",IF(ROUND(I9,0)=5,"C-",IF(ROUND(17,0)=4,"D+",IF(ROUND(I9,0)=3,"D-",IF(ROUND(I9,0)=2,"E+",IF(ROUND(I9,0)=1,"E-"))))))))))</f>
        <v>B+</v>
      </c>
      <c r="K9" s="326" t="str">
        <f>IF(I9&gt;=8,"Destreza o aprendizaje alcanzado",IF(I9&lt;8,"Destreza o aprendizaje en proceso de desarrollo",IF(I9&lt;5.99,"Destreza o aprendizaje iniciado")))</f>
        <v>Destreza o aprendizaje alcanzado</v>
      </c>
    </row>
    <row r="10" spans="1:11">
      <c r="A10" s="94">
        <v>2</v>
      </c>
      <c r="B10" s="98" t="str">
        <f>DATOS!B13</f>
        <v>CASA ALVARADO ANDERSON ISMAEL</v>
      </c>
      <c r="C10" s="126">
        <f>'J.CURSO 1ER TRIMESTRE'!O17</f>
        <v>6.1125000000000007</v>
      </c>
      <c r="D10" s="285" t="str">
        <f>'J.CURSO 1ER TRIMESTRE'!P17</f>
        <v>C+</v>
      </c>
      <c r="E10" s="127">
        <f>'J.CURSO 2DO TRIMESTRE '!O17</f>
        <v>7.3414999999999999</v>
      </c>
      <c r="F10" s="285" t="str">
        <f>'J.CURSO 2DO TRIMESTRE '!P17</f>
        <v>B-</v>
      </c>
      <c r="G10" s="126">
        <f>'J.CURSO 3 ER TRIMESTRE'!O17</f>
        <v>8.5749999999999993</v>
      </c>
      <c r="H10" s="286" t="str">
        <f>'J.CURSO 3 ER TRIMESTRE'!P17</f>
        <v>A-</v>
      </c>
      <c r="I10" s="103">
        <f t="shared" ref="I10:I53" si="0">TRUNC( ((C10+E10+G10)/3),2)</f>
        <v>7.34</v>
      </c>
      <c r="J10" s="300" t="str">
        <f t="shared" ref="J10:J54" si="1">IF(ROUND(I10,0)=10,"A+",IF(ROUND(I10,0)=9,"A-",IF(ROUND(I10,0)=8,"B+",IF(ROUND(I10,0)=7,"B-",IF(ROUND(I10,0)=6,"C+",IF(ROUND(I10,0)=5,"C-",IF(ROUND(17,0)=4,"D+",IF(ROUND(I10,0)=3,"D-",IF(ROUND(I10,0)=2,"E+",IF(ROUND(I10,0)=1,"E-"))))))))))</f>
        <v>B-</v>
      </c>
      <c r="K10" s="326" t="str">
        <f t="shared" ref="K10:K53" si="2">IF(I10&gt;=8,"Destreza o aprendizaje alcanzado",IF(I10&lt;8,"Destreza o aprendizaje en proceso de desarrollo",IF(I10&lt;5.99,"Destreza o aprendizaje iniciado")))</f>
        <v>Destreza o aprendizaje en proceso de desarrollo</v>
      </c>
    </row>
    <row r="11" spans="1:11">
      <c r="A11" s="94">
        <v>3</v>
      </c>
      <c r="B11" s="98" t="str">
        <f>DATOS!B14</f>
        <v>CASA QUINATOA CRISTIAN DANILO</v>
      </c>
      <c r="C11" s="126">
        <f>'J.CURSO 1ER TRIMESTRE'!O18</f>
        <v>8.4375</v>
      </c>
      <c r="D11" s="285" t="str">
        <f>'J.CURSO 1ER TRIMESTRE'!P18</f>
        <v>B+</v>
      </c>
      <c r="E11" s="127">
        <f>'J.CURSO 2DO TRIMESTRE '!O18</f>
        <v>7.6415000000000006</v>
      </c>
      <c r="F11" s="285" t="str">
        <f>'J.CURSO 2DO TRIMESTRE '!P18</f>
        <v>B+</v>
      </c>
      <c r="G11" s="126">
        <f>'J.CURSO 3 ER TRIMESTRE'!O18</f>
        <v>9.25</v>
      </c>
      <c r="H11" s="286" t="str">
        <f>'J.CURSO 3 ER TRIMESTRE'!P18</f>
        <v>A-</v>
      </c>
      <c r="I11" s="103">
        <f t="shared" si="0"/>
        <v>8.44</v>
      </c>
      <c r="J11" s="300" t="str">
        <f t="shared" si="1"/>
        <v>B+</v>
      </c>
      <c r="K11" s="326" t="str">
        <f t="shared" si="2"/>
        <v>Destreza o aprendizaje alcanzado</v>
      </c>
    </row>
    <row r="12" spans="1:11">
      <c r="A12" s="94">
        <v>4</v>
      </c>
      <c r="B12" s="98" t="str">
        <f>DATOS!B15</f>
        <v>CATOTA TAIPE MIRYAN GRACIELA</v>
      </c>
      <c r="C12" s="126">
        <f>'J.CURSO 1ER TRIMESTRE'!O19</f>
        <v>7.9499999999999993</v>
      </c>
      <c r="D12" s="285" t="str">
        <f>'J.CURSO 1ER TRIMESTRE'!P19</f>
        <v>B+</v>
      </c>
      <c r="E12" s="127">
        <f>'J.CURSO 2DO TRIMESTRE '!O19</f>
        <v>8.4094999999999995</v>
      </c>
      <c r="F12" s="285" t="str">
        <f>'J.CURSO 2DO TRIMESTRE '!P19</f>
        <v>B+</v>
      </c>
      <c r="G12" s="126">
        <f>'J.CURSO 3 ER TRIMESTRE'!O19</f>
        <v>9.625</v>
      </c>
      <c r="H12" s="286" t="str">
        <f>'J.CURSO 3 ER TRIMESTRE'!P19</f>
        <v>A+</v>
      </c>
      <c r="I12" s="103">
        <f t="shared" si="0"/>
        <v>8.66</v>
      </c>
      <c r="J12" s="300" t="str">
        <f t="shared" si="1"/>
        <v>A-</v>
      </c>
      <c r="K12" s="326" t="str">
        <f t="shared" si="2"/>
        <v>Destreza o aprendizaje alcanzado</v>
      </c>
    </row>
    <row r="13" spans="1:11">
      <c r="A13" s="94">
        <v>5</v>
      </c>
      <c r="B13" s="98" t="str">
        <f>DATOS!B16</f>
        <v>CHANATASIG CASA ALEX FERNANDO</v>
      </c>
      <c r="C13" s="126">
        <f>'J.CURSO 1ER TRIMESTRE'!O20</f>
        <v>8.8375000000000004</v>
      </c>
      <c r="D13" s="285" t="str">
        <f>'J.CURSO 1ER TRIMESTRE'!P20</f>
        <v>A-</v>
      </c>
      <c r="E13" s="127">
        <f>'J.CURSO 2DO TRIMESTRE '!O20</f>
        <v>8.9344999999999999</v>
      </c>
      <c r="F13" s="285" t="str">
        <f>'J.CURSO 2DO TRIMESTRE '!P20</f>
        <v>A-</v>
      </c>
      <c r="G13" s="126">
        <f>'J.CURSO 3 ER TRIMESTRE'!O20</f>
        <v>8.9124999999999996</v>
      </c>
      <c r="H13" s="286" t="str">
        <f>'J.CURSO 3 ER TRIMESTRE'!P20</f>
        <v>A-</v>
      </c>
      <c r="I13" s="103">
        <f t="shared" si="0"/>
        <v>8.89</v>
      </c>
      <c r="J13" s="300" t="str">
        <f t="shared" si="1"/>
        <v>A-</v>
      </c>
      <c r="K13" s="326" t="str">
        <f t="shared" si="2"/>
        <v>Destreza o aprendizaje alcanzado</v>
      </c>
    </row>
    <row r="14" spans="1:11">
      <c r="A14" s="94">
        <v>6</v>
      </c>
      <c r="B14" s="98" t="str">
        <f>DATOS!B17</f>
        <v>CHICAIZA QUINATOA KEVIN MARCELO</v>
      </c>
      <c r="C14" s="126">
        <f>'J.CURSO 1ER TRIMESTRE'!O21</f>
        <v>9.15</v>
      </c>
      <c r="D14" s="285" t="str">
        <f>'J.CURSO 1ER TRIMESTRE'!P21</f>
        <v>A-</v>
      </c>
      <c r="E14" s="127">
        <f>'J.CURSO 2DO TRIMESTRE '!O21</f>
        <v>10</v>
      </c>
      <c r="F14" s="285" t="str">
        <f>'J.CURSO 2DO TRIMESTRE '!P21</f>
        <v>A+</v>
      </c>
      <c r="G14" s="126">
        <f>'J.CURSO 3 ER TRIMESTRE'!O21</f>
        <v>9.4749999999999996</v>
      </c>
      <c r="H14" s="286" t="str">
        <f>'J.CURSO 3 ER TRIMESTRE'!P21</f>
        <v>A-</v>
      </c>
      <c r="I14" s="103">
        <f t="shared" si="0"/>
        <v>9.5399999999999991</v>
      </c>
      <c r="J14" s="300" t="str">
        <f t="shared" si="1"/>
        <v>A+</v>
      </c>
      <c r="K14" s="326" t="str">
        <f t="shared" si="2"/>
        <v>Destreza o aprendizaje alcanzado</v>
      </c>
    </row>
    <row r="15" spans="1:11">
      <c r="A15" s="94">
        <v>7</v>
      </c>
      <c r="B15" s="98" t="str">
        <f>DATOS!B18</f>
        <v>COYAGO YUGCHA JOSTIN ISRAEL</v>
      </c>
      <c r="C15" s="126">
        <f>'J.CURSO 1ER TRIMESTRE'!O22</f>
        <v>9.2875000000000014</v>
      </c>
      <c r="D15" s="285" t="str">
        <f>'J.CURSO 1ER TRIMESTRE'!P22</f>
        <v>A-</v>
      </c>
      <c r="E15" s="127">
        <f>'J.CURSO 2DO TRIMESTRE '!O22</f>
        <v>10</v>
      </c>
      <c r="F15" s="285" t="str">
        <f>'J.CURSO 2DO TRIMESTRE '!P22</f>
        <v>A+</v>
      </c>
      <c r="G15" s="126">
        <f>'J.CURSO 3 ER TRIMESTRE'!O22</f>
        <v>8.0500000000000007</v>
      </c>
      <c r="H15" s="286" t="str">
        <f>'J.CURSO 3 ER TRIMESTRE'!P22</f>
        <v>B+</v>
      </c>
      <c r="I15" s="103">
        <f t="shared" si="0"/>
        <v>9.11</v>
      </c>
      <c r="J15" s="300" t="str">
        <f t="shared" si="1"/>
        <v>A-</v>
      </c>
      <c r="K15" s="326" t="str">
        <f t="shared" si="2"/>
        <v>Destreza o aprendizaje alcanzado</v>
      </c>
    </row>
    <row r="16" spans="1:11">
      <c r="A16" s="94">
        <v>8</v>
      </c>
      <c r="B16" s="98" t="str">
        <f>DATOS!B19</f>
        <v>GUARANDA AGUIAR ANDRES SEBASTIAN</v>
      </c>
      <c r="C16" s="126">
        <f>'J.CURSO 1ER TRIMESTRE'!O23</f>
        <v>7.0374999999999996</v>
      </c>
      <c r="D16" s="285" t="str">
        <f>'J.CURSO 1ER TRIMESTRE'!P23</f>
        <v>B-</v>
      </c>
      <c r="E16" s="127">
        <f>'J.CURSO 2DO TRIMESTRE '!O23</f>
        <v>8.5235000000000003</v>
      </c>
      <c r="F16" s="285" t="str">
        <f>'J.CURSO 2DO TRIMESTRE '!P23</f>
        <v>A-</v>
      </c>
      <c r="G16" s="126">
        <f>'J.CURSO 3 ER TRIMESTRE'!O23</f>
        <v>9.4250000000000007</v>
      </c>
      <c r="H16" s="286" t="str">
        <f>'J.CURSO 3 ER TRIMESTRE'!P23</f>
        <v>A-</v>
      </c>
      <c r="I16" s="103">
        <f t="shared" si="0"/>
        <v>8.32</v>
      </c>
      <c r="J16" s="300" t="str">
        <f t="shared" si="1"/>
        <v>B+</v>
      </c>
      <c r="K16" s="326" t="str">
        <f t="shared" si="2"/>
        <v>Destreza o aprendizaje alcanzado</v>
      </c>
    </row>
    <row r="17" spans="1:11">
      <c r="A17" s="94">
        <v>9</v>
      </c>
      <c r="B17" s="98" t="str">
        <f>DATOS!B20</f>
        <v>HUILCA QUINATOA JAVIER ALEXANDER</v>
      </c>
      <c r="C17" s="126">
        <f>'J.CURSO 1ER TRIMESTRE'!O24</f>
        <v>7.2125000000000004</v>
      </c>
      <c r="D17" s="285" t="str">
        <f>'J.CURSO 1ER TRIMESTRE'!P24</f>
        <v>B-</v>
      </c>
      <c r="E17" s="127">
        <f>'J.CURSO 2DO TRIMESTRE '!O24</f>
        <v>7.125</v>
      </c>
      <c r="F17" s="285" t="str">
        <f>'J.CURSO 2DO TRIMESTRE '!P24</f>
        <v>B-</v>
      </c>
      <c r="G17" s="126">
        <f>'J.CURSO 3 ER TRIMESTRE'!O24</f>
        <v>7.7249999999999996</v>
      </c>
      <c r="H17" s="286" t="str">
        <f>'J.CURSO 3 ER TRIMESTRE'!P24</f>
        <v>B+</v>
      </c>
      <c r="I17" s="103">
        <f t="shared" si="0"/>
        <v>7.35</v>
      </c>
      <c r="J17" s="300" t="str">
        <f t="shared" si="1"/>
        <v>B-</v>
      </c>
      <c r="K17" s="326" t="str">
        <f t="shared" si="2"/>
        <v>Destreza o aprendizaje en proceso de desarrollo</v>
      </c>
    </row>
    <row r="18" spans="1:11">
      <c r="A18" s="94">
        <v>10</v>
      </c>
      <c r="B18" s="98" t="str">
        <f>DATOS!B21</f>
        <v>IZA YUGSI KATY ALEXANDRA</v>
      </c>
      <c r="C18" s="126">
        <f>'J.CURSO 1ER TRIMESTRE'!O25</f>
        <v>9.2749999999999986</v>
      </c>
      <c r="D18" s="285" t="str">
        <f>'J.CURSO 1ER TRIMESTRE'!P25</f>
        <v>A-</v>
      </c>
      <c r="E18" s="127">
        <f>'J.CURSO 2DO TRIMESTRE '!O25</f>
        <v>9.4235000000000007</v>
      </c>
      <c r="F18" s="285" t="str">
        <f>'J.CURSO 2DO TRIMESTRE '!P25</f>
        <v>A-</v>
      </c>
      <c r="G18" s="126">
        <f>'J.CURSO 3 ER TRIMESTRE'!O25</f>
        <v>9.2249999999999996</v>
      </c>
      <c r="H18" s="286" t="str">
        <f>'J.CURSO 3 ER TRIMESTRE'!P25</f>
        <v>A-</v>
      </c>
      <c r="I18" s="103">
        <f t="shared" si="0"/>
        <v>9.3000000000000007</v>
      </c>
      <c r="J18" s="300" t="str">
        <f t="shared" si="1"/>
        <v>A-</v>
      </c>
      <c r="K18" s="326" t="str">
        <f t="shared" si="2"/>
        <v>Destreza o aprendizaje alcanzado</v>
      </c>
    </row>
    <row r="19" spans="1:11">
      <c r="A19" s="94">
        <v>11</v>
      </c>
      <c r="B19" s="98" t="str">
        <f>DATOS!B22</f>
        <v>LEMA QUINATOA MARIA ELIZABETH</v>
      </c>
      <c r="C19" s="126">
        <f>'J.CURSO 1ER TRIMESTRE'!O26</f>
        <v>8.1125000000000007</v>
      </c>
      <c r="D19" s="285" t="str">
        <f>'J.CURSO 1ER TRIMESTRE'!P26</f>
        <v>B+</v>
      </c>
      <c r="E19" s="127">
        <f>'J.CURSO 2DO TRIMESTRE '!O26</f>
        <v>9.0749999999999993</v>
      </c>
      <c r="F19" s="285" t="str">
        <f>'J.CURSO 2DO TRIMESTRE '!P26</f>
        <v>A-</v>
      </c>
      <c r="G19" s="126">
        <f>'J.CURSO 3 ER TRIMESTRE'!O26</f>
        <v>8.7249999999999996</v>
      </c>
      <c r="H19" s="286" t="str">
        <f>'J.CURSO 3 ER TRIMESTRE'!P26</f>
        <v>A-</v>
      </c>
      <c r="I19" s="103">
        <f t="shared" si="0"/>
        <v>8.6300000000000008</v>
      </c>
      <c r="J19" s="300" t="str">
        <f t="shared" si="1"/>
        <v>A-</v>
      </c>
      <c r="K19" s="326" t="str">
        <f t="shared" si="2"/>
        <v>Destreza o aprendizaje alcanzado</v>
      </c>
    </row>
    <row r="20" spans="1:11">
      <c r="A20" s="94">
        <v>12</v>
      </c>
      <c r="B20" s="98" t="str">
        <f>DATOS!B23</f>
        <v>LEMA VITURCO CARLOS DANIEL</v>
      </c>
      <c r="C20" s="126">
        <f>'J.CURSO 1ER TRIMESTRE'!O27</f>
        <v>7.45</v>
      </c>
      <c r="D20" s="285" t="str">
        <f>'J.CURSO 1ER TRIMESTRE'!P27</f>
        <v>B-</v>
      </c>
      <c r="E20" s="127">
        <f>'J.CURSO 2DO TRIMESTRE '!O27</f>
        <v>8.9</v>
      </c>
      <c r="F20" s="285" t="str">
        <f>'J.CURSO 2DO TRIMESTRE '!P27</f>
        <v>A-</v>
      </c>
      <c r="G20" s="126">
        <f>'J.CURSO 3 ER TRIMESTRE'!O27</f>
        <v>7.8999999999999995</v>
      </c>
      <c r="H20" s="286" t="str">
        <f>'J.CURSO 3 ER TRIMESTRE'!P27</f>
        <v>B+</v>
      </c>
      <c r="I20" s="103">
        <f t="shared" si="0"/>
        <v>8.08</v>
      </c>
      <c r="J20" s="300" t="str">
        <f t="shared" si="1"/>
        <v>B+</v>
      </c>
      <c r="K20" s="326" t="str">
        <f t="shared" si="2"/>
        <v>Destreza o aprendizaje alcanzado</v>
      </c>
    </row>
    <row r="21" spans="1:11">
      <c r="A21" s="94">
        <v>13</v>
      </c>
      <c r="B21" s="98" t="str">
        <f>DATOS!B24</f>
        <v>QUILUMBA BARBA ANGELES MICAELA</v>
      </c>
      <c r="C21" s="126">
        <f>'J.CURSO 1ER TRIMESTRE'!O28</f>
        <v>8.5500000000000007</v>
      </c>
      <c r="D21" s="285" t="str">
        <f>'J.CURSO 1ER TRIMESTRE'!P28</f>
        <v>A-</v>
      </c>
      <c r="E21" s="127">
        <f>'J.CURSO 2DO TRIMESTRE '!O28</f>
        <v>9.1749999999999989</v>
      </c>
      <c r="F21" s="285" t="str">
        <f>'J.CURSO 2DO TRIMESTRE '!P28</f>
        <v>A-</v>
      </c>
      <c r="G21" s="126">
        <f>'J.CURSO 3 ER TRIMESTRE'!O28</f>
        <v>9.3500000000000014</v>
      </c>
      <c r="H21" s="286" t="str">
        <f>'J.CURSO 3 ER TRIMESTRE'!P28</f>
        <v>A-</v>
      </c>
      <c r="I21" s="103">
        <f t="shared" si="0"/>
        <v>9.02</v>
      </c>
      <c r="J21" s="300" t="str">
        <f t="shared" si="1"/>
        <v>A-</v>
      </c>
      <c r="K21" s="326" t="str">
        <f t="shared" si="2"/>
        <v>Destreza o aprendizaje alcanzado</v>
      </c>
    </row>
    <row r="22" spans="1:11">
      <c r="A22" s="94">
        <v>14</v>
      </c>
      <c r="B22" s="98" t="str">
        <f>DATOS!B25</f>
        <v>QUINATOA TOAPANTA ABRAHAM JOSUE</v>
      </c>
      <c r="C22" s="126">
        <f>'J.CURSO 1ER TRIMESTRE'!O29</f>
        <v>9.3250000000000011</v>
      </c>
      <c r="D22" s="285" t="str">
        <f>'J.CURSO 1ER TRIMESTRE'!P29</f>
        <v>A-</v>
      </c>
      <c r="E22" s="127">
        <f>'J.CURSO 2DO TRIMESTRE '!O29</f>
        <v>8.9749999999999996</v>
      </c>
      <c r="F22" s="285" t="str">
        <f>'J.CURSO 2DO TRIMESTRE '!P29</f>
        <v>A-</v>
      </c>
      <c r="G22" s="126">
        <f>'J.CURSO 3 ER TRIMESTRE'!O29</f>
        <v>9.1125000000000007</v>
      </c>
      <c r="H22" s="286" t="str">
        <f>'J.CURSO 3 ER TRIMESTRE'!P29</f>
        <v>A-</v>
      </c>
      <c r="I22" s="103">
        <f t="shared" si="0"/>
        <v>9.1300000000000008</v>
      </c>
      <c r="J22" s="300" t="str">
        <f t="shared" si="1"/>
        <v>A-</v>
      </c>
      <c r="K22" s="326" t="str">
        <f t="shared" si="2"/>
        <v>Destreza o aprendizaje alcanzado</v>
      </c>
    </row>
    <row r="23" spans="1:11">
      <c r="A23" s="94">
        <v>15</v>
      </c>
      <c r="B23" s="98" t="str">
        <f>DATOS!B26</f>
        <v>TOAQUIZA CHANCUSIG HILDA ESMERALDA</v>
      </c>
      <c r="C23" s="126">
        <f>'J.CURSO 1ER TRIMESTRE'!O30</f>
        <v>7.5</v>
      </c>
      <c r="D23" s="285" t="str">
        <f>'J.CURSO 1ER TRIMESTRE'!P30</f>
        <v>B+</v>
      </c>
      <c r="E23" s="127">
        <f>'J.CURSO 2DO TRIMESTRE '!O30</f>
        <v>6.0594999999999999</v>
      </c>
      <c r="F23" s="285" t="str">
        <f>'J.CURSO 2DO TRIMESTRE '!P30</f>
        <v>C+</v>
      </c>
      <c r="G23" s="126">
        <f>'J.CURSO 3 ER TRIMESTRE'!O30</f>
        <v>7.9375</v>
      </c>
      <c r="H23" s="286" t="str">
        <f>'J.CURSO 3 ER TRIMESTRE'!P30</f>
        <v>B+</v>
      </c>
      <c r="I23" s="103">
        <f t="shared" si="0"/>
        <v>7.16</v>
      </c>
      <c r="J23" s="300" t="str">
        <f t="shared" si="1"/>
        <v>B-</v>
      </c>
      <c r="K23" s="326" t="str">
        <f t="shared" si="2"/>
        <v>Destreza o aprendizaje en proceso de desarrollo</v>
      </c>
    </row>
    <row r="24" spans="1:11">
      <c r="A24" s="94">
        <v>16</v>
      </c>
      <c r="B24" s="98" t="str">
        <f>DATOS!B27</f>
        <v>VEGA YUGCHA JONATHAN PAÚL</v>
      </c>
      <c r="C24" s="126">
        <f>'J.CURSO 1ER TRIMESTRE'!O31</f>
        <v>8.625</v>
      </c>
      <c r="D24" s="285" t="str">
        <f>'J.CURSO 1ER TRIMESTRE'!P31</f>
        <v>A-</v>
      </c>
      <c r="E24" s="127">
        <f>'J.CURSO 2DO TRIMESTRE '!O31</f>
        <v>7.835</v>
      </c>
      <c r="F24" s="285" t="str">
        <f>'J.CURSO 2DO TRIMESTRE '!P31</f>
        <v>B+</v>
      </c>
      <c r="G24" s="126">
        <f>'J.CURSO 3 ER TRIMESTRE'!O31</f>
        <v>8.35</v>
      </c>
      <c r="H24" s="286" t="str">
        <f>'J.CURSO 3 ER TRIMESTRE'!P31</f>
        <v>B+</v>
      </c>
      <c r="I24" s="103">
        <f t="shared" si="0"/>
        <v>8.27</v>
      </c>
      <c r="J24" s="300" t="str">
        <f t="shared" si="1"/>
        <v>B+</v>
      </c>
      <c r="K24" s="326" t="str">
        <f t="shared" si="2"/>
        <v>Destreza o aprendizaje alcanzado</v>
      </c>
    </row>
    <row r="25" spans="1:11">
      <c r="A25" s="94">
        <v>17</v>
      </c>
      <c r="B25" s="98" t="str">
        <f>DATOS!B28</f>
        <v>YANEZ ZAPATA KEVIN EDUARDO</v>
      </c>
      <c r="C25" s="126">
        <f>'J.CURSO 1ER TRIMESTRE'!O32</f>
        <v>8.1</v>
      </c>
      <c r="D25" s="285" t="str">
        <f>'J.CURSO 1ER TRIMESTRE'!P32</f>
        <v>B+</v>
      </c>
      <c r="E25" s="127">
        <f>'J.CURSO 2DO TRIMESTRE '!O32</f>
        <v>7.375</v>
      </c>
      <c r="F25" s="285" t="str">
        <f>'J.CURSO 2DO TRIMESTRE '!P32</f>
        <v>B-</v>
      </c>
      <c r="G25" s="126">
        <f>'J.CURSO 3 ER TRIMESTRE'!O32</f>
        <v>8.2750000000000004</v>
      </c>
      <c r="H25" s="286" t="str">
        <f>'J.CURSO 3 ER TRIMESTRE'!P32</f>
        <v>B+</v>
      </c>
      <c r="I25" s="103">
        <f t="shared" si="0"/>
        <v>7.91</v>
      </c>
      <c r="J25" s="300" t="str">
        <f t="shared" si="1"/>
        <v>B+</v>
      </c>
      <c r="K25" s="326" t="str">
        <f t="shared" si="2"/>
        <v>Destreza o aprendizaje en proceso de desarrollo</v>
      </c>
    </row>
    <row r="26" spans="1:11">
      <c r="A26" s="94">
        <v>18</v>
      </c>
      <c r="B26" s="98">
        <f>DATOS!B29</f>
        <v>0</v>
      </c>
      <c r="C26" s="126" t="e">
        <f>'J.CURSO 1ER TRIMESTRE'!O33</f>
        <v>#DIV/0!</v>
      </c>
      <c r="D26" s="285" t="e">
        <f>'J.CURSO 1ER TRIMESTRE'!P33</f>
        <v>#DIV/0!</v>
      </c>
      <c r="E26" s="127" t="e">
        <f>'J.CURSO 2DO TRIMESTRE '!O33</f>
        <v>#DIV/0!</v>
      </c>
      <c r="F26" s="285" t="e">
        <f>'J.CURSO 2DO TRIMESTRE '!P33</f>
        <v>#DIV/0!</v>
      </c>
      <c r="G26" s="126" t="e">
        <f>'J.CURSO 3 ER TRIMESTRE'!O33</f>
        <v>#DIV/0!</v>
      </c>
      <c r="H26" s="286" t="e">
        <f>'J.CURSO 3 ER TRIMESTRE'!P33</f>
        <v>#DIV/0!</v>
      </c>
      <c r="I26" s="103" t="e">
        <f t="shared" si="0"/>
        <v>#DIV/0!</v>
      </c>
      <c r="J26" s="300" t="e">
        <f t="shared" si="1"/>
        <v>#DIV/0!</v>
      </c>
      <c r="K26" s="326" t="e">
        <f t="shared" si="2"/>
        <v>#DIV/0!</v>
      </c>
    </row>
    <row r="27" spans="1:11">
      <c r="A27" s="94">
        <v>19</v>
      </c>
      <c r="B27" s="98">
        <f>DATOS!B30</f>
        <v>0</v>
      </c>
      <c r="C27" s="126" t="e">
        <f>'J.CURSO 1ER TRIMESTRE'!O34</f>
        <v>#DIV/0!</v>
      </c>
      <c r="D27" s="285" t="e">
        <f>'J.CURSO 1ER TRIMESTRE'!P34</f>
        <v>#DIV/0!</v>
      </c>
      <c r="E27" s="127" t="e">
        <f>'J.CURSO 2DO TRIMESTRE '!O34</f>
        <v>#DIV/0!</v>
      </c>
      <c r="F27" s="285" t="e">
        <f>'J.CURSO 2DO TRIMESTRE '!P34</f>
        <v>#DIV/0!</v>
      </c>
      <c r="G27" s="126" t="e">
        <f>'J.CURSO 3 ER TRIMESTRE'!O34</f>
        <v>#DIV/0!</v>
      </c>
      <c r="H27" s="286" t="e">
        <f>'J.CURSO 3 ER TRIMESTRE'!P34</f>
        <v>#DIV/0!</v>
      </c>
      <c r="I27" s="103" t="e">
        <f t="shared" si="0"/>
        <v>#DIV/0!</v>
      </c>
      <c r="J27" s="300" t="e">
        <f t="shared" si="1"/>
        <v>#DIV/0!</v>
      </c>
      <c r="K27" s="326" t="e">
        <f t="shared" si="2"/>
        <v>#DIV/0!</v>
      </c>
    </row>
    <row r="28" spans="1:11">
      <c r="A28" s="94">
        <v>20</v>
      </c>
      <c r="B28" s="98">
        <f>DATOS!B31</f>
        <v>0</v>
      </c>
      <c r="C28" s="126" t="e">
        <f>'J.CURSO 1ER TRIMESTRE'!O35</f>
        <v>#DIV/0!</v>
      </c>
      <c r="D28" s="285" t="e">
        <f>'J.CURSO 1ER TRIMESTRE'!P35</f>
        <v>#DIV/0!</v>
      </c>
      <c r="E28" s="127" t="e">
        <f>'J.CURSO 2DO TRIMESTRE '!O35</f>
        <v>#DIV/0!</v>
      </c>
      <c r="F28" s="285" t="e">
        <f>'J.CURSO 2DO TRIMESTRE '!P35</f>
        <v>#DIV/0!</v>
      </c>
      <c r="G28" s="126" t="e">
        <f>'J.CURSO 3 ER TRIMESTRE'!O35</f>
        <v>#DIV/0!</v>
      </c>
      <c r="H28" s="286" t="e">
        <f>'J.CURSO 3 ER TRIMESTRE'!P35</f>
        <v>#DIV/0!</v>
      </c>
      <c r="I28" s="103" t="e">
        <f t="shared" si="0"/>
        <v>#DIV/0!</v>
      </c>
      <c r="J28" s="300" t="e">
        <f t="shared" si="1"/>
        <v>#DIV/0!</v>
      </c>
      <c r="K28" s="326" t="e">
        <f t="shared" si="2"/>
        <v>#DIV/0!</v>
      </c>
    </row>
    <row r="29" spans="1:11">
      <c r="A29" s="94">
        <v>21</v>
      </c>
      <c r="B29" s="98">
        <f>DATOS!B32</f>
        <v>0</v>
      </c>
      <c r="C29" s="126" t="e">
        <f>'J.CURSO 1ER TRIMESTRE'!O36</f>
        <v>#DIV/0!</v>
      </c>
      <c r="D29" s="285" t="e">
        <f>'J.CURSO 1ER TRIMESTRE'!P36</f>
        <v>#DIV/0!</v>
      </c>
      <c r="E29" s="127" t="e">
        <f>'J.CURSO 2DO TRIMESTRE '!O36</f>
        <v>#DIV/0!</v>
      </c>
      <c r="F29" s="285" t="e">
        <f>'J.CURSO 2DO TRIMESTRE '!P36</f>
        <v>#DIV/0!</v>
      </c>
      <c r="G29" s="126" t="e">
        <f>'J.CURSO 3 ER TRIMESTRE'!O36</f>
        <v>#DIV/0!</v>
      </c>
      <c r="H29" s="286" t="e">
        <f>'J.CURSO 3 ER TRIMESTRE'!P36</f>
        <v>#DIV/0!</v>
      </c>
      <c r="I29" s="103" t="e">
        <f t="shared" si="0"/>
        <v>#DIV/0!</v>
      </c>
      <c r="J29" s="300" t="e">
        <f t="shared" si="1"/>
        <v>#DIV/0!</v>
      </c>
      <c r="K29" s="326" t="e">
        <f t="shared" si="2"/>
        <v>#DIV/0!</v>
      </c>
    </row>
    <row r="30" spans="1:11">
      <c r="A30" s="94">
        <v>22</v>
      </c>
      <c r="B30" s="98">
        <f>DATOS!B33</f>
        <v>0</v>
      </c>
      <c r="C30" s="126" t="e">
        <f>'J.CURSO 1ER TRIMESTRE'!O37</f>
        <v>#DIV/0!</v>
      </c>
      <c r="D30" s="285" t="e">
        <f>'J.CURSO 1ER TRIMESTRE'!P37</f>
        <v>#DIV/0!</v>
      </c>
      <c r="E30" s="127" t="e">
        <f>'J.CURSO 2DO TRIMESTRE '!O37</f>
        <v>#DIV/0!</v>
      </c>
      <c r="F30" s="285" t="e">
        <f>'J.CURSO 2DO TRIMESTRE '!P37</f>
        <v>#DIV/0!</v>
      </c>
      <c r="G30" s="126" t="e">
        <f>'J.CURSO 3 ER TRIMESTRE'!O37</f>
        <v>#DIV/0!</v>
      </c>
      <c r="H30" s="286" t="e">
        <f>'J.CURSO 3 ER TRIMESTRE'!P37</f>
        <v>#DIV/0!</v>
      </c>
      <c r="I30" s="103" t="e">
        <f t="shared" si="0"/>
        <v>#DIV/0!</v>
      </c>
      <c r="J30" s="300" t="e">
        <f t="shared" si="1"/>
        <v>#DIV/0!</v>
      </c>
      <c r="K30" s="326" t="e">
        <f t="shared" si="2"/>
        <v>#DIV/0!</v>
      </c>
    </row>
    <row r="31" spans="1:11">
      <c r="A31" s="94">
        <v>23</v>
      </c>
      <c r="B31" s="98">
        <f>DATOS!B34</f>
        <v>0</v>
      </c>
      <c r="C31" s="126" t="e">
        <f>'J.CURSO 1ER TRIMESTRE'!O38</f>
        <v>#DIV/0!</v>
      </c>
      <c r="D31" s="285" t="e">
        <f>'J.CURSO 1ER TRIMESTRE'!P38</f>
        <v>#DIV/0!</v>
      </c>
      <c r="E31" s="127" t="e">
        <f>'J.CURSO 2DO TRIMESTRE '!O38</f>
        <v>#DIV/0!</v>
      </c>
      <c r="F31" s="285" t="e">
        <f>'J.CURSO 2DO TRIMESTRE '!P38</f>
        <v>#DIV/0!</v>
      </c>
      <c r="G31" s="126" t="e">
        <f>'J.CURSO 3 ER TRIMESTRE'!O38</f>
        <v>#DIV/0!</v>
      </c>
      <c r="H31" s="286" t="e">
        <f>'J.CURSO 3 ER TRIMESTRE'!P38</f>
        <v>#DIV/0!</v>
      </c>
      <c r="I31" s="103" t="e">
        <f t="shared" si="0"/>
        <v>#DIV/0!</v>
      </c>
      <c r="J31" s="300" t="e">
        <f t="shared" si="1"/>
        <v>#DIV/0!</v>
      </c>
      <c r="K31" s="326" t="e">
        <f t="shared" si="2"/>
        <v>#DIV/0!</v>
      </c>
    </row>
    <row r="32" spans="1:11">
      <c r="A32" s="94">
        <v>24</v>
      </c>
      <c r="B32" s="98">
        <f>DATOS!B35</f>
        <v>0</v>
      </c>
      <c r="C32" s="126" t="e">
        <f>'J.CURSO 1ER TRIMESTRE'!O39</f>
        <v>#DIV/0!</v>
      </c>
      <c r="D32" s="285" t="e">
        <f>'J.CURSO 1ER TRIMESTRE'!P39</f>
        <v>#DIV/0!</v>
      </c>
      <c r="E32" s="127" t="e">
        <f>'J.CURSO 2DO TRIMESTRE '!O39</f>
        <v>#DIV/0!</v>
      </c>
      <c r="F32" s="285" t="e">
        <f>'J.CURSO 2DO TRIMESTRE '!P39</f>
        <v>#DIV/0!</v>
      </c>
      <c r="G32" s="126" t="e">
        <f>'J.CURSO 3 ER TRIMESTRE'!O39</f>
        <v>#DIV/0!</v>
      </c>
      <c r="H32" s="286" t="e">
        <f>'J.CURSO 3 ER TRIMESTRE'!P39</f>
        <v>#DIV/0!</v>
      </c>
      <c r="I32" s="103" t="e">
        <f t="shared" si="0"/>
        <v>#DIV/0!</v>
      </c>
      <c r="J32" s="300" t="e">
        <f t="shared" si="1"/>
        <v>#DIV/0!</v>
      </c>
      <c r="K32" s="326" t="e">
        <f t="shared" si="2"/>
        <v>#DIV/0!</v>
      </c>
    </row>
    <row r="33" spans="1:11">
      <c r="A33" s="94">
        <v>25</v>
      </c>
      <c r="B33" s="98">
        <f>DATOS!B36</f>
        <v>0</v>
      </c>
      <c r="C33" s="126" t="e">
        <f>'J.CURSO 1ER TRIMESTRE'!O40</f>
        <v>#DIV/0!</v>
      </c>
      <c r="D33" s="285" t="e">
        <f>'J.CURSO 1ER TRIMESTRE'!P40</f>
        <v>#DIV/0!</v>
      </c>
      <c r="E33" s="127" t="e">
        <f>'J.CURSO 2DO TRIMESTRE '!O40</f>
        <v>#DIV/0!</v>
      </c>
      <c r="F33" s="285" t="e">
        <f>'J.CURSO 2DO TRIMESTRE '!P40</f>
        <v>#DIV/0!</v>
      </c>
      <c r="G33" s="126" t="e">
        <f>'J.CURSO 3 ER TRIMESTRE'!O40</f>
        <v>#DIV/0!</v>
      </c>
      <c r="H33" s="286" t="e">
        <f>'J.CURSO 3 ER TRIMESTRE'!P40</f>
        <v>#DIV/0!</v>
      </c>
      <c r="I33" s="103" t="e">
        <f t="shared" si="0"/>
        <v>#DIV/0!</v>
      </c>
      <c r="J33" s="300" t="e">
        <f t="shared" si="1"/>
        <v>#DIV/0!</v>
      </c>
      <c r="K33" s="326" t="e">
        <f t="shared" si="2"/>
        <v>#DIV/0!</v>
      </c>
    </row>
    <row r="34" spans="1:11">
      <c r="A34" s="94">
        <v>26</v>
      </c>
      <c r="B34" s="98">
        <f>DATOS!B37</f>
        <v>0</v>
      </c>
      <c r="C34" s="126" t="e">
        <f>'J.CURSO 1ER TRIMESTRE'!O41</f>
        <v>#DIV/0!</v>
      </c>
      <c r="D34" s="285" t="e">
        <f>'J.CURSO 1ER TRIMESTRE'!P41</f>
        <v>#DIV/0!</v>
      </c>
      <c r="E34" s="127" t="e">
        <f>'J.CURSO 2DO TRIMESTRE '!O41</f>
        <v>#DIV/0!</v>
      </c>
      <c r="F34" s="285" t="e">
        <f>'J.CURSO 2DO TRIMESTRE '!P41</f>
        <v>#DIV/0!</v>
      </c>
      <c r="G34" s="126" t="e">
        <f>'J.CURSO 3 ER TRIMESTRE'!O41</f>
        <v>#DIV/0!</v>
      </c>
      <c r="H34" s="286" t="e">
        <f>'J.CURSO 3 ER TRIMESTRE'!P41</f>
        <v>#DIV/0!</v>
      </c>
      <c r="I34" s="103" t="e">
        <f t="shared" si="0"/>
        <v>#DIV/0!</v>
      </c>
      <c r="J34" s="300" t="e">
        <f t="shared" si="1"/>
        <v>#DIV/0!</v>
      </c>
      <c r="K34" s="326" t="e">
        <f t="shared" si="2"/>
        <v>#DIV/0!</v>
      </c>
    </row>
    <row r="35" spans="1:11">
      <c r="A35" s="94">
        <v>27</v>
      </c>
      <c r="B35" s="98">
        <f>DATOS!B38</f>
        <v>0</v>
      </c>
      <c r="C35" s="126" t="e">
        <f>'J.CURSO 1ER TRIMESTRE'!O42</f>
        <v>#DIV/0!</v>
      </c>
      <c r="D35" s="285" t="e">
        <f>'J.CURSO 1ER TRIMESTRE'!P42</f>
        <v>#DIV/0!</v>
      </c>
      <c r="E35" s="127" t="e">
        <f>'J.CURSO 2DO TRIMESTRE '!O42</f>
        <v>#DIV/0!</v>
      </c>
      <c r="F35" s="285" t="e">
        <f>'J.CURSO 2DO TRIMESTRE '!P42</f>
        <v>#DIV/0!</v>
      </c>
      <c r="G35" s="126" t="e">
        <f>'J.CURSO 3 ER TRIMESTRE'!O42</f>
        <v>#DIV/0!</v>
      </c>
      <c r="H35" s="286" t="e">
        <f>'J.CURSO 3 ER TRIMESTRE'!P42</f>
        <v>#DIV/0!</v>
      </c>
      <c r="I35" s="103" t="e">
        <f t="shared" si="0"/>
        <v>#DIV/0!</v>
      </c>
      <c r="J35" s="300" t="e">
        <f t="shared" si="1"/>
        <v>#DIV/0!</v>
      </c>
      <c r="K35" s="326" t="e">
        <f t="shared" si="2"/>
        <v>#DIV/0!</v>
      </c>
    </row>
    <row r="36" spans="1:11">
      <c r="A36" s="94">
        <v>28</v>
      </c>
      <c r="B36" s="98">
        <f>DATOS!B39</f>
        <v>0</v>
      </c>
      <c r="C36" s="126" t="e">
        <f>'J.CURSO 1ER TRIMESTRE'!O43</f>
        <v>#DIV/0!</v>
      </c>
      <c r="D36" s="285" t="e">
        <f>'J.CURSO 1ER TRIMESTRE'!P43</f>
        <v>#DIV/0!</v>
      </c>
      <c r="E36" s="127" t="e">
        <f>'J.CURSO 2DO TRIMESTRE '!O43</f>
        <v>#DIV/0!</v>
      </c>
      <c r="F36" s="285" t="e">
        <f>'J.CURSO 2DO TRIMESTRE '!P43</f>
        <v>#DIV/0!</v>
      </c>
      <c r="G36" s="126" t="e">
        <f>'J.CURSO 3 ER TRIMESTRE'!O43</f>
        <v>#DIV/0!</v>
      </c>
      <c r="H36" s="286" t="e">
        <f>'J.CURSO 3 ER TRIMESTRE'!P43</f>
        <v>#DIV/0!</v>
      </c>
      <c r="I36" s="103" t="e">
        <f t="shared" si="0"/>
        <v>#DIV/0!</v>
      </c>
      <c r="J36" s="300" t="e">
        <f t="shared" si="1"/>
        <v>#DIV/0!</v>
      </c>
      <c r="K36" s="326" t="e">
        <f t="shared" si="2"/>
        <v>#DIV/0!</v>
      </c>
    </row>
    <row r="37" spans="1:11">
      <c r="A37" s="94">
        <v>29</v>
      </c>
      <c r="B37" s="98">
        <f>DATOS!B40</f>
        <v>0</v>
      </c>
      <c r="C37" s="126" t="e">
        <f>'J.CURSO 1ER TRIMESTRE'!O44</f>
        <v>#DIV/0!</v>
      </c>
      <c r="D37" s="285" t="e">
        <f>'J.CURSO 1ER TRIMESTRE'!P44</f>
        <v>#DIV/0!</v>
      </c>
      <c r="E37" s="127" t="e">
        <f>'J.CURSO 2DO TRIMESTRE '!O44</f>
        <v>#DIV/0!</v>
      </c>
      <c r="F37" s="285" t="e">
        <f>'J.CURSO 2DO TRIMESTRE '!P44</f>
        <v>#DIV/0!</v>
      </c>
      <c r="G37" s="126" t="e">
        <f>'J.CURSO 3 ER TRIMESTRE'!O44</f>
        <v>#DIV/0!</v>
      </c>
      <c r="H37" s="286" t="e">
        <f>'J.CURSO 3 ER TRIMESTRE'!P44</f>
        <v>#DIV/0!</v>
      </c>
      <c r="I37" s="103" t="e">
        <f t="shared" si="0"/>
        <v>#DIV/0!</v>
      </c>
      <c r="J37" s="300" t="e">
        <f t="shared" si="1"/>
        <v>#DIV/0!</v>
      </c>
      <c r="K37" s="326" t="e">
        <f t="shared" si="2"/>
        <v>#DIV/0!</v>
      </c>
    </row>
    <row r="38" spans="1:11">
      <c r="A38" s="94">
        <v>30</v>
      </c>
      <c r="B38" s="98">
        <f>DATOS!B41</f>
        <v>0</v>
      </c>
      <c r="C38" s="126" t="e">
        <f>'J.CURSO 1ER TRIMESTRE'!O45</f>
        <v>#DIV/0!</v>
      </c>
      <c r="D38" s="285" t="e">
        <f>'J.CURSO 1ER TRIMESTRE'!P45</f>
        <v>#DIV/0!</v>
      </c>
      <c r="E38" s="127" t="e">
        <f>'J.CURSO 2DO TRIMESTRE '!O45</f>
        <v>#DIV/0!</v>
      </c>
      <c r="F38" s="285" t="e">
        <f>'J.CURSO 2DO TRIMESTRE '!P45</f>
        <v>#DIV/0!</v>
      </c>
      <c r="G38" s="126" t="e">
        <f>'J.CURSO 3 ER TRIMESTRE'!O45</f>
        <v>#DIV/0!</v>
      </c>
      <c r="H38" s="286" t="e">
        <f>'J.CURSO 3 ER TRIMESTRE'!P45</f>
        <v>#DIV/0!</v>
      </c>
      <c r="I38" s="103" t="e">
        <f t="shared" si="0"/>
        <v>#DIV/0!</v>
      </c>
      <c r="J38" s="300" t="e">
        <f t="shared" si="1"/>
        <v>#DIV/0!</v>
      </c>
      <c r="K38" s="326" t="e">
        <f t="shared" si="2"/>
        <v>#DIV/0!</v>
      </c>
    </row>
    <row r="39" spans="1:11">
      <c r="A39" s="94">
        <v>31</v>
      </c>
      <c r="B39" s="98">
        <f>DATOS!B42</f>
        <v>0</v>
      </c>
      <c r="C39" s="126" t="e">
        <f>'J.CURSO 1ER TRIMESTRE'!O46</f>
        <v>#DIV/0!</v>
      </c>
      <c r="D39" s="285" t="e">
        <f>'J.CURSO 1ER TRIMESTRE'!P46</f>
        <v>#DIV/0!</v>
      </c>
      <c r="E39" s="127" t="e">
        <f>'J.CURSO 2DO TRIMESTRE '!O46</f>
        <v>#DIV/0!</v>
      </c>
      <c r="F39" s="285" t="e">
        <f>'J.CURSO 2DO TRIMESTRE '!P46</f>
        <v>#DIV/0!</v>
      </c>
      <c r="G39" s="126" t="e">
        <f>'J.CURSO 3 ER TRIMESTRE'!O46</f>
        <v>#DIV/0!</v>
      </c>
      <c r="H39" s="286" t="e">
        <f>'J.CURSO 3 ER TRIMESTRE'!P46</f>
        <v>#DIV/0!</v>
      </c>
      <c r="I39" s="103" t="e">
        <f t="shared" si="0"/>
        <v>#DIV/0!</v>
      </c>
      <c r="J39" s="300" t="e">
        <f t="shared" si="1"/>
        <v>#DIV/0!</v>
      </c>
      <c r="K39" s="326" t="e">
        <f t="shared" si="2"/>
        <v>#DIV/0!</v>
      </c>
    </row>
    <row r="40" spans="1:11">
      <c r="A40" s="94">
        <v>32</v>
      </c>
      <c r="B40" s="98">
        <f>DATOS!B43</f>
        <v>0</v>
      </c>
      <c r="C40" s="126" t="e">
        <f>'J.CURSO 1ER TRIMESTRE'!O47</f>
        <v>#DIV/0!</v>
      </c>
      <c r="D40" s="285" t="e">
        <f>'J.CURSO 1ER TRIMESTRE'!P47</f>
        <v>#DIV/0!</v>
      </c>
      <c r="E40" s="127" t="e">
        <f>'J.CURSO 2DO TRIMESTRE '!O47</f>
        <v>#DIV/0!</v>
      </c>
      <c r="F40" s="285" t="e">
        <f>'J.CURSO 2DO TRIMESTRE '!P47</f>
        <v>#DIV/0!</v>
      </c>
      <c r="G40" s="126" t="e">
        <f>'J.CURSO 3 ER TRIMESTRE'!O47</f>
        <v>#DIV/0!</v>
      </c>
      <c r="H40" s="286" t="e">
        <f>'J.CURSO 3 ER TRIMESTRE'!P47</f>
        <v>#DIV/0!</v>
      </c>
      <c r="I40" s="103" t="e">
        <f t="shared" si="0"/>
        <v>#DIV/0!</v>
      </c>
      <c r="J40" s="300" t="e">
        <f t="shared" si="1"/>
        <v>#DIV/0!</v>
      </c>
      <c r="K40" s="326" t="e">
        <f t="shared" si="2"/>
        <v>#DIV/0!</v>
      </c>
    </row>
    <row r="41" spans="1:11">
      <c r="A41" s="94">
        <v>33</v>
      </c>
      <c r="B41" s="98">
        <f>DATOS!B44</f>
        <v>0</v>
      </c>
      <c r="C41" s="126" t="e">
        <f>'J.CURSO 1ER TRIMESTRE'!O48</f>
        <v>#DIV/0!</v>
      </c>
      <c r="D41" s="285" t="e">
        <f>'J.CURSO 1ER TRIMESTRE'!P48</f>
        <v>#DIV/0!</v>
      </c>
      <c r="E41" s="127" t="e">
        <f>'J.CURSO 2DO TRIMESTRE '!O48</f>
        <v>#DIV/0!</v>
      </c>
      <c r="F41" s="285" t="e">
        <f>'J.CURSO 2DO TRIMESTRE '!P48</f>
        <v>#DIV/0!</v>
      </c>
      <c r="G41" s="126" t="e">
        <f>'J.CURSO 3 ER TRIMESTRE'!O48</f>
        <v>#DIV/0!</v>
      </c>
      <c r="H41" s="286" t="e">
        <f>'J.CURSO 3 ER TRIMESTRE'!P48</f>
        <v>#DIV/0!</v>
      </c>
      <c r="I41" s="103" t="e">
        <f t="shared" si="0"/>
        <v>#DIV/0!</v>
      </c>
      <c r="J41" s="300" t="e">
        <f t="shared" si="1"/>
        <v>#DIV/0!</v>
      </c>
      <c r="K41" s="326" t="e">
        <f t="shared" si="2"/>
        <v>#DIV/0!</v>
      </c>
    </row>
    <row r="42" spans="1:11">
      <c r="A42" s="94">
        <v>34</v>
      </c>
      <c r="B42" s="98">
        <f>DATOS!B45</f>
        <v>0</v>
      </c>
      <c r="C42" s="126" t="e">
        <f>'J.CURSO 1ER TRIMESTRE'!O49</f>
        <v>#DIV/0!</v>
      </c>
      <c r="D42" s="285" t="e">
        <f>'J.CURSO 1ER TRIMESTRE'!P49</f>
        <v>#DIV/0!</v>
      </c>
      <c r="E42" s="127" t="e">
        <f>'J.CURSO 2DO TRIMESTRE '!O49</f>
        <v>#DIV/0!</v>
      </c>
      <c r="F42" s="285" t="e">
        <f>'J.CURSO 2DO TRIMESTRE '!P49</f>
        <v>#DIV/0!</v>
      </c>
      <c r="G42" s="126" t="e">
        <f>'J.CURSO 3 ER TRIMESTRE'!O49</f>
        <v>#DIV/0!</v>
      </c>
      <c r="H42" s="286" t="e">
        <f>'J.CURSO 3 ER TRIMESTRE'!P49</f>
        <v>#DIV/0!</v>
      </c>
      <c r="I42" s="103" t="e">
        <f t="shared" si="0"/>
        <v>#DIV/0!</v>
      </c>
      <c r="J42" s="300" t="e">
        <f t="shared" si="1"/>
        <v>#DIV/0!</v>
      </c>
      <c r="K42" s="326" t="e">
        <f t="shared" si="2"/>
        <v>#DIV/0!</v>
      </c>
    </row>
    <row r="43" spans="1:11">
      <c r="A43" s="94">
        <v>35</v>
      </c>
      <c r="B43" s="98">
        <f>DATOS!B46</f>
        <v>0</v>
      </c>
      <c r="C43" s="126" t="e">
        <f>'J.CURSO 1ER TRIMESTRE'!O50</f>
        <v>#DIV/0!</v>
      </c>
      <c r="D43" s="285" t="e">
        <f>'J.CURSO 1ER TRIMESTRE'!P50</f>
        <v>#DIV/0!</v>
      </c>
      <c r="E43" s="127" t="e">
        <f>'J.CURSO 2DO TRIMESTRE '!O50</f>
        <v>#DIV/0!</v>
      </c>
      <c r="F43" s="285" t="e">
        <f>'J.CURSO 2DO TRIMESTRE '!P50</f>
        <v>#DIV/0!</v>
      </c>
      <c r="G43" s="126" t="e">
        <f>'J.CURSO 3 ER TRIMESTRE'!O50</f>
        <v>#DIV/0!</v>
      </c>
      <c r="H43" s="286" t="e">
        <f>'J.CURSO 3 ER TRIMESTRE'!P50</f>
        <v>#DIV/0!</v>
      </c>
      <c r="I43" s="103" t="e">
        <f t="shared" si="0"/>
        <v>#DIV/0!</v>
      </c>
      <c r="J43" s="300" t="e">
        <f t="shared" si="1"/>
        <v>#DIV/0!</v>
      </c>
      <c r="K43" s="326" t="e">
        <f t="shared" si="2"/>
        <v>#DIV/0!</v>
      </c>
    </row>
    <row r="44" spans="1:11">
      <c r="A44" s="94">
        <v>36</v>
      </c>
      <c r="B44" s="98">
        <f>DATOS!B47</f>
        <v>0</v>
      </c>
      <c r="C44" s="126" t="e">
        <f>'J.CURSO 1ER TRIMESTRE'!O51</f>
        <v>#DIV/0!</v>
      </c>
      <c r="D44" s="285" t="e">
        <f>'J.CURSO 1ER TRIMESTRE'!P51</f>
        <v>#DIV/0!</v>
      </c>
      <c r="E44" s="127" t="e">
        <f>'J.CURSO 2DO TRIMESTRE '!O51</f>
        <v>#DIV/0!</v>
      </c>
      <c r="F44" s="285" t="e">
        <f>'J.CURSO 2DO TRIMESTRE '!P51</f>
        <v>#DIV/0!</v>
      </c>
      <c r="G44" s="126" t="e">
        <f>'J.CURSO 3 ER TRIMESTRE'!O51</f>
        <v>#DIV/0!</v>
      </c>
      <c r="H44" s="286" t="e">
        <f>'J.CURSO 3 ER TRIMESTRE'!P51</f>
        <v>#DIV/0!</v>
      </c>
      <c r="I44" s="103" t="e">
        <f t="shared" si="0"/>
        <v>#DIV/0!</v>
      </c>
      <c r="J44" s="300" t="e">
        <f t="shared" si="1"/>
        <v>#DIV/0!</v>
      </c>
      <c r="K44" s="326" t="e">
        <f t="shared" si="2"/>
        <v>#DIV/0!</v>
      </c>
    </row>
    <row r="45" spans="1:11">
      <c r="A45" s="94">
        <v>37</v>
      </c>
      <c r="B45" s="98">
        <f>DATOS!B48</f>
        <v>0</v>
      </c>
      <c r="C45" s="126" t="e">
        <f>'J.CURSO 1ER TRIMESTRE'!O52</f>
        <v>#DIV/0!</v>
      </c>
      <c r="D45" s="285" t="e">
        <f>'J.CURSO 1ER TRIMESTRE'!P52</f>
        <v>#DIV/0!</v>
      </c>
      <c r="E45" s="127" t="e">
        <f>'J.CURSO 2DO TRIMESTRE '!O52</f>
        <v>#DIV/0!</v>
      </c>
      <c r="F45" s="285" t="e">
        <f>'J.CURSO 2DO TRIMESTRE '!P52</f>
        <v>#DIV/0!</v>
      </c>
      <c r="G45" s="126" t="e">
        <f>'J.CURSO 3 ER TRIMESTRE'!O52</f>
        <v>#DIV/0!</v>
      </c>
      <c r="H45" s="286" t="e">
        <f>'J.CURSO 3 ER TRIMESTRE'!P52</f>
        <v>#DIV/0!</v>
      </c>
      <c r="I45" s="103" t="e">
        <f t="shared" si="0"/>
        <v>#DIV/0!</v>
      </c>
      <c r="J45" s="300" t="e">
        <f t="shared" si="1"/>
        <v>#DIV/0!</v>
      </c>
      <c r="K45" s="326" t="e">
        <f t="shared" si="2"/>
        <v>#DIV/0!</v>
      </c>
    </row>
    <row r="46" spans="1:11">
      <c r="A46" s="94">
        <v>38</v>
      </c>
      <c r="B46" s="98">
        <f>DATOS!B49</f>
        <v>0</v>
      </c>
      <c r="C46" s="126" t="e">
        <f>'J.CURSO 1ER TRIMESTRE'!O53</f>
        <v>#DIV/0!</v>
      </c>
      <c r="D46" s="285" t="e">
        <f>'J.CURSO 1ER TRIMESTRE'!P53</f>
        <v>#DIV/0!</v>
      </c>
      <c r="E46" s="127" t="e">
        <f>'J.CURSO 2DO TRIMESTRE '!O53</f>
        <v>#DIV/0!</v>
      </c>
      <c r="F46" s="285" t="e">
        <f>'J.CURSO 2DO TRIMESTRE '!P53</f>
        <v>#DIV/0!</v>
      </c>
      <c r="G46" s="126" t="e">
        <f>'J.CURSO 3 ER TRIMESTRE'!O53</f>
        <v>#DIV/0!</v>
      </c>
      <c r="H46" s="286" t="e">
        <f>'J.CURSO 3 ER TRIMESTRE'!P53</f>
        <v>#DIV/0!</v>
      </c>
      <c r="I46" s="103" t="e">
        <f t="shared" si="0"/>
        <v>#DIV/0!</v>
      </c>
      <c r="J46" s="300" t="e">
        <f t="shared" si="1"/>
        <v>#DIV/0!</v>
      </c>
      <c r="K46" s="326" t="e">
        <f t="shared" si="2"/>
        <v>#DIV/0!</v>
      </c>
    </row>
    <row r="47" spans="1:11">
      <c r="A47" s="94">
        <v>39</v>
      </c>
      <c r="B47" s="98">
        <f>DATOS!B50</f>
        <v>0</v>
      </c>
      <c r="C47" s="126" t="e">
        <f>'J.CURSO 1ER TRIMESTRE'!O54</f>
        <v>#DIV/0!</v>
      </c>
      <c r="D47" s="285" t="e">
        <f>'J.CURSO 1ER TRIMESTRE'!P54</f>
        <v>#DIV/0!</v>
      </c>
      <c r="E47" s="127" t="e">
        <f>'J.CURSO 2DO TRIMESTRE '!O54</f>
        <v>#DIV/0!</v>
      </c>
      <c r="F47" s="285" t="e">
        <f>'J.CURSO 2DO TRIMESTRE '!P54</f>
        <v>#DIV/0!</v>
      </c>
      <c r="G47" s="126" t="e">
        <f>'J.CURSO 3 ER TRIMESTRE'!O54</f>
        <v>#DIV/0!</v>
      </c>
      <c r="H47" s="286" t="e">
        <f>'J.CURSO 3 ER TRIMESTRE'!P54</f>
        <v>#DIV/0!</v>
      </c>
      <c r="I47" s="103" t="e">
        <f t="shared" si="0"/>
        <v>#DIV/0!</v>
      </c>
      <c r="J47" s="300" t="e">
        <f t="shared" si="1"/>
        <v>#DIV/0!</v>
      </c>
      <c r="K47" s="326" t="e">
        <f t="shared" si="2"/>
        <v>#DIV/0!</v>
      </c>
    </row>
    <row r="48" spans="1:11">
      <c r="A48" s="94">
        <v>40</v>
      </c>
      <c r="B48" s="98">
        <f>DATOS!B51</f>
        <v>0</v>
      </c>
      <c r="C48" s="126" t="e">
        <f>'J.CURSO 1ER TRIMESTRE'!O55</f>
        <v>#DIV/0!</v>
      </c>
      <c r="D48" s="285" t="e">
        <f>'J.CURSO 1ER TRIMESTRE'!P55</f>
        <v>#DIV/0!</v>
      </c>
      <c r="E48" s="127" t="e">
        <f>'J.CURSO 2DO TRIMESTRE '!O55</f>
        <v>#DIV/0!</v>
      </c>
      <c r="F48" s="285" t="e">
        <f>'J.CURSO 2DO TRIMESTRE '!P55</f>
        <v>#DIV/0!</v>
      </c>
      <c r="G48" s="126" t="e">
        <f>'J.CURSO 3 ER TRIMESTRE'!O55</f>
        <v>#DIV/0!</v>
      </c>
      <c r="H48" s="286" t="e">
        <f>'J.CURSO 3 ER TRIMESTRE'!P55</f>
        <v>#DIV/0!</v>
      </c>
      <c r="I48" s="103" t="e">
        <f t="shared" si="0"/>
        <v>#DIV/0!</v>
      </c>
      <c r="J48" s="300" t="e">
        <f t="shared" si="1"/>
        <v>#DIV/0!</v>
      </c>
      <c r="K48" s="326" t="e">
        <f t="shared" si="2"/>
        <v>#DIV/0!</v>
      </c>
    </row>
    <row r="49" spans="1:11">
      <c r="A49" s="94">
        <v>41</v>
      </c>
      <c r="B49" s="98">
        <f>DATOS!B52</f>
        <v>0</v>
      </c>
      <c r="C49" s="126" t="e">
        <f>'J.CURSO 1ER TRIMESTRE'!O56</f>
        <v>#DIV/0!</v>
      </c>
      <c r="D49" s="285" t="e">
        <f>'J.CURSO 1ER TRIMESTRE'!P56</f>
        <v>#DIV/0!</v>
      </c>
      <c r="E49" s="127" t="e">
        <f>'J.CURSO 2DO TRIMESTRE '!O56</f>
        <v>#DIV/0!</v>
      </c>
      <c r="F49" s="285" t="e">
        <f>'J.CURSO 2DO TRIMESTRE '!P56</f>
        <v>#DIV/0!</v>
      </c>
      <c r="G49" s="126" t="e">
        <f>'J.CURSO 3 ER TRIMESTRE'!O56</f>
        <v>#DIV/0!</v>
      </c>
      <c r="H49" s="286" t="e">
        <f>'J.CURSO 3 ER TRIMESTRE'!P56</f>
        <v>#DIV/0!</v>
      </c>
      <c r="I49" s="103" t="e">
        <f t="shared" si="0"/>
        <v>#DIV/0!</v>
      </c>
      <c r="J49" s="300" t="e">
        <f t="shared" si="1"/>
        <v>#DIV/0!</v>
      </c>
      <c r="K49" s="326" t="e">
        <f t="shared" si="2"/>
        <v>#DIV/0!</v>
      </c>
    </row>
    <row r="50" spans="1:11">
      <c r="A50" s="94">
        <v>42</v>
      </c>
      <c r="B50" s="98">
        <f>DATOS!B53</f>
        <v>0</v>
      </c>
      <c r="C50" s="126" t="e">
        <f>'J.CURSO 1ER TRIMESTRE'!O57</f>
        <v>#DIV/0!</v>
      </c>
      <c r="D50" s="285" t="e">
        <f>'J.CURSO 1ER TRIMESTRE'!P57</f>
        <v>#DIV/0!</v>
      </c>
      <c r="E50" s="127" t="e">
        <f>'J.CURSO 2DO TRIMESTRE '!O57</f>
        <v>#DIV/0!</v>
      </c>
      <c r="F50" s="285" t="e">
        <f>'J.CURSO 2DO TRIMESTRE '!P57</f>
        <v>#DIV/0!</v>
      </c>
      <c r="G50" s="126" t="e">
        <f>'J.CURSO 3 ER TRIMESTRE'!O57</f>
        <v>#DIV/0!</v>
      </c>
      <c r="H50" s="286" t="e">
        <f>'J.CURSO 3 ER TRIMESTRE'!P57</f>
        <v>#DIV/0!</v>
      </c>
      <c r="I50" s="103" t="e">
        <f t="shared" si="0"/>
        <v>#DIV/0!</v>
      </c>
      <c r="J50" s="300" t="e">
        <f t="shared" si="1"/>
        <v>#DIV/0!</v>
      </c>
      <c r="K50" s="326" t="e">
        <f t="shared" si="2"/>
        <v>#DIV/0!</v>
      </c>
    </row>
    <row r="51" spans="1:11">
      <c r="A51" s="94">
        <v>43</v>
      </c>
      <c r="B51" s="98">
        <f>DATOS!B54</f>
        <v>0</v>
      </c>
      <c r="C51" s="126" t="e">
        <f>'J.CURSO 1ER TRIMESTRE'!O58</f>
        <v>#DIV/0!</v>
      </c>
      <c r="D51" s="285" t="e">
        <f>'J.CURSO 1ER TRIMESTRE'!P58</f>
        <v>#DIV/0!</v>
      </c>
      <c r="E51" s="127" t="e">
        <f>'J.CURSO 2DO TRIMESTRE '!O58</f>
        <v>#DIV/0!</v>
      </c>
      <c r="F51" s="285" t="e">
        <f>'J.CURSO 2DO TRIMESTRE '!P58</f>
        <v>#DIV/0!</v>
      </c>
      <c r="G51" s="126" t="e">
        <f>'J.CURSO 3 ER TRIMESTRE'!O58</f>
        <v>#DIV/0!</v>
      </c>
      <c r="H51" s="286" t="e">
        <f>'J.CURSO 3 ER TRIMESTRE'!P58</f>
        <v>#DIV/0!</v>
      </c>
      <c r="I51" s="103" t="e">
        <f t="shared" si="0"/>
        <v>#DIV/0!</v>
      </c>
      <c r="J51" s="300" t="e">
        <f t="shared" si="1"/>
        <v>#DIV/0!</v>
      </c>
      <c r="K51" s="326" t="e">
        <f t="shared" si="2"/>
        <v>#DIV/0!</v>
      </c>
    </row>
    <row r="52" spans="1:11">
      <c r="A52" s="94">
        <v>44</v>
      </c>
      <c r="B52" s="98">
        <f>DATOS!B55</f>
        <v>0</v>
      </c>
      <c r="C52" s="126" t="e">
        <f>'J.CURSO 1ER TRIMESTRE'!O59</f>
        <v>#DIV/0!</v>
      </c>
      <c r="D52" s="285" t="e">
        <f>'J.CURSO 1ER TRIMESTRE'!P59</f>
        <v>#DIV/0!</v>
      </c>
      <c r="E52" s="127" t="e">
        <f>'J.CURSO 2DO TRIMESTRE '!O59</f>
        <v>#DIV/0!</v>
      </c>
      <c r="F52" s="285" t="e">
        <f>'J.CURSO 2DO TRIMESTRE '!P59</f>
        <v>#DIV/0!</v>
      </c>
      <c r="G52" s="126" t="e">
        <f>'J.CURSO 3 ER TRIMESTRE'!O59</f>
        <v>#DIV/0!</v>
      </c>
      <c r="H52" s="286" t="e">
        <f>'J.CURSO 3 ER TRIMESTRE'!P59</f>
        <v>#DIV/0!</v>
      </c>
      <c r="I52" s="103" t="e">
        <f t="shared" si="0"/>
        <v>#DIV/0!</v>
      </c>
      <c r="J52" s="300" t="e">
        <f t="shared" si="1"/>
        <v>#DIV/0!</v>
      </c>
      <c r="K52" s="326" t="e">
        <f t="shared" si="2"/>
        <v>#DIV/0!</v>
      </c>
    </row>
    <row r="53" spans="1:11" ht="15.75" thickBot="1">
      <c r="A53" s="95">
        <v>45</v>
      </c>
      <c r="B53" s="99">
        <f>DATOS!B56</f>
        <v>0</v>
      </c>
      <c r="C53" s="126" t="e">
        <f>'J.CURSO 1ER TRIMESTRE'!O60</f>
        <v>#DIV/0!</v>
      </c>
      <c r="D53" s="285" t="e">
        <f>'J.CURSO 1ER TRIMESTRE'!P60</f>
        <v>#DIV/0!</v>
      </c>
      <c r="E53" s="127" t="e">
        <f>'J.CURSO 2DO TRIMESTRE '!O60</f>
        <v>#DIV/0!</v>
      </c>
      <c r="F53" s="285" t="e">
        <f>'J.CURSO 2DO TRIMESTRE '!P60</f>
        <v>#DIV/0!</v>
      </c>
      <c r="G53" s="126" t="e">
        <f>'J.CURSO 3 ER TRIMESTRE'!O60</f>
        <v>#DIV/0!</v>
      </c>
      <c r="H53" s="286" t="e">
        <f>'J.CURSO 3 ER TRIMESTRE'!P60</f>
        <v>#DIV/0!</v>
      </c>
      <c r="I53" s="103" t="e">
        <f t="shared" si="0"/>
        <v>#DIV/0!</v>
      </c>
      <c r="J53" s="300" t="e">
        <f t="shared" si="1"/>
        <v>#DIV/0!</v>
      </c>
      <c r="K53" s="326" t="e">
        <f t="shared" si="2"/>
        <v>#DIV/0!</v>
      </c>
    </row>
    <row r="54" spans="1:11" ht="17.25" thickTop="1" thickBot="1">
      <c r="A54" s="112"/>
      <c r="B54" s="110"/>
      <c r="C54" s="111"/>
      <c r="D54" s="111"/>
      <c r="E54" s="111"/>
      <c r="F54" s="111"/>
      <c r="G54" s="291"/>
      <c r="H54" s="291"/>
      <c r="I54" s="73">
        <f>AVERAGEIF(I9:I53,"&gt;0",I9:I53)</f>
        <v>8.4370588235294104</v>
      </c>
      <c r="J54" s="301" t="str">
        <f t="shared" si="1"/>
        <v>B+</v>
      </c>
      <c r="K54" s="302"/>
    </row>
    <row r="56" spans="1:11">
      <c r="B56" s="247" t="s">
        <v>68</v>
      </c>
      <c r="C56" s="283" t="s">
        <v>71</v>
      </c>
      <c r="D56" s="283"/>
      <c r="E56" s="248" t="s">
        <v>94</v>
      </c>
      <c r="F56" s="248"/>
    </row>
    <row r="57" spans="1:11">
      <c r="B57" s="247"/>
      <c r="C57" s="283"/>
      <c r="D57" s="283"/>
      <c r="E57" s="248"/>
      <c r="F57" s="248"/>
    </row>
    <row r="58" spans="1:11">
      <c r="B58" s="292" t="s">
        <v>123</v>
      </c>
      <c r="C58" s="298" t="s">
        <v>69</v>
      </c>
      <c r="D58" s="299"/>
      <c r="E58" s="249">
        <f>COUNTIF(J9:J53,"A+")</f>
        <v>1</v>
      </c>
      <c r="F58" s="249"/>
    </row>
    <row r="59" spans="1:11">
      <c r="B59" s="293"/>
      <c r="C59" s="298" t="s">
        <v>70</v>
      </c>
      <c r="D59" s="299"/>
      <c r="E59" s="249">
        <f>COUNTIF(J9:J53,"A-")</f>
        <v>7</v>
      </c>
      <c r="F59" s="249"/>
    </row>
    <row r="60" spans="1:11">
      <c r="B60" s="294"/>
      <c r="C60" s="298" t="s">
        <v>75</v>
      </c>
      <c r="D60" s="299"/>
      <c r="E60" s="249">
        <f>COUNTIF(J9:J53,"B+")</f>
        <v>6</v>
      </c>
      <c r="F60" s="249"/>
    </row>
    <row r="61" spans="1:11">
      <c r="B61" s="295" t="s">
        <v>124</v>
      </c>
      <c r="C61" s="298" t="s">
        <v>76</v>
      </c>
      <c r="D61" s="299"/>
      <c r="E61" s="249">
        <f>COUNTIF(J9:J53,"B-")</f>
        <v>3</v>
      </c>
      <c r="F61" s="249"/>
    </row>
    <row r="62" spans="1:11">
      <c r="B62" s="296"/>
      <c r="C62" s="298" t="s">
        <v>77</v>
      </c>
      <c r="D62" s="299"/>
      <c r="E62" s="249">
        <f>COUNTIF(J9:J53,"C+")</f>
        <v>0</v>
      </c>
      <c r="F62" s="249"/>
    </row>
    <row r="63" spans="1:11">
      <c r="B63" s="297"/>
      <c r="C63" s="298" t="s">
        <v>78</v>
      </c>
      <c r="D63" s="299"/>
      <c r="E63" s="249">
        <f>COUNTIF(J9:J53,"C-")</f>
        <v>0</v>
      </c>
      <c r="F63" s="249"/>
    </row>
    <row r="64" spans="1:11">
      <c r="B64" s="292" t="s">
        <v>125</v>
      </c>
      <c r="C64" s="298" t="s">
        <v>79</v>
      </c>
      <c r="D64" s="299"/>
      <c r="E64" s="249">
        <f>COUNTIF(J9:J53,"D+")</f>
        <v>0</v>
      </c>
      <c r="F64" s="249"/>
    </row>
    <row r="65" spans="2:7">
      <c r="B65" s="293"/>
      <c r="C65" s="298" t="s">
        <v>80</v>
      </c>
      <c r="D65" s="299"/>
      <c r="E65" s="249">
        <f>COUNTIF(J9:J53,"D-")</f>
        <v>0</v>
      </c>
      <c r="F65" s="249"/>
    </row>
    <row r="66" spans="2:7">
      <c r="B66" s="293"/>
      <c r="C66" s="298" t="s">
        <v>81</v>
      </c>
      <c r="D66" s="299"/>
      <c r="E66" s="249">
        <f>COUNTIF(J9:J53,"E+")</f>
        <v>0</v>
      </c>
      <c r="F66" s="249"/>
    </row>
    <row r="67" spans="2:7">
      <c r="B67" s="294"/>
      <c r="C67" s="298" t="s">
        <v>82</v>
      </c>
      <c r="D67" s="299"/>
      <c r="E67" s="249">
        <f>COUNTIF(J9:J53,"E-")</f>
        <v>0</v>
      </c>
      <c r="F67" s="249"/>
    </row>
    <row r="68" spans="2:7">
      <c r="B68" s="290" t="s">
        <v>94</v>
      </c>
      <c r="C68" s="290"/>
      <c r="D68" s="290"/>
      <c r="E68" s="290">
        <f>SUM(E58:F67)</f>
        <v>17</v>
      </c>
      <c r="F68" s="290"/>
    </row>
    <row r="72" spans="2:7">
      <c r="B72" s="31"/>
      <c r="C72" s="31"/>
      <c r="D72" s="31"/>
      <c r="E72" s="31"/>
      <c r="F72" s="31"/>
      <c r="G72" s="31"/>
    </row>
    <row r="73" spans="2:7">
      <c r="B73" s="75" t="str">
        <f>DATOS!B7</f>
        <v>Ing. Margarita Ronquillo</v>
      </c>
      <c r="C73" s="31"/>
      <c r="D73" s="31"/>
      <c r="E73" s="250" t="str">
        <f>DATOS!B4</f>
        <v>Msc. Myrian Zurita</v>
      </c>
      <c r="F73" s="250"/>
      <c r="G73" s="250"/>
    </row>
    <row r="74" spans="2:7">
      <c r="B74" s="76" t="str">
        <f>DATOS!A7</f>
        <v>Vicerrector/a:</v>
      </c>
      <c r="C74" s="31"/>
      <c r="D74" s="31"/>
      <c r="E74" s="251" t="str">
        <f>DATOS!A4</f>
        <v>Docente:</v>
      </c>
      <c r="F74" s="251"/>
      <c r="G74" s="251"/>
    </row>
  </sheetData>
  <mergeCells count="44">
    <mergeCell ref="E74:G74"/>
    <mergeCell ref="B64:B67"/>
    <mergeCell ref="E64:F64"/>
    <mergeCell ref="E65:F65"/>
    <mergeCell ref="E66:F66"/>
    <mergeCell ref="E67:F67"/>
    <mergeCell ref="B68:D68"/>
    <mergeCell ref="E68:F68"/>
    <mergeCell ref="C64:D64"/>
    <mergeCell ref="C65:D65"/>
    <mergeCell ref="C66:D66"/>
    <mergeCell ref="C67:D67"/>
    <mergeCell ref="E62:F62"/>
    <mergeCell ref="E63:F63"/>
    <mergeCell ref="E73:G73"/>
    <mergeCell ref="B61:B63"/>
    <mergeCell ref="C61:D61"/>
    <mergeCell ref="C62:D62"/>
    <mergeCell ref="C63:D63"/>
    <mergeCell ref="E58:F58"/>
    <mergeCell ref="E59:F59"/>
    <mergeCell ref="E60:F60"/>
    <mergeCell ref="E61:F61"/>
    <mergeCell ref="B58:B60"/>
    <mergeCell ref="C58:D58"/>
    <mergeCell ref="C59:D59"/>
    <mergeCell ref="C60:D60"/>
    <mergeCell ref="B56:B57"/>
    <mergeCell ref="C56:D57"/>
    <mergeCell ref="E56:F57"/>
    <mergeCell ref="K6:K8"/>
    <mergeCell ref="J6:J8"/>
    <mergeCell ref="C4:F4"/>
    <mergeCell ref="H4:I4"/>
    <mergeCell ref="A1:K1"/>
    <mergeCell ref="A2:K2"/>
    <mergeCell ref="C3:F3"/>
    <mergeCell ref="H3:I3"/>
    <mergeCell ref="C5:F5"/>
    <mergeCell ref="H5:I5"/>
    <mergeCell ref="C6:D7"/>
    <mergeCell ref="E6:F7"/>
    <mergeCell ref="G6:H7"/>
    <mergeCell ref="I6:I8"/>
  </mergeCells>
  <conditionalFormatting sqref="K9:K54">
    <cfRule type="cellIs" dxfId="3" priority="4" operator="equal">
      <formula>"SUPLETORIO"</formula>
    </cfRule>
  </conditionalFormatting>
  <pageMargins left="0.13" right="0.12" top="0.12" bottom="0.12" header="0.3" footer="0.3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NOTAS 1ER TRIMESTRE</vt:lpstr>
      <vt:lpstr>J.CURSO 1ER TRIMESTRE</vt:lpstr>
      <vt:lpstr>NOTAS 2DO TRIMESTRE</vt:lpstr>
      <vt:lpstr>J.CURSO 2DO TRIMESTRE </vt:lpstr>
      <vt:lpstr>NOTAS 3 ER TRIMESTRE</vt:lpstr>
      <vt:lpstr>J.CURSO 3 ER TRIMESTRE</vt:lpstr>
      <vt:lpstr>2DO-3RO EGB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</dc:creator>
  <cp:lastModifiedBy>Myri</cp:lastModifiedBy>
  <cp:lastPrinted>2024-05-31T02:55:51Z</cp:lastPrinted>
  <dcterms:created xsi:type="dcterms:W3CDTF">2024-05-30T14:15:44Z</dcterms:created>
  <dcterms:modified xsi:type="dcterms:W3CDTF">2024-06-20T23:02:18Z</dcterms:modified>
</cp:coreProperties>
</file>